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3365" windowHeight="11835" tabRatio="893" firstSheet="10" activeTab="35"/>
  </bookViews>
  <sheets>
    <sheet name="03.1.2." sheetId="12" r:id="rId1"/>
    <sheet name="04.1.3." sheetId="13" r:id="rId2"/>
    <sheet name="04.1.4." sheetId="10" r:id="rId3"/>
    <sheet name="04.3.1." sheetId="5" r:id="rId4"/>
    <sheet name="06.1.6." sheetId="8" r:id="rId5"/>
    <sheet name="08.4.3." sheetId="2" r:id="rId6"/>
    <sheet name="09.4.1." sheetId="3" r:id="rId7"/>
    <sheet name="09.4.8." sheetId="4" r:id="rId8"/>
    <sheet name="10.2.1." sheetId="6" r:id="rId9"/>
    <sheet name="10.4.1." sheetId="7" r:id="rId10"/>
    <sheet name="8.piel." sheetId="9" r:id="rId11"/>
    <sheet name="22.piel." sheetId="11" r:id="rId12"/>
    <sheet name="33.piel." sheetId="14" r:id="rId13"/>
    <sheet name="06.1.7." sheetId="15" r:id="rId14"/>
    <sheet name="08.1.3." sheetId="16" r:id="rId15"/>
    <sheet name="08.4.1." sheetId="17" r:id="rId16"/>
    <sheet name="08.4.2." sheetId="18" r:id="rId17"/>
    <sheet name="08.6.1." sheetId="19" r:id="rId18"/>
    <sheet name="08.6.2." sheetId="20" r:id="rId19"/>
    <sheet name="09.1.8." sheetId="21" r:id="rId20"/>
    <sheet name="09.1.9." sheetId="22" r:id="rId21"/>
    <sheet name="09.1.10." sheetId="23" r:id="rId22"/>
    <sheet name="09.8.1." sheetId="24" r:id="rId23"/>
    <sheet name="09.31.1." sheetId="25" r:id="rId24"/>
    <sheet name="10.1.1." sheetId="26" r:id="rId25"/>
    <sheet name="4.piel." sheetId="27" r:id="rId26"/>
    <sheet name="24.piel." sheetId="28" r:id="rId27"/>
    <sheet name="25.piel." sheetId="29" r:id="rId28"/>
    <sheet name="34.piel." sheetId="30" r:id="rId29"/>
    <sheet name="08.5.1." sheetId="31" r:id="rId30"/>
    <sheet name="08.5.2." sheetId="32" r:id="rId31"/>
    <sheet name="08.5.4." sheetId="33" r:id="rId32"/>
    <sheet name="08.5.5." sheetId="34" r:id="rId33"/>
    <sheet name="08.5.6" sheetId="35" r:id="rId34"/>
    <sheet name="09.24.1." sheetId="36" r:id="rId35"/>
    <sheet name="09.6.1." sheetId="37" r:id="rId36"/>
  </sheets>
  <definedNames>
    <definedName name="_xlnm._FilterDatabase" localSheetId="0" hidden="1">'03.1.2.'!$A$18:$P$298</definedName>
    <definedName name="_xlnm._FilterDatabase" localSheetId="1" hidden="1">'04.1.3.'!$A$18:$P$298</definedName>
    <definedName name="_xlnm._FilterDatabase" localSheetId="2" hidden="1">'04.1.4.'!$A$18:$P$298</definedName>
    <definedName name="_xlnm._FilterDatabase" localSheetId="3" hidden="1">'04.3.1.'!$A$18:$P$298</definedName>
    <definedName name="_xlnm._FilterDatabase" localSheetId="4" hidden="1">'06.1.6.'!$A$18:$P$298</definedName>
    <definedName name="_xlnm._FilterDatabase" localSheetId="13" hidden="1">'06.1.7.'!$A$18:$P$298</definedName>
    <definedName name="_xlnm._FilterDatabase" localSheetId="14" hidden="1">'08.1.3.'!$A$18:$P$298</definedName>
    <definedName name="_xlnm._FilterDatabase" localSheetId="15" hidden="1">'08.4.1.'!$A$18:$P$298</definedName>
    <definedName name="_xlnm._FilterDatabase" localSheetId="16" hidden="1">'08.4.2.'!$A$18:$P$298</definedName>
    <definedName name="_xlnm._FilterDatabase" localSheetId="5" hidden="1">'08.4.3.'!$A$18:$P$298</definedName>
    <definedName name="_xlnm._FilterDatabase" localSheetId="29" hidden="1">'08.5.1.'!$A$18:$P$298</definedName>
    <definedName name="_xlnm._FilterDatabase" localSheetId="30" hidden="1">'08.5.2.'!$A$18:$P$298</definedName>
    <definedName name="_xlnm._FilterDatabase" localSheetId="31" hidden="1">'08.5.4.'!$A$18:$P$298</definedName>
    <definedName name="_xlnm._FilterDatabase" localSheetId="32" hidden="1">'08.5.5.'!$A$18:$P$298</definedName>
    <definedName name="_xlnm._FilterDatabase" localSheetId="33" hidden="1">'08.5.6'!$A$18:$P$298</definedName>
    <definedName name="_xlnm._FilterDatabase" localSheetId="17" hidden="1">'08.6.1.'!$A$18:$P$298</definedName>
    <definedName name="_xlnm._FilterDatabase" localSheetId="18" hidden="1">'08.6.2.'!$A$18:$P$298</definedName>
    <definedName name="_xlnm._FilterDatabase" localSheetId="21" hidden="1">'09.1.10.'!$A$18:$P$298</definedName>
    <definedName name="_xlnm._FilterDatabase" localSheetId="19" hidden="1">'09.1.8.'!$A$18:$P$298</definedName>
    <definedName name="_xlnm._FilterDatabase" localSheetId="20" hidden="1">'09.1.9.'!$A$18:$P$298</definedName>
    <definedName name="_xlnm._FilterDatabase" localSheetId="34" hidden="1">'09.24.1.'!$A$18:$P$298</definedName>
    <definedName name="_xlnm._FilterDatabase" localSheetId="23" hidden="1">'09.31.1.'!$A$18:$P$298</definedName>
    <definedName name="_xlnm._FilterDatabase" localSheetId="6" hidden="1">'09.4.1.'!$A$18:$P$298</definedName>
    <definedName name="_xlnm._FilterDatabase" localSheetId="7" hidden="1">'09.4.8.'!$A$18:$P$298</definedName>
    <definedName name="_xlnm._FilterDatabase" localSheetId="35" hidden="1">'09.6.1.'!$A$18:$P$298</definedName>
    <definedName name="_xlnm._FilterDatabase" localSheetId="22" hidden="1">'09.8.1.'!$A$18:$P$298</definedName>
    <definedName name="_xlnm._FilterDatabase" localSheetId="24" hidden="1">'10.1.1.'!$A$18:$P$298</definedName>
    <definedName name="_xlnm._FilterDatabase" localSheetId="8" hidden="1">'10.2.1.'!$A$18:$P$298</definedName>
    <definedName name="_xlnm._FilterDatabase" localSheetId="9" hidden="1">'10.4.1.'!$A$18:$P$298</definedName>
    <definedName name="_xlnm.Print_Area" localSheetId="26">'24.piel.'!$A$1:$O$305</definedName>
    <definedName name="_xlnm.Print_Area" localSheetId="27">'25.piel.'!$A$1:$P$190</definedName>
    <definedName name="_xlnm.Print_Area" localSheetId="12">'33.piel.'!$A$1:$R$115</definedName>
    <definedName name="_xlnm.Print_Titles" localSheetId="0">'03.1.2.'!$18:$18</definedName>
    <definedName name="_xlnm.Print_Titles" localSheetId="1">'04.1.3.'!$18:$18</definedName>
    <definedName name="_xlnm.Print_Titles" localSheetId="2">'04.1.4.'!$18:$18</definedName>
    <definedName name="_xlnm.Print_Titles" localSheetId="3">'04.3.1.'!$18:$18</definedName>
    <definedName name="_xlnm.Print_Titles" localSheetId="4">'06.1.6.'!$18:$18</definedName>
    <definedName name="_xlnm.Print_Titles" localSheetId="13">'06.1.7.'!$18:$18</definedName>
    <definedName name="_xlnm.Print_Titles" localSheetId="14">'08.1.3.'!$18:$18</definedName>
    <definedName name="_xlnm.Print_Titles" localSheetId="15">'08.4.1.'!$18:$18</definedName>
    <definedName name="_xlnm.Print_Titles" localSheetId="16">'08.4.2.'!$18:$18</definedName>
    <definedName name="_xlnm.Print_Titles" localSheetId="5">'08.4.3.'!$18:$18</definedName>
    <definedName name="_xlnm.Print_Titles" localSheetId="29">'08.5.1.'!$18:$18</definedName>
    <definedName name="_xlnm.Print_Titles" localSheetId="30">'08.5.2.'!$18:$18</definedName>
    <definedName name="_xlnm.Print_Titles" localSheetId="31">'08.5.4.'!$18:$18</definedName>
    <definedName name="_xlnm.Print_Titles" localSheetId="32">'08.5.5.'!$18:$18</definedName>
    <definedName name="_xlnm.Print_Titles" localSheetId="33">'08.5.6'!$18:$18</definedName>
    <definedName name="_xlnm.Print_Titles" localSheetId="17">'08.6.1.'!$18:$18</definedName>
    <definedName name="_xlnm.Print_Titles" localSheetId="18">'08.6.2.'!$18:$18</definedName>
    <definedName name="_xlnm.Print_Titles" localSheetId="21">'09.1.10.'!$18:$18</definedName>
    <definedName name="_xlnm.Print_Titles" localSheetId="19">'09.1.8.'!$18:$18</definedName>
    <definedName name="_xlnm.Print_Titles" localSheetId="20">'09.1.9.'!$18:$18</definedName>
    <definedName name="_xlnm.Print_Titles" localSheetId="34">'09.24.1.'!$18:$18</definedName>
    <definedName name="_xlnm.Print_Titles" localSheetId="23">'09.31.1.'!$18:$18</definedName>
    <definedName name="_xlnm.Print_Titles" localSheetId="6">'09.4.1.'!$18:$18</definedName>
    <definedName name="_xlnm.Print_Titles" localSheetId="7">'09.4.8.'!$18:$18</definedName>
    <definedName name="_xlnm.Print_Titles" localSheetId="35">'09.6.1.'!$18:$18</definedName>
    <definedName name="_xlnm.Print_Titles" localSheetId="22">'09.8.1.'!$18:$18</definedName>
    <definedName name="_xlnm.Print_Titles" localSheetId="24">'10.1.1.'!$18:$18</definedName>
    <definedName name="_xlnm.Print_Titles" localSheetId="8">'10.2.1.'!$18:$18</definedName>
    <definedName name="_xlnm.Print_Titles" localSheetId="12">'33.piel.'!$5:$5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98" i="37" l="1"/>
  <c r="L298" i="37"/>
  <c r="I298" i="37"/>
  <c r="F298" i="37"/>
  <c r="O297" i="37"/>
  <c r="L297" i="37"/>
  <c r="I297" i="37"/>
  <c r="F297" i="37"/>
  <c r="O296" i="37"/>
  <c r="L296" i="37"/>
  <c r="I296" i="37"/>
  <c r="F296" i="37"/>
  <c r="C296" i="37" s="1"/>
  <c r="O295" i="37"/>
  <c r="L295" i="37"/>
  <c r="I295" i="37"/>
  <c r="F295" i="37"/>
  <c r="C295" i="37" s="1"/>
  <c r="O294" i="37"/>
  <c r="L294" i="37"/>
  <c r="I294" i="37"/>
  <c r="F294" i="37"/>
  <c r="O293" i="37"/>
  <c r="L293" i="37"/>
  <c r="I293" i="37"/>
  <c r="F293" i="37"/>
  <c r="O292" i="37"/>
  <c r="L292" i="37"/>
  <c r="I292" i="37"/>
  <c r="F292" i="37"/>
  <c r="O291" i="37"/>
  <c r="O290" i="37" s="1"/>
  <c r="L291" i="37"/>
  <c r="I291" i="37"/>
  <c r="F291" i="37"/>
  <c r="N290" i="37"/>
  <c r="M290" i="37"/>
  <c r="K290" i="37"/>
  <c r="J290" i="37"/>
  <c r="H290" i="37"/>
  <c r="G290" i="37"/>
  <c r="E290" i="37"/>
  <c r="D290" i="37"/>
  <c r="O285" i="37"/>
  <c r="L285" i="37"/>
  <c r="I285" i="37"/>
  <c r="F285" i="37"/>
  <c r="O284" i="37"/>
  <c r="L284" i="37"/>
  <c r="L283" i="37" s="1"/>
  <c r="I284" i="37"/>
  <c r="F284" i="37"/>
  <c r="O283" i="37"/>
  <c r="N283" i="37"/>
  <c r="M283" i="37"/>
  <c r="K283" i="37"/>
  <c r="J283" i="37"/>
  <c r="H283" i="37"/>
  <c r="G283" i="37"/>
  <c r="F283" i="37"/>
  <c r="E283" i="37"/>
  <c r="D283" i="37"/>
  <c r="O282" i="37"/>
  <c r="L282" i="37"/>
  <c r="L281" i="37" s="1"/>
  <c r="I282" i="37"/>
  <c r="F282" i="37"/>
  <c r="O281" i="37"/>
  <c r="N281" i="37"/>
  <c r="M281" i="37"/>
  <c r="K281" i="37"/>
  <c r="J281" i="37"/>
  <c r="I281" i="37"/>
  <c r="H281" i="37"/>
  <c r="G281" i="37"/>
  <c r="E281" i="37"/>
  <c r="D281" i="37"/>
  <c r="O280" i="37"/>
  <c r="L280" i="37"/>
  <c r="I280" i="37"/>
  <c r="F280" i="37"/>
  <c r="O279" i="37"/>
  <c r="L279" i="37"/>
  <c r="I279" i="37"/>
  <c r="F279" i="37"/>
  <c r="C279" i="37" s="1"/>
  <c r="O278" i="37"/>
  <c r="L278" i="37"/>
  <c r="I278" i="37"/>
  <c r="F278" i="37"/>
  <c r="O277" i="37"/>
  <c r="L277" i="37"/>
  <c r="L276" i="37" s="1"/>
  <c r="I277" i="37"/>
  <c r="F277" i="37"/>
  <c r="N276" i="37"/>
  <c r="M276" i="37"/>
  <c r="K276" i="37"/>
  <c r="K270" i="37" s="1"/>
  <c r="K269" i="37" s="1"/>
  <c r="J276" i="37"/>
  <c r="H276" i="37"/>
  <c r="G276" i="37"/>
  <c r="E276" i="37"/>
  <c r="E270" i="37" s="1"/>
  <c r="E269" i="37" s="1"/>
  <c r="D276" i="37"/>
  <c r="O275" i="37"/>
  <c r="L275" i="37"/>
  <c r="I275" i="37"/>
  <c r="C275" i="37" s="1"/>
  <c r="F275" i="37"/>
  <c r="O274" i="37"/>
  <c r="L274" i="37"/>
  <c r="I274" i="37"/>
  <c r="F274" i="37"/>
  <c r="O273" i="37"/>
  <c r="L273" i="37"/>
  <c r="L272" i="37" s="1"/>
  <c r="L270" i="37" s="1"/>
  <c r="I273" i="37"/>
  <c r="F273" i="37"/>
  <c r="F272" i="37" s="1"/>
  <c r="O272" i="37"/>
  <c r="N272" i="37"/>
  <c r="N270" i="37" s="1"/>
  <c r="N269" i="37" s="1"/>
  <c r="M272" i="37"/>
  <c r="K272" i="37"/>
  <c r="J272" i="37"/>
  <c r="J270" i="37" s="1"/>
  <c r="J269" i="37" s="1"/>
  <c r="H272" i="37"/>
  <c r="G272" i="37"/>
  <c r="G270" i="37" s="1"/>
  <c r="G269" i="37" s="1"/>
  <c r="E272" i="37"/>
  <c r="D272" i="37"/>
  <c r="D270" i="37" s="1"/>
  <c r="O271" i="37"/>
  <c r="L271" i="37"/>
  <c r="I271" i="37"/>
  <c r="F271" i="37"/>
  <c r="C271" i="37" s="1"/>
  <c r="M270" i="37"/>
  <c r="M269" i="37" s="1"/>
  <c r="H270" i="37"/>
  <c r="H269" i="37" s="1"/>
  <c r="O268" i="37"/>
  <c r="L268" i="37"/>
  <c r="I268" i="37"/>
  <c r="F268" i="37"/>
  <c r="O267" i="37"/>
  <c r="L267" i="37"/>
  <c r="I267" i="37"/>
  <c r="F267" i="37"/>
  <c r="C267" i="37" s="1"/>
  <c r="O266" i="37"/>
  <c r="L266" i="37"/>
  <c r="I266" i="37"/>
  <c r="F266" i="37"/>
  <c r="O265" i="37"/>
  <c r="L265" i="37"/>
  <c r="I265" i="37"/>
  <c r="F265" i="37"/>
  <c r="N264" i="37"/>
  <c r="M264" i="37"/>
  <c r="K264" i="37"/>
  <c r="K259" i="37" s="1"/>
  <c r="J264" i="37"/>
  <c r="H264" i="37"/>
  <c r="G264" i="37"/>
  <c r="E264" i="37"/>
  <c r="D264" i="37"/>
  <c r="O263" i="37"/>
  <c r="L263" i="37"/>
  <c r="I263" i="37"/>
  <c r="F263" i="37"/>
  <c r="O262" i="37"/>
  <c r="L262" i="37"/>
  <c r="I262" i="37"/>
  <c r="F262" i="37"/>
  <c r="O261" i="37"/>
  <c r="O260" i="37" s="1"/>
  <c r="L261" i="37"/>
  <c r="I261" i="37"/>
  <c r="F261" i="37"/>
  <c r="N260" i="37"/>
  <c r="M260" i="37"/>
  <c r="L260" i="37"/>
  <c r="K260" i="37"/>
  <c r="J260" i="37"/>
  <c r="H260" i="37"/>
  <c r="G260" i="37"/>
  <c r="G259" i="37" s="1"/>
  <c r="E260" i="37"/>
  <c r="D260" i="37"/>
  <c r="M259" i="37"/>
  <c r="H259" i="37"/>
  <c r="E259" i="37"/>
  <c r="O258" i="37"/>
  <c r="L258" i="37"/>
  <c r="I258" i="37"/>
  <c r="F258" i="37"/>
  <c r="O257" i="37"/>
  <c r="L257" i="37"/>
  <c r="I257" i="37"/>
  <c r="F257" i="37"/>
  <c r="O256" i="37"/>
  <c r="L256" i="37"/>
  <c r="I256" i="37"/>
  <c r="F256" i="37"/>
  <c r="O255" i="37"/>
  <c r="L255" i="37"/>
  <c r="I255" i="37"/>
  <c r="F255" i="37"/>
  <c r="C255" i="37" s="1"/>
  <c r="O254" i="37"/>
  <c r="L254" i="37"/>
  <c r="I254" i="37"/>
  <c r="F254" i="37"/>
  <c r="O253" i="37"/>
  <c r="L253" i="37"/>
  <c r="I253" i="37"/>
  <c r="F253" i="37"/>
  <c r="N252" i="37"/>
  <c r="N251" i="37" s="1"/>
  <c r="M252" i="37"/>
  <c r="M251" i="37" s="1"/>
  <c r="K252" i="37"/>
  <c r="K251" i="37" s="1"/>
  <c r="J252" i="37"/>
  <c r="J251" i="37" s="1"/>
  <c r="H252" i="37"/>
  <c r="H251" i="37" s="1"/>
  <c r="G252" i="37"/>
  <c r="E252" i="37"/>
  <c r="D252" i="37"/>
  <c r="G251" i="37"/>
  <c r="E251" i="37"/>
  <c r="D251" i="37"/>
  <c r="O250" i="37"/>
  <c r="L250" i="37"/>
  <c r="I250" i="37"/>
  <c r="F250" i="37"/>
  <c r="O249" i="37"/>
  <c r="L249" i="37"/>
  <c r="I249" i="37"/>
  <c r="F249" i="37"/>
  <c r="O248" i="37"/>
  <c r="L248" i="37"/>
  <c r="I248" i="37"/>
  <c r="F248" i="37"/>
  <c r="O247" i="37"/>
  <c r="O246" i="37" s="1"/>
  <c r="L247" i="37"/>
  <c r="I247" i="37"/>
  <c r="F247" i="37"/>
  <c r="N246" i="37"/>
  <c r="M246" i="37"/>
  <c r="K246" i="37"/>
  <c r="J246" i="37"/>
  <c r="H246" i="37"/>
  <c r="G246" i="37"/>
  <c r="E246" i="37"/>
  <c r="D246" i="37"/>
  <c r="O245" i="37"/>
  <c r="L245" i="37"/>
  <c r="I245" i="37"/>
  <c r="F245" i="37"/>
  <c r="O244" i="37"/>
  <c r="L244" i="37"/>
  <c r="I244" i="37"/>
  <c r="F244" i="37"/>
  <c r="O243" i="37"/>
  <c r="L243" i="37"/>
  <c r="I243" i="37"/>
  <c r="F243" i="37"/>
  <c r="C243" i="37" s="1"/>
  <c r="O242" i="37"/>
  <c r="L242" i="37"/>
  <c r="I242" i="37"/>
  <c r="F242" i="37"/>
  <c r="O241" i="37"/>
  <c r="L241" i="37"/>
  <c r="I241" i="37"/>
  <c r="F241" i="37"/>
  <c r="O240" i="37"/>
  <c r="L240" i="37"/>
  <c r="I240" i="37"/>
  <c r="F240" i="37"/>
  <c r="O239" i="37"/>
  <c r="L239" i="37"/>
  <c r="I239" i="37"/>
  <c r="F239" i="37"/>
  <c r="C239" i="37" s="1"/>
  <c r="N238" i="37"/>
  <c r="M238" i="37"/>
  <c r="K238" i="37"/>
  <c r="K231" i="37" s="1"/>
  <c r="J238" i="37"/>
  <c r="H238" i="37"/>
  <c r="G238" i="37"/>
  <c r="E238" i="37"/>
  <c r="D238" i="37"/>
  <c r="O237" i="37"/>
  <c r="L237" i="37"/>
  <c r="I237" i="37"/>
  <c r="F237" i="37"/>
  <c r="O236" i="37"/>
  <c r="L236" i="37"/>
  <c r="L235" i="37" s="1"/>
  <c r="I236" i="37"/>
  <c r="F236" i="37"/>
  <c r="F235" i="37" s="1"/>
  <c r="O235" i="37"/>
  <c r="N235" i="37"/>
  <c r="M235" i="37"/>
  <c r="K235" i="37"/>
  <c r="J235" i="37"/>
  <c r="H235" i="37"/>
  <c r="G235" i="37"/>
  <c r="G231" i="37" s="1"/>
  <c r="E235" i="37"/>
  <c r="D235" i="37"/>
  <c r="O234" i="37"/>
  <c r="L234" i="37"/>
  <c r="L233" i="37" s="1"/>
  <c r="I234" i="37"/>
  <c r="F234" i="37"/>
  <c r="O233" i="37"/>
  <c r="N233" i="37"/>
  <c r="N231" i="37" s="1"/>
  <c r="M233" i="37"/>
  <c r="K233" i="37"/>
  <c r="J233" i="37"/>
  <c r="I233" i="37"/>
  <c r="H233" i="37"/>
  <c r="G233" i="37"/>
  <c r="E233" i="37"/>
  <c r="D233" i="37"/>
  <c r="O232" i="37"/>
  <c r="L232" i="37"/>
  <c r="I232" i="37"/>
  <c r="F232" i="37"/>
  <c r="O229" i="37"/>
  <c r="L229" i="37"/>
  <c r="I229" i="37"/>
  <c r="F229" i="37"/>
  <c r="O228" i="37"/>
  <c r="L228" i="37"/>
  <c r="I228" i="37"/>
  <c r="F228" i="37"/>
  <c r="F227" i="37" s="1"/>
  <c r="O227" i="37"/>
  <c r="N227" i="37"/>
  <c r="M227" i="37"/>
  <c r="K227" i="37"/>
  <c r="J227" i="37"/>
  <c r="I227" i="37"/>
  <c r="H227" i="37"/>
  <c r="G227" i="37"/>
  <c r="E227" i="37"/>
  <c r="D227" i="37"/>
  <c r="O226" i="37"/>
  <c r="L226" i="37"/>
  <c r="I226" i="37"/>
  <c r="F226" i="37"/>
  <c r="O225" i="37"/>
  <c r="L225" i="37"/>
  <c r="I225" i="37"/>
  <c r="F225" i="37"/>
  <c r="O224" i="37"/>
  <c r="L224" i="37"/>
  <c r="I224" i="37"/>
  <c r="F224" i="37"/>
  <c r="O223" i="37"/>
  <c r="L223" i="37"/>
  <c r="I223" i="37"/>
  <c r="F223" i="37"/>
  <c r="O222" i="37"/>
  <c r="L222" i="37"/>
  <c r="I222" i="37"/>
  <c r="F222" i="37"/>
  <c r="O221" i="37"/>
  <c r="L221" i="37"/>
  <c r="I221" i="37"/>
  <c r="F221" i="37"/>
  <c r="O220" i="37"/>
  <c r="L220" i="37"/>
  <c r="I220" i="37"/>
  <c r="F220" i="37"/>
  <c r="O219" i="37"/>
  <c r="L219" i="37"/>
  <c r="I219" i="37"/>
  <c r="F219" i="37"/>
  <c r="O218" i="37"/>
  <c r="L218" i="37"/>
  <c r="I218" i="37"/>
  <c r="F218" i="37"/>
  <c r="O217" i="37"/>
  <c r="L217" i="37"/>
  <c r="I217" i="37"/>
  <c r="F217" i="37"/>
  <c r="N216" i="37"/>
  <c r="M216" i="37"/>
  <c r="K216" i="37"/>
  <c r="J216" i="37"/>
  <c r="H216" i="37"/>
  <c r="G216" i="37"/>
  <c r="E216" i="37"/>
  <c r="D216" i="37"/>
  <c r="O215" i="37"/>
  <c r="L215" i="37"/>
  <c r="I215" i="37"/>
  <c r="F215" i="37"/>
  <c r="O214" i="37"/>
  <c r="L214" i="37"/>
  <c r="I214" i="37"/>
  <c r="F214" i="37"/>
  <c r="O213" i="37"/>
  <c r="L213" i="37"/>
  <c r="I213" i="37"/>
  <c r="F213" i="37"/>
  <c r="O212" i="37"/>
  <c r="L212" i="37"/>
  <c r="I212" i="37"/>
  <c r="F212" i="37"/>
  <c r="O211" i="37"/>
  <c r="L211" i="37"/>
  <c r="I211" i="37"/>
  <c r="F211" i="37"/>
  <c r="C211" i="37" s="1"/>
  <c r="O210" i="37"/>
  <c r="L210" i="37"/>
  <c r="I210" i="37"/>
  <c r="F210" i="37"/>
  <c r="O209" i="37"/>
  <c r="L209" i="37"/>
  <c r="I209" i="37"/>
  <c r="F209" i="37"/>
  <c r="O208" i="37"/>
  <c r="L208" i="37"/>
  <c r="I208" i="37"/>
  <c r="F208" i="37"/>
  <c r="O207" i="37"/>
  <c r="L207" i="37"/>
  <c r="I207" i="37"/>
  <c r="F207" i="37"/>
  <c r="O206" i="37"/>
  <c r="L206" i="37"/>
  <c r="I206" i="37"/>
  <c r="F206" i="37"/>
  <c r="N205" i="37"/>
  <c r="M205" i="37"/>
  <c r="K205" i="37"/>
  <c r="J205" i="37"/>
  <c r="H205" i="37"/>
  <c r="H204" i="37" s="1"/>
  <c r="H195" i="37" s="1"/>
  <c r="G205" i="37"/>
  <c r="E205" i="37"/>
  <c r="E204" i="37" s="1"/>
  <c r="D205" i="37"/>
  <c r="D204" i="37"/>
  <c r="O203" i="37"/>
  <c r="L203" i="37"/>
  <c r="I203" i="37"/>
  <c r="F203" i="37"/>
  <c r="C203" i="37" s="1"/>
  <c r="O202" i="37"/>
  <c r="L202" i="37"/>
  <c r="I202" i="37"/>
  <c r="F202" i="37"/>
  <c r="O201" i="37"/>
  <c r="L201" i="37"/>
  <c r="I201" i="37"/>
  <c r="F201" i="37"/>
  <c r="O200" i="37"/>
  <c r="L200" i="37"/>
  <c r="I200" i="37"/>
  <c r="F200" i="37"/>
  <c r="O199" i="37"/>
  <c r="O198" i="37" s="1"/>
  <c r="L199" i="37"/>
  <c r="I199" i="37"/>
  <c r="I198" i="37" s="1"/>
  <c r="F199" i="37"/>
  <c r="F198" i="37" s="1"/>
  <c r="F196" i="37" s="1"/>
  <c r="N198" i="37"/>
  <c r="M198" i="37"/>
  <c r="M196" i="37" s="1"/>
  <c r="K198" i="37"/>
  <c r="J198" i="37"/>
  <c r="H198" i="37"/>
  <c r="H196" i="37" s="1"/>
  <c r="G198" i="37"/>
  <c r="G196" i="37" s="1"/>
  <c r="E198" i="37"/>
  <c r="E196" i="37" s="1"/>
  <c r="E195" i="37" s="1"/>
  <c r="D198" i="37"/>
  <c r="D196" i="37" s="1"/>
  <c r="O197" i="37"/>
  <c r="L197" i="37"/>
  <c r="I197" i="37"/>
  <c r="F197" i="37"/>
  <c r="N196" i="37"/>
  <c r="K196" i="37"/>
  <c r="J196" i="37"/>
  <c r="O193" i="37"/>
  <c r="O192" i="37" s="1"/>
  <c r="O191" i="37" s="1"/>
  <c r="L193" i="37"/>
  <c r="L192" i="37" s="1"/>
  <c r="L191" i="37" s="1"/>
  <c r="I193" i="37"/>
  <c r="F193" i="37"/>
  <c r="N192" i="37"/>
  <c r="N191" i="37" s="1"/>
  <c r="M192" i="37"/>
  <c r="M191" i="37" s="1"/>
  <c r="M187" i="37" s="1"/>
  <c r="K192" i="37"/>
  <c r="J192" i="37"/>
  <c r="J191" i="37" s="1"/>
  <c r="H192" i="37"/>
  <c r="H191" i="37" s="1"/>
  <c r="G192" i="37"/>
  <c r="G191" i="37" s="1"/>
  <c r="F192" i="37"/>
  <c r="F191" i="37" s="1"/>
  <c r="E192" i="37"/>
  <c r="E191" i="37" s="1"/>
  <c r="D192" i="37"/>
  <c r="K191" i="37"/>
  <c r="D191" i="37"/>
  <c r="O190" i="37"/>
  <c r="L190" i="37"/>
  <c r="I190" i="37"/>
  <c r="F190" i="37"/>
  <c r="C190" i="37" s="1"/>
  <c r="O189" i="37"/>
  <c r="O188" i="37" s="1"/>
  <c r="L189" i="37"/>
  <c r="L188" i="37" s="1"/>
  <c r="I189" i="37"/>
  <c r="F189" i="37"/>
  <c r="F188" i="37" s="1"/>
  <c r="N188" i="37"/>
  <c r="M188" i="37"/>
  <c r="K188" i="37"/>
  <c r="J188" i="37"/>
  <c r="H188" i="37"/>
  <c r="G188" i="37"/>
  <c r="E188" i="37"/>
  <c r="D188" i="37"/>
  <c r="K187" i="37"/>
  <c r="O186" i="37"/>
  <c r="L186" i="37"/>
  <c r="I186" i="37"/>
  <c r="F186" i="37"/>
  <c r="O185" i="37"/>
  <c r="O184" i="37" s="1"/>
  <c r="L185" i="37"/>
  <c r="L184" i="37" s="1"/>
  <c r="I185" i="37"/>
  <c r="F185" i="37"/>
  <c r="F184" i="37" s="1"/>
  <c r="N184" i="37"/>
  <c r="M184" i="37"/>
  <c r="K184" i="37"/>
  <c r="J184" i="37"/>
  <c r="H184" i="37"/>
  <c r="G184" i="37"/>
  <c r="E184" i="37"/>
  <c r="D184" i="37"/>
  <c r="O183" i="37"/>
  <c r="L183" i="37"/>
  <c r="I183" i="37"/>
  <c r="F183" i="37"/>
  <c r="O182" i="37"/>
  <c r="L182" i="37"/>
  <c r="I182" i="37"/>
  <c r="F182" i="37"/>
  <c r="O181" i="37"/>
  <c r="L181" i="37"/>
  <c r="I181" i="37"/>
  <c r="F181" i="37"/>
  <c r="O180" i="37"/>
  <c r="L180" i="37"/>
  <c r="I180" i="37"/>
  <c r="F180" i="37"/>
  <c r="N179" i="37"/>
  <c r="N174" i="37" s="1"/>
  <c r="M179" i="37"/>
  <c r="K179" i="37"/>
  <c r="J179" i="37"/>
  <c r="H179" i="37"/>
  <c r="H174" i="37" s="1"/>
  <c r="H173" i="37" s="1"/>
  <c r="G179" i="37"/>
  <c r="E179" i="37"/>
  <c r="D179" i="37"/>
  <c r="O178" i="37"/>
  <c r="L178" i="37"/>
  <c r="I178" i="37"/>
  <c r="F178" i="37"/>
  <c r="O177" i="37"/>
  <c r="L177" i="37"/>
  <c r="I177" i="37"/>
  <c r="F177" i="37"/>
  <c r="O176" i="37"/>
  <c r="L176" i="37"/>
  <c r="L175" i="37" s="1"/>
  <c r="I176" i="37"/>
  <c r="F176" i="37"/>
  <c r="F175" i="37" s="1"/>
  <c r="O175" i="37"/>
  <c r="N175" i="37"/>
  <c r="M175" i="37"/>
  <c r="M174" i="37" s="1"/>
  <c r="K175" i="37"/>
  <c r="J175" i="37"/>
  <c r="J174" i="37" s="1"/>
  <c r="H175" i="37"/>
  <c r="G175" i="37"/>
  <c r="G174" i="37" s="1"/>
  <c r="E175" i="37"/>
  <c r="D175" i="37"/>
  <c r="D174" i="37" s="1"/>
  <c r="O172" i="37"/>
  <c r="L172" i="37"/>
  <c r="I172" i="37"/>
  <c r="F172" i="37"/>
  <c r="O171" i="37"/>
  <c r="L171" i="37"/>
  <c r="I171" i="37"/>
  <c r="F171" i="37"/>
  <c r="O170" i="37"/>
  <c r="L170" i="37"/>
  <c r="I170" i="37"/>
  <c r="F170" i="37"/>
  <c r="O169" i="37"/>
  <c r="L169" i="37"/>
  <c r="I169" i="37"/>
  <c r="F169" i="37"/>
  <c r="O168" i="37"/>
  <c r="L168" i="37"/>
  <c r="I168" i="37"/>
  <c r="F168" i="37"/>
  <c r="O167" i="37"/>
  <c r="O166" i="37" s="1"/>
  <c r="O165" i="37" s="1"/>
  <c r="L167" i="37"/>
  <c r="L166" i="37" s="1"/>
  <c r="I167" i="37"/>
  <c r="I166" i="37" s="1"/>
  <c r="I165" i="37" s="1"/>
  <c r="F167" i="37"/>
  <c r="N166" i="37"/>
  <c r="N165" i="37" s="1"/>
  <c r="M166" i="37"/>
  <c r="K166" i="37"/>
  <c r="K165" i="37" s="1"/>
  <c r="J166" i="37"/>
  <c r="J165" i="37" s="1"/>
  <c r="H166" i="37"/>
  <c r="H165" i="37" s="1"/>
  <c r="G166" i="37"/>
  <c r="E166" i="37"/>
  <c r="E165" i="37" s="1"/>
  <c r="D166" i="37"/>
  <c r="D165" i="37" s="1"/>
  <c r="M165" i="37"/>
  <c r="G165" i="37"/>
  <c r="O164" i="37"/>
  <c r="L164" i="37"/>
  <c r="I164" i="37"/>
  <c r="F164" i="37"/>
  <c r="O163" i="37"/>
  <c r="L163" i="37"/>
  <c r="I163" i="37"/>
  <c r="C163" i="37" s="1"/>
  <c r="F163" i="37"/>
  <c r="O162" i="37"/>
  <c r="L162" i="37"/>
  <c r="I162" i="37"/>
  <c r="F162" i="37"/>
  <c r="O161" i="37"/>
  <c r="O160" i="37" s="1"/>
  <c r="L161" i="37"/>
  <c r="L160" i="37" s="1"/>
  <c r="I161" i="37"/>
  <c r="F161" i="37"/>
  <c r="F160" i="37" s="1"/>
  <c r="N160" i="37"/>
  <c r="M160" i="37"/>
  <c r="K160" i="37"/>
  <c r="J160" i="37"/>
  <c r="H160" i="37"/>
  <c r="G160" i="37"/>
  <c r="E160" i="37"/>
  <c r="D160" i="37"/>
  <c r="O159" i="37"/>
  <c r="L159" i="37"/>
  <c r="I159" i="37"/>
  <c r="F159" i="37"/>
  <c r="O158" i="37"/>
  <c r="L158" i="37"/>
  <c r="I158" i="37"/>
  <c r="F158" i="37"/>
  <c r="O157" i="37"/>
  <c r="L157" i="37"/>
  <c r="I157" i="37"/>
  <c r="F157" i="37"/>
  <c r="O156" i="37"/>
  <c r="L156" i="37"/>
  <c r="I156" i="37"/>
  <c r="F156" i="37"/>
  <c r="O155" i="37"/>
  <c r="O151" i="37" s="1"/>
  <c r="L155" i="37"/>
  <c r="I155" i="37"/>
  <c r="F155" i="37"/>
  <c r="C155" i="37"/>
  <c r="O154" i="37"/>
  <c r="L154" i="37"/>
  <c r="I154" i="37"/>
  <c r="F154" i="37"/>
  <c r="C154" i="37" s="1"/>
  <c r="O153" i="37"/>
  <c r="L153" i="37"/>
  <c r="I153" i="37"/>
  <c r="F153" i="37"/>
  <c r="O152" i="37"/>
  <c r="L152" i="37"/>
  <c r="I152" i="37"/>
  <c r="F152" i="37"/>
  <c r="N151" i="37"/>
  <c r="M151" i="37"/>
  <c r="K151" i="37"/>
  <c r="J151" i="37"/>
  <c r="H151" i="37"/>
  <c r="G151" i="37"/>
  <c r="E151" i="37"/>
  <c r="D151" i="37"/>
  <c r="O150" i="37"/>
  <c r="L150" i="37"/>
  <c r="I150" i="37"/>
  <c r="F150" i="37"/>
  <c r="O149" i="37"/>
  <c r="L149" i="37"/>
  <c r="I149" i="37"/>
  <c r="F149" i="37"/>
  <c r="O148" i="37"/>
  <c r="L148" i="37"/>
  <c r="I148" i="37"/>
  <c r="F148" i="37"/>
  <c r="O147" i="37"/>
  <c r="L147" i="37"/>
  <c r="I147" i="37"/>
  <c r="F147" i="37"/>
  <c r="O146" i="37"/>
  <c r="L146" i="37"/>
  <c r="I146" i="37"/>
  <c r="F146" i="37"/>
  <c r="O145" i="37"/>
  <c r="L145" i="37"/>
  <c r="I145" i="37"/>
  <c r="F145" i="37"/>
  <c r="N144" i="37"/>
  <c r="M144" i="37"/>
  <c r="K144" i="37"/>
  <c r="J144" i="37"/>
  <c r="H144" i="37"/>
  <c r="G144" i="37"/>
  <c r="E144" i="37"/>
  <c r="D144" i="37"/>
  <c r="O143" i="37"/>
  <c r="L143" i="37"/>
  <c r="I143" i="37"/>
  <c r="F143" i="37"/>
  <c r="O142" i="37"/>
  <c r="L142" i="37"/>
  <c r="L141" i="37" s="1"/>
  <c r="I142" i="37"/>
  <c r="F142" i="37"/>
  <c r="N141" i="37"/>
  <c r="M141" i="37"/>
  <c r="K141" i="37"/>
  <c r="J141" i="37"/>
  <c r="H141" i="37"/>
  <c r="G141" i="37"/>
  <c r="E141" i="37"/>
  <c r="D141" i="37"/>
  <c r="O140" i="37"/>
  <c r="L140" i="37"/>
  <c r="I140" i="37"/>
  <c r="F140" i="37"/>
  <c r="O139" i="37"/>
  <c r="L139" i="37"/>
  <c r="I139" i="37"/>
  <c r="F139" i="37"/>
  <c r="C139" i="37" s="1"/>
  <c r="O138" i="37"/>
  <c r="L138" i="37"/>
  <c r="I138" i="37"/>
  <c r="F138" i="37"/>
  <c r="O137" i="37"/>
  <c r="L137" i="37"/>
  <c r="I137" i="37"/>
  <c r="F137" i="37"/>
  <c r="N136" i="37"/>
  <c r="M136" i="37"/>
  <c r="K136" i="37"/>
  <c r="J136" i="37"/>
  <c r="H136" i="37"/>
  <c r="G136" i="37"/>
  <c r="F136" i="37"/>
  <c r="E136" i="37"/>
  <c r="D136" i="37"/>
  <c r="O135" i="37"/>
  <c r="L135" i="37"/>
  <c r="I135" i="37"/>
  <c r="F135" i="37"/>
  <c r="O134" i="37"/>
  <c r="L134" i="37"/>
  <c r="I134" i="37"/>
  <c r="F134" i="37"/>
  <c r="O133" i="37"/>
  <c r="L133" i="37"/>
  <c r="I133" i="37"/>
  <c r="F133" i="37"/>
  <c r="O132" i="37"/>
  <c r="L132" i="37"/>
  <c r="I132" i="37"/>
  <c r="F132" i="37"/>
  <c r="O131" i="37"/>
  <c r="N131" i="37"/>
  <c r="M131" i="37"/>
  <c r="K131" i="37"/>
  <c r="J131" i="37"/>
  <c r="H131" i="37"/>
  <c r="G131" i="37"/>
  <c r="E131" i="37"/>
  <c r="D131" i="37"/>
  <c r="O129" i="37"/>
  <c r="O128" i="37" s="1"/>
  <c r="L129" i="37"/>
  <c r="L128" i="37" s="1"/>
  <c r="I129" i="37"/>
  <c r="F129" i="37"/>
  <c r="F128" i="37" s="1"/>
  <c r="N128" i="37"/>
  <c r="M128" i="37"/>
  <c r="K128" i="37"/>
  <c r="J128" i="37"/>
  <c r="H128" i="37"/>
  <c r="G128" i="37"/>
  <c r="E128" i="37"/>
  <c r="D128" i="37"/>
  <c r="O127" i="37"/>
  <c r="L127" i="37"/>
  <c r="I127" i="37"/>
  <c r="F127" i="37"/>
  <c r="O126" i="37"/>
  <c r="L126" i="37"/>
  <c r="I126" i="37"/>
  <c r="F126" i="37"/>
  <c r="O125" i="37"/>
  <c r="L125" i="37"/>
  <c r="I125" i="37"/>
  <c r="F125" i="37"/>
  <c r="O124" i="37"/>
  <c r="L124" i="37"/>
  <c r="I124" i="37"/>
  <c r="F124" i="37"/>
  <c r="O123" i="37"/>
  <c r="L123" i="37"/>
  <c r="L122" i="37" s="1"/>
  <c r="I123" i="37"/>
  <c r="F123" i="37"/>
  <c r="C123" i="37" s="1"/>
  <c r="N122" i="37"/>
  <c r="M122" i="37"/>
  <c r="K122" i="37"/>
  <c r="J122" i="37"/>
  <c r="H122" i="37"/>
  <c r="G122" i="37"/>
  <c r="E122" i="37"/>
  <c r="D122" i="37"/>
  <c r="O121" i="37"/>
  <c r="L121" i="37"/>
  <c r="I121" i="37"/>
  <c r="F121" i="37"/>
  <c r="O120" i="37"/>
  <c r="L120" i="37"/>
  <c r="I120" i="37"/>
  <c r="F120" i="37"/>
  <c r="O119" i="37"/>
  <c r="L119" i="37"/>
  <c r="I119" i="37"/>
  <c r="F119" i="37"/>
  <c r="C119" i="37" s="1"/>
  <c r="O118" i="37"/>
  <c r="L118" i="37"/>
  <c r="I118" i="37"/>
  <c r="F118" i="37"/>
  <c r="O117" i="37"/>
  <c r="O116" i="37" s="1"/>
  <c r="L117" i="37"/>
  <c r="I117" i="37"/>
  <c r="F117" i="37"/>
  <c r="F116" i="37" s="1"/>
  <c r="N116" i="37"/>
  <c r="M116" i="37"/>
  <c r="K116" i="37"/>
  <c r="J116" i="37"/>
  <c r="H116" i="37"/>
  <c r="G116" i="37"/>
  <c r="E116" i="37"/>
  <c r="D116" i="37"/>
  <c r="O115" i="37"/>
  <c r="L115" i="37"/>
  <c r="I115" i="37"/>
  <c r="F115" i="37"/>
  <c r="O114" i="37"/>
  <c r="L114" i="37"/>
  <c r="I114" i="37"/>
  <c r="F114" i="37"/>
  <c r="O113" i="37"/>
  <c r="O112" i="37" s="1"/>
  <c r="L113" i="37"/>
  <c r="I113" i="37"/>
  <c r="F113" i="37"/>
  <c r="N112" i="37"/>
  <c r="M112" i="37"/>
  <c r="K112" i="37"/>
  <c r="J112" i="37"/>
  <c r="H112" i="37"/>
  <c r="G112" i="37"/>
  <c r="E112" i="37"/>
  <c r="D112" i="37"/>
  <c r="O111" i="37"/>
  <c r="L111" i="37"/>
  <c r="I111" i="37"/>
  <c r="F111" i="37"/>
  <c r="O110" i="37"/>
  <c r="L110" i="37"/>
  <c r="I110" i="37"/>
  <c r="F110" i="37"/>
  <c r="O109" i="37"/>
  <c r="L109" i="37"/>
  <c r="I109" i="37"/>
  <c r="C109" i="37" s="1"/>
  <c r="F109" i="37"/>
  <c r="O108" i="37"/>
  <c r="L108" i="37"/>
  <c r="I108" i="37"/>
  <c r="F108" i="37"/>
  <c r="O107" i="37"/>
  <c r="L107" i="37"/>
  <c r="I107" i="37"/>
  <c r="C107" i="37" s="1"/>
  <c r="F107" i="37"/>
  <c r="O106" i="37"/>
  <c r="L106" i="37"/>
  <c r="I106" i="37"/>
  <c r="F106" i="37"/>
  <c r="O105" i="37"/>
  <c r="L105" i="37"/>
  <c r="I105" i="37"/>
  <c r="F105" i="37"/>
  <c r="O104" i="37"/>
  <c r="L104" i="37"/>
  <c r="I104" i="37"/>
  <c r="F104" i="37"/>
  <c r="N103" i="37"/>
  <c r="M103" i="37"/>
  <c r="K103" i="37"/>
  <c r="J103" i="37"/>
  <c r="H103" i="37"/>
  <c r="G103" i="37"/>
  <c r="E103" i="37"/>
  <c r="D103" i="37"/>
  <c r="O102" i="37"/>
  <c r="L102" i="37"/>
  <c r="I102" i="37"/>
  <c r="F102" i="37"/>
  <c r="O101" i="37"/>
  <c r="L101" i="37"/>
  <c r="I101" i="37"/>
  <c r="F101" i="37"/>
  <c r="O100" i="37"/>
  <c r="L100" i="37"/>
  <c r="I100" i="37"/>
  <c r="F100" i="37"/>
  <c r="O99" i="37"/>
  <c r="L99" i="37"/>
  <c r="I99" i="37"/>
  <c r="F99" i="37"/>
  <c r="O98" i="37"/>
  <c r="L98" i="37"/>
  <c r="I98" i="37"/>
  <c r="F98" i="37"/>
  <c r="O97" i="37"/>
  <c r="L97" i="37"/>
  <c r="I97" i="37"/>
  <c r="F97" i="37"/>
  <c r="O96" i="37"/>
  <c r="L96" i="37"/>
  <c r="L95" i="37" s="1"/>
  <c r="I96" i="37"/>
  <c r="F96" i="37"/>
  <c r="F95" i="37" s="1"/>
  <c r="N95" i="37"/>
  <c r="M95" i="37"/>
  <c r="K95" i="37"/>
  <c r="J95" i="37"/>
  <c r="H95" i="37"/>
  <c r="G95" i="37"/>
  <c r="E95" i="37"/>
  <c r="D95" i="37"/>
  <c r="O94" i="37"/>
  <c r="L94" i="37"/>
  <c r="I94" i="37"/>
  <c r="F94" i="37"/>
  <c r="O93" i="37"/>
  <c r="L93" i="37"/>
  <c r="I93" i="37"/>
  <c r="F93" i="37"/>
  <c r="O92" i="37"/>
  <c r="L92" i="37"/>
  <c r="I92" i="37"/>
  <c r="F92" i="37"/>
  <c r="O91" i="37"/>
  <c r="L91" i="37"/>
  <c r="I91" i="37"/>
  <c r="F91" i="37"/>
  <c r="O90" i="37"/>
  <c r="L90" i="37"/>
  <c r="I90" i="37"/>
  <c r="I89" i="37" s="1"/>
  <c r="F90" i="37"/>
  <c r="N89" i="37"/>
  <c r="M89" i="37"/>
  <c r="K89" i="37"/>
  <c r="J89" i="37"/>
  <c r="H89" i="37"/>
  <c r="G89" i="37"/>
  <c r="E89" i="37"/>
  <c r="D89" i="37"/>
  <c r="O88" i="37"/>
  <c r="L88" i="37"/>
  <c r="I88" i="37"/>
  <c r="F88" i="37"/>
  <c r="O87" i="37"/>
  <c r="L87" i="37"/>
  <c r="I87" i="37"/>
  <c r="F87" i="37"/>
  <c r="O86" i="37"/>
  <c r="L86" i="37"/>
  <c r="I86" i="37"/>
  <c r="F86" i="37"/>
  <c r="O85" i="37"/>
  <c r="L85" i="37"/>
  <c r="I85" i="37"/>
  <c r="F85" i="37"/>
  <c r="F84" i="37" s="1"/>
  <c r="N84" i="37"/>
  <c r="M84" i="37"/>
  <c r="K84" i="37"/>
  <c r="J84" i="37"/>
  <c r="H84" i="37"/>
  <c r="G84" i="37"/>
  <c r="E84" i="37"/>
  <c r="D84" i="37"/>
  <c r="H83" i="37"/>
  <c r="O82" i="37"/>
  <c r="L82" i="37"/>
  <c r="I82" i="37"/>
  <c r="F82" i="37"/>
  <c r="O81" i="37"/>
  <c r="O80" i="37" s="1"/>
  <c r="L81" i="37"/>
  <c r="L80" i="37" s="1"/>
  <c r="I81" i="37"/>
  <c r="I80" i="37" s="1"/>
  <c r="F81" i="37"/>
  <c r="N80" i="37"/>
  <c r="M80" i="37"/>
  <c r="K80" i="37"/>
  <c r="J80" i="37"/>
  <c r="H80" i="37"/>
  <c r="G80" i="37"/>
  <c r="G76" i="37" s="1"/>
  <c r="E80" i="37"/>
  <c r="D80" i="37"/>
  <c r="O79" i="37"/>
  <c r="L79" i="37"/>
  <c r="I79" i="37"/>
  <c r="F79" i="37"/>
  <c r="O78" i="37"/>
  <c r="O77" i="37" s="1"/>
  <c r="O76" i="37" s="1"/>
  <c r="L78" i="37"/>
  <c r="L77" i="37" s="1"/>
  <c r="I78" i="37"/>
  <c r="I77" i="37" s="1"/>
  <c r="I76" i="37" s="1"/>
  <c r="F78" i="37"/>
  <c r="F77" i="37" s="1"/>
  <c r="N77" i="37"/>
  <c r="N76" i="37" s="1"/>
  <c r="M77" i="37"/>
  <c r="K77" i="37"/>
  <c r="J77" i="37"/>
  <c r="H77" i="37"/>
  <c r="G77" i="37"/>
  <c r="E77" i="37"/>
  <c r="D77" i="37"/>
  <c r="O74" i="37"/>
  <c r="L74" i="37"/>
  <c r="I74" i="37"/>
  <c r="F74" i="37"/>
  <c r="O73" i="37"/>
  <c r="L73" i="37"/>
  <c r="I73" i="37"/>
  <c r="F73" i="37"/>
  <c r="O72" i="37"/>
  <c r="L72" i="37"/>
  <c r="I72" i="37"/>
  <c r="F72" i="37"/>
  <c r="O71" i="37"/>
  <c r="L71" i="37"/>
  <c r="I71" i="37"/>
  <c r="F71" i="37"/>
  <c r="O70" i="37"/>
  <c r="O69" i="37" s="1"/>
  <c r="L70" i="37"/>
  <c r="I70" i="37"/>
  <c r="I69" i="37" s="1"/>
  <c r="F70" i="37"/>
  <c r="N69" i="37"/>
  <c r="N67" i="37" s="1"/>
  <c r="M69" i="37"/>
  <c r="M67" i="37" s="1"/>
  <c r="L69" i="37"/>
  <c r="K69" i="37"/>
  <c r="K67" i="37" s="1"/>
  <c r="J69" i="37"/>
  <c r="J67" i="37" s="1"/>
  <c r="H69" i="37"/>
  <c r="H67" i="37" s="1"/>
  <c r="G69" i="37"/>
  <c r="G67" i="37" s="1"/>
  <c r="E69" i="37"/>
  <c r="E67" i="37" s="1"/>
  <c r="D69" i="37"/>
  <c r="D67" i="37" s="1"/>
  <c r="O68" i="37"/>
  <c r="L68" i="37"/>
  <c r="I68" i="37"/>
  <c r="F68" i="37"/>
  <c r="O66" i="37"/>
  <c r="L66" i="37"/>
  <c r="I66" i="37"/>
  <c r="F66" i="37"/>
  <c r="C66" i="37" s="1"/>
  <c r="O65" i="37"/>
  <c r="L65" i="37"/>
  <c r="I65" i="37"/>
  <c r="F65" i="37"/>
  <c r="O64" i="37"/>
  <c r="L64" i="37"/>
  <c r="I64" i="37"/>
  <c r="F64" i="37"/>
  <c r="O63" i="37"/>
  <c r="L63" i="37"/>
  <c r="I63" i="37"/>
  <c r="F63" i="37"/>
  <c r="O62" i="37"/>
  <c r="L62" i="37"/>
  <c r="I62" i="37"/>
  <c r="F62" i="37"/>
  <c r="O61" i="37"/>
  <c r="L61" i="37"/>
  <c r="I61" i="37"/>
  <c r="F61" i="37"/>
  <c r="O60" i="37"/>
  <c r="L60" i="37"/>
  <c r="I60" i="37"/>
  <c r="F60" i="37"/>
  <c r="O59" i="37"/>
  <c r="L59" i="37"/>
  <c r="L58" i="37" s="1"/>
  <c r="I59" i="37"/>
  <c r="F59" i="37"/>
  <c r="N58" i="37"/>
  <c r="M58" i="37"/>
  <c r="K58" i="37"/>
  <c r="J58" i="37"/>
  <c r="H58" i="37"/>
  <c r="G58" i="37"/>
  <c r="E58" i="37"/>
  <c r="D58" i="37"/>
  <c r="O57" i="37"/>
  <c r="L57" i="37"/>
  <c r="I57" i="37"/>
  <c r="F57" i="37"/>
  <c r="O56" i="37"/>
  <c r="O55" i="37" s="1"/>
  <c r="L56" i="37"/>
  <c r="L55" i="37" s="1"/>
  <c r="I56" i="37"/>
  <c r="I55" i="37" s="1"/>
  <c r="F56" i="37"/>
  <c r="N55" i="37"/>
  <c r="N54" i="37" s="1"/>
  <c r="M55" i="37"/>
  <c r="M54" i="37" s="1"/>
  <c r="M53" i="37" s="1"/>
  <c r="K55" i="37"/>
  <c r="K54" i="37" s="1"/>
  <c r="K53" i="37" s="1"/>
  <c r="J55" i="37"/>
  <c r="J54" i="37" s="1"/>
  <c r="H55" i="37"/>
  <c r="H54" i="37" s="1"/>
  <c r="H53" i="37" s="1"/>
  <c r="G55" i="37"/>
  <c r="F55" i="37"/>
  <c r="E55" i="37"/>
  <c r="D55" i="37"/>
  <c r="D54" i="37" s="1"/>
  <c r="D53" i="37" s="1"/>
  <c r="E54" i="37"/>
  <c r="O47" i="37"/>
  <c r="C47" i="37" s="1"/>
  <c r="O46" i="37"/>
  <c r="O45" i="37" s="1"/>
  <c r="N45" i="37"/>
  <c r="M45" i="37"/>
  <c r="L44" i="37"/>
  <c r="L43" i="37" s="1"/>
  <c r="I44" i="37"/>
  <c r="I43" i="37" s="1"/>
  <c r="F44" i="37"/>
  <c r="K43" i="37"/>
  <c r="J43" i="37"/>
  <c r="H43" i="37"/>
  <c r="G43" i="37"/>
  <c r="F43" i="37"/>
  <c r="E43" i="37"/>
  <c r="D43" i="37"/>
  <c r="F42" i="37"/>
  <c r="F41" i="37" s="1"/>
  <c r="C41" i="37" s="1"/>
  <c r="E41" i="37"/>
  <c r="D41" i="37"/>
  <c r="L40" i="37"/>
  <c r="C40" i="37" s="1"/>
  <c r="L39" i="37"/>
  <c r="C39" i="37"/>
  <c r="L38" i="37"/>
  <c r="C38" i="37" s="1"/>
  <c r="L37" i="37"/>
  <c r="C37" i="37" s="1"/>
  <c r="K36" i="37"/>
  <c r="J36" i="37"/>
  <c r="L35" i="37"/>
  <c r="C35" i="37" s="1"/>
  <c r="L34" i="37"/>
  <c r="L33" i="37" s="1"/>
  <c r="C33" i="37" s="1"/>
  <c r="K33" i="37"/>
  <c r="J33" i="37"/>
  <c r="L32" i="37"/>
  <c r="C32" i="37" s="1"/>
  <c r="K31" i="37"/>
  <c r="J31" i="37"/>
  <c r="L30" i="37"/>
  <c r="C30" i="37" s="1"/>
  <c r="L29" i="37"/>
  <c r="C29" i="37" s="1"/>
  <c r="L28" i="37"/>
  <c r="C28" i="37"/>
  <c r="K27" i="37"/>
  <c r="J27" i="37"/>
  <c r="F25" i="37"/>
  <c r="C25" i="37"/>
  <c r="I24" i="37"/>
  <c r="F24" i="37"/>
  <c r="C24" i="37" s="1"/>
  <c r="O23" i="37"/>
  <c r="L23" i="37"/>
  <c r="I23" i="37"/>
  <c r="F23" i="37"/>
  <c r="O22" i="37"/>
  <c r="L22" i="37"/>
  <c r="L21" i="37" s="1"/>
  <c r="I22" i="37"/>
  <c r="F22" i="37"/>
  <c r="F21" i="37" s="1"/>
  <c r="O21" i="37"/>
  <c r="O289" i="37" s="1"/>
  <c r="O288" i="37" s="1"/>
  <c r="N21" i="37"/>
  <c r="N289" i="37" s="1"/>
  <c r="N288" i="37" s="1"/>
  <c r="M21" i="37"/>
  <c r="M289" i="37" s="1"/>
  <c r="M288" i="37" s="1"/>
  <c r="K21" i="37"/>
  <c r="K289" i="37" s="1"/>
  <c r="K288" i="37" s="1"/>
  <c r="J21" i="37"/>
  <c r="J289" i="37" s="1"/>
  <c r="H21" i="37"/>
  <c r="H289" i="37" s="1"/>
  <c r="H288" i="37" s="1"/>
  <c r="G21" i="37"/>
  <c r="G289" i="37" s="1"/>
  <c r="G288" i="37" s="1"/>
  <c r="E21" i="37"/>
  <c r="E289" i="37" s="1"/>
  <c r="E288" i="37" s="1"/>
  <c r="D21" i="37"/>
  <c r="D289" i="37" s="1"/>
  <c r="N20" i="37"/>
  <c r="D20" i="37"/>
  <c r="O58" i="37" l="1"/>
  <c r="J53" i="37"/>
  <c r="C62" i="37"/>
  <c r="C63" i="37"/>
  <c r="C65" i="37"/>
  <c r="K76" i="37"/>
  <c r="M83" i="37"/>
  <c r="M75" i="37" s="1"/>
  <c r="M52" i="37" s="1"/>
  <c r="L112" i="37"/>
  <c r="C127" i="37"/>
  <c r="D130" i="37"/>
  <c r="L136" i="37"/>
  <c r="C143" i="37"/>
  <c r="C149" i="37"/>
  <c r="C159" i="37"/>
  <c r="C183" i="37"/>
  <c r="E187" i="37"/>
  <c r="O187" i="37"/>
  <c r="C201" i="37"/>
  <c r="C207" i="37"/>
  <c r="C210" i="37"/>
  <c r="O216" i="37"/>
  <c r="J231" i="37"/>
  <c r="C247" i="37"/>
  <c r="C291" i="37"/>
  <c r="K230" i="37"/>
  <c r="C44" i="37"/>
  <c r="C60" i="37"/>
  <c r="C72" i="37"/>
  <c r="D76" i="37"/>
  <c r="M76" i="37"/>
  <c r="C87" i="37"/>
  <c r="D83" i="37"/>
  <c r="C135" i="37"/>
  <c r="H130" i="37"/>
  <c r="M130" i="37"/>
  <c r="C162" i="37"/>
  <c r="C171" i="37"/>
  <c r="C172" i="37"/>
  <c r="G173" i="37"/>
  <c r="M173" i="37"/>
  <c r="L187" i="37"/>
  <c r="C215" i="37"/>
  <c r="C223" i="37"/>
  <c r="C226" i="37"/>
  <c r="N204" i="37"/>
  <c r="L238" i="37"/>
  <c r="C274" i="37"/>
  <c r="E83" i="37"/>
  <c r="E75" i="37" s="1"/>
  <c r="E286" i="37" s="1"/>
  <c r="L216" i="37"/>
  <c r="D288" i="37"/>
  <c r="J288" i="37"/>
  <c r="J26" i="37"/>
  <c r="J20" i="37" s="1"/>
  <c r="C43" i="37"/>
  <c r="C46" i="37"/>
  <c r="L54" i="37"/>
  <c r="L53" i="37" s="1"/>
  <c r="G54" i="37"/>
  <c r="G53" i="37" s="1"/>
  <c r="O67" i="37"/>
  <c r="E76" i="37"/>
  <c r="J76" i="37"/>
  <c r="K83" i="37"/>
  <c r="C91" i="37"/>
  <c r="C115" i="37"/>
  <c r="C138" i="37"/>
  <c r="O141" i="37"/>
  <c r="C169" i="37"/>
  <c r="H187" i="37"/>
  <c r="G187" i="37"/>
  <c r="C219" i="37"/>
  <c r="C221" i="37"/>
  <c r="C263" i="37"/>
  <c r="D259" i="37"/>
  <c r="C266" i="37"/>
  <c r="O264" i="37"/>
  <c r="O259" i="37" s="1"/>
  <c r="L269" i="37"/>
  <c r="L252" i="37"/>
  <c r="L251" i="37" s="1"/>
  <c r="E53" i="37"/>
  <c r="K26" i="37"/>
  <c r="N53" i="37"/>
  <c r="O54" i="37"/>
  <c r="C64" i="37"/>
  <c r="C79" i="37"/>
  <c r="O89" i="37"/>
  <c r="O95" i="37"/>
  <c r="F112" i="37"/>
  <c r="C114" i="37"/>
  <c r="C121" i="37"/>
  <c r="K130" i="37"/>
  <c r="K75" i="37" s="1"/>
  <c r="F131" i="37"/>
  <c r="C134" i="37"/>
  <c r="I141" i="37"/>
  <c r="L144" i="37"/>
  <c r="C156" i="37"/>
  <c r="C158" i="37"/>
  <c r="C164" i="37"/>
  <c r="L174" i="37"/>
  <c r="L173" i="37" s="1"/>
  <c r="L179" i="37"/>
  <c r="D195" i="37"/>
  <c r="L198" i="37"/>
  <c r="L196" i="37" s="1"/>
  <c r="M204" i="37"/>
  <c r="M195" i="37" s="1"/>
  <c r="M194" i="37" s="1"/>
  <c r="L205" i="37"/>
  <c r="C214" i="37"/>
  <c r="C220" i="37"/>
  <c r="C225" i="37"/>
  <c r="E231" i="37"/>
  <c r="E230" i="37" s="1"/>
  <c r="E194" i="37" s="1"/>
  <c r="C240" i="37"/>
  <c r="L246" i="37"/>
  <c r="O252" i="37"/>
  <c r="O251" i="37" s="1"/>
  <c r="D269" i="37"/>
  <c r="C284" i="37"/>
  <c r="L290" i="37"/>
  <c r="G83" i="37"/>
  <c r="L27" i="37"/>
  <c r="L26" i="37" s="1"/>
  <c r="L20" i="37" s="1"/>
  <c r="L31" i="37"/>
  <c r="C31" i="37" s="1"/>
  <c r="L36" i="37"/>
  <c r="C36" i="37" s="1"/>
  <c r="C57" i="37"/>
  <c r="C70" i="37"/>
  <c r="C74" i="37"/>
  <c r="L76" i="37"/>
  <c r="F80" i="37"/>
  <c r="C80" i="37" s="1"/>
  <c r="C94" i="37"/>
  <c r="C98" i="37"/>
  <c r="C102" i="37"/>
  <c r="C106" i="37"/>
  <c r="O103" i="37"/>
  <c r="L116" i="37"/>
  <c r="C124" i="37"/>
  <c r="E130" i="37"/>
  <c r="C147" i="37"/>
  <c r="C157" i="37"/>
  <c r="C167" i="37"/>
  <c r="D173" i="37"/>
  <c r="C186" i="37"/>
  <c r="D187" i="37"/>
  <c r="C199" i="37"/>
  <c r="C208" i="37"/>
  <c r="C213" i="37"/>
  <c r="J204" i="37"/>
  <c r="C218" i="37"/>
  <c r="C224" i="37"/>
  <c r="G204" i="37"/>
  <c r="G195" i="37" s="1"/>
  <c r="K204" i="37"/>
  <c r="K195" i="37" s="1"/>
  <c r="C244" i="37"/>
  <c r="C256" i="37"/>
  <c r="C258" i="37"/>
  <c r="C280" i="37"/>
  <c r="H20" i="37"/>
  <c r="I21" i="37"/>
  <c r="C21" i="37" s="1"/>
  <c r="C34" i="37"/>
  <c r="C42" i="37"/>
  <c r="F58" i="37"/>
  <c r="C61" i="37"/>
  <c r="L67" i="37"/>
  <c r="F69" i="37"/>
  <c r="C73" i="37"/>
  <c r="D75" i="37"/>
  <c r="D52" i="37" s="1"/>
  <c r="H76" i="37"/>
  <c r="H75" i="37" s="1"/>
  <c r="H52" i="37" s="1"/>
  <c r="C86" i="37"/>
  <c r="O84" i="37"/>
  <c r="C93" i="37"/>
  <c r="C101" i="37"/>
  <c r="C108" i="37"/>
  <c r="C110" i="37"/>
  <c r="C118" i="37"/>
  <c r="L131" i="37"/>
  <c r="C146" i="37"/>
  <c r="C150" i="37"/>
  <c r="L165" i="37"/>
  <c r="C168" i="37"/>
  <c r="E174" i="37"/>
  <c r="E173" i="37" s="1"/>
  <c r="C178" i="37"/>
  <c r="F179" i="37"/>
  <c r="F174" i="37" s="1"/>
  <c r="C182" i="37"/>
  <c r="O179" i="37"/>
  <c r="J187" i="37"/>
  <c r="N187" i="37"/>
  <c r="C202" i="37"/>
  <c r="O205" i="37"/>
  <c r="C212" i="37"/>
  <c r="C222" i="37"/>
  <c r="C229" i="37"/>
  <c r="M231" i="37"/>
  <c r="M230" i="37" s="1"/>
  <c r="D231" i="37"/>
  <c r="C245" i="37"/>
  <c r="C257" i="37"/>
  <c r="F260" i="37"/>
  <c r="C262" i="37"/>
  <c r="L264" i="37"/>
  <c r="L259" i="37" s="1"/>
  <c r="F276" i="37"/>
  <c r="C278" i="37"/>
  <c r="O276" i="37"/>
  <c r="C45" i="37"/>
  <c r="O53" i="37"/>
  <c r="C77" i="37"/>
  <c r="F289" i="37"/>
  <c r="F20" i="37"/>
  <c r="C27" i="37"/>
  <c r="I67" i="37"/>
  <c r="L289" i="37"/>
  <c r="I20" i="37"/>
  <c r="C69" i="37"/>
  <c r="F67" i="37"/>
  <c r="C67" i="37" s="1"/>
  <c r="C105" i="37"/>
  <c r="I103" i="37"/>
  <c r="C153" i="37"/>
  <c r="I151" i="37"/>
  <c r="I160" i="37"/>
  <c r="C161" i="37"/>
  <c r="I184" i="37"/>
  <c r="C184" i="37" s="1"/>
  <c r="C185" i="37"/>
  <c r="C249" i="37"/>
  <c r="I246" i="37"/>
  <c r="I260" i="37"/>
  <c r="C260" i="37" s="1"/>
  <c r="C261" i="37"/>
  <c r="C293" i="37"/>
  <c r="I290" i="37"/>
  <c r="C298" i="37"/>
  <c r="E20" i="37"/>
  <c r="M20" i="37"/>
  <c r="C22" i="37"/>
  <c r="C55" i="37"/>
  <c r="C59" i="37"/>
  <c r="C71" i="37"/>
  <c r="F76" i="37"/>
  <c r="C90" i="37"/>
  <c r="F89" i="37"/>
  <c r="F83" i="37" s="1"/>
  <c r="C97" i="37"/>
  <c r="I95" i="37"/>
  <c r="C95" i="37" s="1"/>
  <c r="C100" i="37"/>
  <c r="L103" i="37"/>
  <c r="C125" i="37"/>
  <c r="I122" i="37"/>
  <c r="I128" i="37"/>
  <c r="C129" i="37"/>
  <c r="I136" i="37"/>
  <c r="C137" i="37"/>
  <c r="C140" i="37"/>
  <c r="F144" i="37"/>
  <c r="I144" i="37"/>
  <c r="C145" i="37"/>
  <c r="C148" i="37"/>
  <c r="L151" i="37"/>
  <c r="J173" i="37"/>
  <c r="O174" i="37"/>
  <c r="O173" i="37" s="1"/>
  <c r="C181" i="37"/>
  <c r="I179" i="37"/>
  <c r="C232" i="37"/>
  <c r="L231" i="37"/>
  <c r="C234" i="37"/>
  <c r="F233" i="37"/>
  <c r="C233" i="37" s="1"/>
  <c r="C242" i="37"/>
  <c r="F238" i="37"/>
  <c r="C254" i="37"/>
  <c r="F252" i="37"/>
  <c r="I84" i="37"/>
  <c r="C84" i="37" s="1"/>
  <c r="C85" i="37"/>
  <c r="C99" i="37"/>
  <c r="C111" i="37"/>
  <c r="C23" i="37"/>
  <c r="C56" i="37"/>
  <c r="I58" i="37"/>
  <c r="I54" i="37" s="1"/>
  <c r="C68" i="37"/>
  <c r="C81" i="37"/>
  <c r="N83" i="37"/>
  <c r="L84" i="37"/>
  <c r="C88" i="37"/>
  <c r="C92" i="37"/>
  <c r="I116" i="37"/>
  <c r="C116" i="37" s="1"/>
  <c r="C117" i="37"/>
  <c r="C120" i="37"/>
  <c r="G130" i="37"/>
  <c r="G75" i="37" s="1"/>
  <c r="G52" i="37" s="1"/>
  <c r="C133" i="37"/>
  <c r="I131" i="37"/>
  <c r="C142" i="37"/>
  <c r="F141" i="37"/>
  <c r="K174" i="37"/>
  <c r="K173" i="37" s="1"/>
  <c r="F187" i="37"/>
  <c r="C209" i="37"/>
  <c r="I205" i="37"/>
  <c r="C78" i="37"/>
  <c r="I112" i="37"/>
  <c r="C113" i="37"/>
  <c r="C126" i="37"/>
  <c r="F122" i="37"/>
  <c r="G20" i="37"/>
  <c r="K20" i="37"/>
  <c r="O20" i="37"/>
  <c r="C82" i="37"/>
  <c r="J83" i="37"/>
  <c r="L89" i="37"/>
  <c r="F103" i="37"/>
  <c r="C112" i="37"/>
  <c r="O122" i="37"/>
  <c r="C128" i="37"/>
  <c r="J130" i="37"/>
  <c r="N130" i="37"/>
  <c r="O136" i="37"/>
  <c r="O144" i="37"/>
  <c r="F151" i="37"/>
  <c r="C160" i="37"/>
  <c r="C170" i="37"/>
  <c r="F166" i="37"/>
  <c r="N173" i="37"/>
  <c r="C177" i="37"/>
  <c r="I175" i="37"/>
  <c r="I188" i="37"/>
  <c r="C189" i="37"/>
  <c r="I192" i="37"/>
  <c r="C193" i="37"/>
  <c r="C96" i="37"/>
  <c r="C104" i="37"/>
  <c r="C132" i="37"/>
  <c r="C152" i="37"/>
  <c r="C176" i="37"/>
  <c r="C180" i="37"/>
  <c r="I196" i="37"/>
  <c r="C228" i="37"/>
  <c r="L227" i="37"/>
  <c r="C227" i="37" s="1"/>
  <c r="H231" i="37"/>
  <c r="H230" i="37" s="1"/>
  <c r="C241" i="37"/>
  <c r="I238" i="37"/>
  <c r="I252" i="37"/>
  <c r="I251" i="37" s="1"/>
  <c r="C253" i="37"/>
  <c r="F270" i="37"/>
  <c r="C282" i="37"/>
  <c r="F281" i="37"/>
  <c r="C281" i="37" s="1"/>
  <c r="C285" i="37"/>
  <c r="I283" i="37"/>
  <c r="C297" i="37"/>
  <c r="K194" i="37"/>
  <c r="N195" i="37"/>
  <c r="C198" i="37"/>
  <c r="C206" i="37"/>
  <c r="F205" i="37"/>
  <c r="O204" i="37"/>
  <c r="J259" i="37"/>
  <c r="N259" i="37"/>
  <c r="N230" i="37" s="1"/>
  <c r="F264" i="37"/>
  <c r="F259" i="37" s="1"/>
  <c r="I264" i="37"/>
  <c r="C265" i="37"/>
  <c r="C268" i="37"/>
  <c r="O270" i="37"/>
  <c r="O269" i="37" s="1"/>
  <c r="I276" i="37"/>
  <c r="C276" i="37" s="1"/>
  <c r="C277" i="37"/>
  <c r="J195" i="37"/>
  <c r="C197" i="37"/>
  <c r="O196" i="37"/>
  <c r="C200" i="37"/>
  <c r="F216" i="37"/>
  <c r="I216" i="37"/>
  <c r="C217" i="37"/>
  <c r="G230" i="37"/>
  <c r="J230" i="37"/>
  <c r="C237" i="37"/>
  <c r="I235" i="37"/>
  <c r="C235" i="37" s="1"/>
  <c r="O238" i="37"/>
  <c r="O231" i="37" s="1"/>
  <c r="C248" i="37"/>
  <c r="C250" i="37"/>
  <c r="F246" i="37"/>
  <c r="I272" i="37"/>
  <c r="C273" i="37"/>
  <c r="C292" i="37"/>
  <c r="C294" i="37"/>
  <c r="F290" i="37"/>
  <c r="C236" i="37"/>
  <c r="M51" i="37" l="1"/>
  <c r="M287" i="37" s="1"/>
  <c r="I270" i="37"/>
  <c r="I269" i="37" s="1"/>
  <c r="O230" i="37"/>
  <c r="I231" i="37"/>
  <c r="O130" i="37"/>
  <c r="O83" i="37"/>
  <c r="O75" i="37" s="1"/>
  <c r="O52" i="37" s="1"/>
  <c r="J75" i="37"/>
  <c r="J52" i="37" s="1"/>
  <c r="D230" i="37"/>
  <c r="D286" i="37" s="1"/>
  <c r="C58" i="37"/>
  <c r="F231" i="37"/>
  <c r="N75" i="37"/>
  <c r="N52" i="37" s="1"/>
  <c r="L230" i="37"/>
  <c r="M50" i="37"/>
  <c r="C141" i="37"/>
  <c r="J286" i="37"/>
  <c r="I289" i="37"/>
  <c r="I288" i="37" s="1"/>
  <c r="K286" i="37"/>
  <c r="C136" i="37"/>
  <c r="L288" i="37"/>
  <c r="G286" i="37"/>
  <c r="M286" i="37"/>
  <c r="H286" i="37"/>
  <c r="C151" i="37"/>
  <c r="C103" i="37"/>
  <c r="C179" i="37"/>
  <c r="L130" i="37"/>
  <c r="F54" i="37"/>
  <c r="F53" i="37" s="1"/>
  <c r="E52" i="37"/>
  <c r="E51" i="37" s="1"/>
  <c r="C246" i="37"/>
  <c r="O195" i="37"/>
  <c r="I53" i="37"/>
  <c r="C53" i="37"/>
  <c r="C290" i="37"/>
  <c r="C216" i="37"/>
  <c r="J194" i="37"/>
  <c r="J51" i="37" s="1"/>
  <c r="C264" i="37"/>
  <c r="C122" i="37"/>
  <c r="I204" i="37"/>
  <c r="I195" i="37" s="1"/>
  <c r="G194" i="37"/>
  <c r="G51" i="37" s="1"/>
  <c r="F173" i="37"/>
  <c r="I130" i="37"/>
  <c r="C131" i="37"/>
  <c r="I83" i="37"/>
  <c r="C238" i="37"/>
  <c r="C144" i="37"/>
  <c r="F130" i="37"/>
  <c r="C76" i="37"/>
  <c r="K52" i="37"/>
  <c r="K51" i="37" s="1"/>
  <c r="C20" i="37"/>
  <c r="C231" i="37"/>
  <c r="C272" i="37"/>
  <c r="C166" i="37"/>
  <c r="F165" i="37"/>
  <c r="C165" i="37" s="1"/>
  <c r="H194" i="37"/>
  <c r="H51" i="37" s="1"/>
  <c r="L83" i="37"/>
  <c r="C89" i="37"/>
  <c r="F288" i="37"/>
  <c r="C205" i="37"/>
  <c r="F204" i="37"/>
  <c r="I259" i="37"/>
  <c r="C259" i="37" s="1"/>
  <c r="O194" i="37"/>
  <c r="N194" i="37"/>
  <c r="C283" i="37"/>
  <c r="C270" i="37"/>
  <c r="F269" i="37"/>
  <c r="C192" i="37"/>
  <c r="I191" i="37"/>
  <c r="C191" i="37" s="1"/>
  <c r="I174" i="37"/>
  <c r="I173" i="37" s="1"/>
  <c r="C175" i="37"/>
  <c r="L204" i="37"/>
  <c r="L195" i="37" s="1"/>
  <c r="C188" i="37"/>
  <c r="F251" i="37"/>
  <c r="C251" i="37" s="1"/>
  <c r="C252" i="37"/>
  <c r="C196" i="37"/>
  <c r="C26" i="37"/>
  <c r="N51" i="37" l="1"/>
  <c r="N50" i="37" s="1"/>
  <c r="L75" i="37"/>
  <c r="L52" i="37" s="1"/>
  <c r="D194" i="37"/>
  <c r="D51" i="37" s="1"/>
  <c r="N286" i="37"/>
  <c r="C288" i="37"/>
  <c r="D50" i="37"/>
  <c r="D287" i="37"/>
  <c r="O51" i="37"/>
  <c r="O50" i="37" s="1"/>
  <c r="O286" i="37"/>
  <c r="C289" i="37"/>
  <c r="F75" i="37"/>
  <c r="F52" i="37" s="1"/>
  <c r="C54" i="37"/>
  <c r="E287" i="37"/>
  <c r="E50" i="37"/>
  <c r="N287" i="37"/>
  <c r="G287" i="37"/>
  <c r="G50" i="37"/>
  <c r="J50" i="37"/>
  <c r="J287" i="37"/>
  <c r="C204" i="37"/>
  <c r="F195" i="37"/>
  <c r="K50" i="37"/>
  <c r="K287" i="37"/>
  <c r="I230" i="37"/>
  <c r="C83" i="37"/>
  <c r="C173" i="37"/>
  <c r="F230" i="37"/>
  <c r="L194" i="37"/>
  <c r="L286" i="37"/>
  <c r="O287" i="37"/>
  <c r="L51" i="37"/>
  <c r="I75" i="37"/>
  <c r="I52" i="37" s="1"/>
  <c r="I51" i="37" s="1"/>
  <c r="C174" i="37"/>
  <c r="I187" i="37"/>
  <c r="C187" i="37" s="1"/>
  <c r="C269" i="37"/>
  <c r="I194" i="37"/>
  <c r="H287" i="37"/>
  <c r="H50" i="37"/>
  <c r="C130" i="37"/>
  <c r="C230" i="37" l="1"/>
  <c r="I287" i="37"/>
  <c r="I50" i="37"/>
  <c r="C52" i="37"/>
  <c r="F286" i="37"/>
  <c r="C75" i="37"/>
  <c r="F194" i="37"/>
  <c r="C194" i="37" s="1"/>
  <c r="C195" i="37"/>
  <c r="L50" i="37"/>
  <c r="L287" i="37"/>
  <c r="I286" i="37"/>
  <c r="F51" i="37" l="1"/>
  <c r="F50" i="37" s="1"/>
  <c r="C50" i="37" s="1"/>
  <c r="F287" i="37"/>
  <c r="C287" i="37" s="1"/>
  <c r="C286" i="37"/>
  <c r="C51" i="37" l="1"/>
  <c r="O298" i="36" l="1"/>
  <c r="L298" i="36"/>
  <c r="I298" i="36"/>
  <c r="F298" i="36"/>
  <c r="C298" i="36" s="1"/>
  <c r="O297" i="36"/>
  <c r="L297" i="36"/>
  <c r="I297" i="36"/>
  <c r="F297" i="36"/>
  <c r="C297" i="36"/>
  <c r="O296" i="36"/>
  <c r="L296" i="36"/>
  <c r="I296" i="36"/>
  <c r="F296" i="36"/>
  <c r="C296" i="36" s="1"/>
  <c r="O295" i="36"/>
  <c r="L295" i="36"/>
  <c r="I295" i="36"/>
  <c r="F295" i="36"/>
  <c r="C295" i="36" s="1"/>
  <c r="O294" i="36"/>
  <c r="L294" i="36"/>
  <c r="L290" i="36" s="1"/>
  <c r="I294" i="36"/>
  <c r="F294" i="36"/>
  <c r="C294" i="36" s="1"/>
  <c r="O293" i="36"/>
  <c r="O290" i="36" s="1"/>
  <c r="L293" i="36"/>
  <c r="I293" i="36"/>
  <c r="F293" i="36"/>
  <c r="C293" i="36"/>
  <c r="O292" i="36"/>
  <c r="L292" i="36"/>
  <c r="I292" i="36"/>
  <c r="F292" i="36"/>
  <c r="C292" i="36" s="1"/>
  <c r="O291" i="36"/>
  <c r="L291" i="36"/>
  <c r="I291" i="36"/>
  <c r="F291" i="36"/>
  <c r="C291" i="36" s="1"/>
  <c r="N290" i="36"/>
  <c r="M290" i="36"/>
  <c r="K290" i="36"/>
  <c r="J290" i="36"/>
  <c r="I290" i="36"/>
  <c r="H290" i="36"/>
  <c r="G290" i="36"/>
  <c r="F290" i="36"/>
  <c r="C290" i="36" s="1"/>
  <c r="E290" i="36"/>
  <c r="D290" i="36"/>
  <c r="O285" i="36"/>
  <c r="L285" i="36"/>
  <c r="I285" i="36"/>
  <c r="F285" i="36"/>
  <c r="C285" i="36"/>
  <c r="O284" i="36"/>
  <c r="L284" i="36"/>
  <c r="I284" i="36"/>
  <c r="F284" i="36"/>
  <c r="C284" i="36" s="1"/>
  <c r="O283" i="36"/>
  <c r="N283" i="36"/>
  <c r="M283" i="36"/>
  <c r="L283" i="36"/>
  <c r="K283" i="36"/>
  <c r="J283" i="36"/>
  <c r="I283" i="36"/>
  <c r="H283" i="36"/>
  <c r="G283" i="36"/>
  <c r="F283" i="36"/>
  <c r="E283" i="36"/>
  <c r="D283" i="36"/>
  <c r="O282" i="36"/>
  <c r="L282" i="36"/>
  <c r="C282" i="36" s="1"/>
  <c r="I282" i="36"/>
  <c r="F282" i="36"/>
  <c r="O281" i="36"/>
  <c r="N281" i="36"/>
  <c r="M281" i="36"/>
  <c r="L281" i="36"/>
  <c r="K281" i="36"/>
  <c r="J281" i="36"/>
  <c r="I281" i="36"/>
  <c r="H281" i="36"/>
  <c r="G281" i="36"/>
  <c r="F281" i="36"/>
  <c r="E281" i="36"/>
  <c r="D281" i="36"/>
  <c r="C281" i="36"/>
  <c r="O280" i="36"/>
  <c r="L280" i="36"/>
  <c r="I280" i="36"/>
  <c r="F280" i="36"/>
  <c r="C280" i="36" s="1"/>
  <c r="O279" i="36"/>
  <c r="L279" i="36"/>
  <c r="I279" i="36"/>
  <c r="F279" i="36"/>
  <c r="C279" i="36" s="1"/>
  <c r="O278" i="36"/>
  <c r="L278" i="36"/>
  <c r="I278" i="36"/>
  <c r="C278" i="36" s="1"/>
  <c r="F278" i="36"/>
  <c r="O277" i="36"/>
  <c r="L277" i="36"/>
  <c r="I277" i="36"/>
  <c r="F277" i="36"/>
  <c r="C277" i="36"/>
  <c r="O276" i="36"/>
  <c r="N276" i="36"/>
  <c r="M276" i="36"/>
  <c r="L276" i="36"/>
  <c r="K276" i="36"/>
  <c r="J276" i="36"/>
  <c r="I276" i="36"/>
  <c r="H276" i="36"/>
  <c r="G276" i="36"/>
  <c r="F276" i="36"/>
  <c r="E276" i="36"/>
  <c r="D276" i="36"/>
  <c r="C276" i="36"/>
  <c r="O275" i="36"/>
  <c r="L275" i="36"/>
  <c r="I275" i="36"/>
  <c r="F275" i="36"/>
  <c r="C275" i="36" s="1"/>
  <c r="O274" i="36"/>
  <c r="L274" i="36"/>
  <c r="I274" i="36"/>
  <c r="F274" i="36"/>
  <c r="C274" i="36" s="1"/>
  <c r="O273" i="36"/>
  <c r="L273" i="36"/>
  <c r="I273" i="36"/>
  <c r="F273" i="36"/>
  <c r="C273" i="36"/>
  <c r="O272" i="36"/>
  <c r="N272" i="36"/>
  <c r="M272" i="36"/>
  <c r="L272" i="36"/>
  <c r="K272" i="36"/>
  <c r="J272" i="36"/>
  <c r="I272" i="36"/>
  <c r="H272" i="36"/>
  <c r="G272" i="36"/>
  <c r="F272" i="36"/>
  <c r="E272" i="36"/>
  <c r="D272" i="36"/>
  <c r="C272" i="36"/>
  <c r="O271" i="36"/>
  <c r="L271" i="36"/>
  <c r="I271" i="36"/>
  <c r="F271" i="36"/>
  <c r="C271" i="36" s="1"/>
  <c r="O270" i="36"/>
  <c r="N270" i="36"/>
  <c r="M270" i="36"/>
  <c r="L270" i="36"/>
  <c r="K270" i="36"/>
  <c r="J270" i="36"/>
  <c r="I270" i="36"/>
  <c r="H270" i="36"/>
  <c r="G270" i="36"/>
  <c r="F270" i="36"/>
  <c r="E270" i="36"/>
  <c r="D270" i="36"/>
  <c r="C270" i="36"/>
  <c r="O269" i="36"/>
  <c r="N269" i="36"/>
  <c r="M269" i="36"/>
  <c r="L269" i="36"/>
  <c r="K269" i="36"/>
  <c r="J269" i="36"/>
  <c r="I269" i="36"/>
  <c r="H269" i="36"/>
  <c r="G269" i="36"/>
  <c r="F269" i="36"/>
  <c r="E269" i="36"/>
  <c r="D269" i="36"/>
  <c r="C269" i="36"/>
  <c r="O268" i="36"/>
  <c r="L268" i="36"/>
  <c r="I268" i="36"/>
  <c r="F268" i="36"/>
  <c r="C268" i="36" s="1"/>
  <c r="O267" i="36"/>
  <c r="L267" i="36"/>
  <c r="I267" i="36"/>
  <c r="F267" i="36"/>
  <c r="C267" i="36" s="1"/>
  <c r="O266" i="36"/>
  <c r="L266" i="36"/>
  <c r="C266" i="36" s="1"/>
  <c r="I266" i="36"/>
  <c r="F266" i="36"/>
  <c r="O265" i="36"/>
  <c r="O264" i="36" s="1"/>
  <c r="L265" i="36"/>
  <c r="I265" i="36"/>
  <c r="F265" i="36"/>
  <c r="F264" i="36" s="1"/>
  <c r="C265" i="36"/>
  <c r="N264" i="36"/>
  <c r="M264" i="36"/>
  <c r="L264" i="36"/>
  <c r="K264" i="36"/>
  <c r="J264" i="36"/>
  <c r="I264" i="36"/>
  <c r="H264" i="36"/>
  <c r="G264" i="36"/>
  <c r="E264" i="36"/>
  <c r="D264" i="36"/>
  <c r="O263" i="36"/>
  <c r="L263" i="36"/>
  <c r="I263" i="36"/>
  <c r="F263" i="36"/>
  <c r="C263" i="36" s="1"/>
  <c r="O262" i="36"/>
  <c r="L262" i="36"/>
  <c r="C262" i="36" s="1"/>
  <c r="I262" i="36"/>
  <c r="F262" i="36"/>
  <c r="O261" i="36"/>
  <c r="O260" i="36" s="1"/>
  <c r="L261" i="36"/>
  <c r="I261" i="36"/>
  <c r="F261" i="36"/>
  <c r="C261" i="36"/>
  <c r="N260" i="36"/>
  <c r="M260" i="36"/>
  <c r="L260" i="36"/>
  <c r="K260" i="36"/>
  <c r="J260" i="36"/>
  <c r="I260" i="36"/>
  <c r="H260" i="36"/>
  <c r="G260" i="36"/>
  <c r="F260" i="36"/>
  <c r="E260" i="36"/>
  <c r="D260" i="36"/>
  <c r="N259" i="36"/>
  <c r="M259" i="36"/>
  <c r="L259" i="36"/>
  <c r="K259" i="36"/>
  <c r="J259" i="36"/>
  <c r="I259" i="36"/>
  <c r="H259" i="36"/>
  <c r="G259" i="36"/>
  <c r="E259" i="36"/>
  <c r="D259" i="36"/>
  <c r="O258" i="36"/>
  <c r="L258" i="36"/>
  <c r="I258" i="36"/>
  <c r="C258" i="36" s="1"/>
  <c r="F258" i="36"/>
  <c r="O257" i="36"/>
  <c r="L257" i="36"/>
  <c r="I257" i="36"/>
  <c r="F257" i="36"/>
  <c r="C257" i="36"/>
  <c r="O256" i="36"/>
  <c r="L256" i="36"/>
  <c r="I256" i="36"/>
  <c r="F256" i="36"/>
  <c r="C256" i="36" s="1"/>
  <c r="O255" i="36"/>
  <c r="L255" i="36"/>
  <c r="I255" i="36"/>
  <c r="F255" i="36"/>
  <c r="C255" i="36" s="1"/>
  <c r="O254" i="36"/>
  <c r="L254" i="36"/>
  <c r="I254" i="36"/>
  <c r="C254" i="36" s="1"/>
  <c r="F254" i="36"/>
  <c r="O253" i="36"/>
  <c r="O252" i="36" s="1"/>
  <c r="O251" i="36" s="1"/>
  <c r="L253" i="36"/>
  <c r="I253" i="36"/>
  <c r="F253" i="36"/>
  <c r="C253" i="36"/>
  <c r="N252" i="36"/>
  <c r="M252" i="36"/>
  <c r="L252" i="36"/>
  <c r="K252" i="36"/>
  <c r="K251" i="36" s="1"/>
  <c r="K230" i="36" s="1"/>
  <c r="K194" i="36" s="1"/>
  <c r="J252" i="36"/>
  <c r="H252" i="36"/>
  <c r="G252" i="36"/>
  <c r="G251" i="36" s="1"/>
  <c r="G230" i="36" s="1"/>
  <c r="G194" i="36" s="1"/>
  <c r="E252" i="36"/>
  <c r="D252" i="36"/>
  <c r="N251" i="36"/>
  <c r="M251" i="36"/>
  <c r="L251" i="36"/>
  <c r="J251" i="36"/>
  <c r="H251" i="36"/>
  <c r="E251" i="36"/>
  <c r="D251" i="36"/>
  <c r="O250" i="36"/>
  <c r="L250" i="36"/>
  <c r="I250" i="36"/>
  <c r="C250" i="36" s="1"/>
  <c r="F250" i="36"/>
  <c r="O249" i="36"/>
  <c r="L249" i="36"/>
  <c r="L246" i="36" s="1"/>
  <c r="I249" i="36"/>
  <c r="F249" i="36"/>
  <c r="C249" i="36"/>
  <c r="O248" i="36"/>
  <c r="O246" i="36" s="1"/>
  <c r="L248" i="36"/>
  <c r="I248" i="36"/>
  <c r="F248" i="36"/>
  <c r="C248" i="36" s="1"/>
  <c r="O247" i="36"/>
  <c r="L247" i="36"/>
  <c r="I247" i="36"/>
  <c r="F247" i="36"/>
  <c r="C247" i="36" s="1"/>
  <c r="N246" i="36"/>
  <c r="M246" i="36"/>
  <c r="K246" i="36"/>
  <c r="J246" i="36"/>
  <c r="I246" i="36"/>
  <c r="H246" i="36"/>
  <c r="G246" i="36"/>
  <c r="F246" i="36"/>
  <c r="E246" i="36"/>
  <c r="D246" i="36"/>
  <c r="O245" i="36"/>
  <c r="L245" i="36"/>
  <c r="I245" i="36"/>
  <c r="F245" i="36"/>
  <c r="C245" i="36"/>
  <c r="O244" i="36"/>
  <c r="L244" i="36"/>
  <c r="I244" i="36"/>
  <c r="F244" i="36"/>
  <c r="C244" i="36" s="1"/>
  <c r="O243" i="36"/>
  <c r="L243" i="36"/>
  <c r="I243" i="36"/>
  <c r="F243" i="36"/>
  <c r="C243" i="36" s="1"/>
  <c r="O242" i="36"/>
  <c r="L242" i="36"/>
  <c r="I242" i="36"/>
  <c r="C242" i="36" s="1"/>
  <c r="F242" i="36"/>
  <c r="O241" i="36"/>
  <c r="L241" i="36"/>
  <c r="I241" i="36"/>
  <c r="F241" i="36"/>
  <c r="C241" i="36"/>
  <c r="O240" i="36"/>
  <c r="O238" i="36" s="1"/>
  <c r="L240" i="36"/>
  <c r="I240" i="36"/>
  <c r="F240" i="36"/>
  <c r="C240" i="36" s="1"/>
  <c r="O239" i="36"/>
  <c r="L239" i="36"/>
  <c r="I239" i="36"/>
  <c r="F239" i="36"/>
  <c r="C239" i="36" s="1"/>
  <c r="N238" i="36"/>
  <c r="M238" i="36"/>
  <c r="L238" i="36"/>
  <c r="K238" i="36"/>
  <c r="J238" i="36"/>
  <c r="I238" i="36"/>
  <c r="H238" i="36"/>
  <c r="G238" i="36"/>
  <c r="F238" i="36"/>
  <c r="C238" i="36" s="1"/>
  <c r="E238" i="36"/>
  <c r="D238" i="36"/>
  <c r="O237" i="36"/>
  <c r="L237" i="36"/>
  <c r="I237" i="36"/>
  <c r="F237" i="36"/>
  <c r="C237" i="36"/>
  <c r="O236" i="36"/>
  <c r="O235" i="36" s="1"/>
  <c r="L236" i="36"/>
  <c r="I236" i="36"/>
  <c r="F236" i="36"/>
  <c r="F235" i="36" s="1"/>
  <c r="N235" i="36"/>
  <c r="M235" i="36"/>
  <c r="L235" i="36"/>
  <c r="K235" i="36"/>
  <c r="J235" i="36"/>
  <c r="I235" i="36"/>
  <c r="H235" i="36"/>
  <c r="G235" i="36"/>
  <c r="E235" i="36"/>
  <c r="D235" i="36"/>
  <c r="O234" i="36"/>
  <c r="L234" i="36"/>
  <c r="L233" i="36" s="1"/>
  <c r="I234" i="36"/>
  <c r="C234" i="36" s="1"/>
  <c r="F234" i="36"/>
  <c r="O233" i="36"/>
  <c r="N233" i="36"/>
  <c r="M233" i="36"/>
  <c r="K233" i="36"/>
  <c r="J233" i="36"/>
  <c r="H233" i="36"/>
  <c r="G233" i="36"/>
  <c r="F233" i="36"/>
  <c r="E233" i="36"/>
  <c r="D233" i="36"/>
  <c r="O232" i="36"/>
  <c r="O231" i="36" s="1"/>
  <c r="L232" i="36"/>
  <c r="I232" i="36"/>
  <c r="F232" i="36"/>
  <c r="C232" i="36" s="1"/>
  <c r="N231" i="36"/>
  <c r="M231" i="36"/>
  <c r="K231" i="36"/>
  <c r="J231" i="36"/>
  <c r="H231" i="36"/>
  <c r="G231" i="36"/>
  <c r="E231" i="36"/>
  <c r="D231" i="36"/>
  <c r="N230" i="36"/>
  <c r="M230" i="36"/>
  <c r="J230" i="36"/>
  <c r="H230" i="36"/>
  <c r="E230" i="36"/>
  <c r="D230" i="36"/>
  <c r="O229" i="36"/>
  <c r="L229" i="36"/>
  <c r="I229" i="36"/>
  <c r="F229" i="36"/>
  <c r="C229" i="36"/>
  <c r="O228" i="36"/>
  <c r="O227" i="36" s="1"/>
  <c r="O204" i="36" s="1"/>
  <c r="L228" i="36"/>
  <c r="I228" i="36"/>
  <c r="F228" i="36"/>
  <c r="F227" i="36" s="1"/>
  <c r="N227" i="36"/>
  <c r="M227" i="36"/>
  <c r="L227" i="36"/>
  <c r="K227" i="36"/>
  <c r="J227" i="36"/>
  <c r="I227" i="36"/>
  <c r="H227" i="36"/>
  <c r="G227" i="36"/>
  <c r="E227" i="36"/>
  <c r="D227" i="36"/>
  <c r="O226" i="36"/>
  <c r="L226" i="36"/>
  <c r="I226" i="36"/>
  <c r="F226" i="36"/>
  <c r="C226" i="36" s="1"/>
  <c r="O225" i="36"/>
  <c r="L225" i="36"/>
  <c r="I225" i="36"/>
  <c r="F225" i="36"/>
  <c r="C225" i="36"/>
  <c r="O224" i="36"/>
  <c r="L224" i="36"/>
  <c r="I224" i="36"/>
  <c r="F224" i="36"/>
  <c r="C224" i="36" s="1"/>
  <c r="O223" i="36"/>
  <c r="L223" i="36"/>
  <c r="I223" i="36"/>
  <c r="F223" i="36"/>
  <c r="C223" i="36" s="1"/>
  <c r="O222" i="36"/>
  <c r="L222" i="36"/>
  <c r="I222" i="36"/>
  <c r="F222" i="36"/>
  <c r="C222" i="36" s="1"/>
  <c r="O221" i="36"/>
  <c r="L221" i="36"/>
  <c r="I221" i="36"/>
  <c r="F221" i="36"/>
  <c r="C221" i="36"/>
  <c r="O220" i="36"/>
  <c r="L220" i="36"/>
  <c r="I220" i="36"/>
  <c r="F220" i="36"/>
  <c r="C220" i="36" s="1"/>
  <c r="O219" i="36"/>
  <c r="L219" i="36"/>
  <c r="I219" i="36"/>
  <c r="F219" i="36"/>
  <c r="C219" i="36" s="1"/>
  <c r="O218" i="36"/>
  <c r="L218" i="36"/>
  <c r="I218" i="36"/>
  <c r="F218" i="36"/>
  <c r="C218" i="36" s="1"/>
  <c r="O217" i="36"/>
  <c r="L217" i="36"/>
  <c r="I217" i="36"/>
  <c r="F217" i="36"/>
  <c r="C217" i="36"/>
  <c r="O216" i="36"/>
  <c r="N216" i="36"/>
  <c r="M216" i="36"/>
  <c r="L216" i="36"/>
  <c r="K216" i="36"/>
  <c r="J216" i="36"/>
  <c r="I216" i="36"/>
  <c r="H216" i="36"/>
  <c r="G216" i="36"/>
  <c r="F216" i="36"/>
  <c r="E216" i="36"/>
  <c r="D216" i="36"/>
  <c r="C216" i="36"/>
  <c r="O215" i="36"/>
  <c r="L215" i="36"/>
  <c r="I215" i="36"/>
  <c r="F215" i="36"/>
  <c r="C215" i="36" s="1"/>
  <c r="O214" i="36"/>
  <c r="L214" i="36"/>
  <c r="I214" i="36"/>
  <c r="C214" i="36" s="1"/>
  <c r="F214" i="36"/>
  <c r="O213" i="36"/>
  <c r="L213" i="36"/>
  <c r="I213" i="36"/>
  <c r="F213" i="36"/>
  <c r="C213" i="36"/>
  <c r="O212" i="36"/>
  <c r="L212" i="36"/>
  <c r="I212" i="36"/>
  <c r="F212" i="36"/>
  <c r="C212" i="36" s="1"/>
  <c r="O211" i="36"/>
  <c r="L211" i="36"/>
  <c r="I211" i="36"/>
  <c r="F211" i="36"/>
  <c r="C211" i="36" s="1"/>
  <c r="O210" i="36"/>
  <c r="L210" i="36"/>
  <c r="I210" i="36"/>
  <c r="C210" i="36" s="1"/>
  <c r="F210" i="36"/>
  <c r="O209" i="36"/>
  <c r="L209" i="36"/>
  <c r="I209" i="36"/>
  <c r="F209" i="36"/>
  <c r="C209" i="36"/>
  <c r="O208" i="36"/>
  <c r="L208" i="36"/>
  <c r="I208" i="36"/>
  <c r="F208" i="36"/>
  <c r="C208" i="36" s="1"/>
  <c r="O207" i="36"/>
  <c r="L207" i="36"/>
  <c r="I207" i="36"/>
  <c r="F207" i="36"/>
  <c r="C207" i="36" s="1"/>
  <c r="O206" i="36"/>
  <c r="L206" i="36"/>
  <c r="L205" i="36" s="1"/>
  <c r="I206" i="36"/>
  <c r="C206" i="36" s="1"/>
  <c r="F206" i="36"/>
  <c r="O205" i="36"/>
  <c r="N205" i="36"/>
  <c r="M205" i="36"/>
  <c r="K205" i="36"/>
  <c r="J205" i="36"/>
  <c r="I205" i="36"/>
  <c r="H205" i="36"/>
  <c r="G205" i="36"/>
  <c r="F205" i="36"/>
  <c r="E205" i="36"/>
  <c r="D205" i="36"/>
  <c r="N204" i="36"/>
  <c r="M204" i="36"/>
  <c r="K204" i="36"/>
  <c r="J204" i="36"/>
  <c r="I204" i="36"/>
  <c r="H204" i="36"/>
  <c r="G204" i="36"/>
  <c r="E204" i="36"/>
  <c r="D204" i="36"/>
  <c r="O203" i="36"/>
  <c r="L203" i="36"/>
  <c r="I203" i="36"/>
  <c r="C203" i="36" s="1"/>
  <c r="F203" i="36"/>
  <c r="O202" i="36"/>
  <c r="L202" i="36"/>
  <c r="C202" i="36" s="1"/>
  <c r="I202" i="36"/>
  <c r="F202" i="36"/>
  <c r="O201" i="36"/>
  <c r="L201" i="36"/>
  <c r="I201" i="36"/>
  <c r="F201" i="36"/>
  <c r="C201" i="36"/>
  <c r="O200" i="36"/>
  <c r="L200" i="36"/>
  <c r="I200" i="36"/>
  <c r="F200" i="36"/>
  <c r="C200" i="36" s="1"/>
  <c r="O199" i="36"/>
  <c r="L199" i="36"/>
  <c r="L198" i="36" s="1"/>
  <c r="L196" i="36" s="1"/>
  <c r="I199" i="36"/>
  <c r="F199" i="36"/>
  <c r="C199" i="36" s="1"/>
  <c r="O198" i="36"/>
  <c r="N198" i="36"/>
  <c r="M198" i="36"/>
  <c r="K198" i="36"/>
  <c r="J198" i="36"/>
  <c r="I198" i="36"/>
  <c r="H198" i="36"/>
  <c r="G198" i="36"/>
  <c r="F198" i="36"/>
  <c r="E198" i="36"/>
  <c r="D198" i="36"/>
  <c r="O197" i="36"/>
  <c r="O196" i="36" s="1"/>
  <c r="O195" i="36" s="1"/>
  <c r="L197" i="36"/>
  <c r="I197" i="36"/>
  <c r="F197" i="36"/>
  <c r="C197" i="36"/>
  <c r="N196" i="36"/>
  <c r="M196" i="36"/>
  <c r="K196" i="36"/>
  <c r="J196" i="36"/>
  <c r="I196" i="36"/>
  <c r="H196" i="36"/>
  <c r="G196" i="36"/>
  <c r="F196" i="36"/>
  <c r="E196" i="36"/>
  <c r="D196" i="36"/>
  <c r="N195" i="36"/>
  <c r="M195" i="36"/>
  <c r="K195" i="36"/>
  <c r="J195" i="36"/>
  <c r="I195" i="36"/>
  <c r="H195" i="36"/>
  <c r="G195" i="36"/>
  <c r="E195" i="36"/>
  <c r="D195" i="36"/>
  <c r="N194" i="36"/>
  <c r="M194" i="36"/>
  <c r="J194" i="36"/>
  <c r="H194" i="36"/>
  <c r="E194" i="36"/>
  <c r="D194" i="36"/>
  <c r="O193" i="36"/>
  <c r="L193" i="36"/>
  <c r="C193" i="36" s="1"/>
  <c r="I193" i="36"/>
  <c r="F193" i="36"/>
  <c r="O192" i="36"/>
  <c r="N192" i="36"/>
  <c r="M192" i="36"/>
  <c r="L192" i="36"/>
  <c r="K192" i="36"/>
  <c r="J192" i="36"/>
  <c r="I192" i="36"/>
  <c r="H192" i="36"/>
  <c r="G192" i="36"/>
  <c r="F192" i="36"/>
  <c r="E192" i="36"/>
  <c r="D192" i="36"/>
  <c r="C192" i="36"/>
  <c r="O191" i="36"/>
  <c r="N191" i="36"/>
  <c r="M191" i="36"/>
  <c r="L191" i="36"/>
  <c r="K191" i="36"/>
  <c r="J191" i="36"/>
  <c r="I191" i="36"/>
  <c r="H191" i="36"/>
  <c r="G191" i="36"/>
  <c r="F191" i="36"/>
  <c r="E191" i="36"/>
  <c r="D191" i="36"/>
  <c r="C191" i="36"/>
  <c r="O190" i="36"/>
  <c r="L190" i="36"/>
  <c r="I190" i="36"/>
  <c r="F190" i="36"/>
  <c r="C190" i="36" s="1"/>
  <c r="O189" i="36"/>
  <c r="L189" i="36"/>
  <c r="C189" i="36" s="1"/>
  <c r="I189" i="36"/>
  <c r="F189" i="36"/>
  <c r="O188" i="36"/>
  <c r="N188" i="36"/>
  <c r="M188" i="36"/>
  <c r="L188" i="36"/>
  <c r="K188" i="36"/>
  <c r="J188" i="36"/>
  <c r="I188" i="36"/>
  <c r="H188" i="36"/>
  <c r="G188" i="36"/>
  <c r="F188" i="36"/>
  <c r="E188" i="36"/>
  <c r="D188" i="36"/>
  <c r="C188" i="36"/>
  <c r="O187" i="36"/>
  <c r="N187" i="36"/>
  <c r="M187" i="36"/>
  <c r="L187" i="36"/>
  <c r="K187" i="36"/>
  <c r="J187" i="36"/>
  <c r="I187" i="36"/>
  <c r="C187" i="36" s="1"/>
  <c r="H187" i="36"/>
  <c r="G187" i="36"/>
  <c r="F187" i="36"/>
  <c r="E187" i="36"/>
  <c r="D187" i="36"/>
  <c r="O186" i="36"/>
  <c r="L186" i="36"/>
  <c r="I186" i="36"/>
  <c r="I184" i="36" s="1"/>
  <c r="C184" i="36" s="1"/>
  <c r="F186" i="36"/>
  <c r="C186" i="36" s="1"/>
  <c r="O185" i="36"/>
  <c r="L185" i="36"/>
  <c r="C185" i="36" s="1"/>
  <c r="I185" i="36"/>
  <c r="F185" i="36"/>
  <c r="O184" i="36"/>
  <c r="N184" i="36"/>
  <c r="M184" i="36"/>
  <c r="L184" i="36"/>
  <c r="K184" i="36"/>
  <c r="J184" i="36"/>
  <c r="H184" i="36"/>
  <c r="G184" i="36"/>
  <c r="F184" i="36"/>
  <c r="E184" i="36"/>
  <c r="D184" i="36"/>
  <c r="O183" i="36"/>
  <c r="L183" i="36"/>
  <c r="I183" i="36"/>
  <c r="F183" i="36"/>
  <c r="C183" i="36" s="1"/>
  <c r="O182" i="36"/>
  <c r="L182" i="36"/>
  <c r="I182" i="36"/>
  <c r="F182" i="36"/>
  <c r="C182" i="36" s="1"/>
  <c r="O181" i="36"/>
  <c r="L181" i="36"/>
  <c r="C181" i="36" s="1"/>
  <c r="I181" i="36"/>
  <c r="F181" i="36"/>
  <c r="O180" i="36"/>
  <c r="O179" i="36" s="1"/>
  <c r="L180" i="36"/>
  <c r="I180" i="36"/>
  <c r="F180" i="36"/>
  <c r="F179" i="36" s="1"/>
  <c r="C179" i="36" s="1"/>
  <c r="C180" i="36"/>
  <c r="N179" i="36"/>
  <c r="M179" i="36"/>
  <c r="L179" i="36"/>
  <c r="K179" i="36"/>
  <c r="J179" i="36"/>
  <c r="I179" i="36"/>
  <c r="H179" i="36"/>
  <c r="G179" i="36"/>
  <c r="E179" i="36"/>
  <c r="D179" i="36"/>
  <c r="O178" i="36"/>
  <c r="L178" i="36"/>
  <c r="I178" i="36"/>
  <c r="F178" i="36"/>
  <c r="C178" i="36" s="1"/>
  <c r="O177" i="36"/>
  <c r="L177" i="36"/>
  <c r="C177" i="36" s="1"/>
  <c r="I177" i="36"/>
  <c r="F177" i="36"/>
  <c r="O176" i="36"/>
  <c r="O175" i="36" s="1"/>
  <c r="O174" i="36" s="1"/>
  <c r="O173" i="36" s="1"/>
  <c r="L176" i="36"/>
  <c r="I176" i="36"/>
  <c r="F176" i="36"/>
  <c r="F175" i="36" s="1"/>
  <c r="C176" i="36"/>
  <c r="N175" i="36"/>
  <c r="M175" i="36"/>
  <c r="L175" i="36"/>
  <c r="L174" i="36" s="1"/>
  <c r="L173" i="36" s="1"/>
  <c r="K175" i="36"/>
  <c r="J175" i="36"/>
  <c r="I175" i="36"/>
  <c r="H175" i="36"/>
  <c r="H174" i="36" s="1"/>
  <c r="H173" i="36" s="1"/>
  <c r="G175" i="36"/>
  <c r="E175" i="36"/>
  <c r="D175" i="36"/>
  <c r="D174" i="36" s="1"/>
  <c r="D173" i="36" s="1"/>
  <c r="N174" i="36"/>
  <c r="M174" i="36"/>
  <c r="M173" i="36" s="1"/>
  <c r="K174" i="36"/>
  <c r="J174" i="36"/>
  <c r="I174" i="36"/>
  <c r="I173" i="36" s="1"/>
  <c r="G174" i="36"/>
  <c r="E174" i="36"/>
  <c r="E173" i="36" s="1"/>
  <c r="N173" i="36"/>
  <c r="K173" i="36"/>
  <c r="J173" i="36"/>
  <c r="G173" i="36"/>
  <c r="O172" i="36"/>
  <c r="L172" i="36"/>
  <c r="I172" i="36"/>
  <c r="F172" i="36"/>
  <c r="C172" i="36"/>
  <c r="O171" i="36"/>
  <c r="L171" i="36"/>
  <c r="I171" i="36"/>
  <c r="F171" i="36"/>
  <c r="C171" i="36" s="1"/>
  <c r="O170" i="36"/>
  <c r="L170" i="36"/>
  <c r="I170" i="36"/>
  <c r="C170" i="36" s="1"/>
  <c r="F170" i="36"/>
  <c r="O169" i="36"/>
  <c r="L169" i="36"/>
  <c r="C169" i="36" s="1"/>
  <c r="I169" i="36"/>
  <c r="F169" i="36"/>
  <c r="O168" i="36"/>
  <c r="O166" i="36" s="1"/>
  <c r="O165" i="36" s="1"/>
  <c r="L168" i="36"/>
  <c r="I168" i="36"/>
  <c r="F168" i="36"/>
  <c r="C168" i="36"/>
  <c r="O167" i="36"/>
  <c r="L167" i="36"/>
  <c r="I167" i="36"/>
  <c r="F167" i="36"/>
  <c r="F166" i="36" s="1"/>
  <c r="N166" i="36"/>
  <c r="M166" i="36"/>
  <c r="M165" i="36" s="1"/>
  <c r="K166" i="36"/>
  <c r="J166" i="36"/>
  <c r="I166" i="36"/>
  <c r="I165" i="36" s="1"/>
  <c r="H166" i="36"/>
  <c r="G166" i="36"/>
  <c r="E166" i="36"/>
  <c r="E165" i="36" s="1"/>
  <c r="D166" i="36"/>
  <c r="N165" i="36"/>
  <c r="K165" i="36"/>
  <c r="J165" i="36"/>
  <c r="H165" i="36"/>
  <c r="G165" i="36"/>
  <c r="D165" i="36"/>
  <c r="O164" i="36"/>
  <c r="L164" i="36"/>
  <c r="I164" i="36"/>
  <c r="F164" i="36"/>
  <c r="C164" i="36"/>
  <c r="O163" i="36"/>
  <c r="L163" i="36"/>
  <c r="I163" i="36"/>
  <c r="F163" i="36"/>
  <c r="C163" i="36" s="1"/>
  <c r="O162" i="36"/>
  <c r="L162" i="36"/>
  <c r="I162" i="36"/>
  <c r="C162" i="36" s="1"/>
  <c r="F162" i="36"/>
  <c r="O161" i="36"/>
  <c r="L161" i="36"/>
  <c r="C161" i="36" s="1"/>
  <c r="I161" i="36"/>
  <c r="F161" i="36"/>
  <c r="O160" i="36"/>
  <c r="N160" i="36"/>
  <c r="M160" i="36"/>
  <c r="K160" i="36"/>
  <c r="J160" i="36"/>
  <c r="H160" i="36"/>
  <c r="G160" i="36"/>
  <c r="F160" i="36"/>
  <c r="E160" i="36"/>
  <c r="D160" i="36"/>
  <c r="O159" i="36"/>
  <c r="L159" i="36"/>
  <c r="I159" i="36"/>
  <c r="F159" i="36"/>
  <c r="C159" i="36" s="1"/>
  <c r="O158" i="36"/>
  <c r="L158" i="36"/>
  <c r="I158" i="36"/>
  <c r="C158" i="36" s="1"/>
  <c r="F158" i="36"/>
  <c r="O157" i="36"/>
  <c r="L157" i="36"/>
  <c r="C157" i="36" s="1"/>
  <c r="I157" i="36"/>
  <c r="F157" i="36"/>
  <c r="O156" i="36"/>
  <c r="L156" i="36"/>
  <c r="I156" i="36"/>
  <c r="F156" i="36"/>
  <c r="C156" i="36"/>
  <c r="O155" i="36"/>
  <c r="L155" i="36"/>
  <c r="I155" i="36"/>
  <c r="F155" i="36"/>
  <c r="C155" i="36" s="1"/>
  <c r="O154" i="36"/>
  <c r="L154" i="36"/>
  <c r="I154" i="36"/>
  <c r="C154" i="36" s="1"/>
  <c r="F154" i="36"/>
  <c r="O153" i="36"/>
  <c r="L153" i="36"/>
  <c r="C153" i="36" s="1"/>
  <c r="I153" i="36"/>
  <c r="F153" i="36"/>
  <c r="O152" i="36"/>
  <c r="O151" i="36" s="1"/>
  <c r="L152" i="36"/>
  <c r="I152" i="36"/>
  <c r="F152" i="36"/>
  <c r="F151" i="36" s="1"/>
  <c r="C152" i="36"/>
  <c r="N151" i="36"/>
  <c r="M151" i="36"/>
  <c r="L151" i="36"/>
  <c r="K151" i="36"/>
  <c r="J151" i="36"/>
  <c r="H151" i="36"/>
  <c r="G151" i="36"/>
  <c r="E151" i="36"/>
  <c r="D151" i="36"/>
  <c r="O150" i="36"/>
  <c r="L150" i="36"/>
  <c r="I150" i="36"/>
  <c r="F150" i="36"/>
  <c r="C150" i="36" s="1"/>
  <c r="O149" i="36"/>
  <c r="L149" i="36"/>
  <c r="C149" i="36" s="1"/>
  <c r="I149" i="36"/>
  <c r="F149" i="36"/>
  <c r="O148" i="36"/>
  <c r="L148" i="36"/>
  <c r="I148" i="36"/>
  <c r="F148" i="36"/>
  <c r="C148" i="36"/>
  <c r="O147" i="36"/>
  <c r="L147" i="36"/>
  <c r="I147" i="36"/>
  <c r="F147" i="36"/>
  <c r="C147" i="36" s="1"/>
  <c r="O146" i="36"/>
  <c r="L146" i="36"/>
  <c r="I146" i="36"/>
  <c r="C146" i="36" s="1"/>
  <c r="F146" i="36"/>
  <c r="O145" i="36"/>
  <c r="L145" i="36"/>
  <c r="L144" i="36" s="1"/>
  <c r="I145" i="36"/>
  <c r="F145" i="36"/>
  <c r="C145" i="36" s="1"/>
  <c r="O144" i="36"/>
  <c r="N144" i="36"/>
  <c r="M144" i="36"/>
  <c r="K144" i="36"/>
  <c r="J144" i="36"/>
  <c r="H144" i="36"/>
  <c r="G144" i="36"/>
  <c r="E144" i="36"/>
  <c r="D144" i="36"/>
  <c r="O143" i="36"/>
  <c r="L143" i="36"/>
  <c r="I143" i="36"/>
  <c r="F143" i="36"/>
  <c r="C143" i="36" s="1"/>
  <c r="O142" i="36"/>
  <c r="L142" i="36"/>
  <c r="I142" i="36"/>
  <c r="C142" i="36" s="1"/>
  <c r="F142" i="36"/>
  <c r="O141" i="36"/>
  <c r="N141" i="36"/>
  <c r="M141" i="36"/>
  <c r="L141" i="36"/>
  <c r="K141" i="36"/>
  <c r="J141" i="36"/>
  <c r="H141" i="36"/>
  <c r="G141" i="36"/>
  <c r="F141" i="36"/>
  <c r="E141" i="36"/>
  <c r="D141" i="36"/>
  <c r="O140" i="36"/>
  <c r="L140" i="36"/>
  <c r="I140" i="36"/>
  <c r="F140" i="36"/>
  <c r="C140" i="36"/>
  <c r="O139" i="36"/>
  <c r="L139" i="36"/>
  <c r="I139" i="36"/>
  <c r="F139" i="36"/>
  <c r="C139" i="36" s="1"/>
  <c r="O138" i="36"/>
  <c r="L138" i="36"/>
  <c r="I138" i="36"/>
  <c r="F138" i="36"/>
  <c r="O137" i="36"/>
  <c r="L137" i="36"/>
  <c r="I137" i="36"/>
  <c r="F137" i="36"/>
  <c r="O136" i="36"/>
  <c r="N136" i="36"/>
  <c r="M136" i="36"/>
  <c r="K136" i="36"/>
  <c r="J136" i="36"/>
  <c r="H136" i="36"/>
  <c r="G136" i="36"/>
  <c r="E136" i="36"/>
  <c r="D136" i="36"/>
  <c r="O135" i="36"/>
  <c r="L135" i="36"/>
  <c r="I135" i="36"/>
  <c r="F135" i="36"/>
  <c r="O134" i="36"/>
  <c r="L134" i="36"/>
  <c r="I134" i="36"/>
  <c r="F134" i="36"/>
  <c r="C134" i="36" s="1"/>
  <c r="O133" i="36"/>
  <c r="L133" i="36"/>
  <c r="I133" i="36"/>
  <c r="C133" i="36" s="1"/>
  <c r="F133" i="36"/>
  <c r="O132" i="36"/>
  <c r="O131" i="36" s="1"/>
  <c r="O130" i="36" s="1"/>
  <c r="L132" i="36"/>
  <c r="I132" i="36"/>
  <c r="F132" i="36"/>
  <c r="F131" i="36" s="1"/>
  <c r="C132" i="36"/>
  <c r="N131" i="36"/>
  <c r="M131" i="36"/>
  <c r="L131" i="36"/>
  <c r="K131" i="36"/>
  <c r="K130" i="36" s="1"/>
  <c r="J131" i="36"/>
  <c r="H131" i="36"/>
  <c r="G131" i="36"/>
  <c r="G130" i="36" s="1"/>
  <c r="E131" i="36"/>
  <c r="D131" i="36"/>
  <c r="N130" i="36"/>
  <c r="M130" i="36"/>
  <c r="J130" i="36"/>
  <c r="H130" i="36"/>
  <c r="E130" i="36"/>
  <c r="D130" i="36"/>
  <c r="O129" i="36"/>
  <c r="L129" i="36"/>
  <c r="L128" i="36" s="1"/>
  <c r="I129" i="36"/>
  <c r="C129" i="36" s="1"/>
  <c r="F129" i="36"/>
  <c r="O128" i="36"/>
  <c r="N128" i="36"/>
  <c r="M128" i="36"/>
  <c r="K128" i="36"/>
  <c r="J128" i="36"/>
  <c r="H128" i="36"/>
  <c r="G128" i="36"/>
  <c r="F128" i="36"/>
  <c r="E128" i="36"/>
  <c r="D128" i="36"/>
  <c r="O127" i="36"/>
  <c r="L127" i="36"/>
  <c r="I127" i="36"/>
  <c r="F127" i="36"/>
  <c r="C127" i="36" s="1"/>
  <c r="O126" i="36"/>
  <c r="L126" i="36"/>
  <c r="I126" i="36"/>
  <c r="F126" i="36"/>
  <c r="C126" i="36" s="1"/>
  <c r="O125" i="36"/>
  <c r="L125" i="36"/>
  <c r="I125" i="36"/>
  <c r="C125" i="36" s="1"/>
  <c r="F125" i="36"/>
  <c r="O124" i="36"/>
  <c r="L124" i="36"/>
  <c r="I124" i="36"/>
  <c r="F124" i="36"/>
  <c r="C124" i="36"/>
  <c r="O123" i="36"/>
  <c r="O122" i="36" s="1"/>
  <c r="L123" i="36"/>
  <c r="I123" i="36"/>
  <c r="F123" i="36"/>
  <c r="F122" i="36" s="1"/>
  <c r="C122" i="36" s="1"/>
  <c r="N122" i="36"/>
  <c r="M122" i="36"/>
  <c r="L122" i="36"/>
  <c r="K122" i="36"/>
  <c r="J122" i="36"/>
  <c r="I122" i="36"/>
  <c r="H122" i="36"/>
  <c r="G122" i="36"/>
  <c r="E122" i="36"/>
  <c r="D122" i="36"/>
  <c r="O121" i="36"/>
  <c r="L121" i="36"/>
  <c r="I121" i="36"/>
  <c r="C121" i="36" s="1"/>
  <c r="F121" i="36"/>
  <c r="O120" i="36"/>
  <c r="L120" i="36"/>
  <c r="I120" i="36"/>
  <c r="F120" i="36"/>
  <c r="C120" i="36"/>
  <c r="O119" i="36"/>
  <c r="L119" i="36"/>
  <c r="I119" i="36"/>
  <c r="F119" i="36"/>
  <c r="C119" i="36" s="1"/>
  <c r="O118" i="36"/>
  <c r="L118" i="36"/>
  <c r="I118" i="36"/>
  <c r="F118" i="36"/>
  <c r="C118" i="36" s="1"/>
  <c r="O117" i="36"/>
  <c r="L117" i="36"/>
  <c r="L116" i="36" s="1"/>
  <c r="I117" i="36"/>
  <c r="C117" i="36" s="1"/>
  <c r="F117" i="36"/>
  <c r="O116" i="36"/>
  <c r="N116" i="36"/>
  <c r="M116" i="36"/>
  <c r="K116" i="36"/>
  <c r="J116" i="36"/>
  <c r="H116" i="36"/>
  <c r="G116" i="36"/>
  <c r="F116" i="36"/>
  <c r="E116" i="36"/>
  <c r="D116" i="36"/>
  <c r="O115" i="36"/>
  <c r="L115" i="36"/>
  <c r="I115" i="36"/>
  <c r="F115" i="36"/>
  <c r="C115" i="36" s="1"/>
  <c r="O114" i="36"/>
  <c r="L114" i="36"/>
  <c r="I114" i="36"/>
  <c r="F114" i="36"/>
  <c r="C114" i="36" s="1"/>
  <c r="O113" i="36"/>
  <c r="L113" i="36"/>
  <c r="L112" i="36" s="1"/>
  <c r="I113" i="36"/>
  <c r="C113" i="36" s="1"/>
  <c r="F113" i="36"/>
  <c r="O112" i="36"/>
  <c r="N112" i="36"/>
  <c r="M112" i="36"/>
  <c r="K112" i="36"/>
  <c r="J112" i="36"/>
  <c r="H112" i="36"/>
  <c r="G112" i="36"/>
  <c r="F112" i="36"/>
  <c r="E112" i="36"/>
  <c r="D112" i="36"/>
  <c r="O111" i="36"/>
  <c r="L111" i="36"/>
  <c r="I111" i="36"/>
  <c r="F111" i="36"/>
  <c r="C111" i="36" s="1"/>
  <c r="O110" i="36"/>
  <c r="L110" i="36"/>
  <c r="I110" i="36"/>
  <c r="F110" i="36"/>
  <c r="C110" i="36" s="1"/>
  <c r="O109" i="36"/>
  <c r="L109" i="36"/>
  <c r="I109" i="36"/>
  <c r="C109" i="36" s="1"/>
  <c r="F109" i="36"/>
  <c r="O108" i="36"/>
  <c r="L108" i="36"/>
  <c r="I108" i="36"/>
  <c r="F108" i="36"/>
  <c r="C108" i="36"/>
  <c r="O107" i="36"/>
  <c r="L107" i="36"/>
  <c r="I107" i="36"/>
  <c r="F107" i="36"/>
  <c r="C107" i="36" s="1"/>
  <c r="O106" i="36"/>
  <c r="L106" i="36"/>
  <c r="I106" i="36"/>
  <c r="F106" i="36"/>
  <c r="C106" i="36" s="1"/>
  <c r="O105" i="36"/>
  <c r="L105" i="36"/>
  <c r="I105" i="36"/>
  <c r="C105" i="36" s="1"/>
  <c r="F105" i="36"/>
  <c r="O104" i="36"/>
  <c r="O103" i="36" s="1"/>
  <c r="L104" i="36"/>
  <c r="I104" i="36"/>
  <c r="F104" i="36"/>
  <c r="F103" i="36" s="1"/>
  <c r="C104" i="36"/>
  <c r="N103" i="36"/>
  <c r="M103" i="36"/>
  <c r="L103" i="36"/>
  <c r="K103" i="36"/>
  <c r="J103" i="36"/>
  <c r="H103" i="36"/>
  <c r="G103" i="36"/>
  <c r="E103" i="36"/>
  <c r="D103" i="36"/>
  <c r="O102" i="36"/>
  <c r="L102" i="36"/>
  <c r="I102" i="36"/>
  <c r="F102" i="36"/>
  <c r="C102" i="36" s="1"/>
  <c r="O101" i="36"/>
  <c r="L101" i="36"/>
  <c r="I101" i="36"/>
  <c r="C101" i="36" s="1"/>
  <c r="F101" i="36"/>
  <c r="O100" i="36"/>
  <c r="L100" i="36"/>
  <c r="I100" i="36"/>
  <c r="F100" i="36"/>
  <c r="C100" i="36"/>
  <c r="O99" i="36"/>
  <c r="L99" i="36"/>
  <c r="I99" i="36"/>
  <c r="F99" i="36"/>
  <c r="C99" i="36" s="1"/>
  <c r="O98" i="36"/>
  <c r="L98" i="36"/>
  <c r="I98" i="36"/>
  <c r="F98" i="36"/>
  <c r="C98" i="36" s="1"/>
  <c r="O97" i="36"/>
  <c r="L97" i="36"/>
  <c r="I97" i="36"/>
  <c r="C97" i="36" s="1"/>
  <c r="F97" i="36"/>
  <c r="O96" i="36"/>
  <c r="O95" i="36" s="1"/>
  <c r="L96" i="36"/>
  <c r="I96" i="36"/>
  <c r="F96" i="36"/>
  <c r="F95" i="36" s="1"/>
  <c r="C96" i="36"/>
  <c r="N95" i="36"/>
  <c r="M95" i="36"/>
  <c r="L95" i="36"/>
  <c r="K95" i="36"/>
  <c r="J95" i="36"/>
  <c r="H95" i="36"/>
  <c r="G95" i="36"/>
  <c r="E95" i="36"/>
  <c r="D95" i="36"/>
  <c r="O94" i="36"/>
  <c r="L94" i="36"/>
  <c r="I94" i="36"/>
  <c r="F94" i="36"/>
  <c r="C94" i="36" s="1"/>
  <c r="O93" i="36"/>
  <c r="L93" i="36"/>
  <c r="I93" i="36"/>
  <c r="C93" i="36" s="1"/>
  <c r="F93" i="36"/>
  <c r="O92" i="36"/>
  <c r="L92" i="36"/>
  <c r="I92" i="36"/>
  <c r="F92" i="36"/>
  <c r="C92" i="36"/>
  <c r="O91" i="36"/>
  <c r="O89" i="36" s="1"/>
  <c r="L91" i="36"/>
  <c r="I91" i="36"/>
  <c r="F91" i="36"/>
  <c r="C91" i="36" s="1"/>
  <c r="O90" i="36"/>
  <c r="L90" i="36"/>
  <c r="L89" i="36" s="1"/>
  <c r="I90" i="36"/>
  <c r="I89" i="36" s="1"/>
  <c r="F90" i="36"/>
  <c r="C90" i="36" s="1"/>
  <c r="N89" i="36"/>
  <c r="M89" i="36"/>
  <c r="M83" i="36" s="1"/>
  <c r="K89" i="36"/>
  <c r="J89" i="36"/>
  <c r="H89" i="36"/>
  <c r="G89" i="36"/>
  <c r="F89" i="36"/>
  <c r="E89" i="36"/>
  <c r="E83" i="36" s="1"/>
  <c r="D89" i="36"/>
  <c r="O88" i="36"/>
  <c r="L88" i="36"/>
  <c r="I88" i="36"/>
  <c r="F88" i="36"/>
  <c r="C88" i="36"/>
  <c r="O87" i="36"/>
  <c r="L87" i="36"/>
  <c r="I87" i="36"/>
  <c r="F87" i="36"/>
  <c r="C87" i="36" s="1"/>
  <c r="O86" i="36"/>
  <c r="L86" i="36"/>
  <c r="I86" i="36"/>
  <c r="F86" i="36"/>
  <c r="C86" i="36" s="1"/>
  <c r="O85" i="36"/>
  <c r="L85" i="36"/>
  <c r="L84" i="36" s="1"/>
  <c r="I85" i="36"/>
  <c r="C85" i="36" s="1"/>
  <c r="F85" i="36"/>
  <c r="O84" i="36"/>
  <c r="N84" i="36"/>
  <c r="N83" i="36" s="1"/>
  <c r="M84" i="36"/>
  <c r="K84" i="36"/>
  <c r="K83" i="36" s="1"/>
  <c r="J84" i="36"/>
  <c r="J83" i="36" s="1"/>
  <c r="H84" i="36"/>
  <c r="G84" i="36"/>
  <c r="G83" i="36" s="1"/>
  <c r="E84" i="36"/>
  <c r="D84" i="36"/>
  <c r="H83" i="36"/>
  <c r="D83" i="36"/>
  <c r="O82" i="36"/>
  <c r="L82" i="36"/>
  <c r="I82" i="36"/>
  <c r="F82" i="36"/>
  <c r="C82" i="36" s="1"/>
  <c r="O81" i="36"/>
  <c r="L81" i="36"/>
  <c r="L80" i="36" s="1"/>
  <c r="I81" i="36"/>
  <c r="C81" i="36" s="1"/>
  <c r="F81" i="36"/>
  <c r="O80" i="36"/>
  <c r="N80" i="36"/>
  <c r="M80" i="36"/>
  <c r="K80" i="36"/>
  <c r="J80" i="36"/>
  <c r="H80" i="36"/>
  <c r="G80" i="36"/>
  <c r="F80" i="36"/>
  <c r="E80" i="36"/>
  <c r="D80" i="36"/>
  <c r="O79" i="36"/>
  <c r="O77" i="36" s="1"/>
  <c r="O76" i="36" s="1"/>
  <c r="L79" i="36"/>
  <c r="I79" i="36"/>
  <c r="F79" i="36"/>
  <c r="C79" i="36" s="1"/>
  <c r="O78" i="36"/>
  <c r="L78" i="36"/>
  <c r="L77" i="36" s="1"/>
  <c r="I78" i="36"/>
  <c r="I77" i="36" s="1"/>
  <c r="F78" i="36"/>
  <c r="C78" i="36" s="1"/>
  <c r="N77" i="36"/>
  <c r="N76" i="36" s="1"/>
  <c r="N75" i="36" s="1"/>
  <c r="M77" i="36"/>
  <c r="M76" i="36" s="1"/>
  <c r="K77" i="36"/>
  <c r="J77" i="36"/>
  <c r="J76" i="36" s="1"/>
  <c r="J75" i="36" s="1"/>
  <c r="H77" i="36"/>
  <c r="G77" i="36"/>
  <c r="F77" i="36"/>
  <c r="C77" i="36" s="1"/>
  <c r="E77" i="36"/>
  <c r="E76" i="36" s="1"/>
  <c r="E75" i="36" s="1"/>
  <c r="D77" i="36"/>
  <c r="K76" i="36"/>
  <c r="H76" i="36"/>
  <c r="G76" i="36"/>
  <c r="G75" i="36" s="1"/>
  <c r="D76" i="36"/>
  <c r="H75" i="36"/>
  <c r="D75" i="36"/>
  <c r="O74" i="36"/>
  <c r="L74" i="36"/>
  <c r="I74" i="36"/>
  <c r="F74" i="36"/>
  <c r="C74" i="36" s="1"/>
  <c r="O73" i="36"/>
  <c r="L73" i="36"/>
  <c r="I73" i="36"/>
  <c r="C73" i="36" s="1"/>
  <c r="F73" i="36"/>
  <c r="O72" i="36"/>
  <c r="L72" i="36"/>
  <c r="I72" i="36"/>
  <c r="F72" i="36"/>
  <c r="C72" i="36"/>
  <c r="O71" i="36"/>
  <c r="O69" i="36" s="1"/>
  <c r="L71" i="36"/>
  <c r="I71" i="36"/>
  <c r="F71" i="36"/>
  <c r="C71" i="36" s="1"/>
  <c r="O70" i="36"/>
  <c r="L70" i="36"/>
  <c r="L69" i="36" s="1"/>
  <c r="L67" i="36" s="1"/>
  <c r="I70" i="36"/>
  <c r="I69" i="36" s="1"/>
  <c r="I67" i="36" s="1"/>
  <c r="F70" i="36"/>
  <c r="C70" i="36" s="1"/>
  <c r="N69" i="36"/>
  <c r="N67" i="36" s="1"/>
  <c r="N53" i="36" s="1"/>
  <c r="N52" i="36" s="1"/>
  <c r="N51" i="36" s="1"/>
  <c r="N50" i="36" s="1"/>
  <c r="M69" i="36"/>
  <c r="M67" i="36" s="1"/>
  <c r="K69" i="36"/>
  <c r="J69" i="36"/>
  <c r="J67" i="36" s="1"/>
  <c r="H69" i="36"/>
  <c r="G69" i="36"/>
  <c r="F69" i="36"/>
  <c r="C69" i="36" s="1"/>
  <c r="E69" i="36"/>
  <c r="E67" i="36" s="1"/>
  <c r="D69" i="36"/>
  <c r="O68" i="36"/>
  <c r="L68" i="36"/>
  <c r="I68" i="36"/>
  <c r="F68" i="36"/>
  <c r="F67" i="36" s="1"/>
  <c r="C68" i="36"/>
  <c r="K67" i="36"/>
  <c r="H67" i="36"/>
  <c r="G67" i="36"/>
  <c r="D67" i="36"/>
  <c r="O66" i="36"/>
  <c r="L66" i="36"/>
  <c r="I66" i="36"/>
  <c r="F66" i="36"/>
  <c r="O65" i="36"/>
  <c r="L65" i="36"/>
  <c r="I65" i="36"/>
  <c r="C65" i="36" s="1"/>
  <c r="F65" i="36"/>
  <c r="O64" i="36"/>
  <c r="L64" i="36"/>
  <c r="I64" i="36"/>
  <c r="F64" i="36"/>
  <c r="C64" i="36"/>
  <c r="O63" i="36"/>
  <c r="L63" i="36"/>
  <c r="I63" i="36"/>
  <c r="F63" i="36"/>
  <c r="C63" i="36" s="1"/>
  <c r="O62" i="36"/>
  <c r="L62" i="36"/>
  <c r="I62" i="36"/>
  <c r="F62" i="36"/>
  <c r="C62" i="36" s="1"/>
  <c r="O61" i="36"/>
  <c r="L61" i="36"/>
  <c r="L58" i="36" s="1"/>
  <c r="I61" i="36"/>
  <c r="F61" i="36"/>
  <c r="O60" i="36"/>
  <c r="L60" i="36"/>
  <c r="I60" i="36"/>
  <c r="F60" i="36"/>
  <c r="C60" i="36"/>
  <c r="O59" i="36"/>
  <c r="L59" i="36"/>
  <c r="I59" i="36"/>
  <c r="F59" i="36"/>
  <c r="N58" i="36"/>
  <c r="M58" i="36"/>
  <c r="K58" i="36"/>
  <c r="J58" i="36"/>
  <c r="I58" i="36"/>
  <c r="H58" i="36"/>
  <c r="G58" i="36"/>
  <c r="E58" i="36"/>
  <c r="D58" i="36"/>
  <c r="O57" i="36"/>
  <c r="L57" i="36"/>
  <c r="L55" i="36" s="1"/>
  <c r="L54" i="36" s="1"/>
  <c r="L53" i="36" s="1"/>
  <c r="I57" i="36"/>
  <c r="F57" i="36"/>
  <c r="O56" i="36"/>
  <c r="L56" i="36"/>
  <c r="I56" i="36"/>
  <c r="F56" i="36"/>
  <c r="F55" i="36" s="1"/>
  <c r="C56" i="36"/>
  <c r="O55" i="36"/>
  <c r="N55" i="36"/>
  <c r="M55" i="36"/>
  <c r="K55" i="36"/>
  <c r="K54" i="36" s="1"/>
  <c r="K53" i="36" s="1"/>
  <c r="J55" i="36"/>
  <c r="H55" i="36"/>
  <c r="G55" i="36"/>
  <c r="G54" i="36" s="1"/>
  <c r="G53" i="36" s="1"/>
  <c r="E55" i="36"/>
  <c r="D55" i="36"/>
  <c r="N54" i="36"/>
  <c r="M54" i="36"/>
  <c r="J54" i="36"/>
  <c r="H54" i="36"/>
  <c r="H53" i="36" s="1"/>
  <c r="H52" i="36" s="1"/>
  <c r="H51" i="36" s="1"/>
  <c r="E54" i="36"/>
  <c r="D54" i="36"/>
  <c r="D53" i="36" s="1"/>
  <c r="D52" i="36" s="1"/>
  <c r="M53" i="36"/>
  <c r="J53" i="36"/>
  <c r="E53" i="36"/>
  <c r="E52" i="36" s="1"/>
  <c r="E51" i="36" s="1"/>
  <c r="E287" i="36" s="1"/>
  <c r="J52" i="36"/>
  <c r="J51" i="36" s="1"/>
  <c r="J50" i="36" s="1"/>
  <c r="G52" i="36"/>
  <c r="G51" i="36"/>
  <c r="D51" i="36"/>
  <c r="D50" i="36"/>
  <c r="O47" i="36"/>
  <c r="C47" i="36"/>
  <c r="O46" i="36"/>
  <c r="N45" i="36"/>
  <c r="M45" i="36"/>
  <c r="L44" i="36"/>
  <c r="I44" i="36"/>
  <c r="I43" i="36" s="1"/>
  <c r="F44" i="36"/>
  <c r="C44" i="36" s="1"/>
  <c r="L43" i="36"/>
  <c r="K43" i="36"/>
  <c r="J43" i="36"/>
  <c r="H43" i="36"/>
  <c r="G43" i="36"/>
  <c r="G20" i="36" s="1"/>
  <c r="E43" i="36"/>
  <c r="D43" i="36"/>
  <c r="F42" i="36"/>
  <c r="E41" i="36"/>
  <c r="D41" i="36"/>
  <c r="L40" i="36"/>
  <c r="C40" i="36"/>
  <c r="L39" i="36"/>
  <c r="C39" i="36" s="1"/>
  <c r="L38" i="36"/>
  <c r="C38" i="36"/>
  <c r="L37" i="36"/>
  <c r="K36" i="36"/>
  <c r="J36" i="36"/>
  <c r="L35" i="36"/>
  <c r="C35" i="36"/>
  <c r="L34" i="36"/>
  <c r="K33" i="36"/>
  <c r="J33" i="36"/>
  <c r="L32" i="36"/>
  <c r="C32" i="36"/>
  <c r="L31" i="36"/>
  <c r="C31" i="36" s="1"/>
  <c r="K31" i="36"/>
  <c r="J31" i="36"/>
  <c r="L30" i="36"/>
  <c r="C30" i="36" s="1"/>
  <c r="L29" i="36"/>
  <c r="C29" i="36"/>
  <c r="L28" i="36"/>
  <c r="K27" i="36"/>
  <c r="K26" i="36" s="1"/>
  <c r="J27" i="36"/>
  <c r="J26" i="36" s="1"/>
  <c r="F25" i="36"/>
  <c r="C25" i="36"/>
  <c r="I24" i="36"/>
  <c r="C24" i="36" s="1"/>
  <c r="F24" i="36"/>
  <c r="O23" i="36"/>
  <c r="L23" i="36"/>
  <c r="I23" i="36"/>
  <c r="F23" i="36"/>
  <c r="C23" i="36"/>
  <c r="O22" i="36"/>
  <c r="L22" i="36"/>
  <c r="I22" i="36"/>
  <c r="F22" i="36"/>
  <c r="F21" i="36" s="1"/>
  <c r="N21" i="36"/>
  <c r="N289" i="36" s="1"/>
  <c r="N288" i="36" s="1"/>
  <c r="M21" i="36"/>
  <c r="M289" i="36" s="1"/>
  <c r="M288" i="36" s="1"/>
  <c r="L21" i="36"/>
  <c r="K21" i="36"/>
  <c r="K289" i="36" s="1"/>
  <c r="K288" i="36" s="1"/>
  <c r="J21" i="36"/>
  <c r="J289" i="36" s="1"/>
  <c r="J288" i="36" s="1"/>
  <c r="I21" i="36"/>
  <c r="I289" i="36" s="1"/>
  <c r="I288" i="36" s="1"/>
  <c r="H21" i="36"/>
  <c r="G21" i="36"/>
  <c r="G289" i="36" s="1"/>
  <c r="G288" i="36" s="1"/>
  <c r="E21" i="36"/>
  <c r="E289" i="36" s="1"/>
  <c r="E288" i="36" s="1"/>
  <c r="D21" i="36"/>
  <c r="N20" i="36"/>
  <c r="M20" i="36"/>
  <c r="E20" i="36"/>
  <c r="O298" i="35"/>
  <c r="L298" i="35"/>
  <c r="I298" i="35"/>
  <c r="F298" i="35"/>
  <c r="C298" i="35"/>
  <c r="O297" i="35"/>
  <c r="L297" i="35"/>
  <c r="I297" i="35"/>
  <c r="F297" i="35"/>
  <c r="C297" i="35" s="1"/>
  <c r="O296" i="35"/>
  <c r="L296" i="35"/>
  <c r="I296" i="35"/>
  <c r="F296" i="35"/>
  <c r="O295" i="35"/>
  <c r="L295" i="35"/>
  <c r="I295" i="35"/>
  <c r="C295" i="35" s="1"/>
  <c r="F295" i="35"/>
  <c r="O294" i="35"/>
  <c r="O290" i="35" s="1"/>
  <c r="L294" i="35"/>
  <c r="I294" i="35"/>
  <c r="F294" i="35"/>
  <c r="C294" i="35"/>
  <c r="O293" i="35"/>
  <c r="L293" i="35"/>
  <c r="I293" i="35"/>
  <c r="F293" i="35"/>
  <c r="C293" i="35" s="1"/>
  <c r="O292" i="35"/>
  <c r="L292" i="35"/>
  <c r="I292" i="35"/>
  <c r="F292" i="35"/>
  <c r="O291" i="35"/>
  <c r="L291" i="35"/>
  <c r="I291" i="35"/>
  <c r="F291" i="35"/>
  <c r="N290" i="35"/>
  <c r="M290" i="35"/>
  <c r="K290" i="35"/>
  <c r="J290" i="35"/>
  <c r="H290" i="35"/>
  <c r="G290" i="35"/>
  <c r="E290" i="35"/>
  <c r="D290" i="35"/>
  <c r="O285" i="35"/>
  <c r="L285" i="35"/>
  <c r="I285" i="35"/>
  <c r="F285" i="35"/>
  <c r="C285" i="35" s="1"/>
  <c r="O284" i="35"/>
  <c r="L284" i="35"/>
  <c r="L283" i="35" s="1"/>
  <c r="I284" i="35"/>
  <c r="F284" i="35"/>
  <c r="O283" i="35"/>
  <c r="N283" i="35"/>
  <c r="M283" i="35"/>
  <c r="K283" i="35"/>
  <c r="J283" i="35"/>
  <c r="I283" i="35"/>
  <c r="H283" i="35"/>
  <c r="G283" i="35"/>
  <c r="F283" i="35"/>
  <c r="E283" i="35"/>
  <c r="D283" i="35"/>
  <c r="O282" i="35"/>
  <c r="O281" i="35" s="1"/>
  <c r="C281" i="35" s="1"/>
  <c r="L282" i="35"/>
  <c r="I282" i="35"/>
  <c r="F282" i="35"/>
  <c r="F281" i="35" s="1"/>
  <c r="C282" i="35"/>
  <c r="N281" i="35"/>
  <c r="M281" i="35"/>
  <c r="L281" i="35"/>
  <c r="K281" i="35"/>
  <c r="J281" i="35"/>
  <c r="I281" i="35"/>
  <c r="H281" i="35"/>
  <c r="G281" i="35"/>
  <c r="E281" i="35"/>
  <c r="D281" i="35"/>
  <c r="O280" i="35"/>
  <c r="L280" i="35"/>
  <c r="I280" i="35"/>
  <c r="F280" i="35"/>
  <c r="C280" i="35" s="1"/>
  <c r="O279" i="35"/>
  <c r="L279" i="35"/>
  <c r="I279" i="35"/>
  <c r="F279" i="35"/>
  <c r="C279" i="35"/>
  <c r="O278" i="35"/>
  <c r="L278" i="35"/>
  <c r="I278" i="35"/>
  <c r="F278" i="35"/>
  <c r="C278" i="35" s="1"/>
  <c r="O277" i="35"/>
  <c r="L277" i="35"/>
  <c r="I277" i="35"/>
  <c r="F277" i="35"/>
  <c r="C277" i="35" s="1"/>
  <c r="N276" i="35"/>
  <c r="N270" i="35" s="1"/>
  <c r="N269" i="35" s="1"/>
  <c r="M276" i="35"/>
  <c r="L276" i="35"/>
  <c r="K276" i="35"/>
  <c r="J276" i="35"/>
  <c r="J270" i="35" s="1"/>
  <c r="J269" i="35" s="1"/>
  <c r="I276" i="35"/>
  <c r="H276" i="35"/>
  <c r="G276" i="35"/>
  <c r="F276" i="35"/>
  <c r="E276" i="35"/>
  <c r="D276" i="35"/>
  <c r="O275" i="35"/>
  <c r="L275" i="35"/>
  <c r="I275" i="35"/>
  <c r="F275" i="35"/>
  <c r="C275" i="35" s="1"/>
  <c r="O274" i="35"/>
  <c r="L274" i="35"/>
  <c r="I274" i="35"/>
  <c r="F274" i="35"/>
  <c r="C274" i="35"/>
  <c r="O273" i="35"/>
  <c r="O272" i="35" s="1"/>
  <c r="L273" i="35"/>
  <c r="I273" i="35"/>
  <c r="F273" i="35"/>
  <c r="C273" i="35" s="1"/>
  <c r="N272" i="35"/>
  <c r="M272" i="35"/>
  <c r="M270" i="35" s="1"/>
  <c r="M269" i="35" s="1"/>
  <c r="L272" i="35"/>
  <c r="K272" i="35"/>
  <c r="J272" i="35"/>
  <c r="I272" i="35"/>
  <c r="I270" i="35" s="1"/>
  <c r="I269" i="35" s="1"/>
  <c r="H272" i="35"/>
  <c r="H270" i="35" s="1"/>
  <c r="H269" i="35" s="1"/>
  <c r="G272" i="35"/>
  <c r="E272" i="35"/>
  <c r="E270" i="35" s="1"/>
  <c r="E269" i="35" s="1"/>
  <c r="D272" i="35"/>
  <c r="D270" i="35" s="1"/>
  <c r="D269" i="35" s="1"/>
  <c r="O271" i="35"/>
  <c r="L271" i="35"/>
  <c r="L270" i="35" s="1"/>
  <c r="L269" i="35" s="1"/>
  <c r="I271" i="35"/>
  <c r="F271" i="35"/>
  <c r="C271" i="35" s="1"/>
  <c r="K270" i="35"/>
  <c r="K269" i="35" s="1"/>
  <c r="G270" i="35"/>
  <c r="G269" i="35" s="1"/>
  <c r="O268" i="35"/>
  <c r="L268" i="35"/>
  <c r="I268" i="35"/>
  <c r="F268" i="35"/>
  <c r="C268" i="35" s="1"/>
  <c r="O267" i="35"/>
  <c r="L267" i="35"/>
  <c r="L264" i="35" s="1"/>
  <c r="I267" i="35"/>
  <c r="F267" i="35"/>
  <c r="C267" i="35" s="1"/>
  <c r="O266" i="35"/>
  <c r="L266" i="35"/>
  <c r="I266" i="35"/>
  <c r="F266" i="35"/>
  <c r="C266" i="35"/>
  <c r="O265" i="35"/>
  <c r="O264" i="35" s="1"/>
  <c r="L265" i="35"/>
  <c r="I265" i="35"/>
  <c r="F265" i="35"/>
  <c r="C265" i="35" s="1"/>
  <c r="N264" i="35"/>
  <c r="M264" i="35"/>
  <c r="K264" i="35"/>
  <c r="J264" i="35"/>
  <c r="I264" i="35"/>
  <c r="H264" i="35"/>
  <c r="G264" i="35"/>
  <c r="E264" i="35"/>
  <c r="D264" i="35"/>
  <c r="O263" i="35"/>
  <c r="L263" i="35"/>
  <c r="L260" i="35" s="1"/>
  <c r="I263" i="35"/>
  <c r="F263" i="35"/>
  <c r="C263" i="35" s="1"/>
  <c r="O262" i="35"/>
  <c r="L262" i="35"/>
  <c r="I262" i="35"/>
  <c r="F262" i="35"/>
  <c r="C262" i="35"/>
  <c r="O261" i="35"/>
  <c r="O260" i="35" s="1"/>
  <c r="L261" i="35"/>
  <c r="I261" i="35"/>
  <c r="F261" i="35"/>
  <c r="C261" i="35" s="1"/>
  <c r="N260" i="35"/>
  <c r="M260" i="35"/>
  <c r="M259" i="35" s="1"/>
  <c r="K260" i="35"/>
  <c r="K259" i="35" s="1"/>
  <c r="J260" i="35"/>
  <c r="I260" i="35"/>
  <c r="I259" i="35" s="1"/>
  <c r="H260" i="35"/>
  <c r="H259" i="35" s="1"/>
  <c r="G260" i="35"/>
  <c r="G259" i="35" s="1"/>
  <c r="E260" i="35"/>
  <c r="E259" i="35" s="1"/>
  <c r="D260" i="35"/>
  <c r="N259" i="35"/>
  <c r="J259" i="35"/>
  <c r="D259" i="35"/>
  <c r="O258" i="35"/>
  <c r="L258" i="35"/>
  <c r="I258" i="35"/>
  <c r="F258" i="35"/>
  <c r="C258" i="35"/>
  <c r="O257" i="35"/>
  <c r="L257" i="35"/>
  <c r="I257" i="35"/>
  <c r="F257" i="35"/>
  <c r="C257" i="35" s="1"/>
  <c r="O256" i="35"/>
  <c r="L256" i="35"/>
  <c r="I256" i="35"/>
  <c r="F256" i="35"/>
  <c r="C256" i="35" s="1"/>
  <c r="O255" i="35"/>
  <c r="L255" i="35"/>
  <c r="L252" i="35" s="1"/>
  <c r="L251" i="35" s="1"/>
  <c r="I255" i="35"/>
  <c r="F255" i="35"/>
  <c r="C255" i="35" s="1"/>
  <c r="O254" i="35"/>
  <c r="L254" i="35"/>
  <c r="I254" i="35"/>
  <c r="F254" i="35"/>
  <c r="C254" i="35"/>
  <c r="O253" i="35"/>
  <c r="O252" i="35" s="1"/>
  <c r="O251" i="35" s="1"/>
  <c r="L253" i="35"/>
  <c r="I253" i="35"/>
  <c r="F253" i="35"/>
  <c r="C253" i="35" s="1"/>
  <c r="N252" i="35"/>
  <c r="M252" i="35"/>
  <c r="M251" i="35" s="1"/>
  <c r="K252" i="35"/>
  <c r="K251" i="35" s="1"/>
  <c r="J252" i="35"/>
  <c r="I252" i="35"/>
  <c r="I251" i="35" s="1"/>
  <c r="H252" i="35"/>
  <c r="G252" i="35"/>
  <c r="G251" i="35" s="1"/>
  <c r="E252" i="35"/>
  <c r="E251" i="35" s="1"/>
  <c r="E230" i="35" s="1"/>
  <c r="D252" i="35"/>
  <c r="N251" i="35"/>
  <c r="J251" i="35"/>
  <c r="H251" i="35"/>
  <c r="D251" i="35"/>
  <c r="O250" i="35"/>
  <c r="L250" i="35"/>
  <c r="I250" i="35"/>
  <c r="F250" i="35"/>
  <c r="C250" i="35"/>
  <c r="O249" i="35"/>
  <c r="L249" i="35"/>
  <c r="I249" i="35"/>
  <c r="F249" i="35"/>
  <c r="C249" i="35" s="1"/>
  <c r="O248" i="35"/>
  <c r="L248" i="35"/>
  <c r="I248" i="35"/>
  <c r="I246" i="35" s="1"/>
  <c r="F248" i="35"/>
  <c r="C248" i="35" s="1"/>
  <c r="O247" i="35"/>
  <c r="L247" i="35"/>
  <c r="L246" i="35" s="1"/>
  <c r="I247" i="35"/>
  <c r="F247" i="35"/>
  <c r="C247" i="35" s="1"/>
  <c r="O246" i="35"/>
  <c r="N246" i="35"/>
  <c r="M246" i="35"/>
  <c r="K246" i="35"/>
  <c r="J246" i="35"/>
  <c r="H246" i="35"/>
  <c r="G246" i="35"/>
  <c r="E246" i="35"/>
  <c r="D246" i="35"/>
  <c r="O245" i="35"/>
  <c r="L245" i="35"/>
  <c r="I245" i="35"/>
  <c r="F245" i="35"/>
  <c r="C245" i="35" s="1"/>
  <c r="O244" i="35"/>
  <c r="L244" i="35"/>
  <c r="I244" i="35"/>
  <c r="F244" i="35"/>
  <c r="C244" i="35" s="1"/>
  <c r="O243" i="35"/>
  <c r="L243" i="35"/>
  <c r="I243" i="35"/>
  <c r="F243" i="35"/>
  <c r="C243" i="35" s="1"/>
  <c r="O242" i="35"/>
  <c r="L242" i="35"/>
  <c r="I242" i="35"/>
  <c r="F242" i="35"/>
  <c r="C242" i="35"/>
  <c r="O241" i="35"/>
  <c r="L241" i="35"/>
  <c r="I241" i="35"/>
  <c r="F241" i="35"/>
  <c r="C241" i="35" s="1"/>
  <c r="O240" i="35"/>
  <c r="L240" i="35"/>
  <c r="I240" i="35"/>
  <c r="I238" i="35" s="1"/>
  <c r="F240" i="35"/>
  <c r="C240" i="35" s="1"/>
  <c r="O239" i="35"/>
  <c r="L239" i="35"/>
  <c r="L238" i="35" s="1"/>
  <c r="I239" i="35"/>
  <c r="F239" i="35"/>
  <c r="C239" i="35" s="1"/>
  <c r="O238" i="35"/>
  <c r="N238" i="35"/>
  <c r="M238" i="35"/>
  <c r="K238" i="35"/>
  <c r="J238" i="35"/>
  <c r="H238" i="35"/>
  <c r="G238" i="35"/>
  <c r="E238" i="35"/>
  <c r="D238" i="35"/>
  <c r="O237" i="35"/>
  <c r="L237" i="35"/>
  <c r="I237" i="35"/>
  <c r="F237" i="35"/>
  <c r="C237" i="35" s="1"/>
  <c r="O236" i="35"/>
  <c r="O235" i="35" s="1"/>
  <c r="L236" i="35"/>
  <c r="I236" i="35"/>
  <c r="I235" i="35" s="1"/>
  <c r="F236" i="35"/>
  <c r="C236" i="35" s="1"/>
  <c r="N235" i="35"/>
  <c r="M235" i="35"/>
  <c r="L235" i="35"/>
  <c r="K235" i="35"/>
  <c r="J235" i="35"/>
  <c r="H235" i="35"/>
  <c r="G235" i="35"/>
  <c r="F235" i="35"/>
  <c r="E235" i="35"/>
  <c r="D235" i="35"/>
  <c r="O234" i="35"/>
  <c r="O233" i="35" s="1"/>
  <c r="L234" i="35"/>
  <c r="I234" i="35"/>
  <c r="I233" i="35" s="1"/>
  <c r="F234" i="35"/>
  <c r="C234" i="35"/>
  <c r="N233" i="35"/>
  <c r="M233" i="35"/>
  <c r="L233" i="35"/>
  <c r="K233" i="35"/>
  <c r="K231" i="35" s="1"/>
  <c r="K230" i="35" s="1"/>
  <c r="J233" i="35"/>
  <c r="H233" i="35"/>
  <c r="G233" i="35"/>
  <c r="G231" i="35" s="1"/>
  <c r="F233" i="35"/>
  <c r="E233" i="35"/>
  <c r="D233" i="35"/>
  <c r="O232" i="35"/>
  <c r="L232" i="35"/>
  <c r="I232" i="35"/>
  <c r="F232" i="35"/>
  <c r="C232" i="35" s="1"/>
  <c r="N231" i="35"/>
  <c r="M231" i="35"/>
  <c r="J231" i="35"/>
  <c r="H231" i="35"/>
  <c r="H230" i="35" s="1"/>
  <c r="E231" i="35"/>
  <c r="D231" i="35"/>
  <c r="D230" i="35" s="1"/>
  <c r="N230" i="35"/>
  <c r="J230" i="35"/>
  <c r="O229" i="35"/>
  <c r="L229" i="35"/>
  <c r="I229" i="35"/>
  <c r="F229" i="35"/>
  <c r="C229" i="35"/>
  <c r="O228" i="35"/>
  <c r="O227" i="35" s="1"/>
  <c r="L228" i="35"/>
  <c r="I228" i="35"/>
  <c r="F228" i="35"/>
  <c r="C228" i="35" s="1"/>
  <c r="N227" i="35"/>
  <c r="M227" i="35"/>
  <c r="L227" i="35"/>
  <c r="K227" i="35"/>
  <c r="J227" i="35"/>
  <c r="I227" i="35"/>
  <c r="H227" i="35"/>
  <c r="G227" i="35"/>
  <c r="F227" i="35"/>
  <c r="C227" i="35" s="1"/>
  <c r="E227" i="35"/>
  <c r="D227" i="35"/>
  <c r="O226" i="35"/>
  <c r="L226" i="35"/>
  <c r="C226" i="35" s="1"/>
  <c r="I226" i="35"/>
  <c r="F226" i="35"/>
  <c r="O225" i="35"/>
  <c r="L225" i="35"/>
  <c r="I225" i="35"/>
  <c r="F225" i="35"/>
  <c r="C225" i="35"/>
  <c r="O224" i="35"/>
  <c r="L224" i="35"/>
  <c r="I224" i="35"/>
  <c r="F224" i="35"/>
  <c r="C224" i="35" s="1"/>
  <c r="O223" i="35"/>
  <c r="L223" i="35"/>
  <c r="I223" i="35"/>
  <c r="F223" i="35"/>
  <c r="C223" i="35" s="1"/>
  <c r="O222" i="35"/>
  <c r="L222" i="35"/>
  <c r="I222" i="35"/>
  <c r="C222" i="35" s="1"/>
  <c r="F222" i="35"/>
  <c r="O221" i="35"/>
  <c r="L221" i="35"/>
  <c r="I221" i="35"/>
  <c r="F221" i="35"/>
  <c r="C221" i="35"/>
  <c r="O220" i="35"/>
  <c r="L220" i="35"/>
  <c r="I220" i="35"/>
  <c r="F220" i="35"/>
  <c r="C220" i="35" s="1"/>
  <c r="O219" i="35"/>
  <c r="L219" i="35"/>
  <c r="I219" i="35"/>
  <c r="F219" i="35"/>
  <c r="C219" i="35" s="1"/>
  <c r="O218" i="35"/>
  <c r="L218" i="35"/>
  <c r="I218" i="35"/>
  <c r="C218" i="35" s="1"/>
  <c r="F218" i="35"/>
  <c r="O217" i="35"/>
  <c r="O216" i="35" s="1"/>
  <c r="L217" i="35"/>
  <c r="I217" i="35"/>
  <c r="F217" i="35"/>
  <c r="F216" i="35" s="1"/>
  <c r="C216" i="35" s="1"/>
  <c r="C217" i="35"/>
  <c r="N216" i="35"/>
  <c r="M216" i="35"/>
  <c r="L216" i="35"/>
  <c r="K216" i="35"/>
  <c r="J216" i="35"/>
  <c r="I216" i="35"/>
  <c r="H216" i="35"/>
  <c r="G216" i="35"/>
  <c r="E216" i="35"/>
  <c r="D216" i="35"/>
  <c r="O215" i="35"/>
  <c r="L215" i="35"/>
  <c r="I215" i="35"/>
  <c r="F215" i="35"/>
  <c r="C215" i="35" s="1"/>
  <c r="O214" i="35"/>
  <c r="L214" i="35"/>
  <c r="I214" i="35"/>
  <c r="C214" i="35" s="1"/>
  <c r="F214" i="35"/>
  <c r="O213" i="35"/>
  <c r="L213" i="35"/>
  <c r="I213" i="35"/>
  <c r="F213" i="35"/>
  <c r="C213" i="35"/>
  <c r="O212" i="35"/>
  <c r="L212" i="35"/>
  <c r="I212" i="35"/>
  <c r="F212" i="35"/>
  <c r="C212" i="35" s="1"/>
  <c r="O211" i="35"/>
  <c r="L211" i="35"/>
  <c r="I211" i="35"/>
  <c r="F211" i="35"/>
  <c r="C211" i="35" s="1"/>
  <c r="O210" i="35"/>
  <c r="L210" i="35"/>
  <c r="I210" i="35"/>
  <c r="C210" i="35" s="1"/>
  <c r="F210" i="35"/>
  <c r="O209" i="35"/>
  <c r="L209" i="35"/>
  <c r="I209" i="35"/>
  <c r="F209" i="35"/>
  <c r="C209" i="35"/>
  <c r="O208" i="35"/>
  <c r="L208" i="35"/>
  <c r="I208" i="35"/>
  <c r="F208" i="35"/>
  <c r="C208" i="35" s="1"/>
  <c r="O207" i="35"/>
  <c r="L207" i="35"/>
  <c r="I207" i="35"/>
  <c r="F207" i="35"/>
  <c r="C207" i="35" s="1"/>
  <c r="O206" i="35"/>
  <c r="L206" i="35"/>
  <c r="L205" i="35" s="1"/>
  <c r="L204" i="35" s="1"/>
  <c r="I206" i="35"/>
  <c r="C206" i="35" s="1"/>
  <c r="F206" i="35"/>
  <c r="O205" i="35"/>
  <c r="N205" i="35"/>
  <c r="N204" i="35" s="1"/>
  <c r="M205" i="35"/>
  <c r="K205" i="35"/>
  <c r="J205" i="35"/>
  <c r="J204" i="35" s="1"/>
  <c r="J195" i="35" s="1"/>
  <c r="J194" i="35" s="1"/>
  <c r="H205" i="35"/>
  <c r="G205" i="35"/>
  <c r="F205" i="35"/>
  <c r="E205" i="35"/>
  <c r="D205" i="35"/>
  <c r="M204" i="35"/>
  <c r="K204" i="35"/>
  <c r="H204" i="35"/>
  <c r="G204" i="35"/>
  <c r="E204" i="35"/>
  <c r="D204" i="35"/>
  <c r="O203" i="35"/>
  <c r="L203" i="35"/>
  <c r="I203" i="35"/>
  <c r="F203" i="35"/>
  <c r="C203" i="35" s="1"/>
  <c r="O202" i="35"/>
  <c r="L202" i="35"/>
  <c r="I202" i="35"/>
  <c r="C202" i="35" s="1"/>
  <c r="F202" i="35"/>
  <c r="O201" i="35"/>
  <c r="L201" i="35"/>
  <c r="I201" i="35"/>
  <c r="F201" i="35"/>
  <c r="C201" i="35"/>
  <c r="O200" i="35"/>
  <c r="O198" i="35" s="1"/>
  <c r="L200" i="35"/>
  <c r="I200" i="35"/>
  <c r="F200" i="35"/>
  <c r="C200" i="35" s="1"/>
  <c r="O199" i="35"/>
  <c r="L199" i="35"/>
  <c r="L198" i="35" s="1"/>
  <c r="I199" i="35"/>
  <c r="F199" i="35"/>
  <c r="N198" i="35"/>
  <c r="N196" i="35" s="1"/>
  <c r="N195" i="35" s="1"/>
  <c r="N194" i="35" s="1"/>
  <c r="M198" i="35"/>
  <c r="K198" i="35"/>
  <c r="K196" i="35" s="1"/>
  <c r="K195" i="35" s="1"/>
  <c r="K194" i="35" s="1"/>
  <c r="J198" i="35"/>
  <c r="J196" i="35" s="1"/>
  <c r="I198" i="35"/>
  <c r="H198" i="35"/>
  <c r="G198" i="35"/>
  <c r="E198" i="35"/>
  <c r="E196" i="35" s="1"/>
  <c r="E195" i="35" s="1"/>
  <c r="E194" i="35" s="1"/>
  <c r="D198" i="35"/>
  <c r="O197" i="35"/>
  <c r="L197" i="35"/>
  <c r="L196" i="35" s="1"/>
  <c r="L195" i="35" s="1"/>
  <c r="I197" i="35"/>
  <c r="F197" i="35"/>
  <c r="C197" i="35" s="1"/>
  <c r="O196" i="35"/>
  <c r="M196" i="35"/>
  <c r="M195" i="35" s="1"/>
  <c r="I196" i="35"/>
  <c r="H196" i="35"/>
  <c r="H195" i="35" s="1"/>
  <c r="H194" i="35" s="1"/>
  <c r="G196" i="35"/>
  <c r="G195" i="35" s="1"/>
  <c r="D196" i="35"/>
  <c r="D195" i="35" s="1"/>
  <c r="D194" i="35" s="1"/>
  <c r="O193" i="35"/>
  <c r="L193" i="35"/>
  <c r="L192" i="35" s="1"/>
  <c r="L191" i="35" s="1"/>
  <c r="I193" i="35"/>
  <c r="F193" i="35"/>
  <c r="F192" i="35" s="1"/>
  <c r="C192" i="35" s="1"/>
  <c r="O192" i="35"/>
  <c r="O191" i="35" s="1"/>
  <c r="N192" i="35"/>
  <c r="M192" i="35"/>
  <c r="M191" i="35" s="1"/>
  <c r="M187" i="35" s="1"/>
  <c r="K192" i="35"/>
  <c r="K191" i="35" s="1"/>
  <c r="J192" i="35"/>
  <c r="I192" i="35"/>
  <c r="I191" i="35" s="1"/>
  <c r="H192" i="35"/>
  <c r="H191" i="35" s="1"/>
  <c r="G192" i="35"/>
  <c r="G191" i="35" s="1"/>
  <c r="E192" i="35"/>
  <c r="D192" i="35"/>
  <c r="D191" i="35" s="1"/>
  <c r="D187" i="35" s="1"/>
  <c r="N191" i="35"/>
  <c r="N187" i="35" s="1"/>
  <c r="J191" i="35"/>
  <c r="F191" i="35"/>
  <c r="F187" i="35" s="1"/>
  <c r="E191" i="35"/>
  <c r="O190" i="35"/>
  <c r="L190" i="35"/>
  <c r="I190" i="35"/>
  <c r="C190" i="35" s="1"/>
  <c r="F190" i="35"/>
  <c r="O189" i="35"/>
  <c r="O188" i="35" s="1"/>
  <c r="O187" i="35" s="1"/>
  <c r="L189" i="35"/>
  <c r="I189" i="35"/>
  <c r="F189" i="35"/>
  <c r="F188" i="35" s="1"/>
  <c r="C189" i="35"/>
  <c r="N188" i="35"/>
  <c r="M188" i="35"/>
  <c r="L188" i="35"/>
  <c r="L187" i="35" s="1"/>
  <c r="K188" i="35"/>
  <c r="J188" i="35"/>
  <c r="H188" i="35"/>
  <c r="H187" i="35" s="1"/>
  <c r="G188" i="35"/>
  <c r="E188" i="35"/>
  <c r="D188" i="35"/>
  <c r="J187" i="35"/>
  <c r="E187" i="35"/>
  <c r="O186" i="35"/>
  <c r="L186" i="35"/>
  <c r="I186" i="35"/>
  <c r="C186" i="35" s="1"/>
  <c r="F186" i="35"/>
  <c r="O185" i="35"/>
  <c r="L185" i="35"/>
  <c r="L184" i="35" s="1"/>
  <c r="I185" i="35"/>
  <c r="F185" i="35"/>
  <c r="F184" i="35" s="1"/>
  <c r="O184" i="35"/>
  <c r="N184" i="35"/>
  <c r="M184" i="35"/>
  <c r="K184" i="35"/>
  <c r="K173" i="35" s="1"/>
  <c r="J184" i="35"/>
  <c r="H184" i="35"/>
  <c r="G184" i="35"/>
  <c r="E184" i="35"/>
  <c r="D184" i="35"/>
  <c r="O183" i="35"/>
  <c r="L183" i="35"/>
  <c r="I183" i="35"/>
  <c r="F183" i="35"/>
  <c r="O182" i="35"/>
  <c r="L182" i="35"/>
  <c r="I182" i="35"/>
  <c r="F182" i="35"/>
  <c r="C182" i="35"/>
  <c r="O181" i="35"/>
  <c r="L181" i="35"/>
  <c r="L179" i="35" s="1"/>
  <c r="I181" i="35"/>
  <c r="F181" i="35"/>
  <c r="C181" i="35" s="1"/>
  <c r="O180" i="35"/>
  <c r="L180" i="35"/>
  <c r="I180" i="35"/>
  <c r="C180" i="35" s="1"/>
  <c r="F180" i="35"/>
  <c r="F179" i="35" s="1"/>
  <c r="N179" i="35"/>
  <c r="M179" i="35"/>
  <c r="M174" i="35" s="1"/>
  <c r="M173" i="35" s="1"/>
  <c r="K179" i="35"/>
  <c r="J179" i="35"/>
  <c r="I179" i="35"/>
  <c r="H179" i="35"/>
  <c r="G179" i="35"/>
  <c r="E179" i="35"/>
  <c r="D179" i="35"/>
  <c r="O178" i="35"/>
  <c r="L178" i="35"/>
  <c r="I178" i="35"/>
  <c r="C178" i="35" s="1"/>
  <c r="F178" i="35"/>
  <c r="O177" i="35"/>
  <c r="L177" i="35"/>
  <c r="L175" i="35" s="1"/>
  <c r="L174" i="35" s="1"/>
  <c r="L173" i="35" s="1"/>
  <c r="I177" i="35"/>
  <c r="F177" i="35"/>
  <c r="F175" i="35" s="1"/>
  <c r="O176" i="35"/>
  <c r="O175" i="35" s="1"/>
  <c r="L176" i="35"/>
  <c r="I176" i="35"/>
  <c r="F176" i="35"/>
  <c r="C176" i="35"/>
  <c r="N175" i="35"/>
  <c r="M175" i="35"/>
  <c r="K175" i="35"/>
  <c r="J175" i="35"/>
  <c r="H175" i="35"/>
  <c r="G175" i="35"/>
  <c r="E175" i="35"/>
  <c r="D175" i="35"/>
  <c r="N174" i="35"/>
  <c r="N173" i="35" s="1"/>
  <c r="K174" i="35"/>
  <c r="J174" i="35"/>
  <c r="J173" i="35" s="1"/>
  <c r="G174" i="35"/>
  <c r="E174" i="35"/>
  <c r="E173" i="35" s="1"/>
  <c r="G173" i="35"/>
  <c r="O172" i="35"/>
  <c r="L172" i="35"/>
  <c r="I172" i="35"/>
  <c r="F172" i="35"/>
  <c r="C172" i="35"/>
  <c r="O171" i="35"/>
  <c r="L171" i="35"/>
  <c r="I171" i="35"/>
  <c r="F171" i="35"/>
  <c r="C171" i="35" s="1"/>
  <c r="O170" i="35"/>
  <c r="L170" i="35"/>
  <c r="C170" i="35" s="1"/>
  <c r="I170" i="35"/>
  <c r="F170" i="35"/>
  <c r="O169" i="35"/>
  <c r="L169" i="35"/>
  <c r="I169" i="35"/>
  <c r="F169" i="35"/>
  <c r="C169" i="35"/>
  <c r="O168" i="35"/>
  <c r="L168" i="35"/>
  <c r="I168" i="35"/>
  <c r="F168" i="35"/>
  <c r="C168" i="35" s="1"/>
  <c r="O167" i="35"/>
  <c r="L167" i="35"/>
  <c r="I167" i="35"/>
  <c r="I166" i="35" s="1"/>
  <c r="I165" i="35" s="1"/>
  <c r="F167" i="35"/>
  <c r="O166" i="35"/>
  <c r="N166" i="35"/>
  <c r="M166" i="35"/>
  <c r="M165" i="35" s="1"/>
  <c r="K166" i="35"/>
  <c r="J166" i="35"/>
  <c r="H166" i="35"/>
  <c r="G166" i="35"/>
  <c r="F166" i="35"/>
  <c r="E166" i="35"/>
  <c r="E165" i="35" s="1"/>
  <c r="D166" i="35"/>
  <c r="O165" i="35"/>
  <c r="N165" i="35"/>
  <c r="K165" i="35"/>
  <c r="J165" i="35"/>
  <c r="H165" i="35"/>
  <c r="G165" i="35"/>
  <c r="D165" i="35"/>
  <c r="O164" i="35"/>
  <c r="L164" i="35"/>
  <c r="I164" i="35"/>
  <c r="C164" i="35" s="1"/>
  <c r="F164" i="35"/>
  <c r="O163" i="35"/>
  <c r="L163" i="35"/>
  <c r="I163" i="35"/>
  <c r="F163" i="35"/>
  <c r="O162" i="35"/>
  <c r="L162" i="35"/>
  <c r="I162" i="35"/>
  <c r="C162" i="35" s="1"/>
  <c r="F162" i="35"/>
  <c r="O161" i="35"/>
  <c r="O160" i="35" s="1"/>
  <c r="L161" i="35"/>
  <c r="I161" i="35"/>
  <c r="F161" i="35"/>
  <c r="F160" i="35" s="1"/>
  <c r="C161" i="35"/>
  <c r="N160" i="35"/>
  <c r="M160" i="35"/>
  <c r="L160" i="35"/>
  <c r="K160" i="35"/>
  <c r="J160" i="35"/>
  <c r="H160" i="35"/>
  <c r="G160" i="35"/>
  <c r="G130" i="35" s="1"/>
  <c r="E160" i="35"/>
  <c r="D160" i="35"/>
  <c r="O159" i="35"/>
  <c r="L159" i="35"/>
  <c r="I159" i="35"/>
  <c r="F159" i="35"/>
  <c r="C159" i="35" s="1"/>
  <c r="O158" i="35"/>
  <c r="L158" i="35"/>
  <c r="C158" i="35" s="1"/>
  <c r="I158" i="35"/>
  <c r="F158" i="35"/>
  <c r="O157" i="35"/>
  <c r="L157" i="35"/>
  <c r="I157" i="35"/>
  <c r="F157" i="35"/>
  <c r="C157" i="35"/>
  <c r="O156" i="35"/>
  <c r="L156" i="35"/>
  <c r="I156" i="35"/>
  <c r="F156" i="35"/>
  <c r="C156" i="35" s="1"/>
  <c r="O155" i="35"/>
  <c r="L155" i="35"/>
  <c r="I155" i="35"/>
  <c r="F155" i="35"/>
  <c r="O154" i="35"/>
  <c r="L154" i="35"/>
  <c r="I154" i="35"/>
  <c r="F154" i="35"/>
  <c r="C154" i="35"/>
  <c r="O153" i="35"/>
  <c r="L153" i="35"/>
  <c r="L151" i="35" s="1"/>
  <c r="I153" i="35"/>
  <c r="F153" i="35"/>
  <c r="C153" i="35" s="1"/>
  <c r="O152" i="35"/>
  <c r="L152" i="35"/>
  <c r="I152" i="35"/>
  <c r="C152" i="35" s="1"/>
  <c r="F152" i="35"/>
  <c r="F151" i="35" s="1"/>
  <c r="N151" i="35"/>
  <c r="M151" i="35"/>
  <c r="K151" i="35"/>
  <c r="J151" i="35"/>
  <c r="I151" i="35"/>
  <c r="H151" i="35"/>
  <c r="G151" i="35"/>
  <c r="E151" i="35"/>
  <c r="D151" i="35"/>
  <c r="O150" i="35"/>
  <c r="L150" i="35"/>
  <c r="I150" i="35"/>
  <c r="C150" i="35" s="1"/>
  <c r="F150" i="35"/>
  <c r="O149" i="35"/>
  <c r="L149" i="35"/>
  <c r="L144" i="35" s="1"/>
  <c r="I149" i="35"/>
  <c r="F149" i="35"/>
  <c r="C149" i="35" s="1"/>
  <c r="O148" i="35"/>
  <c r="L148" i="35"/>
  <c r="I148" i="35"/>
  <c r="I144" i="35" s="1"/>
  <c r="F148" i="35"/>
  <c r="C148" i="35"/>
  <c r="O147" i="35"/>
  <c r="L147" i="35"/>
  <c r="I147" i="35"/>
  <c r="F147" i="35"/>
  <c r="C147" i="35" s="1"/>
  <c r="O146" i="35"/>
  <c r="L146" i="35"/>
  <c r="C146" i="35" s="1"/>
  <c r="I146" i="35"/>
  <c r="F146" i="35"/>
  <c r="O145" i="35"/>
  <c r="O144" i="35" s="1"/>
  <c r="L145" i="35"/>
  <c r="I145" i="35"/>
  <c r="F145" i="35"/>
  <c r="C145" i="35"/>
  <c r="N144" i="35"/>
  <c r="M144" i="35"/>
  <c r="K144" i="35"/>
  <c r="J144" i="35"/>
  <c r="H144" i="35"/>
  <c r="G144" i="35"/>
  <c r="E144" i="35"/>
  <c r="D144" i="35"/>
  <c r="O143" i="35"/>
  <c r="L143" i="35"/>
  <c r="I143" i="35"/>
  <c r="F143" i="35"/>
  <c r="O142" i="35"/>
  <c r="L142" i="35"/>
  <c r="L141" i="35" s="1"/>
  <c r="I142" i="35"/>
  <c r="I141" i="35" s="1"/>
  <c r="F142" i="35"/>
  <c r="O141" i="35"/>
  <c r="N141" i="35"/>
  <c r="M141" i="35"/>
  <c r="K141" i="35"/>
  <c r="J141" i="35"/>
  <c r="H141" i="35"/>
  <c r="G141" i="35"/>
  <c r="F141" i="35"/>
  <c r="E141" i="35"/>
  <c r="D141" i="35"/>
  <c r="O140" i="35"/>
  <c r="L140" i="35"/>
  <c r="I140" i="35"/>
  <c r="F140" i="35"/>
  <c r="C140" i="35"/>
  <c r="O139" i="35"/>
  <c r="L139" i="35"/>
  <c r="I139" i="35"/>
  <c r="F139" i="35"/>
  <c r="C139" i="35" s="1"/>
  <c r="O138" i="35"/>
  <c r="L138" i="35"/>
  <c r="C138" i="35" s="1"/>
  <c r="I138" i="35"/>
  <c r="F138" i="35"/>
  <c r="O137" i="35"/>
  <c r="O136" i="35" s="1"/>
  <c r="L137" i="35"/>
  <c r="I137" i="35"/>
  <c r="F137" i="35"/>
  <c r="C137" i="35"/>
  <c r="N136" i="35"/>
  <c r="M136" i="35"/>
  <c r="M130" i="35" s="1"/>
  <c r="L136" i="35"/>
  <c r="K136" i="35"/>
  <c r="J136" i="35"/>
  <c r="I136" i="35"/>
  <c r="H136" i="35"/>
  <c r="G136" i="35"/>
  <c r="E136" i="35"/>
  <c r="E130" i="35" s="1"/>
  <c r="D136" i="35"/>
  <c r="O135" i="35"/>
  <c r="L135" i="35"/>
  <c r="I135" i="35"/>
  <c r="F135" i="35"/>
  <c r="O134" i="35"/>
  <c r="L134" i="35"/>
  <c r="I134" i="35"/>
  <c r="C134" i="35" s="1"/>
  <c r="F134" i="35"/>
  <c r="O133" i="35"/>
  <c r="L133" i="35"/>
  <c r="I133" i="35"/>
  <c r="F133" i="35"/>
  <c r="C133" i="35"/>
  <c r="O132" i="35"/>
  <c r="L132" i="35"/>
  <c r="I132" i="35"/>
  <c r="F132" i="35"/>
  <c r="C132" i="35" s="1"/>
  <c r="N131" i="35"/>
  <c r="M131" i="35"/>
  <c r="L131" i="35"/>
  <c r="K131" i="35"/>
  <c r="J131" i="35"/>
  <c r="J130" i="35" s="1"/>
  <c r="H131" i="35"/>
  <c r="H130" i="35" s="1"/>
  <c r="G131" i="35"/>
  <c r="E131" i="35"/>
  <c r="D131" i="35"/>
  <c r="D130" i="35" s="1"/>
  <c r="N130" i="35"/>
  <c r="K130" i="35"/>
  <c r="O129" i="35"/>
  <c r="L129" i="35"/>
  <c r="L128" i="35" s="1"/>
  <c r="I129" i="35"/>
  <c r="F129" i="35"/>
  <c r="F128" i="35" s="1"/>
  <c r="C128" i="35" s="1"/>
  <c r="O128" i="35"/>
  <c r="N128" i="35"/>
  <c r="M128" i="35"/>
  <c r="K128" i="35"/>
  <c r="J128" i="35"/>
  <c r="I128" i="35"/>
  <c r="H128" i="35"/>
  <c r="G128" i="35"/>
  <c r="E128" i="35"/>
  <c r="D128" i="35"/>
  <c r="O127" i="35"/>
  <c r="L127" i="35"/>
  <c r="I127" i="35"/>
  <c r="F127" i="35"/>
  <c r="O126" i="35"/>
  <c r="L126" i="35"/>
  <c r="I126" i="35"/>
  <c r="F126" i="35"/>
  <c r="C126" i="35"/>
  <c r="O125" i="35"/>
  <c r="L125" i="35"/>
  <c r="I125" i="35"/>
  <c r="F125" i="35"/>
  <c r="C125" i="35" s="1"/>
  <c r="O124" i="35"/>
  <c r="O122" i="35" s="1"/>
  <c r="L124" i="35"/>
  <c r="I124" i="35"/>
  <c r="C124" i="35" s="1"/>
  <c r="F124" i="35"/>
  <c r="O123" i="35"/>
  <c r="L123" i="35"/>
  <c r="L122" i="35" s="1"/>
  <c r="I123" i="35"/>
  <c r="F123" i="35"/>
  <c r="F122" i="35" s="1"/>
  <c r="C122" i="35" s="1"/>
  <c r="N122" i="35"/>
  <c r="M122" i="35"/>
  <c r="K122" i="35"/>
  <c r="J122" i="35"/>
  <c r="I122" i="35"/>
  <c r="H122" i="35"/>
  <c r="G122" i="35"/>
  <c r="E122" i="35"/>
  <c r="D122" i="35"/>
  <c r="O121" i="35"/>
  <c r="L121" i="35"/>
  <c r="L116" i="35" s="1"/>
  <c r="I121" i="35"/>
  <c r="F121" i="35"/>
  <c r="C121" i="35" s="1"/>
  <c r="O120" i="35"/>
  <c r="L120" i="35"/>
  <c r="I120" i="35"/>
  <c r="I116" i="35" s="1"/>
  <c r="F120" i="35"/>
  <c r="C120" i="35"/>
  <c r="O119" i="35"/>
  <c r="L119" i="35"/>
  <c r="I119" i="35"/>
  <c r="F119" i="35"/>
  <c r="C119" i="35" s="1"/>
  <c r="O118" i="35"/>
  <c r="L118" i="35"/>
  <c r="C118" i="35" s="1"/>
  <c r="I118" i="35"/>
  <c r="F118" i="35"/>
  <c r="O117" i="35"/>
  <c r="O116" i="35" s="1"/>
  <c r="L117" i="35"/>
  <c r="I117" i="35"/>
  <c r="F117" i="35"/>
  <c r="C117" i="35"/>
  <c r="N116" i="35"/>
  <c r="M116" i="35"/>
  <c r="K116" i="35"/>
  <c r="J116" i="35"/>
  <c r="H116" i="35"/>
  <c r="G116" i="35"/>
  <c r="E116" i="35"/>
  <c r="D116" i="35"/>
  <c r="O115" i="35"/>
  <c r="L115" i="35"/>
  <c r="I115" i="35"/>
  <c r="F115" i="35"/>
  <c r="O114" i="35"/>
  <c r="L114" i="35"/>
  <c r="I114" i="35"/>
  <c r="C114" i="35" s="1"/>
  <c r="F114" i="35"/>
  <c r="O113" i="35"/>
  <c r="O112" i="35" s="1"/>
  <c r="L113" i="35"/>
  <c r="I113" i="35"/>
  <c r="F113" i="35"/>
  <c r="C113" i="35"/>
  <c r="N112" i="35"/>
  <c r="M112" i="35"/>
  <c r="L112" i="35"/>
  <c r="K112" i="35"/>
  <c r="J112" i="35"/>
  <c r="H112" i="35"/>
  <c r="G112" i="35"/>
  <c r="E112" i="35"/>
  <c r="D112" i="35"/>
  <c r="O111" i="35"/>
  <c r="L111" i="35"/>
  <c r="I111" i="35"/>
  <c r="F111" i="35"/>
  <c r="C111" i="35" s="1"/>
  <c r="O110" i="35"/>
  <c r="L110" i="35"/>
  <c r="C110" i="35" s="1"/>
  <c r="I110" i="35"/>
  <c r="F110" i="35"/>
  <c r="O109" i="35"/>
  <c r="L109" i="35"/>
  <c r="I109" i="35"/>
  <c r="F109" i="35"/>
  <c r="C109" i="35"/>
  <c r="O108" i="35"/>
  <c r="L108" i="35"/>
  <c r="I108" i="35"/>
  <c r="F108" i="35"/>
  <c r="C108" i="35" s="1"/>
  <c r="O107" i="35"/>
  <c r="L107" i="35"/>
  <c r="I107" i="35"/>
  <c r="F107" i="35"/>
  <c r="O106" i="35"/>
  <c r="L106" i="35"/>
  <c r="I106" i="35"/>
  <c r="F106" i="35"/>
  <c r="C106" i="35"/>
  <c r="O105" i="35"/>
  <c r="L105" i="35"/>
  <c r="L103" i="35" s="1"/>
  <c r="I105" i="35"/>
  <c r="F105" i="35"/>
  <c r="C105" i="35" s="1"/>
  <c r="O104" i="35"/>
  <c r="O103" i="35" s="1"/>
  <c r="L104" i="35"/>
  <c r="I104" i="35"/>
  <c r="C104" i="35" s="1"/>
  <c r="F104" i="35"/>
  <c r="F103" i="35" s="1"/>
  <c r="N103" i="35"/>
  <c r="M103" i="35"/>
  <c r="K103" i="35"/>
  <c r="J103" i="35"/>
  <c r="I103" i="35"/>
  <c r="H103" i="35"/>
  <c r="G103" i="35"/>
  <c r="E103" i="35"/>
  <c r="E83" i="35" s="1"/>
  <c r="D103" i="35"/>
  <c r="O102" i="35"/>
  <c r="L102" i="35"/>
  <c r="I102" i="35"/>
  <c r="C102" i="35" s="1"/>
  <c r="F102" i="35"/>
  <c r="O101" i="35"/>
  <c r="L101" i="35"/>
  <c r="I101" i="35"/>
  <c r="F101" i="35"/>
  <c r="C101" i="35" s="1"/>
  <c r="O100" i="35"/>
  <c r="L100" i="35"/>
  <c r="I100" i="35"/>
  <c r="I95" i="35" s="1"/>
  <c r="F100" i="35"/>
  <c r="C100" i="35"/>
  <c r="O99" i="35"/>
  <c r="L99" i="35"/>
  <c r="I99" i="35"/>
  <c r="F99" i="35"/>
  <c r="C99" i="35" s="1"/>
  <c r="O98" i="35"/>
  <c r="L98" i="35"/>
  <c r="C98" i="35" s="1"/>
  <c r="I98" i="35"/>
  <c r="F98" i="35"/>
  <c r="O97" i="35"/>
  <c r="L97" i="35"/>
  <c r="I97" i="35"/>
  <c r="F97" i="35"/>
  <c r="C97" i="35"/>
  <c r="O96" i="35"/>
  <c r="L96" i="35"/>
  <c r="I96" i="35"/>
  <c r="F96" i="35"/>
  <c r="C96" i="35" s="1"/>
  <c r="N95" i="35"/>
  <c r="M95" i="35"/>
  <c r="L95" i="35"/>
  <c r="K95" i="35"/>
  <c r="J95" i="35"/>
  <c r="H95" i="35"/>
  <c r="G95" i="35"/>
  <c r="F95" i="35"/>
  <c r="E95" i="35"/>
  <c r="D95" i="35"/>
  <c r="O94" i="35"/>
  <c r="L94" i="35"/>
  <c r="I94" i="35"/>
  <c r="C94" i="35" s="1"/>
  <c r="F94" i="35"/>
  <c r="O93" i="35"/>
  <c r="L93" i="35"/>
  <c r="I93" i="35"/>
  <c r="F93" i="35"/>
  <c r="C93" i="35"/>
  <c r="O92" i="35"/>
  <c r="L92" i="35"/>
  <c r="I92" i="35"/>
  <c r="F92" i="35"/>
  <c r="C92" i="35" s="1"/>
  <c r="O91" i="35"/>
  <c r="L91" i="35"/>
  <c r="I91" i="35"/>
  <c r="F91" i="35"/>
  <c r="F89" i="35" s="1"/>
  <c r="O90" i="35"/>
  <c r="O89" i="35" s="1"/>
  <c r="L90" i="35"/>
  <c r="I90" i="35"/>
  <c r="I89" i="35" s="1"/>
  <c r="F90" i="35"/>
  <c r="N89" i="35"/>
  <c r="M89" i="35"/>
  <c r="L89" i="35"/>
  <c r="K89" i="35"/>
  <c r="J89" i="35"/>
  <c r="J83" i="35" s="1"/>
  <c r="H89" i="35"/>
  <c r="G89" i="35"/>
  <c r="E89" i="35"/>
  <c r="D89" i="35"/>
  <c r="O88" i="35"/>
  <c r="L88" i="35"/>
  <c r="I88" i="35"/>
  <c r="F88" i="35"/>
  <c r="C88" i="35" s="1"/>
  <c r="O87" i="35"/>
  <c r="L87" i="35"/>
  <c r="I87" i="35"/>
  <c r="F87" i="35"/>
  <c r="O86" i="35"/>
  <c r="L86" i="35"/>
  <c r="I86" i="35"/>
  <c r="C86" i="35" s="1"/>
  <c r="F86" i="35"/>
  <c r="O85" i="35"/>
  <c r="L85" i="35"/>
  <c r="L84" i="35" s="1"/>
  <c r="L83" i="35" s="1"/>
  <c r="I85" i="35"/>
  <c r="F85" i="35"/>
  <c r="F84" i="35" s="1"/>
  <c r="O84" i="35"/>
  <c r="N84" i="35"/>
  <c r="M84" i="35"/>
  <c r="M83" i="35" s="1"/>
  <c r="K84" i="35"/>
  <c r="K83" i="35" s="1"/>
  <c r="J84" i="35"/>
  <c r="I84" i="35"/>
  <c r="H84" i="35"/>
  <c r="H83" i="35" s="1"/>
  <c r="G84" i="35"/>
  <c r="G83" i="35" s="1"/>
  <c r="E84" i="35"/>
  <c r="D84" i="35"/>
  <c r="N83" i="35"/>
  <c r="D83" i="35"/>
  <c r="O82" i="35"/>
  <c r="L82" i="35"/>
  <c r="I82" i="35"/>
  <c r="C82" i="35" s="1"/>
  <c r="F82" i="35"/>
  <c r="O81" i="35"/>
  <c r="O80" i="35" s="1"/>
  <c r="L81" i="35"/>
  <c r="I81" i="35"/>
  <c r="F81" i="35"/>
  <c r="F80" i="35" s="1"/>
  <c r="C81" i="35"/>
  <c r="N80" i="35"/>
  <c r="M80" i="35"/>
  <c r="L80" i="35"/>
  <c r="K80" i="35"/>
  <c r="J80" i="35"/>
  <c r="H80" i="35"/>
  <c r="G80" i="35"/>
  <c r="E80" i="35"/>
  <c r="E76" i="35" s="1"/>
  <c r="E75" i="35" s="1"/>
  <c r="D80" i="35"/>
  <c r="O79" i="35"/>
  <c r="L79" i="35"/>
  <c r="L77" i="35" s="1"/>
  <c r="L76" i="35" s="1"/>
  <c r="I79" i="35"/>
  <c r="F79" i="35"/>
  <c r="F77" i="35" s="1"/>
  <c r="O78" i="35"/>
  <c r="O77" i="35" s="1"/>
  <c r="L78" i="35"/>
  <c r="I78" i="35"/>
  <c r="I77" i="35" s="1"/>
  <c r="F78" i="35"/>
  <c r="N77" i="35"/>
  <c r="N76" i="35" s="1"/>
  <c r="N75" i="35" s="1"/>
  <c r="M77" i="35"/>
  <c r="K77" i="35"/>
  <c r="J77" i="35"/>
  <c r="J76" i="35" s="1"/>
  <c r="J75" i="35" s="1"/>
  <c r="H77" i="35"/>
  <c r="H76" i="35" s="1"/>
  <c r="G77" i="35"/>
  <c r="E77" i="35"/>
  <c r="D77" i="35"/>
  <c r="D76" i="35" s="1"/>
  <c r="O76" i="35"/>
  <c r="M76" i="35"/>
  <c r="K76" i="35"/>
  <c r="K75" i="35" s="1"/>
  <c r="G76" i="35"/>
  <c r="G75" i="35" s="1"/>
  <c r="H75" i="35"/>
  <c r="D75" i="35"/>
  <c r="O74" i="35"/>
  <c r="L74" i="35"/>
  <c r="I74" i="35"/>
  <c r="C74" i="35" s="1"/>
  <c r="F74" i="35"/>
  <c r="O73" i="35"/>
  <c r="L73" i="35"/>
  <c r="I73" i="35"/>
  <c r="F73" i="35"/>
  <c r="O72" i="35"/>
  <c r="L72" i="35"/>
  <c r="I72" i="35"/>
  <c r="F72" i="35"/>
  <c r="C72" i="35"/>
  <c r="O71" i="35"/>
  <c r="L71" i="35"/>
  <c r="I71" i="35"/>
  <c r="F71" i="35"/>
  <c r="C71" i="35" s="1"/>
  <c r="O70" i="35"/>
  <c r="L70" i="35"/>
  <c r="I70" i="35"/>
  <c r="F70" i="35"/>
  <c r="C70" i="35"/>
  <c r="N69" i="35"/>
  <c r="N67" i="35" s="1"/>
  <c r="N53" i="35" s="1"/>
  <c r="N52" i="35" s="1"/>
  <c r="N51" i="35" s="1"/>
  <c r="N50" i="35" s="1"/>
  <c r="M69" i="35"/>
  <c r="M67" i="35" s="1"/>
  <c r="L69" i="35"/>
  <c r="K69" i="35"/>
  <c r="J69" i="35"/>
  <c r="H69" i="35"/>
  <c r="G69" i="35"/>
  <c r="E69" i="35"/>
  <c r="E67" i="35" s="1"/>
  <c r="D69" i="35"/>
  <c r="O68" i="35"/>
  <c r="L68" i="35"/>
  <c r="I68" i="35"/>
  <c r="F68" i="35"/>
  <c r="C68" i="35"/>
  <c r="L67" i="35"/>
  <c r="K67" i="35"/>
  <c r="J67" i="35"/>
  <c r="J53" i="35" s="1"/>
  <c r="J52" i="35" s="1"/>
  <c r="J51" i="35" s="1"/>
  <c r="J50" i="35" s="1"/>
  <c r="H67" i="35"/>
  <c r="G67" i="35"/>
  <c r="D67" i="35"/>
  <c r="O66" i="35"/>
  <c r="L66" i="35"/>
  <c r="I66" i="35"/>
  <c r="F66" i="35"/>
  <c r="C66" i="35"/>
  <c r="O65" i="35"/>
  <c r="L65" i="35"/>
  <c r="I65" i="35"/>
  <c r="F65" i="35"/>
  <c r="C65" i="35" s="1"/>
  <c r="O64" i="35"/>
  <c r="L64" i="35"/>
  <c r="I64" i="35"/>
  <c r="C64" i="35" s="1"/>
  <c r="F64" i="35"/>
  <c r="O63" i="35"/>
  <c r="L63" i="35"/>
  <c r="I63" i="35"/>
  <c r="F63" i="35"/>
  <c r="O62" i="35"/>
  <c r="L62" i="35"/>
  <c r="I62" i="35"/>
  <c r="C62" i="35" s="1"/>
  <c r="F62" i="35"/>
  <c r="O61" i="35"/>
  <c r="L61" i="35"/>
  <c r="I61" i="35"/>
  <c r="F61" i="35"/>
  <c r="O60" i="35"/>
  <c r="O58" i="35" s="1"/>
  <c r="L60" i="35"/>
  <c r="I60" i="35"/>
  <c r="F60" i="35"/>
  <c r="C60" i="35"/>
  <c r="O59" i="35"/>
  <c r="L59" i="35"/>
  <c r="L58" i="35" s="1"/>
  <c r="I59" i="35"/>
  <c r="F59" i="35"/>
  <c r="N58" i="35"/>
  <c r="M58" i="35"/>
  <c r="K58" i="35"/>
  <c r="K54" i="35" s="1"/>
  <c r="K53" i="35" s="1"/>
  <c r="J58" i="35"/>
  <c r="I58" i="35"/>
  <c r="H58" i="35"/>
  <c r="G58" i="35"/>
  <c r="G54" i="35" s="1"/>
  <c r="G53" i="35" s="1"/>
  <c r="E58" i="35"/>
  <c r="D58" i="35"/>
  <c r="O57" i="35"/>
  <c r="L57" i="35"/>
  <c r="L55" i="35" s="1"/>
  <c r="L54" i="35" s="1"/>
  <c r="L53" i="35" s="1"/>
  <c r="I57" i="35"/>
  <c r="F57" i="35"/>
  <c r="O56" i="35"/>
  <c r="O55" i="35" s="1"/>
  <c r="O54" i="35" s="1"/>
  <c r="L56" i="35"/>
  <c r="I56" i="35"/>
  <c r="I55" i="35" s="1"/>
  <c r="F56" i="35"/>
  <c r="C56" i="35"/>
  <c r="N55" i="35"/>
  <c r="N54" i="35" s="1"/>
  <c r="M55" i="35"/>
  <c r="K55" i="35"/>
  <c r="J55" i="35"/>
  <c r="J54" i="35" s="1"/>
  <c r="H55" i="35"/>
  <c r="H54" i="35" s="1"/>
  <c r="H53" i="35" s="1"/>
  <c r="G55" i="35"/>
  <c r="F55" i="35"/>
  <c r="E55" i="35"/>
  <c r="D55" i="35"/>
  <c r="D54" i="35" s="1"/>
  <c r="M54" i="35"/>
  <c r="M53" i="35" s="1"/>
  <c r="I54" i="35"/>
  <c r="E54" i="35"/>
  <c r="E53" i="35" s="1"/>
  <c r="E52" i="35" s="1"/>
  <c r="E51" i="35" s="1"/>
  <c r="D53" i="35"/>
  <c r="O47" i="35"/>
  <c r="C47" i="35"/>
  <c r="O46" i="35"/>
  <c r="O45" i="35" s="1"/>
  <c r="C46" i="35"/>
  <c r="N45" i="35"/>
  <c r="M45" i="35"/>
  <c r="M20" i="35" s="1"/>
  <c r="C45" i="35"/>
  <c r="L44" i="35"/>
  <c r="I44" i="35"/>
  <c r="I43" i="35" s="1"/>
  <c r="I20" i="35" s="1"/>
  <c r="F44" i="35"/>
  <c r="C44" i="35" s="1"/>
  <c r="L43" i="35"/>
  <c r="K43" i="35"/>
  <c r="J43" i="35"/>
  <c r="H43" i="35"/>
  <c r="G43" i="35"/>
  <c r="G20" i="35" s="1"/>
  <c r="F43" i="35"/>
  <c r="C43" i="35" s="1"/>
  <c r="E43" i="35"/>
  <c r="D43" i="35"/>
  <c r="F42" i="35"/>
  <c r="F41" i="35" s="1"/>
  <c r="E41" i="35"/>
  <c r="E20" i="35" s="1"/>
  <c r="D41" i="35"/>
  <c r="C41" i="35"/>
  <c r="L40" i="35"/>
  <c r="C40" i="35"/>
  <c r="L39" i="35"/>
  <c r="C39" i="35"/>
  <c r="L38" i="35"/>
  <c r="C38" i="35"/>
  <c r="L37" i="35"/>
  <c r="L36" i="35" s="1"/>
  <c r="C37" i="35"/>
  <c r="K36" i="35"/>
  <c r="J36" i="35"/>
  <c r="C36" i="35"/>
  <c r="L35" i="35"/>
  <c r="C35" i="35"/>
  <c r="L34" i="35"/>
  <c r="L33" i="35" s="1"/>
  <c r="K33" i="35"/>
  <c r="K26" i="35" s="1"/>
  <c r="J33" i="35"/>
  <c r="C33" i="35"/>
  <c r="L32" i="35"/>
  <c r="C32" i="35"/>
  <c r="L31" i="35"/>
  <c r="K31" i="35"/>
  <c r="J31" i="35"/>
  <c r="C31" i="35"/>
  <c r="L30" i="35"/>
  <c r="C30" i="35"/>
  <c r="L29" i="35"/>
  <c r="C29" i="35"/>
  <c r="L28" i="35"/>
  <c r="L27" i="35" s="1"/>
  <c r="C28" i="35"/>
  <c r="K27" i="35"/>
  <c r="J27" i="35"/>
  <c r="J26" i="35" s="1"/>
  <c r="J287" i="35" s="1"/>
  <c r="C27" i="35"/>
  <c r="F25" i="35"/>
  <c r="C25" i="35"/>
  <c r="I24" i="35"/>
  <c r="O23" i="35"/>
  <c r="L23" i="35"/>
  <c r="I23" i="35"/>
  <c r="F23" i="35"/>
  <c r="C23" i="35"/>
  <c r="O22" i="35"/>
  <c r="L22" i="35"/>
  <c r="I22" i="35"/>
  <c r="F22" i="35"/>
  <c r="C22" i="35" s="1"/>
  <c r="N21" i="35"/>
  <c r="N289" i="35" s="1"/>
  <c r="N288" i="35" s="1"/>
  <c r="M21" i="35"/>
  <c r="M289" i="35" s="1"/>
  <c r="M288" i="35" s="1"/>
  <c r="L21" i="35"/>
  <c r="K21" i="35"/>
  <c r="K289" i="35" s="1"/>
  <c r="K288" i="35" s="1"/>
  <c r="J21" i="35"/>
  <c r="J289" i="35" s="1"/>
  <c r="J288" i="35" s="1"/>
  <c r="I21" i="35"/>
  <c r="I289" i="35" s="1"/>
  <c r="H21" i="35"/>
  <c r="G21" i="35"/>
  <c r="G289" i="35" s="1"/>
  <c r="G288" i="35" s="1"/>
  <c r="F21" i="35"/>
  <c r="E21" i="35"/>
  <c r="E289" i="35" s="1"/>
  <c r="E288" i="35" s="1"/>
  <c r="D21" i="35"/>
  <c r="N20" i="35"/>
  <c r="O298" i="34"/>
  <c r="L298" i="34"/>
  <c r="I298" i="34"/>
  <c r="F298" i="34"/>
  <c r="O297" i="34"/>
  <c r="L297" i="34"/>
  <c r="I297" i="34"/>
  <c r="C297" i="34" s="1"/>
  <c r="F297" i="34"/>
  <c r="O296" i="34"/>
  <c r="L296" i="34"/>
  <c r="I296" i="34"/>
  <c r="F296" i="34"/>
  <c r="O295" i="34"/>
  <c r="L295" i="34"/>
  <c r="L290" i="34" s="1"/>
  <c r="I295" i="34"/>
  <c r="F295" i="34"/>
  <c r="O294" i="34"/>
  <c r="L294" i="34"/>
  <c r="I294" i="34"/>
  <c r="F294" i="34"/>
  <c r="C294" i="34"/>
  <c r="O293" i="34"/>
  <c r="L293" i="34"/>
  <c r="I293" i="34"/>
  <c r="F293" i="34"/>
  <c r="F290" i="34" s="1"/>
  <c r="O292" i="34"/>
  <c r="L292" i="34"/>
  <c r="I292" i="34"/>
  <c r="F292" i="34"/>
  <c r="O291" i="34"/>
  <c r="O290" i="34" s="1"/>
  <c r="L291" i="34"/>
  <c r="I291" i="34"/>
  <c r="I290" i="34" s="1"/>
  <c r="F291" i="34"/>
  <c r="N290" i="34"/>
  <c r="M290" i="34"/>
  <c r="K290" i="34"/>
  <c r="J290" i="34"/>
  <c r="H290" i="34"/>
  <c r="G290" i="34"/>
  <c r="E290" i="34"/>
  <c r="D290" i="34"/>
  <c r="O285" i="34"/>
  <c r="O283" i="34" s="1"/>
  <c r="L285" i="34"/>
  <c r="I285" i="34"/>
  <c r="C285" i="34" s="1"/>
  <c r="F285" i="34"/>
  <c r="O284" i="34"/>
  <c r="L284" i="34"/>
  <c r="L283" i="34" s="1"/>
  <c r="I284" i="34"/>
  <c r="F284" i="34"/>
  <c r="F283" i="34" s="1"/>
  <c r="N283" i="34"/>
  <c r="M283" i="34"/>
  <c r="K283" i="34"/>
  <c r="J283" i="34"/>
  <c r="I283" i="34"/>
  <c r="H283" i="34"/>
  <c r="G283" i="34"/>
  <c r="E283" i="34"/>
  <c r="D283" i="34"/>
  <c r="O282" i="34"/>
  <c r="L282" i="34"/>
  <c r="L281" i="34" s="1"/>
  <c r="I282" i="34"/>
  <c r="F282" i="34"/>
  <c r="F281" i="34" s="1"/>
  <c r="C281" i="34" s="1"/>
  <c r="O281" i="34"/>
  <c r="N281" i="34"/>
  <c r="M281" i="34"/>
  <c r="K281" i="34"/>
  <c r="J281" i="34"/>
  <c r="I281" i="34"/>
  <c r="H281" i="34"/>
  <c r="G281" i="34"/>
  <c r="E281" i="34"/>
  <c r="D281" i="34"/>
  <c r="O280" i="34"/>
  <c r="L280" i="34"/>
  <c r="I280" i="34"/>
  <c r="F280" i="34"/>
  <c r="O279" i="34"/>
  <c r="L279" i="34"/>
  <c r="I279" i="34"/>
  <c r="F279" i="34"/>
  <c r="C279" i="34"/>
  <c r="O278" i="34"/>
  <c r="L278" i="34"/>
  <c r="L276" i="34" s="1"/>
  <c r="I278" i="34"/>
  <c r="F278" i="34"/>
  <c r="F276" i="34" s="1"/>
  <c r="O277" i="34"/>
  <c r="L277" i="34"/>
  <c r="I277" i="34"/>
  <c r="C277" i="34" s="1"/>
  <c r="F277" i="34"/>
  <c r="N276" i="34"/>
  <c r="M276" i="34"/>
  <c r="K276" i="34"/>
  <c r="J276" i="34"/>
  <c r="I276" i="34"/>
  <c r="H276" i="34"/>
  <c r="G276" i="34"/>
  <c r="E276" i="34"/>
  <c r="D276" i="34"/>
  <c r="O275" i="34"/>
  <c r="L275" i="34"/>
  <c r="I275" i="34"/>
  <c r="C275" i="34" s="1"/>
  <c r="F275" i="34"/>
  <c r="O274" i="34"/>
  <c r="L274" i="34"/>
  <c r="I274" i="34"/>
  <c r="F274" i="34"/>
  <c r="C274" i="34" s="1"/>
  <c r="O273" i="34"/>
  <c r="O272" i="34" s="1"/>
  <c r="L273" i="34"/>
  <c r="I273" i="34"/>
  <c r="I272" i="34" s="1"/>
  <c r="F273" i="34"/>
  <c r="C273" i="34"/>
  <c r="N272" i="34"/>
  <c r="M272" i="34"/>
  <c r="M270" i="34" s="1"/>
  <c r="M269" i="34" s="1"/>
  <c r="L272" i="34"/>
  <c r="L270" i="34" s="1"/>
  <c r="L269" i="34" s="1"/>
  <c r="K272" i="34"/>
  <c r="J272" i="34"/>
  <c r="H272" i="34"/>
  <c r="H270" i="34" s="1"/>
  <c r="H269" i="34" s="1"/>
  <c r="G272" i="34"/>
  <c r="F272" i="34"/>
  <c r="E272" i="34"/>
  <c r="E270" i="34" s="1"/>
  <c r="E269" i="34" s="1"/>
  <c r="D272" i="34"/>
  <c r="D270" i="34" s="1"/>
  <c r="D269" i="34" s="1"/>
  <c r="O271" i="34"/>
  <c r="L271" i="34"/>
  <c r="I271" i="34"/>
  <c r="C271" i="34" s="1"/>
  <c r="F271" i="34"/>
  <c r="N270" i="34"/>
  <c r="N269" i="34" s="1"/>
  <c r="K270" i="34"/>
  <c r="J270" i="34"/>
  <c r="J269" i="34" s="1"/>
  <c r="G270" i="34"/>
  <c r="K269" i="34"/>
  <c r="G269" i="34"/>
  <c r="O268" i="34"/>
  <c r="L268" i="34"/>
  <c r="I268" i="34"/>
  <c r="F268" i="34"/>
  <c r="F264" i="34" s="1"/>
  <c r="O267" i="34"/>
  <c r="L267" i="34"/>
  <c r="I267" i="34"/>
  <c r="C267" i="34" s="1"/>
  <c r="F267" i="34"/>
  <c r="O266" i="34"/>
  <c r="L266" i="34"/>
  <c r="I266" i="34"/>
  <c r="F266" i="34"/>
  <c r="C266" i="34" s="1"/>
  <c r="O265" i="34"/>
  <c r="O264" i="34" s="1"/>
  <c r="L265" i="34"/>
  <c r="I265" i="34"/>
  <c r="I264" i="34" s="1"/>
  <c r="F265" i="34"/>
  <c r="C265" i="34"/>
  <c r="N264" i="34"/>
  <c r="M264" i="34"/>
  <c r="L264" i="34"/>
  <c r="K264" i="34"/>
  <c r="J264" i="34"/>
  <c r="H264" i="34"/>
  <c r="G264" i="34"/>
  <c r="E264" i="34"/>
  <c r="D264" i="34"/>
  <c r="O263" i="34"/>
  <c r="L263" i="34"/>
  <c r="I263" i="34"/>
  <c r="C263" i="34" s="1"/>
  <c r="F263" i="34"/>
  <c r="O262" i="34"/>
  <c r="L262" i="34"/>
  <c r="I262" i="34"/>
  <c r="F262" i="34"/>
  <c r="C262" i="34" s="1"/>
  <c r="O261" i="34"/>
  <c r="O260" i="34" s="1"/>
  <c r="O259" i="34" s="1"/>
  <c r="L261" i="34"/>
  <c r="I261" i="34"/>
  <c r="I260" i="34" s="1"/>
  <c r="F261" i="34"/>
  <c r="C261" i="34"/>
  <c r="N260" i="34"/>
  <c r="N259" i="34" s="1"/>
  <c r="M260" i="34"/>
  <c r="L260" i="34"/>
  <c r="L259" i="34" s="1"/>
  <c r="K260" i="34"/>
  <c r="J260" i="34"/>
  <c r="J259" i="34" s="1"/>
  <c r="H260" i="34"/>
  <c r="H259" i="34" s="1"/>
  <c r="G260" i="34"/>
  <c r="F260" i="34"/>
  <c r="F259" i="34" s="1"/>
  <c r="E260" i="34"/>
  <c r="D260" i="34"/>
  <c r="D259" i="34" s="1"/>
  <c r="M259" i="34"/>
  <c r="K259" i="34"/>
  <c r="G259" i="34"/>
  <c r="E259" i="34"/>
  <c r="O258" i="34"/>
  <c r="L258" i="34"/>
  <c r="I258" i="34"/>
  <c r="F258" i="34"/>
  <c r="C258" i="34" s="1"/>
  <c r="O257" i="34"/>
  <c r="L257" i="34"/>
  <c r="I257" i="34"/>
  <c r="F257" i="34"/>
  <c r="C257" i="34"/>
  <c r="O256" i="34"/>
  <c r="L256" i="34"/>
  <c r="I256" i="34"/>
  <c r="F256" i="34"/>
  <c r="F252" i="34" s="1"/>
  <c r="O255" i="34"/>
  <c r="L255" i="34"/>
  <c r="I255" i="34"/>
  <c r="C255" i="34" s="1"/>
  <c r="F255" i="34"/>
  <c r="O254" i="34"/>
  <c r="L254" i="34"/>
  <c r="I254" i="34"/>
  <c r="F254" i="34"/>
  <c r="C254" i="34" s="1"/>
  <c r="O253" i="34"/>
  <c r="O252" i="34" s="1"/>
  <c r="O251" i="34" s="1"/>
  <c r="L253" i="34"/>
  <c r="I253" i="34"/>
  <c r="I252" i="34" s="1"/>
  <c r="I251" i="34" s="1"/>
  <c r="F253" i="34"/>
  <c r="C253" i="34"/>
  <c r="N252" i="34"/>
  <c r="N251" i="34" s="1"/>
  <c r="M252" i="34"/>
  <c r="L252" i="34"/>
  <c r="L251" i="34" s="1"/>
  <c r="K252" i="34"/>
  <c r="J252" i="34"/>
  <c r="J251" i="34" s="1"/>
  <c r="H252" i="34"/>
  <c r="H251" i="34" s="1"/>
  <c r="G252" i="34"/>
  <c r="E252" i="34"/>
  <c r="D252" i="34"/>
  <c r="D251" i="34" s="1"/>
  <c r="M251" i="34"/>
  <c r="K251" i="34"/>
  <c r="G251" i="34"/>
  <c r="E251" i="34"/>
  <c r="O250" i="34"/>
  <c r="L250" i="34"/>
  <c r="L246" i="34" s="1"/>
  <c r="I250" i="34"/>
  <c r="F250" i="34"/>
  <c r="C250" i="34" s="1"/>
  <c r="O249" i="34"/>
  <c r="L249" i="34"/>
  <c r="I249" i="34"/>
  <c r="F249" i="34"/>
  <c r="C249" i="34"/>
  <c r="O248" i="34"/>
  <c r="L248" i="34"/>
  <c r="I248" i="34"/>
  <c r="F248" i="34"/>
  <c r="C248" i="34" s="1"/>
  <c r="O247" i="34"/>
  <c r="O246" i="34" s="1"/>
  <c r="L247" i="34"/>
  <c r="I247" i="34"/>
  <c r="C247" i="34" s="1"/>
  <c r="F247" i="34"/>
  <c r="N246" i="34"/>
  <c r="M246" i="34"/>
  <c r="K246" i="34"/>
  <c r="J246" i="34"/>
  <c r="H246" i="34"/>
  <c r="G246" i="34"/>
  <c r="F246" i="34"/>
  <c r="E246" i="34"/>
  <c r="D246" i="34"/>
  <c r="O245" i="34"/>
  <c r="L245" i="34"/>
  <c r="I245" i="34"/>
  <c r="F245" i="34"/>
  <c r="C245" i="34"/>
  <c r="O244" i="34"/>
  <c r="L244" i="34"/>
  <c r="I244" i="34"/>
  <c r="F244" i="34"/>
  <c r="C244" i="34" s="1"/>
  <c r="O243" i="34"/>
  <c r="L243" i="34"/>
  <c r="I243" i="34"/>
  <c r="C243" i="34" s="1"/>
  <c r="F243" i="34"/>
  <c r="O242" i="34"/>
  <c r="L242" i="34"/>
  <c r="L238" i="34" s="1"/>
  <c r="I242" i="34"/>
  <c r="F242" i="34"/>
  <c r="C242" i="34" s="1"/>
  <c r="O241" i="34"/>
  <c r="L241" i="34"/>
  <c r="I241" i="34"/>
  <c r="F241" i="34"/>
  <c r="C241" i="34"/>
  <c r="O240" i="34"/>
  <c r="L240" i="34"/>
  <c r="I240" i="34"/>
  <c r="F240" i="34"/>
  <c r="C240" i="34" s="1"/>
  <c r="O239" i="34"/>
  <c r="O238" i="34" s="1"/>
  <c r="L239" i="34"/>
  <c r="I239" i="34"/>
  <c r="C239" i="34" s="1"/>
  <c r="F239" i="34"/>
  <c r="N238" i="34"/>
  <c r="N231" i="34" s="1"/>
  <c r="M238" i="34"/>
  <c r="K238" i="34"/>
  <c r="J238" i="34"/>
  <c r="J231" i="34" s="1"/>
  <c r="J230" i="34" s="1"/>
  <c r="H238" i="34"/>
  <c r="G238" i="34"/>
  <c r="F238" i="34"/>
  <c r="E238" i="34"/>
  <c r="D238" i="34"/>
  <c r="O237" i="34"/>
  <c r="O235" i="34" s="1"/>
  <c r="L237" i="34"/>
  <c r="I237" i="34"/>
  <c r="F237" i="34"/>
  <c r="C237" i="34"/>
  <c r="O236" i="34"/>
  <c r="L236" i="34"/>
  <c r="L235" i="34" s="1"/>
  <c r="I236" i="34"/>
  <c r="F236" i="34"/>
  <c r="F235" i="34" s="1"/>
  <c r="C235" i="34" s="1"/>
  <c r="N235" i="34"/>
  <c r="M235" i="34"/>
  <c r="K235" i="34"/>
  <c r="J235" i="34"/>
  <c r="I235" i="34"/>
  <c r="H235" i="34"/>
  <c r="G235" i="34"/>
  <c r="E235" i="34"/>
  <c r="D235" i="34"/>
  <c r="O234" i="34"/>
  <c r="L234" i="34"/>
  <c r="L233" i="34" s="1"/>
  <c r="I234" i="34"/>
  <c r="F234" i="34"/>
  <c r="C234" i="34" s="1"/>
  <c r="O233" i="34"/>
  <c r="N233" i="34"/>
  <c r="M233" i="34"/>
  <c r="K233" i="34"/>
  <c r="K231" i="34" s="1"/>
  <c r="K230" i="34" s="1"/>
  <c r="J233" i="34"/>
  <c r="I233" i="34"/>
  <c r="H233" i="34"/>
  <c r="H231" i="34" s="1"/>
  <c r="H230" i="34" s="1"/>
  <c r="G233" i="34"/>
  <c r="G231" i="34" s="1"/>
  <c r="G230" i="34" s="1"/>
  <c r="E233" i="34"/>
  <c r="D233" i="34"/>
  <c r="D231" i="34" s="1"/>
  <c r="O232" i="34"/>
  <c r="L232" i="34"/>
  <c r="L231" i="34" s="1"/>
  <c r="L230" i="34" s="1"/>
  <c r="I232" i="34"/>
  <c r="F232" i="34"/>
  <c r="M231" i="34"/>
  <c r="M230" i="34" s="1"/>
  <c r="E231" i="34"/>
  <c r="E230" i="34" s="1"/>
  <c r="O229" i="34"/>
  <c r="L229" i="34"/>
  <c r="I229" i="34"/>
  <c r="F229" i="34"/>
  <c r="C229" i="34"/>
  <c r="O228" i="34"/>
  <c r="L228" i="34"/>
  <c r="L227" i="34" s="1"/>
  <c r="I228" i="34"/>
  <c r="F228" i="34"/>
  <c r="F227" i="34" s="1"/>
  <c r="O227" i="34"/>
  <c r="N227" i="34"/>
  <c r="M227" i="34"/>
  <c r="M204" i="34" s="1"/>
  <c r="M195" i="34" s="1"/>
  <c r="M194" i="34" s="1"/>
  <c r="K227" i="34"/>
  <c r="J227" i="34"/>
  <c r="I227" i="34"/>
  <c r="H227" i="34"/>
  <c r="G227" i="34"/>
  <c r="E227" i="34"/>
  <c r="E204" i="34" s="1"/>
  <c r="E195" i="34" s="1"/>
  <c r="D227" i="34"/>
  <c r="O226" i="34"/>
  <c r="L226" i="34"/>
  <c r="I226" i="34"/>
  <c r="F226" i="34"/>
  <c r="C226" i="34" s="1"/>
  <c r="O225" i="34"/>
  <c r="L225" i="34"/>
  <c r="I225" i="34"/>
  <c r="F225" i="34"/>
  <c r="C225" i="34"/>
  <c r="O224" i="34"/>
  <c r="L224" i="34"/>
  <c r="I224" i="34"/>
  <c r="F224" i="34"/>
  <c r="C224" i="34" s="1"/>
  <c r="O223" i="34"/>
  <c r="L223" i="34"/>
  <c r="I223" i="34"/>
  <c r="C223" i="34" s="1"/>
  <c r="F223" i="34"/>
  <c r="O222" i="34"/>
  <c r="L222" i="34"/>
  <c r="I222" i="34"/>
  <c r="F222" i="34"/>
  <c r="C222" i="34" s="1"/>
  <c r="O221" i="34"/>
  <c r="L221" i="34"/>
  <c r="I221" i="34"/>
  <c r="F221" i="34"/>
  <c r="C221" i="34"/>
  <c r="O220" i="34"/>
  <c r="L220" i="34"/>
  <c r="I220" i="34"/>
  <c r="F220" i="34"/>
  <c r="F216" i="34" s="1"/>
  <c r="O219" i="34"/>
  <c r="L219" i="34"/>
  <c r="I219" i="34"/>
  <c r="C219" i="34" s="1"/>
  <c r="F219" i="34"/>
  <c r="O218" i="34"/>
  <c r="L218" i="34"/>
  <c r="I218" i="34"/>
  <c r="F218" i="34"/>
  <c r="C218" i="34" s="1"/>
  <c r="O217" i="34"/>
  <c r="O216" i="34" s="1"/>
  <c r="L217" i="34"/>
  <c r="I217" i="34"/>
  <c r="I216" i="34" s="1"/>
  <c r="F217" i="34"/>
  <c r="C217" i="34"/>
  <c r="N216" i="34"/>
  <c r="M216" i="34"/>
  <c r="L216" i="34"/>
  <c r="K216" i="34"/>
  <c r="J216" i="34"/>
  <c r="H216" i="34"/>
  <c r="G216" i="34"/>
  <c r="E216" i="34"/>
  <c r="D216" i="34"/>
  <c r="O215" i="34"/>
  <c r="L215" i="34"/>
  <c r="I215" i="34"/>
  <c r="C215" i="34" s="1"/>
  <c r="F215" i="34"/>
  <c r="O214" i="34"/>
  <c r="L214" i="34"/>
  <c r="I214" i="34"/>
  <c r="F214" i="34"/>
  <c r="C214" i="34" s="1"/>
  <c r="O213" i="34"/>
  <c r="L213" i="34"/>
  <c r="I213" i="34"/>
  <c r="F213" i="34"/>
  <c r="C213" i="34"/>
  <c r="O212" i="34"/>
  <c r="L212" i="34"/>
  <c r="I212" i="34"/>
  <c r="F212" i="34"/>
  <c r="C212" i="34" s="1"/>
  <c r="O211" i="34"/>
  <c r="L211" i="34"/>
  <c r="I211" i="34"/>
  <c r="C211" i="34" s="1"/>
  <c r="F211" i="34"/>
  <c r="O210" i="34"/>
  <c r="L210" i="34"/>
  <c r="I210" i="34"/>
  <c r="F210" i="34"/>
  <c r="C210" i="34" s="1"/>
  <c r="O209" i="34"/>
  <c r="L209" i="34"/>
  <c r="I209" i="34"/>
  <c r="F209" i="34"/>
  <c r="C209" i="34"/>
  <c r="O208" i="34"/>
  <c r="L208" i="34"/>
  <c r="I208" i="34"/>
  <c r="F208" i="34"/>
  <c r="C208" i="34" s="1"/>
  <c r="O207" i="34"/>
  <c r="L207" i="34"/>
  <c r="I207" i="34"/>
  <c r="C207" i="34" s="1"/>
  <c r="F207" i="34"/>
  <c r="O206" i="34"/>
  <c r="L206" i="34"/>
  <c r="L205" i="34" s="1"/>
  <c r="L204" i="34" s="1"/>
  <c r="I206" i="34"/>
  <c r="F206" i="34"/>
  <c r="C206" i="34" s="1"/>
  <c r="O205" i="34"/>
  <c r="O204" i="34" s="1"/>
  <c r="N205" i="34"/>
  <c r="M205" i="34"/>
  <c r="K205" i="34"/>
  <c r="K204" i="34" s="1"/>
  <c r="J205" i="34"/>
  <c r="H205" i="34"/>
  <c r="G205" i="34"/>
  <c r="G204" i="34" s="1"/>
  <c r="E205" i="34"/>
  <c r="D205" i="34"/>
  <c r="N204" i="34"/>
  <c r="J204" i="34"/>
  <c r="H204" i="34"/>
  <c r="D204" i="34"/>
  <c r="O203" i="34"/>
  <c r="L203" i="34"/>
  <c r="I203" i="34"/>
  <c r="C203" i="34" s="1"/>
  <c r="F203" i="34"/>
  <c r="O202" i="34"/>
  <c r="L202" i="34"/>
  <c r="I202" i="34"/>
  <c r="F202" i="34"/>
  <c r="C202" i="34" s="1"/>
  <c r="O201" i="34"/>
  <c r="L201" i="34"/>
  <c r="I201" i="34"/>
  <c r="F201" i="34"/>
  <c r="C201" i="34"/>
  <c r="O200" i="34"/>
  <c r="L200" i="34"/>
  <c r="I200" i="34"/>
  <c r="F200" i="34"/>
  <c r="C200" i="34" s="1"/>
  <c r="O199" i="34"/>
  <c r="O198" i="34" s="1"/>
  <c r="L199" i="34"/>
  <c r="I199" i="34"/>
  <c r="C199" i="34" s="1"/>
  <c r="F199" i="34"/>
  <c r="N198" i="34"/>
  <c r="N196" i="34" s="1"/>
  <c r="N195" i="34" s="1"/>
  <c r="M198" i="34"/>
  <c r="L198" i="34"/>
  <c r="K198" i="34"/>
  <c r="K196" i="34" s="1"/>
  <c r="K195" i="34" s="1"/>
  <c r="J198" i="34"/>
  <c r="J196" i="34" s="1"/>
  <c r="J195" i="34" s="1"/>
  <c r="J194" i="34" s="1"/>
  <c r="H198" i="34"/>
  <c r="G198" i="34"/>
  <c r="G196" i="34" s="1"/>
  <c r="F198" i="34"/>
  <c r="F196" i="34" s="1"/>
  <c r="E198" i="34"/>
  <c r="D198" i="34"/>
  <c r="O197" i="34"/>
  <c r="L197" i="34"/>
  <c r="I197" i="34"/>
  <c r="F197" i="34"/>
  <c r="C197" i="34"/>
  <c r="M196" i="34"/>
  <c r="L196" i="34"/>
  <c r="L195" i="34" s="1"/>
  <c r="L194" i="34" s="1"/>
  <c r="H196" i="34"/>
  <c r="H195" i="34" s="1"/>
  <c r="H194" i="34" s="1"/>
  <c r="E196" i="34"/>
  <c r="D196" i="34"/>
  <c r="D195" i="34" s="1"/>
  <c r="O193" i="34"/>
  <c r="O192" i="34" s="1"/>
  <c r="O191" i="34" s="1"/>
  <c r="L193" i="34"/>
  <c r="I193" i="34"/>
  <c r="F193" i="34"/>
  <c r="C193" i="34"/>
  <c r="N192" i="34"/>
  <c r="M192" i="34"/>
  <c r="L192" i="34"/>
  <c r="L191" i="34" s="1"/>
  <c r="K192" i="34"/>
  <c r="J192" i="34"/>
  <c r="I192" i="34"/>
  <c r="H192" i="34"/>
  <c r="H191" i="34" s="1"/>
  <c r="G192" i="34"/>
  <c r="F192" i="34"/>
  <c r="E192" i="34"/>
  <c r="D192" i="34"/>
  <c r="D191" i="34" s="1"/>
  <c r="N191" i="34"/>
  <c r="M191" i="34"/>
  <c r="K191" i="34"/>
  <c r="J191" i="34"/>
  <c r="I191" i="34"/>
  <c r="G191" i="34"/>
  <c r="F191" i="34"/>
  <c r="E191" i="34"/>
  <c r="O190" i="34"/>
  <c r="L190" i="34"/>
  <c r="C190" i="34" s="1"/>
  <c r="I190" i="34"/>
  <c r="F190" i="34"/>
  <c r="O189" i="34"/>
  <c r="O188" i="34" s="1"/>
  <c r="O187" i="34" s="1"/>
  <c r="L189" i="34"/>
  <c r="I189" i="34"/>
  <c r="F189" i="34"/>
  <c r="C189" i="34"/>
  <c r="N188" i="34"/>
  <c r="M188" i="34"/>
  <c r="L188" i="34"/>
  <c r="L187" i="34" s="1"/>
  <c r="K188" i="34"/>
  <c r="J188" i="34"/>
  <c r="I188" i="34"/>
  <c r="H188" i="34"/>
  <c r="H187" i="34" s="1"/>
  <c r="G188" i="34"/>
  <c r="F188" i="34"/>
  <c r="E188" i="34"/>
  <c r="D188" i="34"/>
  <c r="D187" i="34" s="1"/>
  <c r="N187" i="34"/>
  <c r="M187" i="34"/>
  <c r="K187" i="34"/>
  <c r="J187" i="34"/>
  <c r="I187" i="34"/>
  <c r="G187" i="34"/>
  <c r="F187" i="34"/>
  <c r="E187" i="34"/>
  <c r="O186" i="34"/>
  <c r="L186" i="34"/>
  <c r="C186" i="34" s="1"/>
  <c r="I186" i="34"/>
  <c r="F186" i="34"/>
  <c r="O185" i="34"/>
  <c r="O184" i="34" s="1"/>
  <c r="L185" i="34"/>
  <c r="I185" i="34"/>
  <c r="F185" i="34"/>
  <c r="F184" i="34" s="1"/>
  <c r="C185" i="34"/>
  <c r="N184" i="34"/>
  <c r="M184" i="34"/>
  <c r="L184" i="34"/>
  <c r="K184" i="34"/>
  <c r="J184" i="34"/>
  <c r="I184" i="34"/>
  <c r="H184" i="34"/>
  <c r="H173" i="34" s="1"/>
  <c r="G184" i="34"/>
  <c r="E184" i="34"/>
  <c r="D184" i="34"/>
  <c r="D173" i="34" s="1"/>
  <c r="O183" i="34"/>
  <c r="L183" i="34"/>
  <c r="I183" i="34"/>
  <c r="C183" i="34" s="1"/>
  <c r="F183" i="34"/>
  <c r="O182" i="34"/>
  <c r="L182" i="34"/>
  <c r="C182" i="34" s="1"/>
  <c r="I182" i="34"/>
  <c r="F182" i="34"/>
  <c r="O181" i="34"/>
  <c r="O179" i="34" s="1"/>
  <c r="L181" i="34"/>
  <c r="I181" i="34"/>
  <c r="F181" i="34"/>
  <c r="C181" i="34"/>
  <c r="O180" i="34"/>
  <c r="L180" i="34"/>
  <c r="L179" i="34" s="1"/>
  <c r="I180" i="34"/>
  <c r="F180" i="34"/>
  <c r="F179" i="34" s="1"/>
  <c r="C179" i="34" s="1"/>
  <c r="N179" i="34"/>
  <c r="M179" i="34"/>
  <c r="K179" i="34"/>
  <c r="J179" i="34"/>
  <c r="I179" i="34"/>
  <c r="H179" i="34"/>
  <c r="G179" i="34"/>
  <c r="E179" i="34"/>
  <c r="D179" i="34"/>
  <c r="O178" i="34"/>
  <c r="L178" i="34"/>
  <c r="C178" i="34" s="1"/>
  <c r="I178" i="34"/>
  <c r="F178" i="34"/>
  <c r="O177" i="34"/>
  <c r="O175" i="34" s="1"/>
  <c r="L177" i="34"/>
  <c r="I177" i="34"/>
  <c r="F177" i="34"/>
  <c r="C177" i="34"/>
  <c r="O176" i="34"/>
  <c r="L176" i="34"/>
  <c r="L175" i="34" s="1"/>
  <c r="L174" i="34" s="1"/>
  <c r="L173" i="34" s="1"/>
  <c r="I176" i="34"/>
  <c r="F176" i="34"/>
  <c r="F175" i="34" s="1"/>
  <c r="N175" i="34"/>
  <c r="M175" i="34"/>
  <c r="M174" i="34" s="1"/>
  <c r="M173" i="34" s="1"/>
  <c r="K175" i="34"/>
  <c r="J175" i="34"/>
  <c r="I175" i="34"/>
  <c r="I174" i="34" s="1"/>
  <c r="I173" i="34" s="1"/>
  <c r="H175" i="34"/>
  <c r="G175" i="34"/>
  <c r="E175" i="34"/>
  <c r="E174" i="34" s="1"/>
  <c r="E173" i="34" s="1"/>
  <c r="D175" i="34"/>
  <c r="N174" i="34"/>
  <c r="N173" i="34" s="1"/>
  <c r="K174" i="34"/>
  <c r="J174" i="34"/>
  <c r="J173" i="34" s="1"/>
  <c r="H174" i="34"/>
  <c r="G174" i="34"/>
  <c r="D174" i="34"/>
  <c r="K173" i="34"/>
  <c r="G173" i="34"/>
  <c r="O172" i="34"/>
  <c r="L172" i="34"/>
  <c r="I172" i="34"/>
  <c r="F172" i="34"/>
  <c r="C172" i="34" s="1"/>
  <c r="O171" i="34"/>
  <c r="L171" i="34"/>
  <c r="I171" i="34"/>
  <c r="C171" i="34" s="1"/>
  <c r="F171" i="34"/>
  <c r="O170" i="34"/>
  <c r="L170" i="34"/>
  <c r="C170" i="34" s="1"/>
  <c r="I170" i="34"/>
  <c r="F170" i="34"/>
  <c r="O169" i="34"/>
  <c r="O166" i="34" s="1"/>
  <c r="O165" i="34" s="1"/>
  <c r="L169" i="34"/>
  <c r="I169" i="34"/>
  <c r="F169" i="34"/>
  <c r="C169" i="34"/>
  <c r="O168" i="34"/>
  <c r="L168" i="34"/>
  <c r="I168" i="34"/>
  <c r="F168" i="34"/>
  <c r="C168" i="34" s="1"/>
  <c r="O167" i="34"/>
  <c r="L167" i="34"/>
  <c r="L166" i="34" s="1"/>
  <c r="L165" i="34" s="1"/>
  <c r="I167" i="34"/>
  <c r="C167" i="34" s="1"/>
  <c r="F167" i="34"/>
  <c r="N166" i="34"/>
  <c r="N165" i="34" s="1"/>
  <c r="M166" i="34"/>
  <c r="K166" i="34"/>
  <c r="J166" i="34"/>
  <c r="J165" i="34" s="1"/>
  <c r="H166" i="34"/>
  <c r="G166" i="34"/>
  <c r="F166" i="34"/>
  <c r="E166" i="34"/>
  <c r="D166" i="34"/>
  <c r="M165" i="34"/>
  <c r="K165" i="34"/>
  <c r="H165" i="34"/>
  <c r="G165" i="34"/>
  <c r="E165" i="34"/>
  <c r="D165" i="34"/>
  <c r="O164" i="34"/>
  <c r="L164" i="34"/>
  <c r="I164" i="34"/>
  <c r="F164" i="34"/>
  <c r="C164" i="34" s="1"/>
  <c r="O163" i="34"/>
  <c r="L163" i="34"/>
  <c r="I163" i="34"/>
  <c r="C163" i="34" s="1"/>
  <c r="F163" i="34"/>
  <c r="O162" i="34"/>
  <c r="L162" i="34"/>
  <c r="C162" i="34" s="1"/>
  <c r="I162" i="34"/>
  <c r="F162" i="34"/>
  <c r="O161" i="34"/>
  <c r="O160" i="34" s="1"/>
  <c r="L161" i="34"/>
  <c r="I161" i="34"/>
  <c r="F161" i="34"/>
  <c r="F160" i="34" s="1"/>
  <c r="C161" i="34"/>
  <c r="N160" i="34"/>
  <c r="M160" i="34"/>
  <c r="L160" i="34"/>
  <c r="K160" i="34"/>
  <c r="J160" i="34"/>
  <c r="I160" i="34"/>
  <c r="H160" i="34"/>
  <c r="G160" i="34"/>
  <c r="E160" i="34"/>
  <c r="D160" i="34"/>
  <c r="O159" i="34"/>
  <c r="L159" i="34"/>
  <c r="I159" i="34"/>
  <c r="C159" i="34" s="1"/>
  <c r="F159" i="34"/>
  <c r="O158" i="34"/>
  <c r="L158" i="34"/>
  <c r="C158" i="34" s="1"/>
  <c r="I158" i="34"/>
  <c r="F158" i="34"/>
  <c r="O157" i="34"/>
  <c r="L157" i="34"/>
  <c r="I157" i="34"/>
  <c r="F157" i="34"/>
  <c r="C157" i="34"/>
  <c r="O156" i="34"/>
  <c r="L156" i="34"/>
  <c r="I156" i="34"/>
  <c r="F156" i="34"/>
  <c r="C156" i="34" s="1"/>
  <c r="O155" i="34"/>
  <c r="L155" i="34"/>
  <c r="I155" i="34"/>
  <c r="C155" i="34" s="1"/>
  <c r="F155" i="34"/>
  <c r="O154" i="34"/>
  <c r="L154" i="34"/>
  <c r="C154" i="34" s="1"/>
  <c r="I154" i="34"/>
  <c r="F154" i="34"/>
  <c r="O153" i="34"/>
  <c r="O151" i="34" s="1"/>
  <c r="L153" i="34"/>
  <c r="I153" i="34"/>
  <c r="F153" i="34"/>
  <c r="C153" i="34"/>
  <c r="O152" i="34"/>
  <c r="L152" i="34"/>
  <c r="L151" i="34" s="1"/>
  <c r="I152" i="34"/>
  <c r="F152" i="34"/>
  <c r="F151" i="34" s="1"/>
  <c r="C151" i="34" s="1"/>
  <c r="N151" i="34"/>
  <c r="M151" i="34"/>
  <c r="K151" i="34"/>
  <c r="J151" i="34"/>
  <c r="I151" i="34"/>
  <c r="H151" i="34"/>
  <c r="G151" i="34"/>
  <c r="E151" i="34"/>
  <c r="D151" i="34"/>
  <c r="O150" i="34"/>
  <c r="L150" i="34"/>
  <c r="C150" i="34" s="1"/>
  <c r="I150" i="34"/>
  <c r="F150" i="34"/>
  <c r="O149" i="34"/>
  <c r="L149" i="34"/>
  <c r="I149" i="34"/>
  <c r="F149" i="34"/>
  <c r="C149" i="34"/>
  <c r="O148" i="34"/>
  <c r="L148" i="34"/>
  <c r="I148" i="34"/>
  <c r="F148" i="34"/>
  <c r="C148" i="34" s="1"/>
  <c r="O147" i="34"/>
  <c r="L147" i="34"/>
  <c r="I147" i="34"/>
  <c r="C147" i="34" s="1"/>
  <c r="F147" i="34"/>
  <c r="O146" i="34"/>
  <c r="L146" i="34"/>
  <c r="C146" i="34" s="1"/>
  <c r="I146" i="34"/>
  <c r="F146" i="34"/>
  <c r="O145" i="34"/>
  <c r="O144" i="34" s="1"/>
  <c r="L145" i="34"/>
  <c r="I145" i="34"/>
  <c r="F145" i="34"/>
  <c r="F144" i="34" s="1"/>
  <c r="C145" i="34"/>
  <c r="N144" i="34"/>
  <c r="M144" i="34"/>
  <c r="L144" i="34"/>
  <c r="K144" i="34"/>
  <c r="J144" i="34"/>
  <c r="H144" i="34"/>
  <c r="G144" i="34"/>
  <c r="E144" i="34"/>
  <c r="D144" i="34"/>
  <c r="O143" i="34"/>
  <c r="L143" i="34"/>
  <c r="I143" i="34"/>
  <c r="C143" i="34" s="1"/>
  <c r="F143" i="34"/>
  <c r="O142" i="34"/>
  <c r="L142" i="34"/>
  <c r="C142" i="34" s="1"/>
  <c r="I142" i="34"/>
  <c r="F142" i="34"/>
  <c r="F141" i="34" s="1"/>
  <c r="O141" i="34"/>
  <c r="N141" i="34"/>
  <c r="M141" i="34"/>
  <c r="K141" i="34"/>
  <c r="K130" i="34" s="1"/>
  <c r="J141" i="34"/>
  <c r="H141" i="34"/>
  <c r="G141" i="34"/>
  <c r="G130" i="34" s="1"/>
  <c r="E141" i="34"/>
  <c r="D141" i="34"/>
  <c r="O140" i="34"/>
  <c r="L140" i="34"/>
  <c r="I140" i="34"/>
  <c r="F140" i="34"/>
  <c r="C140" i="34" s="1"/>
  <c r="O139" i="34"/>
  <c r="L139" i="34"/>
  <c r="I139" i="34"/>
  <c r="C139" i="34" s="1"/>
  <c r="F139" i="34"/>
  <c r="O138" i="34"/>
  <c r="L138" i="34"/>
  <c r="C138" i="34" s="1"/>
  <c r="I138" i="34"/>
  <c r="F138" i="34"/>
  <c r="O137" i="34"/>
  <c r="O136" i="34" s="1"/>
  <c r="L137" i="34"/>
  <c r="I137" i="34"/>
  <c r="F137" i="34"/>
  <c r="F136" i="34" s="1"/>
  <c r="C137" i="34"/>
  <c r="N136" i="34"/>
  <c r="M136" i="34"/>
  <c r="L136" i="34"/>
  <c r="K136" i="34"/>
  <c r="J136" i="34"/>
  <c r="H136" i="34"/>
  <c r="H130" i="34" s="1"/>
  <c r="G136" i="34"/>
  <c r="E136" i="34"/>
  <c r="D136" i="34"/>
  <c r="D130" i="34" s="1"/>
  <c r="O135" i="34"/>
  <c r="L135" i="34"/>
  <c r="I135" i="34"/>
  <c r="C135" i="34" s="1"/>
  <c r="F135" i="34"/>
  <c r="O134" i="34"/>
  <c r="L134" i="34"/>
  <c r="C134" i="34" s="1"/>
  <c r="I134" i="34"/>
  <c r="F134" i="34"/>
  <c r="O133" i="34"/>
  <c r="O131" i="34" s="1"/>
  <c r="O130" i="34" s="1"/>
  <c r="L133" i="34"/>
  <c r="I133" i="34"/>
  <c r="F133" i="34"/>
  <c r="C133" i="34"/>
  <c r="O132" i="34"/>
  <c r="L132" i="34"/>
  <c r="L131" i="34" s="1"/>
  <c r="I132" i="34"/>
  <c r="F132" i="34"/>
  <c r="F131" i="34" s="1"/>
  <c r="N131" i="34"/>
  <c r="M131" i="34"/>
  <c r="M130" i="34" s="1"/>
  <c r="K131" i="34"/>
  <c r="J131" i="34"/>
  <c r="I131" i="34"/>
  <c r="H131" i="34"/>
  <c r="G131" i="34"/>
  <c r="E131" i="34"/>
  <c r="E130" i="34" s="1"/>
  <c r="D131" i="34"/>
  <c r="N130" i="34"/>
  <c r="J130" i="34"/>
  <c r="O129" i="34"/>
  <c r="O128" i="34" s="1"/>
  <c r="L129" i="34"/>
  <c r="I129" i="34"/>
  <c r="F129" i="34"/>
  <c r="F128" i="34" s="1"/>
  <c r="C129" i="34"/>
  <c r="N128" i="34"/>
  <c r="M128" i="34"/>
  <c r="L128" i="34"/>
  <c r="K128" i="34"/>
  <c r="J128" i="34"/>
  <c r="I128" i="34"/>
  <c r="H128" i="34"/>
  <c r="G128" i="34"/>
  <c r="E128" i="34"/>
  <c r="D128" i="34"/>
  <c r="O127" i="34"/>
  <c r="L127" i="34"/>
  <c r="I127" i="34"/>
  <c r="C127" i="34" s="1"/>
  <c r="F127" i="34"/>
  <c r="O126" i="34"/>
  <c r="L126" i="34"/>
  <c r="C126" i="34" s="1"/>
  <c r="I126" i="34"/>
  <c r="F126" i="34"/>
  <c r="O125" i="34"/>
  <c r="O122" i="34" s="1"/>
  <c r="L125" i="34"/>
  <c r="I125" i="34"/>
  <c r="F125" i="34"/>
  <c r="C125" i="34"/>
  <c r="O124" i="34"/>
  <c r="L124" i="34"/>
  <c r="I124" i="34"/>
  <c r="F124" i="34"/>
  <c r="C124" i="34" s="1"/>
  <c r="O123" i="34"/>
  <c r="L123" i="34"/>
  <c r="L122" i="34" s="1"/>
  <c r="I123" i="34"/>
  <c r="C123" i="34" s="1"/>
  <c r="F123" i="34"/>
  <c r="N122" i="34"/>
  <c r="N83" i="34" s="1"/>
  <c r="M122" i="34"/>
  <c r="K122" i="34"/>
  <c r="J122" i="34"/>
  <c r="J83" i="34" s="1"/>
  <c r="H122" i="34"/>
  <c r="G122" i="34"/>
  <c r="F122" i="34"/>
  <c r="E122" i="34"/>
  <c r="D122" i="34"/>
  <c r="O121" i="34"/>
  <c r="L121" i="34"/>
  <c r="I121" i="34"/>
  <c r="F121" i="34"/>
  <c r="C121" i="34"/>
  <c r="O120" i="34"/>
  <c r="L120" i="34"/>
  <c r="I120" i="34"/>
  <c r="F120" i="34"/>
  <c r="C120" i="34" s="1"/>
  <c r="O119" i="34"/>
  <c r="L119" i="34"/>
  <c r="I119" i="34"/>
  <c r="F119" i="34"/>
  <c r="O118" i="34"/>
  <c r="L118" i="34"/>
  <c r="C118" i="34" s="1"/>
  <c r="I118" i="34"/>
  <c r="F118" i="34"/>
  <c r="O117" i="34"/>
  <c r="O116" i="34" s="1"/>
  <c r="L117" i="34"/>
  <c r="I117" i="34"/>
  <c r="F117" i="34"/>
  <c r="F116" i="34" s="1"/>
  <c r="C117" i="34"/>
  <c r="N116" i="34"/>
  <c r="M116" i="34"/>
  <c r="L116" i="34"/>
  <c r="K116" i="34"/>
  <c r="J116" i="34"/>
  <c r="H116" i="34"/>
  <c r="G116" i="34"/>
  <c r="E116" i="34"/>
  <c r="D116" i="34"/>
  <c r="O115" i="34"/>
  <c r="L115" i="34"/>
  <c r="I115" i="34"/>
  <c r="F115" i="34"/>
  <c r="O114" i="34"/>
  <c r="L114" i="34"/>
  <c r="C114" i="34" s="1"/>
  <c r="I114" i="34"/>
  <c r="F114" i="34"/>
  <c r="O113" i="34"/>
  <c r="O112" i="34" s="1"/>
  <c r="L113" i="34"/>
  <c r="I113" i="34"/>
  <c r="F113" i="34"/>
  <c r="F112" i="34" s="1"/>
  <c r="C113" i="34"/>
  <c r="N112" i="34"/>
  <c r="M112" i="34"/>
  <c r="K112" i="34"/>
  <c r="J112" i="34"/>
  <c r="H112" i="34"/>
  <c r="G112" i="34"/>
  <c r="E112" i="34"/>
  <c r="D112" i="34"/>
  <c r="O111" i="34"/>
  <c r="L111" i="34"/>
  <c r="I111" i="34"/>
  <c r="C111" i="34" s="1"/>
  <c r="F111" i="34"/>
  <c r="O110" i="34"/>
  <c r="L110" i="34"/>
  <c r="C110" i="34" s="1"/>
  <c r="I110" i="34"/>
  <c r="F110" i="34"/>
  <c r="O109" i="34"/>
  <c r="L109" i="34"/>
  <c r="I109" i="34"/>
  <c r="F109" i="34"/>
  <c r="C109" i="34"/>
  <c r="O108" i="34"/>
  <c r="L108" i="34"/>
  <c r="I108" i="34"/>
  <c r="F108" i="34"/>
  <c r="C108" i="34" s="1"/>
  <c r="O107" i="34"/>
  <c r="L107" i="34"/>
  <c r="I107" i="34"/>
  <c r="C107" i="34" s="1"/>
  <c r="F107" i="34"/>
  <c r="O106" i="34"/>
  <c r="L106" i="34"/>
  <c r="C106" i="34" s="1"/>
  <c r="I106" i="34"/>
  <c r="F106" i="34"/>
  <c r="O105" i="34"/>
  <c r="L105" i="34"/>
  <c r="I105" i="34"/>
  <c r="F105" i="34"/>
  <c r="C105" i="34"/>
  <c r="O104" i="34"/>
  <c r="L104" i="34"/>
  <c r="L103" i="34" s="1"/>
  <c r="I104" i="34"/>
  <c r="F104" i="34"/>
  <c r="N103" i="34"/>
  <c r="M103" i="34"/>
  <c r="K103" i="34"/>
  <c r="J103" i="34"/>
  <c r="H103" i="34"/>
  <c r="G103" i="34"/>
  <c r="E103" i="34"/>
  <c r="D103" i="34"/>
  <c r="O102" i="34"/>
  <c r="L102" i="34"/>
  <c r="C102" i="34" s="1"/>
  <c r="I102" i="34"/>
  <c r="F102" i="34"/>
  <c r="O101" i="34"/>
  <c r="L101" i="34"/>
  <c r="I101" i="34"/>
  <c r="F101" i="34"/>
  <c r="C101" i="34"/>
  <c r="O100" i="34"/>
  <c r="L100" i="34"/>
  <c r="I100" i="34"/>
  <c r="F100" i="34"/>
  <c r="C100" i="34" s="1"/>
  <c r="O99" i="34"/>
  <c r="L99" i="34"/>
  <c r="I99" i="34"/>
  <c r="C99" i="34" s="1"/>
  <c r="F99" i="34"/>
  <c r="O98" i="34"/>
  <c r="L98" i="34"/>
  <c r="C98" i="34" s="1"/>
  <c r="I98" i="34"/>
  <c r="F98" i="34"/>
  <c r="O97" i="34"/>
  <c r="L97" i="34"/>
  <c r="I97" i="34"/>
  <c r="F97" i="34"/>
  <c r="C97" i="34"/>
  <c r="O96" i="34"/>
  <c r="L96" i="34"/>
  <c r="L95" i="34" s="1"/>
  <c r="I96" i="34"/>
  <c r="F96" i="34"/>
  <c r="N95" i="34"/>
  <c r="M95" i="34"/>
  <c r="K95" i="34"/>
  <c r="J95" i="34"/>
  <c r="H95" i="34"/>
  <c r="G95" i="34"/>
  <c r="E95" i="34"/>
  <c r="E83" i="34" s="1"/>
  <c r="E75" i="34" s="1"/>
  <c r="D95" i="34"/>
  <c r="O94" i="34"/>
  <c r="L94" i="34"/>
  <c r="C94" i="34" s="1"/>
  <c r="I94" i="34"/>
  <c r="F94" i="34"/>
  <c r="O93" i="34"/>
  <c r="L93" i="34"/>
  <c r="I93" i="34"/>
  <c r="F93" i="34"/>
  <c r="C93" i="34"/>
  <c r="O92" i="34"/>
  <c r="L92" i="34"/>
  <c r="I92" i="34"/>
  <c r="F92" i="34"/>
  <c r="C92" i="34" s="1"/>
  <c r="O91" i="34"/>
  <c r="L91" i="34"/>
  <c r="I91" i="34"/>
  <c r="F91" i="34"/>
  <c r="O90" i="34"/>
  <c r="L90" i="34"/>
  <c r="I90" i="34"/>
  <c r="F90" i="34"/>
  <c r="F89" i="34" s="1"/>
  <c r="O89" i="34"/>
  <c r="N89" i="34"/>
  <c r="M89" i="34"/>
  <c r="K89" i="34"/>
  <c r="K83" i="34" s="1"/>
  <c r="J89" i="34"/>
  <c r="H89" i="34"/>
  <c r="G89" i="34"/>
  <c r="G83" i="34" s="1"/>
  <c r="E89" i="34"/>
  <c r="D89" i="34"/>
  <c r="O88" i="34"/>
  <c r="L88" i="34"/>
  <c r="I88" i="34"/>
  <c r="F88" i="34"/>
  <c r="C88" i="34" s="1"/>
  <c r="O87" i="34"/>
  <c r="L87" i="34"/>
  <c r="I87" i="34"/>
  <c r="F87" i="34"/>
  <c r="O86" i="34"/>
  <c r="L86" i="34"/>
  <c r="C86" i="34" s="1"/>
  <c r="I86" i="34"/>
  <c r="F86" i="34"/>
  <c r="O85" i="34"/>
  <c r="O84" i="34" s="1"/>
  <c r="L85" i="34"/>
  <c r="I85" i="34"/>
  <c r="F85" i="34"/>
  <c r="F84" i="34" s="1"/>
  <c r="C85" i="34"/>
  <c r="N84" i="34"/>
  <c r="M84" i="34"/>
  <c r="K84" i="34"/>
  <c r="J84" i="34"/>
  <c r="H84" i="34"/>
  <c r="H83" i="34" s="1"/>
  <c r="G84" i="34"/>
  <c r="E84" i="34"/>
  <c r="D84" i="34"/>
  <c r="D83" i="34" s="1"/>
  <c r="M83" i="34"/>
  <c r="O82" i="34"/>
  <c r="L82" i="34"/>
  <c r="C82" i="34" s="1"/>
  <c r="I82" i="34"/>
  <c r="F82" i="34"/>
  <c r="O81" i="34"/>
  <c r="O80" i="34" s="1"/>
  <c r="L81" i="34"/>
  <c r="I81" i="34"/>
  <c r="F81" i="34"/>
  <c r="F80" i="34" s="1"/>
  <c r="C81" i="34"/>
  <c r="N80" i="34"/>
  <c r="M80" i="34"/>
  <c r="K80" i="34"/>
  <c r="J80" i="34"/>
  <c r="I80" i="34"/>
  <c r="H80" i="34"/>
  <c r="G80" i="34"/>
  <c r="E80" i="34"/>
  <c r="D80" i="34"/>
  <c r="O79" i="34"/>
  <c r="L79" i="34"/>
  <c r="I79" i="34"/>
  <c r="F79" i="34"/>
  <c r="O78" i="34"/>
  <c r="L78" i="34"/>
  <c r="C78" i="34" s="1"/>
  <c r="I78" i="34"/>
  <c r="F78" i="34"/>
  <c r="F77" i="34" s="1"/>
  <c r="O77" i="34"/>
  <c r="O76" i="34" s="1"/>
  <c r="N77" i="34"/>
  <c r="M77" i="34"/>
  <c r="K77" i="34"/>
  <c r="K76" i="34" s="1"/>
  <c r="K75" i="34" s="1"/>
  <c r="J77" i="34"/>
  <c r="H77" i="34"/>
  <c r="G77" i="34"/>
  <c r="G76" i="34" s="1"/>
  <c r="G75" i="34" s="1"/>
  <c r="E77" i="34"/>
  <c r="D77" i="34"/>
  <c r="D76" i="34" s="1"/>
  <c r="D75" i="34" s="1"/>
  <c r="N76" i="34"/>
  <c r="M76" i="34"/>
  <c r="J76" i="34"/>
  <c r="H76" i="34"/>
  <c r="H75" i="34" s="1"/>
  <c r="E76" i="34"/>
  <c r="N75" i="34"/>
  <c r="M75" i="34"/>
  <c r="J75" i="34"/>
  <c r="O74" i="34"/>
  <c r="L74" i="34"/>
  <c r="I74" i="34"/>
  <c r="F74" i="34"/>
  <c r="C74" i="34"/>
  <c r="O73" i="34"/>
  <c r="L73" i="34"/>
  <c r="I73" i="34"/>
  <c r="F73" i="34"/>
  <c r="C73" i="34" s="1"/>
  <c r="O72" i="34"/>
  <c r="L72" i="34"/>
  <c r="I72" i="34"/>
  <c r="F72" i="34"/>
  <c r="O71" i="34"/>
  <c r="L71" i="34"/>
  <c r="I71" i="34"/>
  <c r="F71" i="34"/>
  <c r="O70" i="34"/>
  <c r="L70" i="34"/>
  <c r="C70" i="34" s="1"/>
  <c r="I70" i="34"/>
  <c r="F70" i="34"/>
  <c r="O69" i="34"/>
  <c r="O67" i="34" s="1"/>
  <c r="N69" i="34"/>
  <c r="M69" i="34"/>
  <c r="K69" i="34"/>
  <c r="K67" i="34" s="1"/>
  <c r="J69" i="34"/>
  <c r="H69" i="34"/>
  <c r="H67" i="34" s="1"/>
  <c r="G69" i="34"/>
  <c r="G67" i="34" s="1"/>
  <c r="E69" i="34"/>
  <c r="D69" i="34"/>
  <c r="D67" i="34" s="1"/>
  <c r="O68" i="34"/>
  <c r="L68" i="34"/>
  <c r="I68" i="34"/>
  <c r="F68" i="34"/>
  <c r="N67" i="34"/>
  <c r="M67" i="34"/>
  <c r="J67" i="34"/>
  <c r="E67" i="34"/>
  <c r="O66" i="34"/>
  <c r="L66" i="34"/>
  <c r="I66" i="34"/>
  <c r="F66" i="34"/>
  <c r="C66" i="34"/>
  <c r="O65" i="34"/>
  <c r="L65" i="34"/>
  <c r="I65" i="34"/>
  <c r="F65" i="34"/>
  <c r="C65" i="34" s="1"/>
  <c r="O64" i="34"/>
  <c r="L64" i="34"/>
  <c r="I64" i="34"/>
  <c r="F64" i="34"/>
  <c r="O63" i="34"/>
  <c r="L63" i="34"/>
  <c r="I63" i="34"/>
  <c r="F63" i="34"/>
  <c r="O62" i="34"/>
  <c r="L62" i="34"/>
  <c r="C62" i="34" s="1"/>
  <c r="I62" i="34"/>
  <c r="F62" i="34"/>
  <c r="O61" i="34"/>
  <c r="O58" i="34" s="1"/>
  <c r="L61" i="34"/>
  <c r="I61" i="34"/>
  <c r="F61" i="34"/>
  <c r="C61" i="34"/>
  <c r="O60" i="34"/>
  <c r="L60" i="34"/>
  <c r="I60" i="34"/>
  <c r="F60" i="34"/>
  <c r="C60" i="34" s="1"/>
  <c r="O59" i="34"/>
  <c r="L59" i="34"/>
  <c r="I59" i="34"/>
  <c r="F59" i="34"/>
  <c r="N58" i="34"/>
  <c r="M58" i="34"/>
  <c r="K58" i="34"/>
  <c r="K54" i="34" s="1"/>
  <c r="K53" i="34" s="1"/>
  <c r="K52" i="34" s="1"/>
  <c r="J58" i="34"/>
  <c r="H58" i="34"/>
  <c r="G58" i="34"/>
  <c r="F58" i="34"/>
  <c r="E58" i="34"/>
  <c r="D58" i="34"/>
  <c r="O57" i="34"/>
  <c r="O55" i="34" s="1"/>
  <c r="O54" i="34" s="1"/>
  <c r="O53" i="34" s="1"/>
  <c r="L57" i="34"/>
  <c r="I57" i="34"/>
  <c r="F57" i="34"/>
  <c r="C57" i="34"/>
  <c r="O56" i="34"/>
  <c r="L56" i="34"/>
  <c r="L55" i="34" s="1"/>
  <c r="I56" i="34"/>
  <c r="I55" i="34" s="1"/>
  <c r="F56" i="34"/>
  <c r="C56" i="34" s="1"/>
  <c r="N55" i="34"/>
  <c r="M55" i="34"/>
  <c r="M54" i="34" s="1"/>
  <c r="K55" i="34"/>
  <c r="J55" i="34"/>
  <c r="J54" i="34" s="1"/>
  <c r="J53" i="34" s="1"/>
  <c r="J52" i="34" s="1"/>
  <c r="J51" i="34" s="1"/>
  <c r="J50" i="34" s="1"/>
  <c r="H55" i="34"/>
  <c r="G55" i="34"/>
  <c r="F55" i="34"/>
  <c r="F54" i="34" s="1"/>
  <c r="E55" i="34"/>
  <c r="E54" i="34" s="1"/>
  <c r="E53" i="34" s="1"/>
  <c r="E52" i="34" s="1"/>
  <c r="D55" i="34"/>
  <c r="N54" i="34"/>
  <c r="N53" i="34" s="1"/>
  <c r="N52" i="34" s="1"/>
  <c r="H54" i="34"/>
  <c r="G54" i="34"/>
  <c r="G53" i="34" s="1"/>
  <c r="G52" i="34" s="1"/>
  <c r="D54" i="34"/>
  <c r="H53" i="34"/>
  <c r="H52" i="34" s="1"/>
  <c r="H51" i="34" s="1"/>
  <c r="D53" i="34"/>
  <c r="D52" i="34" s="1"/>
  <c r="O47" i="34"/>
  <c r="C47" i="34" s="1"/>
  <c r="O46" i="34"/>
  <c r="O45" i="34" s="1"/>
  <c r="C46" i="34"/>
  <c r="N45" i="34"/>
  <c r="M45" i="34"/>
  <c r="L44" i="34"/>
  <c r="I44" i="34"/>
  <c r="F44" i="34"/>
  <c r="C44" i="34"/>
  <c r="L43" i="34"/>
  <c r="K43" i="34"/>
  <c r="J43" i="34"/>
  <c r="I43" i="34"/>
  <c r="H43" i="34"/>
  <c r="G43" i="34"/>
  <c r="F43" i="34"/>
  <c r="E43" i="34"/>
  <c r="D43" i="34"/>
  <c r="F42" i="34"/>
  <c r="C42" i="34"/>
  <c r="F41" i="34"/>
  <c r="C41" i="34" s="1"/>
  <c r="E41" i="34"/>
  <c r="D41" i="34"/>
  <c r="L40" i="34"/>
  <c r="C40" i="34" s="1"/>
  <c r="L39" i="34"/>
  <c r="C39" i="34" s="1"/>
  <c r="L38" i="34"/>
  <c r="C38" i="34" s="1"/>
  <c r="L37" i="34"/>
  <c r="C37" i="34" s="1"/>
  <c r="K36" i="34"/>
  <c r="J36" i="34"/>
  <c r="L35" i="34"/>
  <c r="C35" i="34" s="1"/>
  <c r="L34" i="34"/>
  <c r="L33" i="34" s="1"/>
  <c r="C33" i="34" s="1"/>
  <c r="C34" i="34"/>
  <c r="K33" i="34"/>
  <c r="J33" i="34"/>
  <c r="L32" i="34"/>
  <c r="C32" i="34" s="1"/>
  <c r="K31" i="34"/>
  <c r="K26" i="34" s="1"/>
  <c r="J31" i="34"/>
  <c r="L30" i="34"/>
  <c r="C30" i="34" s="1"/>
  <c r="L29" i="34"/>
  <c r="C29" i="34" s="1"/>
  <c r="L28" i="34"/>
  <c r="C28" i="34" s="1"/>
  <c r="K27" i="34"/>
  <c r="J27" i="34"/>
  <c r="J26" i="34" s="1"/>
  <c r="F25" i="34"/>
  <c r="C25" i="34" s="1"/>
  <c r="I24" i="34"/>
  <c r="O23" i="34"/>
  <c r="L23" i="34"/>
  <c r="I23" i="34"/>
  <c r="C23" i="34" s="1"/>
  <c r="F23" i="34"/>
  <c r="O22" i="34"/>
  <c r="L22" i="34"/>
  <c r="L21" i="34" s="1"/>
  <c r="I22" i="34"/>
  <c r="F22" i="34"/>
  <c r="F21" i="34" s="1"/>
  <c r="F289" i="34" s="1"/>
  <c r="O21" i="34"/>
  <c r="N21" i="34"/>
  <c r="N289" i="34" s="1"/>
  <c r="N288" i="34" s="1"/>
  <c r="M21" i="34"/>
  <c r="M289" i="34" s="1"/>
  <c r="M288" i="34" s="1"/>
  <c r="K21" i="34"/>
  <c r="J21" i="34"/>
  <c r="J289" i="34" s="1"/>
  <c r="J288" i="34" s="1"/>
  <c r="H21" i="34"/>
  <c r="H289" i="34" s="1"/>
  <c r="H288" i="34" s="1"/>
  <c r="G21" i="34"/>
  <c r="E21" i="34"/>
  <c r="E289" i="34" s="1"/>
  <c r="E288" i="34" s="1"/>
  <c r="D21" i="34"/>
  <c r="D289" i="34" s="1"/>
  <c r="D288" i="34" s="1"/>
  <c r="N20" i="34"/>
  <c r="M20" i="34"/>
  <c r="H20" i="34"/>
  <c r="O298" i="33"/>
  <c r="L298" i="33"/>
  <c r="I298" i="33"/>
  <c r="F298" i="33"/>
  <c r="C298" i="33"/>
  <c r="O297" i="33"/>
  <c r="L297" i="33"/>
  <c r="I297" i="33"/>
  <c r="F297" i="33"/>
  <c r="C297" i="33" s="1"/>
  <c r="O296" i="33"/>
  <c r="L296" i="33"/>
  <c r="I296" i="33"/>
  <c r="F296" i="33"/>
  <c r="C296" i="33" s="1"/>
  <c r="O295" i="33"/>
  <c r="L295" i="33"/>
  <c r="I295" i="33"/>
  <c r="F295" i="33"/>
  <c r="O294" i="33"/>
  <c r="L294" i="33"/>
  <c r="C294" i="33" s="1"/>
  <c r="I294" i="33"/>
  <c r="F294" i="33"/>
  <c r="O293" i="33"/>
  <c r="O290" i="33" s="1"/>
  <c r="L293" i="33"/>
  <c r="I293" i="33"/>
  <c r="F293" i="33"/>
  <c r="C293" i="33"/>
  <c r="O292" i="33"/>
  <c r="L292" i="33"/>
  <c r="I292" i="33"/>
  <c r="F292" i="33"/>
  <c r="C292" i="33" s="1"/>
  <c r="O291" i="33"/>
  <c r="L291" i="33"/>
  <c r="I291" i="33"/>
  <c r="I290" i="33" s="1"/>
  <c r="F291" i="33"/>
  <c r="F290" i="33" s="1"/>
  <c r="N290" i="33"/>
  <c r="M290" i="33"/>
  <c r="K290" i="33"/>
  <c r="J290" i="33"/>
  <c r="H290" i="33"/>
  <c r="G290" i="33"/>
  <c r="E290" i="33"/>
  <c r="D290" i="33"/>
  <c r="O285" i="33"/>
  <c r="L285" i="33"/>
  <c r="I285" i="33"/>
  <c r="F285" i="33"/>
  <c r="F283" i="33" s="1"/>
  <c r="O284" i="33"/>
  <c r="L284" i="33"/>
  <c r="I284" i="33"/>
  <c r="F284" i="33"/>
  <c r="C284" i="33" s="1"/>
  <c r="N283" i="33"/>
  <c r="M283" i="33"/>
  <c r="L283" i="33"/>
  <c r="K283" i="33"/>
  <c r="J283" i="33"/>
  <c r="I283" i="33"/>
  <c r="H283" i="33"/>
  <c r="G283" i="33"/>
  <c r="E283" i="33"/>
  <c r="D283" i="33"/>
  <c r="O282" i="33"/>
  <c r="L282" i="33"/>
  <c r="L281" i="33" s="1"/>
  <c r="I282" i="33"/>
  <c r="I281" i="33" s="1"/>
  <c r="F282" i="33"/>
  <c r="O281" i="33"/>
  <c r="N281" i="33"/>
  <c r="N269" i="33" s="1"/>
  <c r="M281" i="33"/>
  <c r="K281" i="33"/>
  <c r="J281" i="33"/>
  <c r="H281" i="33"/>
  <c r="G281" i="33"/>
  <c r="F281" i="33"/>
  <c r="C281" i="33" s="1"/>
  <c r="E281" i="33"/>
  <c r="D281" i="33"/>
  <c r="O280" i="33"/>
  <c r="L280" i="33"/>
  <c r="I280" i="33"/>
  <c r="F280" i="33"/>
  <c r="C280" i="33"/>
  <c r="O279" i="33"/>
  <c r="L279" i="33"/>
  <c r="I279" i="33"/>
  <c r="F279" i="33"/>
  <c r="C279" i="33" s="1"/>
  <c r="O278" i="33"/>
  <c r="L278" i="33"/>
  <c r="I278" i="33"/>
  <c r="F278" i="33"/>
  <c r="C278" i="33"/>
  <c r="O277" i="33"/>
  <c r="O276" i="33" s="1"/>
  <c r="O270" i="33" s="1"/>
  <c r="O269" i="33" s="1"/>
  <c r="L277" i="33"/>
  <c r="I277" i="33"/>
  <c r="F277" i="33"/>
  <c r="N276" i="33"/>
  <c r="M276" i="33"/>
  <c r="M270" i="33" s="1"/>
  <c r="M269" i="33" s="1"/>
  <c r="L276" i="33"/>
  <c r="K276" i="33"/>
  <c r="J276" i="33"/>
  <c r="I276" i="33"/>
  <c r="H276" i="33"/>
  <c r="G276" i="33"/>
  <c r="E276" i="33"/>
  <c r="D276" i="33"/>
  <c r="O275" i="33"/>
  <c r="L275" i="33"/>
  <c r="I275" i="33"/>
  <c r="F275" i="33"/>
  <c r="O274" i="33"/>
  <c r="L274" i="33"/>
  <c r="I274" i="33"/>
  <c r="F274" i="33"/>
  <c r="O273" i="33"/>
  <c r="L273" i="33"/>
  <c r="I273" i="33"/>
  <c r="F273" i="33"/>
  <c r="F272" i="33" s="1"/>
  <c r="O272" i="33"/>
  <c r="N272" i="33"/>
  <c r="M272" i="33"/>
  <c r="K272" i="33"/>
  <c r="K270" i="33" s="1"/>
  <c r="K269" i="33" s="1"/>
  <c r="J272" i="33"/>
  <c r="H272" i="33"/>
  <c r="H270" i="33" s="1"/>
  <c r="G272" i="33"/>
  <c r="G270" i="33" s="1"/>
  <c r="G269" i="33" s="1"/>
  <c r="E272" i="33"/>
  <c r="D272" i="33"/>
  <c r="O271" i="33"/>
  <c r="L271" i="33"/>
  <c r="I271" i="33"/>
  <c r="F271" i="33"/>
  <c r="C271" i="33" s="1"/>
  <c r="N270" i="33"/>
  <c r="J270" i="33"/>
  <c r="J269" i="33" s="1"/>
  <c r="E270" i="33"/>
  <c r="E269" i="33" s="1"/>
  <c r="H269" i="33"/>
  <c r="O268" i="33"/>
  <c r="L268" i="33"/>
  <c r="I268" i="33"/>
  <c r="I264" i="33" s="1"/>
  <c r="F268" i="33"/>
  <c r="O267" i="33"/>
  <c r="L267" i="33"/>
  <c r="I267" i="33"/>
  <c r="F267" i="33"/>
  <c r="O266" i="33"/>
  <c r="L266" i="33"/>
  <c r="I266" i="33"/>
  <c r="F266" i="33"/>
  <c r="C266" i="33"/>
  <c r="O265" i="33"/>
  <c r="O264" i="33" s="1"/>
  <c r="L265" i="33"/>
  <c r="I265" i="33"/>
  <c r="F265" i="33"/>
  <c r="N264" i="33"/>
  <c r="M264" i="33"/>
  <c r="K264" i="33"/>
  <c r="J264" i="33"/>
  <c r="H264" i="33"/>
  <c r="G264" i="33"/>
  <c r="E264" i="33"/>
  <c r="D264" i="33"/>
  <c r="O263" i="33"/>
  <c r="L263" i="33"/>
  <c r="I263" i="33"/>
  <c r="F263" i="33"/>
  <c r="O262" i="33"/>
  <c r="L262" i="33"/>
  <c r="I262" i="33"/>
  <c r="F262" i="33"/>
  <c r="C262" i="33"/>
  <c r="O261" i="33"/>
  <c r="L261" i="33"/>
  <c r="I261" i="33"/>
  <c r="F261" i="33"/>
  <c r="N260" i="33"/>
  <c r="M260" i="33"/>
  <c r="K260" i="33"/>
  <c r="J260" i="33"/>
  <c r="I260" i="33"/>
  <c r="H260" i="33"/>
  <c r="H259" i="33" s="1"/>
  <c r="G260" i="33"/>
  <c r="E260" i="33"/>
  <c r="E259" i="33" s="1"/>
  <c r="D260" i="33"/>
  <c r="D259" i="33" s="1"/>
  <c r="N259" i="33"/>
  <c r="K259" i="33"/>
  <c r="J259" i="33"/>
  <c r="G259" i="33"/>
  <c r="O258" i="33"/>
  <c r="L258" i="33"/>
  <c r="I258" i="33"/>
  <c r="F258" i="33"/>
  <c r="C258" i="33"/>
  <c r="O257" i="33"/>
  <c r="L257" i="33"/>
  <c r="I257" i="33"/>
  <c r="F257" i="33"/>
  <c r="C257" i="33" s="1"/>
  <c r="O256" i="33"/>
  <c r="L256" i="33"/>
  <c r="I256" i="33"/>
  <c r="F256" i="33"/>
  <c r="C256" i="33" s="1"/>
  <c r="O255" i="33"/>
  <c r="L255" i="33"/>
  <c r="I255" i="33"/>
  <c r="F255" i="33"/>
  <c r="O254" i="33"/>
  <c r="L254" i="33"/>
  <c r="I254" i="33"/>
  <c r="F254" i="33"/>
  <c r="C254" i="33"/>
  <c r="O253" i="33"/>
  <c r="L253" i="33"/>
  <c r="I253" i="33"/>
  <c r="F253" i="33"/>
  <c r="C253" i="33" s="1"/>
  <c r="N252" i="33"/>
  <c r="M252" i="33"/>
  <c r="K252" i="33"/>
  <c r="J252" i="33"/>
  <c r="J251" i="33" s="1"/>
  <c r="J230" i="33" s="1"/>
  <c r="I252" i="33"/>
  <c r="H252" i="33"/>
  <c r="H251" i="33" s="1"/>
  <c r="G252" i="33"/>
  <c r="F252" i="33"/>
  <c r="F251" i="33" s="1"/>
  <c r="E252" i="33"/>
  <c r="D252" i="33"/>
  <c r="D251" i="33" s="1"/>
  <c r="N251" i="33"/>
  <c r="M251" i="33"/>
  <c r="K251" i="33"/>
  <c r="I251" i="33"/>
  <c r="G251" i="33"/>
  <c r="E251" i="33"/>
  <c r="O250" i="33"/>
  <c r="L250" i="33"/>
  <c r="I250" i="33"/>
  <c r="F250" i="33"/>
  <c r="C250" i="33" s="1"/>
  <c r="O249" i="33"/>
  <c r="L249" i="33"/>
  <c r="I249" i="33"/>
  <c r="F249" i="33"/>
  <c r="C249" i="33" s="1"/>
  <c r="O248" i="33"/>
  <c r="L248" i="33"/>
  <c r="I248" i="33"/>
  <c r="F248" i="33"/>
  <c r="O247" i="33"/>
  <c r="L247" i="33"/>
  <c r="L246" i="33" s="1"/>
  <c r="I247" i="33"/>
  <c r="F247" i="33"/>
  <c r="O246" i="33"/>
  <c r="N246" i="33"/>
  <c r="M246" i="33"/>
  <c r="K246" i="33"/>
  <c r="J246" i="33"/>
  <c r="H246" i="33"/>
  <c r="G246" i="33"/>
  <c r="F246" i="33"/>
  <c r="E246" i="33"/>
  <c r="D246" i="33"/>
  <c r="O245" i="33"/>
  <c r="L245" i="33"/>
  <c r="I245" i="33"/>
  <c r="F245" i="33"/>
  <c r="C245" i="33"/>
  <c r="O244" i="33"/>
  <c r="L244" i="33"/>
  <c r="I244" i="33"/>
  <c r="F244" i="33"/>
  <c r="C244" i="33" s="1"/>
  <c r="O243" i="33"/>
  <c r="L243" i="33"/>
  <c r="I243" i="33"/>
  <c r="F243" i="33"/>
  <c r="C243" i="33"/>
  <c r="O242" i="33"/>
  <c r="L242" i="33"/>
  <c r="I242" i="33"/>
  <c r="F242" i="33"/>
  <c r="C242" i="33" s="1"/>
  <c r="O241" i="33"/>
  <c r="L241" i="33"/>
  <c r="I241" i="33"/>
  <c r="C241" i="33" s="1"/>
  <c r="F241" i="33"/>
  <c r="O240" i="33"/>
  <c r="L240" i="33"/>
  <c r="I240" i="33"/>
  <c r="F240" i="33"/>
  <c r="O239" i="33"/>
  <c r="O238" i="33" s="1"/>
  <c r="L239" i="33"/>
  <c r="I239" i="33"/>
  <c r="F239" i="33"/>
  <c r="C239" i="33"/>
  <c r="N238" i="33"/>
  <c r="M238" i="33"/>
  <c r="L238" i="33"/>
  <c r="K238" i="33"/>
  <c r="J238" i="33"/>
  <c r="H238" i="33"/>
  <c r="G238" i="33"/>
  <c r="F238" i="33"/>
  <c r="E238" i="33"/>
  <c r="D238" i="33"/>
  <c r="O237" i="33"/>
  <c r="O235" i="33" s="1"/>
  <c r="O231" i="33" s="1"/>
  <c r="L237" i="33"/>
  <c r="I237" i="33"/>
  <c r="F237" i="33"/>
  <c r="C237" i="33" s="1"/>
  <c r="O236" i="33"/>
  <c r="L236" i="33"/>
  <c r="L235" i="33" s="1"/>
  <c r="I236" i="33"/>
  <c r="I235" i="33" s="1"/>
  <c r="F236" i="33"/>
  <c r="F235" i="33" s="1"/>
  <c r="N235" i="33"/>
  <c r="M235" i="33"/>
  <c r="M231" i="33" s="1"/>
  <c r="K235" i="33"/>
  <c r="J235" i="33"/>
  <c r="H235" i="33"/>
  <c r="G235" i="33"/>
  <c r="E235" i="33"/>
  <c r="D235" i="33"/>
  <c r="O234" i="33"/>
  <c r="L234" i="33"/>
  <c r="L233" i="33" s="1"/>
  <c r="I234" i="33"/>
  <c r="F234" i="33"/>
  <c r="F233" i="33" s="1"/>
  <c r="O233" i="33"/>
  <c r="N233" i="33"/>
  <c r="M233" i="33"/>
  <c r="K233" i="33"/>
  <c r="K231" i="33" s="1"/>
  <c r="K230" i="33" s="1"/>
  <c r="J233" i="33"/>
  <c r="I233" i="33"/>
  <c r="H233" i="33"/>
  <c r="G233" i="33"/>
  <c r="E233" i="33"/>
  <c r="E231" i="33" s="1"/>
  <c r="E230" i="33" s="1"/>
  <c r="D233" i="33"/>
  <c r="D231" i="33" s="1"/>
  <c r="O232" i="33"/>
  <c r="L232" i="33"/>
  <c r="I232" i="33"/>
  <c r="F232" i="33"/>
  <c r="N231" i="33"/>
  <c r="N230" i="33" s="1"/>
  <c r="N194" i="33" s="1"/>
  <c r="J231" i="33"/>
  <c r="G231" i="33"/>
  <c r="G230" i="33" s="1"/>
  <c r="D230" i="33"/>
  <c r="O229" i="33"/>
  <c r="L229" i="33"/>
  <c r="I229" i="33"/>
  <c r="C229" i="33" s="1"/>
  <c r="F229" i="33"/>
  <c r="O228" i="33"/>
  <c r="L228" i="33"/>
  <c r="L227" i="33" s="1"/>
  <c r="I228" i="33"/>
  <c r="F228" i="33"/>
  <c r="O227" i="33"/>
  <c r="N227" i="33"/>
  <c r="M227" i="33"/>
  <c r="K227" i="33"/>
  <c r="J227" i="33"/>
  <c r="I227" i="33"/>
  <c r="H227" i="33"/>
  <c r="G227" i="33"/>
  <c r="F227" i="33"/>
  <c r="C227" i="33" s="1"/>
  <c r="E227" i="33"/>
  <c r="D227" i="33"/>
  <c r="O226" i="33"/>
  <c r="L226" i="33"/>
  <c r="I226" i="33"/>
  <c r="F226" i="33"/>
  <c r="C226" i="33"/>
  <c r="O225" i="33"/>
  <c r="L225" i="33"/>
  <c r="I225" i="33"/>
  <c r="F225" i="33"/>
  <c r="C225" i="33" s="1"/>
  <c r="O224" i="33"/>
  <c r="L224" i="33"/>
  <c r="I224" i="33"/>
  <c r="F224" i="33"/>
  <c r="O223" i="33"/>
  <c r="L223" i="33"/>
  <c r="I223" i="33"/>
  <c r="I216" i="33" s="1"/>
  <c r="F223" i="33"/>
  <c r="O222" i="33"/>
  <c r="L222" i="33"/>
  <c r="C222" i="33" s="1"/>
  <c r="I222" i="33"/>
  <c r="F222" i="33"/>
  <c r="O221" i="33"/>
  <c r="L221" i="33"/>
  <c r="I221" i="33"/>
  <c r="F221" i="33"/>
  <c r="C221" i="33"/>
  <c r="O220" i="33"/>
  <c r="L220" i="33"/>
  <c r="I220" i="33"/>
  <c r="F220" i="33"/>
  <c r="C220" i="33" s="1"/>
  <c r="O219" i="33"/>
  <c r="L219" i="33"/>
  <c r="I219" i="33"/>
  <c r="F219" i="33"/>
  <c r="C219" i="33"/>
  <c r="O218" i="33"/>
  <c r="L218" i="33"/>
  <c r="L216" i="33" s="1"/>
  <c r="I218" i="33"/>
  <c r="F218" i="33"/>
  <c r="C218" i="33" s="1"/>
  <c r="O217" i="33"/>
  <c r="L217" i="33"/>
  <c r="I217" i="33"/>
  <c r="C217" i="33" s="1"/>
  <c r="F217" i="33"/>
  <c r="N216" i="33"/>
  <c r="M216" i="33"/>
  <c r="K216" i="33"/>
  <c r="J216" i="33"/>
  <c r="J204" i="33" s="1"/>
  <c r="H216" i="33"/>
  <c r="G216" i="33"/>
  <c r="F216" i="33"/>
  <c r="E216" i="33"/>
  <c r="D216" i="33"/>
  <c r="O215" i="33"/>
  <c r="L215" i="33"/>
  <c r="I215" i="33"/>
  <c r="C215" i="33" s="1"/>
  <c r="F215" i="33"/>
  <c r="O214" i="33"/>
  <c r="L214" i="33"/>
  <c r="I214" i="33"/>
  <c r="F214" i="33"/>
  <c r="C214" i="33"/>
  <c r="O213" i="33"/>
  <c r="L213" i="33"/>
  <c r="I213" i="33"/>
  <c r="F213" i="33"/>
  <c r="C213" i="33" s="1"/>
  <c r="O212" i="33"/>
  <c r="L212" i="33"/>
  <c r="I212" i="33"/>
  <c r="F212" i="33"/>
  <c r="O211" i="33"/>
  <c r="L211" i="33"/>
  <c r="I211" i="33"/>
  <c r="I205" i="33" s="1"/>
  <c r="I204" i="33" s="1"/>
  <c r="F211" i="33"/>
  <c r="O210" i="33"/>
  <c r="L210" i="33"/>
  <c r="C210" i="33" s="1"/>
  <c r="I210" i="33"/>
  <c r="F210" i="33"/>
  <c r="O209" i="33"/>
  <c r="L209" i="33"/>
  <c r="I209" i="33"/>
  <c r="F209" i="33"/>
  <c r="C209" i="33"/>
  <c r="O208" i="33"/>
  <c r="L208" i="33"/>
  <c r="I208" i="33"/>
  <c r="F208" i="33"/>
  <c r="C208" i="33" s="1"/>
  <c r="O207" i="33"/>
  <c r="O205" i="33" s="1"/>
  <c r="L207" i="33"/>
  <c r="I207" i="33"/>
  <c r="F207" i="33"/>
  <c r="C207" i="33"/>
  <c r="O206" i="33"/>
  <c r="L206" i="33"/>
  <c r="L205" i="33" s="1"/>
  <c r="L204" i="33" s="1"/>
  <c r="I206" i="33"/>
  <c r="F206" i="33"/>
  <c r="C206" i="33" s="1"/>
  <c r="N205" i="33"/>
  <c r="M205" i="33"/>
  <c r="K205" i="33"/>
  <c r="K204" i="33" s="1"/>
  <c r="J205" i="33"/>
  <c r="H205" i="33"/>
  <c r="G205" i="33"/>
  <c r="G204" i="33" s="1"/>
  <c r="E205" i="33"/>
  <c r="E204" i="33" s="1"/>
  <c r="D205" i="33"/>
  <c r="N204" i="33"/>
  <c r="M204" i="33"/>
  <c r="H204" i="33"/>
  <c r="D204" i="33"/>
  <c r="O203" i="33"/>
  <c r="L203" i="33"/>
  <c r="I203" i="33"/>
  <c r="F203" i="33"/>
  <c r="C203" i="33"/>
  <c r="O202" i="33"/>
  <c r="L202" i="33"/>
  <c r="I202" i="33"/>
  <c r="F202" i="33"/>
  <c r="C202" i="33" s="1"/>
  <c r="O201" i="33"/>
  <c r="L201" i="33"/>
  <c r="I201" i="33"/>
  <c r="I196" i="33" s="1"/>
  <c r="F201" i="33"/>
  <c r="C201" i="33" s="1"/>
  <c r="O200" i="33"/>
  <c r="L200" i="33"/>
  <c r="I200" i="33"/>
  <c r="F200" i="33"/>
  <c r="O199" i="33"/>
  <c r="L199" i="33"/>
  <c r="L198" i="33" s="1"/>
  <c r="L196" i="33" s="1"/>
  <c r="I199" i="33"/>
  <c r="I198" i="33" s="1"/>
  <c r="F199" i="33"/>
  <c r="O198" i="33"/>
  <c r="N198" i="33"/>
  <c r="M198" i="33"/>
  <c r="K198" i="33"/>
  <c r="K196" i="33" s="1"/>
  <c r="K195" i="33" s="1"/>
  <c r="K194" i="33" s="1"/>
  <c r="J198" i="33"/>
  <c r="H198" i="33"/>
  <c r="G198" i="33"/>
  <c r="G196" i="33" s="1"/>
  <c r="F198" i="33"/>
  <c r="C198" i="33" s="1"/>
  <c r="E198" i="33"/>
  <c r="D198" i="33"/>
  <c r="O197" i="33"/>
  <c r="O196" i="33" s="1"/>
  <c r="L197" i="33"/>
  <c r="I197" i="33"/>
  <c r="F197" i="33"/>
  <c r="C197" i="33"/>
  <c r="N196" i="33"/>
  <c r="M196" i="33"/>
  <c r="J196" i="33"/>
  <c r="J195" i="33" s="1"/>
  <c r="H196" i="33"/>
  <c r="E196" i="33"/>
  <c r="E195" i="33" s="1"/>
  <c r="E194" i="33" s="1"/>
  <c r="D196" i="33"/>
  <c r="D195" i="33" s="1"/>
  <c r="N195" i="33"/>
  <c r="M195" i="33"/>
  <c r="G195" i="33"/>
  <c r="G194" i="33" s="1"/>
  <c r="O193" i="33"/>
  <c r="O192" i="33" s="1"/>
  <c r="L193" i="33"/>
  <c r="I193" i="33"/>
  <c r="F193" i="33"/>
  <c r="F192" i="33" s="1"/>
  <c r="N192" i="33"/>
  <c r="M192" i="33"/>
  <c r="L192" i="33"/>
  <c r="L191" i="33" s="1"/>
  <c r="K192" i="33"/>
  <c r="J192" i="33"/>
  <c r="J191" i="33" s="1"/>
  <c r="J187" i="33" s="1"/>
  <c r="I192" i="33"/>
  <c r="I191" i="33" s="1"/>
  <c r="H192" i="33"/>
  <c r="H191" i="33" s="1"/>
  <c r="G192" i="33"/>
  <c r="E192" i="33"/>
  <c r="E191" i="33" s="1"/>
  <c r="E187" i="33" s="1"/>
  <c r="D192" i="33"/>
  <c r="D191" i="33" s="1"/>
  <c r="O191" i="33"/>
  <c r="N191" i="33"/>
  <c r="N187" i="33" s="1"/>
  <c r="M191" i="33"/>
  <c r="M187" i="33" s="1"/>
  <c r="K191" i="33"/>
  <c r="G191" i="33"/>
  <c r="G187" i="33" s="1"/>
  <c r="O190" i="33"/>
  <c r="L190" i="33"/>
  <c r="I190" i="33"/>
  <c r="F190" i="33"/>
  <c r="C190" i="33"/>
  <c r="O189" i="33"/>
  <c r="L189" i="33"/>
  <c r="I189" i="33"/>
  <c r="F189" i="33"/>
  <c r="C189" i="33" s="1"/>
  <c r="N188" i="33"/>
  <c r="M188" i="33"/>
  <c r="L188" i="33"/>
  <c r="L187" i="33" s="1"/>
  <c r="K188" i="33"/>
  <c r="J188" i="33"/>
  <c r="I188" i="33"/>
  <c r="I187" i="33" s="1"/>
  <c r="H188" i="33"/>
  <c r="H187" i="33" s="1"/>
  <c r="G188" i="33"/>
  <c r="E188" i="33"/>
  <c r="D188" i="33"/>
  <c r="D187" i="33" s="1"/>
  <c r="K187" i="33"/>
  <c r="O186" i="33"/>
  <c r="L186" i="33"/>
  <c r="C186" i="33" s="1"/>
  <c r="I186" i="33"/>
  <c r="F186" i="33"/>
  <c r="O185" i="33"/>
  <c r="O184" i="33" s="1"/>
  <c r="L185" i="33"/>
  <c r="I185" i="33"/>
  <c r="F185" i="33"/>
  <c r="C185" i="33"/>
  <c r="N184" i="33"/>
  <c r="M184" i="33"/>
  <c r="K184" i="33"/>
  <c r="J184" i="33"/>
  <c r="I184" i="33"/>
  <c r="H184" i="33"/>
  <c r="G184" i="33"/>
  <c r="F184" i="33"/>
  <c r="E184" i="33"/>
  <c r="D184" i="33"/>
  <c r="O183" i="33"/>
  <c r="L183" i="33"/>
  <c r="I183" i="33"/>
  <c r="F183" i="33"/>
  <c r="C183" i="33"/>
  <c r="O182" i="33"/>
  <c r="O179" i="33" s="1"/>
  <c r="L182" i="33"/>
  <c r="I182" i="33"/>
  <c r="F182" i="33"/>
  <c r="C182" i="33" s="1"/>
  <c r="O181" i="33"/>
  <c r="L181" i="33"/>
  <c r="I181" i="33"/>
  <c r="F181" i="33"/>
  <c r="F179" i="33" s="1"/>
  <c r="O180" i="33"/>
  <c r="L180" i="33"/>
  <c r="L179" i="33" s="1"/>
  <c r="I180" i="33"/>
  <c r="F180" i="33"/>
  <c r="N179" i="33"/>
  <c r="N174" i="33" s="1"/>
  <c r="N173" i="33" s="1"/>
  <c r="M179" i="33"/>
  <c r="M174" i="33" s="1"/>
  <c r="M173" i="33" s="1"/>
  <c r="K179" i="33"/>
  <c r="J179" i="33"/>
  <c r="I179" i="33"/>
  <c r="H179" i="33"/>
  <c r="G179" i="33"/>
  <c r="E179" i="33"/>
  <c r="E174" i="33" s="1"/>
  <c r="E173" i="33" s="1"/>
  <c r="D179" i="33"/>
  <c r="O178" i="33"/>
  <c r="L178" i="33"/>
  <c r="C178" i="33" s="1"/>
  <c r="I178" i="33"/>
  <c r="F178" i="33"/>
  <c r="O177" i="33"/>
  <c r="O175" i="33" s="1"/>
  <c r="L177" i="33"/>
  <c r="I177" i="33"/>
  <c r="F177" i="33"/>
  <c r="C177" i="33"/>
  <c r="O176" i="33"/>
  <c r="L176" i="33"/>
  <c r="I176" i="33"/>
  <c r="I175" i="33" s="1"/>
  <c r="I174" i="33" s="1"/>
  <c r="I173" i="33" s="1"/>
  <c r="F176" i="33"/>
  <c r="C176" i="33" s="1"/>
  <c r="N175" i="33"/>
  <c r="M175" i="33"/>
  <c r="K175" i="33"/>
  <c r="K174" i="33" s="1"/>
  <c r="K173" i="33" s="1"/>
  <c r="J175" i="33"/>
  <c r="J174" i="33" s="1"/>
  <c r="J173" i="33" s="1"/>
  <c r="H175" i="33"/>
  <c r="G175" i="33"/>
  <c r="G174" i="33" s="1"/>
  <c r="G173" i="33" s="1"/>
  <c r="E175" i="33"/>
  <c r="D175" i="33"/>
  <c r="H174" i="33"/>
  <c r="H173" i="33" s="1"/>
  <c r="D174" i="33"/>
  <c r="D173" i="33" s="1"/>
  <c r="O172" i="33"/>
  <c r="L172" i="33"/>
  <c r="I172" i="33"/>
  <c r="C172" i="33" s="1"/>
  <c r="F172" i="33"/>
  <c r="O171" i="33"/>
  <c r="L171" i="33"/>
  <c r="I171" i="33"/>
  <c r="F171" i="33"/>
  <c r="C171" i="33"/>
  <c r="O170" i="33"/>
  <c r="L170" i="33"/>
  <c r="I170" i="33"/>
  <c r="F170" i="33"/>
  <c r="C170" i="33" s="1"/>
  <c r="O169" i="33"/>
  <c r="L169" i="33"/>
  <c r="I169" i="33"/>
  <c r="F169" i="33"/>
  <c r="C169" i="33" s="1"/>
  <c r="O168" i="33"/>
  <c r="L168" i="33"/>
  <c r="I168" i="33"/>
  <c r="C168" i="33" s="1"/>
  <c r="F168" i="33"/>
  <c r="O167" i="33"/>
  <c r="O166" i="33" s="1"/>
  <c r="O165" i="33" s="1"/>
  <c r="L167" i="33"/>
  <c r="I167" i="33"/>
  <c r="F167" i="33"/>
  <c r="F166" i="33" s="1"/>
  <c r="C167" i="33"/>
  <c r="N166" i="33"/>
  <c r="M166" i="33"/>
  <c r="L166" i="33"/>
  <c r="L165" i="33" s="1"/>
  <c r="K166" i="33"/>
  <c r="K165" i="33" s="1"/>
  <c r="J166" i="33"/>
  <c r="H166" i="33"/>
  <c r="H165" i="33" s="1"/>
  <c r="G166" i="33"/>
  <c r="G165" i="33" s="1"/>
  <c r="E166" i="33"/>
  <c r="D166" i="33"/>
  <c r="D165" i="33" s="1"/>
  <c r="N165" i="33"/>
  <c r="M165" i="33"/>
  <c r="J165" i="33"/>
  <c r="E165" i="33"/>
  <c r="O164" i="33"/>
  <c r="L164" i="33"/>
  <c r="I164" i="33"/>
  <c r="C164" i="33" s="1"/>
  <c r="F164" i="33"/>
  <c r="O163" i="33"/>
  <c r="L163" i="33"/>
  <c r="I163" i="33"/>
  <c r="F163" i="33"/>
  <c r="C163" i="33"/>
  <c r="O162" i="33"/>
  <c r="O160" i="33" s="1"/>
  <c r="L162" i="33"/>
  <c r="I162" i="33"/>
  <c r="F162" i="33"/>
  <c r="C162" i="33" s="1"/>
  <c r="O161" i="33"/>
  <c r="L161" i="33"/>
  <c r="L160" i="33" s="1"/>
  <c r="I161" i="33"/>
  <c r="I160" i="33" s="1"/>
  <c r="F161" i="33"/>
  <c r="C161" i="33" s="1"/>
  <c r="N160" i="33"/>
  <c r="M160" i="33"/>
  <c r="K160" i="33"/>
  <c r="J160" i="33"/>
  <c r="H160" i="33"/>
  <c r="G160" i="33"/>
  <c r="F160" i="33"/>
  <c r="E160" i="33"/>
  <c r="D160" i="33"/>
  <c r="O159" i="33"/>
  <c r="L159" i="33"/>
  <c r="I159" i="33"/>
  <c r="F159" i="33"/>
  <c r="C159" i="33"/>
  <c r="O158" i="33"/>
  <c r="L158" i="33"/>
  <c r="I158" i="33"/>
  <c r="F158" i="33"/>
  <c r="C158" i="33" s="1"/>
  <c r="O157" i="33"/>
  <c r="L157" i="33"/>
  <c r="I157" i="33"/>
  <c r="F157" i="33"/>
  <c r="C157" i="33" s="1"/>
  <c r="O156" i="33"/>
  <c r="L156" i="33"/>
  <c r="I156" i="33"/>
  <c r="C156" i="33" s="1"/>
  <c r="F156" i="33"/>
  <c r="O155" i="33"/>
  <c r="L155" i="33"/>
  <c r="I155" i="33"/>
  <c r="F155" i="33"/>
  <c r="C155" i="33"/>
  <c r="O154" i="33"/>
  <c r="L154" i="33"/>
  <c r="I154" i="33"/>
  <c r="F154" i="33"/>
  <c r="C154" i="33" s="1"/>
  <c r="O153" i="33"/>
  <c r="L153" i="33"/>
  <c r="I153" i="33"/>
  <c r="F153" i="33"/>
  <c r="C153" i="33" s="1"/>
  <c r="O152" i="33"/>
  <c r="L152" i="33"/>
  <c r="L151" i="33" s="1"/>
  <c r="I152" i="33"/>
  <c r="C152" i="33" s="1"/>
  <c r="F152" i="33"/>
  <c r="O151" i="33"/>
  <c r="N151" i="33"/>
  <c r="M151" i="33"/>
  <c r="K151" i="33"/>
  <c r="J151" i="33"/>
  <c r="H151" i="33"/>
  <c r="G151" i="33"/>
  <c r="E151" i="33"/>
  <c r="D151" i="33"/>
  <c r="O150" i="33"/>
  <c r="L150" i="33"/>
  <c r="I150" i="33"/>
  <c r="F150" i="33"/>
  <c r="C150" i="33" s="1"/>
  <c r="O149" i="33"/>
  <c r="L149" i="33"/>
  <c r="I149" i="33"/>
  <c r="F149" i="33"/>
  <c r="C149" i="33" s="1"/>
  <c r="O148" i="33"/>
  <c r="L148" i="33"/>
  <c r="I148" i="33"/>
  <c r="C148" i="33" s="1"/>
  <c r="F148" i="33"/>
  <c r="O147" i="33"/>
  <c r="L147" i="33"/>
  <c r="I147" i="33"/>
  <c r="F147" i="33"/>
  <c r="C147" i="33"/>
  <c r="O146" i="33"/>
  <c r="O144" i="33" s="1"/>
  <c r="L146" i="33"/>
  <c r="I146" i="33"/>
  <c r="F146" i="33"/>
  <c r="C146" i="33" s="1"/>
  <c r="O145" i="33"/>
  <c r="L145" i="33"/>
  <c r="L144" i="33" s="1"/>
  <c r="I145" i="33"/>
  <c r="I144" i="33" s="1"/>
  <c r="F145" i="33"/>
  <c r="C145" i="33" s="1"/>
  <c r="N144" i="33"/>
  <c r="M144" i="33"/>
  <c r="K144" i="33"/>
  <c r="J144" i="33"/>
  <c r="H144" i="33"/>
  <c r="G144" i="33"/>
  <c r="F144" i="33"/>
  <c r="E144" i="33"/>
  <c r="D144" i="33"/>
  <c r="O143" i="33"/>
  <c r="L143" i="33"/>
  <c r="I143" i="33"/>
  <c r="F143" i="33"/>
  <c r="C143" i="33"/>
  <c r="O142" i="33"/>
  <c r="O141" i="33" s="1"/>
  <c r="L142" i="33"/>
  <c r="I142" i="33"/>
  <c r="F142" i="33"/>
  <c r="F141" i="33" s="1"/>
  <c r="C141" i="33" s="1"/>
  <c r="N141" i="33"/>
  <c r="M141" i="33"/>
  <c r="L141" i="33"/>
  <c r="K141" i="33"/>
  <c r="J141" i="33"/>
  <c r="I141" i="33"/>
  <c r="H141" i="33"/>
  <c r="G141" i="33"/>
  <c r="E141" i="33"/>
  <c r="D141" i="33"/>
  <c r="O140" i="33"/>
  <c r="L140" i="33"/>
  <c r="I140" i="33"/>
  <c r="C140" i="33" s="1"/>
  <c r="F140" i="33"/>
  <c r="O139" i="33"/>
  <c r="L139" i="33"/>
  <c r="I139" i="33"/>
  <c r="F139" i="33"/>
  <c r="C139" i="33"/>
  <c r="O138" i="33"/>
  <c r="O136" i="33" s="1"/>
  <c r="L138" i="33"/>
  <c r="I138" i="33"/>
  <c r="F138" i="33"/>
  <c r="C138" i="33" s="1"/>
  <c r="O137" i="33"/>
  <c r="L137" i="33"/>
  <c r="L136" i="33" s="1"/>
  <c r="I137" i="33"/>
  <c r="I136" i="33" s="1"/>
  <c r="F137" i="33"/>
  <c r="C137" i="33" s="1"/>
  <c r="N136" i="33"/>
  <c r="M136" i="33"/>
  <c r="M130" i="33" s="1"/>
  <c r="K136" i="33"/>
  <c r="J136" i="33"/>
  <c r="H136" i="33"/>
  <c r="G136" i="33"/>
  <c r="F136" i="33"/>
  <c r="C136" i="33" s="1"/>
  <c r="E136" i="33"/>
  <c r="E130" i="33" s="1"/>
  <c r="D136" i="33"/>
  <c r="O135" i="33"/>
  <c r="L135" i="33"/>
  <c r="I135" i="33"/>
  <c r="F135" i="33"/>
  <c r="C135" i="33"/>
  <c r="O134" i="33"/>
  <c r="L134" i="33"/>
  <c r="I134" i="33"/>
  <c r="F134" i="33"/>
  <c r="C134" i="33" s="1"/>
  <c r="O133" i="33"/>
  <c r="L133" i="33"/>
  <c r="I133" i="33"/>
  <c r="F133" i="33"/>
  <c r="C133" i="33" s="1"/>
  <c r="O132" i="33"/>
  <c r="L132" i="33"/>
  <c r="L131" i="33" s="1"/>
  <c r="I132" i="33"/>
  <c r="C132" i="33" s="1"/>
  <c r="F132" i="33"/>
  <c r="O131" i="33"/>
  <c r="O130" i="33" s="1"/>
  <c r="N131" i="33"/>
  <c r="N130" i="33" s="1"/>
  <c r="M131" i="33"/>
  <c r="K131" i="33"/>
  <c r="K130" i="33" s="1"/>
  <c r="J131" i="33"/>
  <c r="J130" i="33" s="1"/>
  <c r="H131" i="33"/>
  <c r="G131" i="33"/>
  <c r="G130" i="33" s="1"/>
  <c r="E131" i="33"/>
  <c r="D131" i="33"/>
  <c r="H130" i="33"/>
  <c r="D130" i="33"/>
  <c r="O129" i="33"/>
  <c r="L129" i="33"/>
  <c r="L128" i="33" s="1"/>
  <c r="I129" i="33"/>
  <c r="I128" i="33" s="1"/>
  <c r="F129" i="33"/>
  <c r="C129" i="33" s="1"/>
  <c r="O128" i="33"/>
  <c r="N128" i="33"/>
  <c r="M128" i="33"/>
  <c r="K128" i="33"/>
  <c r="J128" i="33"/>
  <c r="H128" i="33"/>
  <c r="G128" i="33"/>
  <c r="F128" i="33"/>
  <c r="E128" i="33"/>
  <c r="D128" i="33"/>
  <c r="O127" i="33"/>
  <c r="L127" i="33"/>
  <c r="I127" i="33"/>
  <c r="F127" i="33"/>
  <c r="C127" i="33"/>
  <c r="O126" i="33"/>
  <c r="L126" i="33"/>
  <c r="I126" i="33"/>
  <c r="F126" i="33"/>
  <c r="C126" i="33" s="1"/>
  <c r="O125" i="33"/>
  <c r="L125" i="33"/>
  <c r="I125" i="33"/>
  <c r="F125" i="33"/>
  <c r="C125" i="33" s="1"/>
  <c r="O124" i="33"/>
  <c r="L124" i="33"/>
  <c r="I124" i="33"/>
  <c r="C124" i="33" s="1"/>
  <c r="F124" i="33"/>
  <c r="O123" i="33"/>
  <c r="O122" i="33" s="1"/>
  <c r="L123" i="33"/>
  <c r="I123" i="33"/>
  <c r="F123" i="33"/>
  <c r="F122" i="33" s="1"/>
  <c r="C123" i="33"/>
  <c r="N122" i="33"/>
  <c r="M122" i="33"/>
  <c r="L122" i="33"/>
  <c r="K122" i="33"/>
  <c r="J122" i="33"/>
  <c r="H122" i="33"/>
  <c r="G122" i="33"/>
  <c r="E122" i="33"/>
  <c r="D122" i="33"/>
  <c r="O121" i="33"/>
  <c r="L121" i="33"/>
  <c r="I121" i="33"/>
  <c r="F121" i="33"/>
  <c r="C121" i="33" s="1"/>
  <c r="O120" i="33"/>
  <c r="L120" i="33"/>
  <c r="I120" i="33"/>
  <c r="C120" i="33" s="1"/>
  <c r="F120" i="33"/>
  <c r="O119" i="33"/>
  <c r="L119" i="33"/>
  <c r="I119" i="33"/>
  <c r="F119" i="33"/>
  <c r="C119" i="33"/>
  <c r="O118" i="33"/>
  <c r="O116" i="33" s="1"/>
  <c r="L118" i="33"/>
  <c r="I118" i="33"/>
  <c r="F118" i="33"/>
  <c r="C118" i="33" s="1"/>
  <c r="O117" i="33"/>
  <c r="L117" i="33"/>
  <c r="L116" i="33" s="1"/>
  <c r="I117" i="33"/>
  <c r="I116" i="33" s="1"/>
  <c r="F117" i="33"/>
  <c r="C117" i="33" s="1"/>
  <c r="N116" i="33"/>
  <c r="M116" i="33"/>
  <c r="K116" i="33"/>
  <c r="J116" i="33"/>
  <c r="H116" i="33"/>
  <c r="G116" i="33"/>
  <c r="F116" i="33"/>
  <c r="E116" i="33"/>
  <c r="D116" i="33"/>
  <c r="O115" i="33"/>
  <c r="L115" i="33"/>
  <c r="I115" i="33"/>
  <c r="F115" i="33"/>
  <c r="C115" i="33"/>
  <c r="O114" i="33"/>
  <c r="O112" i="33" s="1"/>
  <c r="L114" i="33"/>
  <c r="I114" i="33"/>
  <c r="F114" i="33"/>
  <c r="C114" i="33" s="1"/>
  <c r="O113" i="33"/>
  <c r="L113" i="33"/>
  <c r="L112" i="33" s="1"/>
  <c r="I113" i="33"/>
  <c r="I112" i="33" s="1"/>
  <c r="F113" i="33"/>
  <c r="C113" i="33" s="1"/>
  <c r="N112" i="33"/>
  <c r="M112" i="33"/>
  <c r="K112" i="33"/>
  <c r="J112" i="33"/>
  <c r="H112" i="33"/>
  <c r="G112" i="33"/>
  <c r="F112" i="33"/>
  <c r="E112" i="33"/>
  <c r="D112" i="33"/>
  <c r="O111" i="33"/>
  <c r="L111" i="33"/>
  <c r="I111" i="33"/>
  <c r="F111" i="33"/>
  <c r="C111" i="33"/>
  <c r="O110" i="33"/>
  <c r="L110" i="33"/>
  <c r="I110" i="33"/>
  <c r="F110" i="33"/>
  <c r="C110" i="33" s="1"/>
  <c r="O109" i="33"/>
  <c r="L109" i="33"/>
  <c r="I109" i="33"/>
  <c r="F109" i="33"/>
  <c r="C109" i="33" s="1"/>
  <c r="O108" i="33"/>
  <c r="L108" i="33"/>
  <c r="I108" i="33"/>
  <c r="C108" i="33" s="1"/>
  <c r="F108" i="33"/>
  <c r="O107" i="33"/>
  <c r="L107" i="33"/>
  <c r="I107" i="33"/>
  <c r="F107" i="33"/>
  <c r="C107" i="33"/>
  <c r="O106" i="33"/>
  <c r="L106" i="33"/>
  <c r="I106" i="33"/>
  <c r="F106" i="33"/>
  <c r="C106" i="33" s="1"/>
  <c r="O105" i="33"/>
  <c r="L105" i="33"/>
  <c r="I105" i="33"/>
  <c r="F105" i="33"/>
  <c r="C105" i="33" s="1"/>
  <c r="O104" i="33"/>
  <c r="L104" i="33"/>
  <c r="L103" i="33" s="1"/>
  <c r="I104" i="33"/>
  <c r="C104" i="33" s="1"/>
  <c r="F104" i="33"/>
  <c r="O103" i="33"/>
  <c r="N103" i="33"/>
  <c r="M103" i="33"/>
  <c r="K103" i="33"/>
  <c r="J103" i="33"/>
  <c r="H103" i="33"/>
  <c r="G103" i="33"/>
  <c r="E103" i="33"/>
  <c r="D103" i="33"/>
  <c r="O102" i="33"/>
  <c r="L102" i="33"/>
  <c r="I102" i="33"/>
  <c r="F102" i="33"/>
  <c r="C102" i="33" s="1"/>
  <c r="O101" i="33"/>
  <c r="L101" i="33"/>
  <c r="I101" i="33"/>
  <c r="F101" i="33"/>
  <c r="C101" i="33" s="1"/>
  <c r="O100" i="33"/>
  <c r="L100" i="33"/>
  <c r="I100" i="33"/>
  <c r="C100" i="33" s="1"/>
  <c r="F100" i="33"/>
  <c r="O99" i="33"/>
  <c r="L99" i="33"/>
  <c r="I99" i="33"/>
  <c r="F99" i="33"/>
  <c r="C99" i="33"/>
  <c r="O98" i="33"/>
  <c r="L98" i="33"/>
  <c r="I98" i="33"/>
  <c r="F98" i="33"/>
  <c r="C98" i="33" s="1"/>
  <c r="O97" i="33"/>
  <c r="L97" i="33"/>
  <c r="I97" i="33"/>
  <c r="F97" i="33"/>
  <c r="C97" i="33" s="1"/>
  <c r="O96" i="33"/>
  <c r="L96" i="33"/>
  <c r="L95" i="33" s="1"/>
  <c r="I96" i="33"/>
  <c r="C96" i="33" s="1"/>
  <c r="F96" i="33"/>
  <c r="O95" i="33"/>
  <c r="N95" i="33"/>
  <c r="M95" i="33"/>
  <c r="K95" i="33"/>
  <c r="J95" i="33"/>
  <c r="H95" i="33"/>
  <c r="G95" i="33"/>
  <c r="E95" i="33"/>
  <c r="D95" i="33"/>
  <c r="O94" i="33"/>
  <c r="L94" i="33"/>
  <c r="I94" i="33"/>
  <c r="F94" i="33"/>
  <c r="C94" i="33" s="1"/>
  <c r="O93" i="33"/>
  <c r="L93" i="33"/>
  <c r="I93" i="33"/>
  <c r="F93" i="33"/>
  <c r="C93" i="33" s="1"/>
  <c r="O92" i="33"/>
  <c r="L92" i="33"/>
  <c r="L89" i="33" s="1"/>
  <c r="I92" i="33"/>
  <c r="C92" i="33" s="1"/>
  <c r="F92" i="33"/>
  <c r="O91" i="33"/>
  <c r="L91" i="33"/>
  <c r="I91" i="33"/>
  <c r="F91" i="33"/>
  <c r="C91" i="33"/>
  <c r="O90" i="33"/>
  <c r="O89" i="33" s="1"/>
  <c r="L90" i="33"/>
  <c r="I90" i="33"/>
  <c r="F90" i="33"/>
  <c r="F89" i="33" s="1"/>
  <c r="C89" i="33" s="1"/>
  <c r="N89" i="33"/>
  <c r="M89" i="33"/>
  <c r="K89" i="33"/>
  <c r="J89" i="33"/>
  <c r="I89" i="33"/>
  <c r="H89" i="33"/>
  <c r="H83" i="33" s="1"/>
  <c r="G89" i="33"/>
  <c r="E89" i="33"/>
  <c r="D89" i="33"/>
  <c r="D83" i="33" s="1"/>
  <c r="O88" i="33"/>
  <c r="L88" i="33"/>
  <c r="I88" i="33"/>
  <c r="C88" i="33" s="1"/>
  <c r="F88" i="33"/>
  <c r="O87" i="33"/>
  <c r="L87" i="33"/>
  <c r="I87" i="33"/>
  <c r="F87" i="33"/>
  <c r="C87" i="33"/>
  <c r="O86" i="33"/>
  <c r="O84" i="33" s="1"/>
  <c r="O83" i="33" s="1"/>
  <c r="L86" i="33"/>
  <c r="I86" i="33"/>
  <c r="F86" i="33"/>
  <c r="C86" i="33" s="1"/>
  <c r="O85" i="33"/>
  <c r="L85" i="33"/>
  <c r="L84" i="33" s="1"/>
  <c r="L83" i="33" s="1"/>
  <c r="I85" i="33"/>
  <c r="I84" i="33" s="1"/>
  <c r="F85" i="33"/>
  <c r="C85" i="33" s="1"/>
  <c r="N84" i="33"/>
  <c r="N83" i="33" s="1"/>
  <c r="M84" i="33"/>
  <c r="M83" i="33" s="1"/>
  <c r="K84" i="33"/>
  <c r="J84" i="33"/>
  <c r="J83" i="33" s="1"/>
  <c r="H84" i="33"/>
  <c r="G84" i="33"/>
  <c r="F84" i="33"/>
  <c r="E84" i="33"/>
  <c r="E83" i="33" s="1"/>
  <c r="D84" i="33"/>
  <c r="K83" i="33"/>
  <c r="G83" i="33"/>
  <c r="O82" i="33"/>
  <c r="O80" i="33" s="1"/>
  <c r="L82" i="33"/>
  <c r="I82" i="33"/>
  <c r="F82" i="33"/>
  <c r="C82" i="33" s="1"/>
  <c r="O81" i="33"/>
  <c r="L81" i="33"/>
  <c r="L80" i="33" s="1"/>
  <c r="I81" i="33"/>
  <c r="I80" i="33" s="1"/>
  <c r="F81" i="33"/>
  <c r="C81" i="33" s="1"/>
  <c r="N80" i="33"/>
  <c r="M80" i="33"/>
  <c r="K80" i="33"/>
  <c r="J80" i="33"/>
  <c r="H80" i="33"/>
  <c r="G80" i="33"/>
  <c r="F80" i="33"/>
  <c r="E80" i="33"/>
  <c r="D80" i="33"/>
  <c r="O79" i="33"/>
  <c r="L79" i="33"/>
  <c r="I79" i="33"/>
  <c r="F79" i="33"/>
  <c r="C79" i="33"/>
  <c r="O78" i="33"/>
  <c r="O77" i="33" s="1"/>
  <c r="O76" i="33" s="1"/>
  <c r="O75" i="33" s="1"/>
  <c r="L78" i="33"/>
  <c r="I78" i="33"/>
  <c r="F78" i="33"/>
  <c r="F77" i="33" s="1"/>
  <c r="N77" i="33"/>
  <c r="M77" i="33"/>
  <c r="M76" i="33" s="1"/>
  <c r="L77" i="33"/>
  <c r="K77" i="33"/>
  <c r="J77" i="33"/>
  <c r="I77" i="33"/>
  <c r="H77" i="33"/>
  <c r="H76" i="33" s="1"/>
  <c r="H75" i="33" s="1"/>
  <c r="G77" i="33"/>
  <c r="E77" i="33"/>
  <c r="E76" i="33" s="1"/>
  <c r="E75" i="33" s="1"/>
  <c r="D77" i="33"/>
  <c r="D76" i="33" s="1"/>
  <c r="D75" i="33" s="1"/>
  <c r="N76" i="33"/>
  <c r="K76" i="33"/>
  <c r="J76" i="33"/>
  <c r="J75" i="33" s="1"/>
  <c r="G76" i="33"/>
  <c r="O74" i="33"/>
  <c r="L74" i="33"/>
  <c r="I74" i="33"/>
  <c r="F74" i="33"/>
  <c r="C74" i="33" s="1"/>
  <c r="O73" i="33"/>
  <c r="L73" i="33"/>
  <c r="I73" i="33"/>
  <c r="F73" i="33"/>
  <c r="C73" i="33" s="1"/>
  <c r="O72" i="33"/>
  <c r="L72" i="33"/>
  <c r="L69" i="33" s="1"/>
  <c r="I72" i="33"/>
  <c r="C72" i="33" s="1"/>
  <c r="F72" i="33"/>
  <c r="O71" i="33"/>
  <c r="L71" i="33"/>
  <c r="I71" i="33"/>
  <c r="F71" i="33"/>
  <c r="C71" i="33"/>
  <c r="O70" i="33"/>
  <c r="O69" i="33" s="1"/>
  <c r="O67" i="33" s="1"/>
  <c r="L70" i="33"/>
  <c r="I70" i="33"/>
  <c r="F70" i="33"/>
  <c r="F69" i="33" s="1"/>
  <c r="N69" i="33"/>
  <c r="M69" i="33"/>
  <c r="M67" i="33" s="1"/>
  <c r="M53" i="33" s="1"/>
  <c r="K69" i="33"/>
  <c r="J69" i="33"/>
  <c r="I69" i="33"/>
  <c r="H69" i="33"/>
  <c r="H67" i="33" s="1"/>
  <c r="G69" i="33"/>
  <c r="E69" i="33"/>
  <c r="E67" i="33" s="1"/>
  <c r="E53" i="33" s="1"/>
  <c r="D69" i="33"/>
  <c r="D67" i="33" s="1"/>
  <c r="O68" i="33"/>
  <c r="L68" i="33"/>
  <c r="I68" i="33"/>
  <c r="C68" i="33" s="1"/>
  <c r="F68" i="33"/>
  <c r="N67" i="33"/>
  <c r="K67" i="33"/>
  <c r="J67" i="33"/>
  <c r="G67" i="33"/>
  <c r="O66" i="33"/>
  <c r="L66" i="33"/>
  <c r="I66" i="33"/>
  <c r="F66" i="33"/>
  <c r="C66" i="33" s="1"/>
  <c r="O65" i="33"/>
  <c r="L65" i="33"/>
  <c r="I65" i="33"/>
  <c r="F65" i="33"/>
  <c r="C65" i="33" s="1"/>
  <c r="O64" i="33"/>
  <c r="L64" i="33"/>
  <c r="I64" i="33"/>
  <c r="C64" i="33" s="1"/>
  <c r="F64" i="33"/>
  <c r="O63" i="33"/>
  <c r="L63" i="33"/>
  <c r="I63" i="33"/>
  <c r="F63" i="33"/>
  <c r="C63" i="33"/>
  <c r="O62" i="33"/>
  <c r="L62" i="33"/>
  <c r="I62" i="33"/>
  <c r="F62" i="33"/>
  <c r="C62" i="33" s="1"/>
  <c r="O61" i="33"/>
  <c r="L61" i="33"/>
  <c r="I61" i="33"/>
  <c r="F61" i="33"/>
  <c r="C61" i="33" s="1"/>
  <c r="O60" i="33"/>
  <c r="L60" i="33"/>
  <c r="I60" i="33"/>
  <c r="C60" i="33" s="1"/>
  <c r="F60" i="33"/>
  <c r="O59" i="33"/>
  <c r="O58" i="33" s="1"/>
  <c r="L59" i="33"/>
  <c r="I59" i="33"/>
  <c r="F59" i="33"/>
  <c r="F58" i="33" s="1"/>
  <c r="C59" i="33"/>
  <c r="N58" i="33"/>
  <c r="M58" i="33"/>
  <c r="L58" i="33"/>
  <c r="K58" i="33"/>
  <c r="J58" i="33"/>
  <c r="H58" i="33"/>
  <c r="G58" i="33"/>
  <c r="E58" i="33"/>
  <c r="D58" i="33"/>
  <c r="O57" i="33"/>
  <c r="L57" i="33"/>
  <c r="I57" i="33"/>
  <c r="F57" i="33"/>
  <c r="C57" i="33" s="1"/>
  <c r="O56" i="33"/>
  <c r="L56" i="33"/>
  <c r="L55" i="33" s="1"/>
  <c r="L54" i="33" s="1"/>
  <c r="I56" i="33"/>
  <c r="C56" i="33" s="1"/>
  <c r="F56" i="33"/>
  <c r="O55" i="33"/>
  <c r="O54" i="33" s="1"/>
  <c r="O53" i="33" s="1"/>
  <c r="N55" i="33"/>
  <c r="N54" i="33" s="1"/>
  <c r="N53" i="33" s="1"/>
  <c r="M55" i="33"/>
  <c r="K55" i="33"/>
  <c r="K54" i="33" s="1"/>
  <c r="K53" i="33" s="1"/>
  <c r="J55" i="33"/>
  <c r="J54" i="33" s="1"/>
  <c r="J53" i="33" s="1"/>
  <c r="J52" i="33" s="1"/>
  <c r="H55" i="33"/>
  <c r="G55" i="33"/>
  <c r="G54" i="33" s="1"/>
  <c r="G53" i="33" s="1"/>
  <c r="F55" i="33"/>
  <c r="E55" i="33"/>
  <c r="D55" i="33"/>
  <c r="M54" i="33"/>
  <c r="H54" i="33"/>
  <c r="E54" i="33"/>
  <c r="D54" i="33"/>
  <c r="D53" i="33" s="1"/>
  <c r="D52" i="33" s="1"/>
  <c r="O47" i="33"/>
  <c r="C47" i="33"/>
  <c r="O46" i="33"/>
  <c r="C46" i="33" s="1"/>
  <c r="N45" i="33"/>
  <c r="M45" i="33"/>
  <c r="L44" i="33"/>
  <c r="I44" i="33"/>
  <c r="F44" i="33"/>
  <c r="C44" i="33" s="1"/>
  <c r="L43" i="33"/>
  <c r="K43" i="33"/>
  <c r="J43" i="33"/>
  <c r="I43" i="33"/>
  <c r="H43" i="33"/>
  <c r="G43" i="33"/>
  <c r="F43" i="33"/>
  <c r="C43" i="33" s="1"/>
  <c r="E43" i="33"/>
  <c r="D43" i="33"/>
  <c r="F42" i="33"/>
  <c r="C42" i="33" s="1"/>
  <c r="E41" i="33"/>
  <c r="D41" i="33"/>
  <c r="L40" i="33"/>
  <c r="C40" i="33"/>
  <c r="L39" i="33"/>
  <c r="C39" i="33" s="1"/>
  <c r="L38" i="33"/>
  <c r="C38" i="33"/>
  <c r="L37" i="33"/>
  <c r="C37" i="33" s="1"/>
  <c r="K36" i="33"/>
  <c r="J36" i="33"/>
  <c r="L35" i="33"/>
  <c r="C35" i="33"/>
  <c r="L34" i="33"/>
  <c r="C34" i="33" s="1"/>
  <c r="K33" i="33"/>
  <c r="J33" i="33"/>
  <c r="L32" i="33"/>
  <c r="C32" i="33"/>
  <c r="L31" i="33"/>
  <c r="C31" i="33" s="1"/>
  <c r="K31" i="33"/>
  <c r="K26" i="33" s="1"/>
  <c r="J31" i="33"/>
  <c r="L30" i="33"/>
  <c r="C30" i="33" s="1"/>
  <c r="L29" i="33"/>
  <c r="C29" i="33"/>
  <c r="L28" i="33"/>
  <c r="C28" i="33" s="1"/>
  <c r="K27" i="33"/>
  <c r="J27" i="33"/>
  <c r="J26" i="33"/>
  <c r="F25" i="33"/>
  <c r="C25" i="33"/>
  <c r="I24" i="33"/>
  <c r="O23" i="33"/>
  <c r="L23" i="33"/>
  <c r="I23" i="33"/>
  <c r="F23" i="33"/>
  <c r="C23" i="33"/>
  <c r="O22" i="33"/>
  <c r="O21" i="33" s="1"/>
  <c r="L22" i="33"/>
  <c r="I22" i="33"/>
  <c r="F22" i="33"/>
  <c r="N21" i="33"/>
  <c r="N289" i="33" s="1"/>
  <c r="N288" i="33" s="1"/>
  <c r="M21" i="33"/>
  <c r="L21" i="33"/>
  <c r="L289" i="33" s="1"/>
  <c r="K21" i="33"/>
  <c r="K289" i="33" s="1"/>
  <c r="K288" i="33" s="1"/>
  <c r="J21" i="33"/>
  <c r="J289" i="33" s="1"/>
  <c r="J288" i="33" s="1"/>
  <c r="I21" i="33"/>
  <c r="H21" i="33"/>
  <c r="H289" i="33" s="1"/>
  <c r="H288" i="33" s="1"/>
  <c r="G21" i="33"/>
  <c r="G289" i="33" s="1"/>
  <c r="G288" i="33" s="1"/>
  <c r="E21" i="33"/>
  <c r="D21" i="33"/>
  <c r="D289" i="33" s="1"/>
  <c r="D288" i="33" s="1"/>
  <c r="N20" i="33"/>
  <c r="J20" i="33"/>
  <c r="G20" i="33"/>
  <c r="O298" i="32"/>
  <c r="L298" i="32"/>
  <c r="I298" i="32"/>
  <c r="F298" i="32"/>
  <c r="C298" i="32"/>
  <c r="O297" i="32"/>
  <c r="L297" i="32"/>
  <c r="I297" i="32"/>
  <c r="F297" i="32"/>
  <c r="O296" i="32"/>
  <c r="L296" i="32"/>
  <c r="I296" i="32"/>
  <c r="F296" i="32"/>
  <c r="C296" i="32" s="1"/>
  <c r="O295" i="32"/>
  <c r="L295" i="32"/>
  <c r="I295" i="32"/>
  <c r="C295" i="32" s="1"/>
  <c r="F295" i="32"/>
  <c r="O294" i="32"/>
  <c r="O290" i="32" s="1"/>
  <c r="L294" i="32"/>
  <c r="I294" i="32"/>
  <c r="F294" i="32"/>
  <c r="C294" i="32"/>
  <c r="O293" i="32"/>
  <c r="L293" i="32"/>
  <c r="I293" i="32"/>
  <c r="F293" i="32"/>
  <c r="O292" i="32"/>
  <c r="L292" i="32"/>
  <c r="I292" i="32"/>
  <c r="F292" i="32"/>
  <c r="O291" i="32"/>
  <c r="L291" i="32"/>
  <c r="L290" i="32" s="1"/>
  <c r="I291" i="32"/>
  <c r="C291" i="32" s="1"/>
  <c r="F291" i="32"/>
  <c r="N290" i="32"/>
  <c r="M290" i="32"/>
  <c r="K290" i="32"/>
  <c r="J290" i="32"/>
  <c r="H290" i="32"/>
  <c r="G290" i="32"/>
  <c r="E290" i="32"/>
  <c r="D290" i="32"/>
  <c r="O285" i="32"/>
  <c r="O283" i="32" s="1"/>
  <c r="L285" i="32"/>
  <c r="I285" i="32"/>
  <c r="F285" i="32"/>
  <c r="C285" i="32" s="1"/>
  <c r="O284" i="32"/>
  <c r="L284" i="32"/>
  <c r="L283" i="32" s="1"/>
  <c r="I284" i="32"/>
  <c r="I283" i="32" s="1"/>
  <c r="F284" i="32"/>
  <c r="C284" i="32" s="1"/>
  <c r="N283" i="32"/>
  <c r="M283" i="32"/>
  <c r="K283" i="32"/>
  <c r="J283" i="32"/>
  <c r="H283" i="32"/>
  <c r="G283" i="32"/>
  <c r="F283" i="32"/>
  <c r="E283" i="32"/>
  <c r="D283" i="32"/>
  <c r="O282" i="32"/>
  <c r="L282" i="32"/>
  <c r="C282" i="32" s="1"/>
  <c r="I282" i="32"/>
  <c r="F282" i="32"/>
  <c r="F281" i="32" s="1"/>
  <c r="O281" i="32"/>
  <c r="N281" i="32"/>
  <c r="M281" i="32"/>
  <c r="K281" i="32"/>
  <c r="K269" i="32" s="1"/>
  <c r="J281" i="32"/>
  <c r="I281" i="32"/>
  <c r="H281" i="32"/>
  <c r="G281" i="32"/>
  <c r="E281" i="32"/>
  <c r="D281" i="32"/>
  <c r="O280" i="32"/>
  <c r="L280" i="32"/>
  <c r="I280" i="32"/>
  <c r="F280" i="32"/>
  <c r="C280" i="32" s="1"/>
  <c r="O279" i="32"/>
  <c r="L279" i="32"/>
  <c r="I279" i="32"/>
  <c r="F279" i="32"/>
  <c r="O278" i="32"/>
  <c r="L278" i="32"/>
  <c r="I278" i="32"/>
  <c r="F278" i="32"/>
  <c r="C278" i="32"/>
  <c r="O277" i="32"/>
  <c r="L277" i="32"/>
  <c r="I277" i="32"/>
  <c r="F277" i="32"/>
  <c r="F276" i="32" s="1"/>
  <c r="N276" i="32"/>
  <c r="M276" i="32"/>
  <c r="L276" i="32"/>
  <c r="K276" i="32"/>
  <c r="J276" i="32"/>
  <c r="I276" i="32"/>
  <c r="H276" i="32"/>
  <c r="G276" i="32"/>
  <c r="E276" i="32"/>
  <c r="D276" i="32"/>
  <c r="O275" i="32"/>
  <c r="L275" i="32"/>
  <c r="I275" i="32"/>
  <c r="F275" i="32"/>
  <c r="O274" i="32"/>
  <c r="L274" i="32"/>
  <c r="I274" i="32"/>
  <c r="F274" i="32"/>
  <c r="C274" i="32"/>
  <c r="O273" i="32"/>
  <c r="L273" i="32"/>
  <c r="I273" i="32"/>
  <c r="F273" i="32"/>
  <c r="F272" i="32" s="1"/>
  <c r="F270" i="32" s="1"/>
  <c r="N272" i="32"/>
  <c r="M272" i="32"/>
  <c r="M270" i="32" s="1"/>
  <c r="M269" i="32" s="1"/>
  <c r="L272" i="32"/>
  <c r="K272" i="32"/>
  <c r="J272" i="32"/>
  <c r="I272" i="32"/>
  <c r="H272" i="32"/>
  <c r="H270" i="32" s="1"/>
  <c r="H269" i="32" s="1"/>
  <c r="G272" i="32"/>
  <c r="E272" i="32"/>
  <c r="E270" i="32" s="1"/>
  <c r="E269" i="32" s="1"/>
  <c r="D272" i="32"/>
  <c r="D270" i="32" s="1"/>
  <c r="O271" i="32"/>
  <c r="L271" i="32"/>
  <c r="I271" i="32"/>
  <c r="F271" i="32"/>
  <c r="N270" i="32"/>
  <c r="N269" i="32" s="1"/>
  <c r="K270" i="32"/>
  <c r="J270" i="32"/>
  <c r="J269" i="32" s="1"/>
  <c r="G270" i="32"/>
  <c r="G269" i="32" s="1"/>
  <c r="D269" i="32"/>
  <c r="O268" i="32"/>
  <c r="L268" i="32"/>
  <c r="I268" i="32"/>
  <c r="F268" i="32"/>
  <c r="O267" i="32"/>
  <c r="L267" i="32"/>
  <c r="I267" i="32"/>
  <c r="C267" i="32" s="1"/>
  <c r="F267" i="32"/>
  <c r="O266" i="32"/>
  <c r="L266" i="32"/>
  <c r="C266" i="32" s="1"/>
  <c r="I266" i="32"/>
  <c r="F266" i="32"/>
  <c r="O265" i="32"/>
  <c r="O264" i="32" s="1"/>
  <c r="L265" i="32"/>
  <c r="I265" i="32"/>
  <c r="F265" i="32"/>
  <c r="C265" i="32"/>
  <c r="N264" i="32"/>
  <c r="M264" i="32"/>
  <c r="K264" i="32"/>
  <c r="J264" i="32"/>
  <c r="H264" i="32"/>
  <c r="G264" i="32"/>
  <c r="E264" i="32"/>
  <c r="D264" i="32"/>
  <c r="O263" i="32"/>
  <c r="L263" i="32"/>
  <c r="I263" i="32"/>
  <c r="C263" i="32" s="1"/>
  <c r="F263" i="32"/>
  <c r="O262" i="32"/>
  <c r="L262" i="32"/>
  <c r="C262" i="32" s="1"/>
  <c r="I262" i="32"/>
  <c r="F262" i="32"/>
  <c r="O261" i="32"/>
  <c r="O260" i="32" s="1"/>
  <c r="O259" i="32" s="1"/>
  <c r="L261" i="32"/>
  <c r="I261" i="32"/>
  <c r="F261" i="32"/>
  <c r="F260" i="32" s="1"/>
  <c r="C261" i="32"/>
  <c r="N260" i="32"/>
  <c r="M260" i="32"/>
  <c r="K260" i="32"/>
  <c r="J260" i="32"/>
  <c r="H260" i="32"/>
  <c r="H259" i="32" s="1"/>
  <c r="G260" i="32"/>
  <c r="E260" i="32"/>
  <c r="E259" i="32" s="1"/>
  <c r="D260" i="32"/>
  <c r="D259" i="32" s="1"/>
  <c r="N259" i="32"/>
  <c r="M259" i="32"/>
  <c r="K259" i="32"/>
  <c r="J259" i="32"/>
  <c r="G259" i="32"/>
  <c r="O258" i="32"/>
  <c r="L258" i="32"/>
  <c r="C258" i="32" s="1"/>
  <c r="I258" i="32"/>
  <c r="F258" i="32"/>
  <c r="O257" i="32"/>
  <c r="L257" i="32"/>
  <c r="I257" i="32"/>
  <c r="F257" i="32"/>
  <c r="C257" i="32"/>
  <c r="O256" i="32"/>
  <c r="L256" i="32"/>
  <c r="I256" i="32"/>
  <c r="F256" i="32"/>
  <c r="C256" i="32" s="1"/>
  <c r="O255" i="32"/>
  <c r="L255" i="32"/>
  <c r="I255" i="32"/>
  <c r="F255" i="32"/>
  <c r="C255" i="32"/>
  <c r="O254" i="32"/>
  <c r="L254" i="32"/>
  <c r="I254" i="32"/>
  <c r="F254" i="32"/>
  <c r="F252" i="32" s="1"/>
  <c r="O253" i="32"/>
  <c r="L253" i="32"/>
  <c r="I253" i="32"/>
  <c r="F253" i="32"/>
  <c r="C253" i="32" s="1"/>
  <c r="N252" i="32"/>
  <c r="M252" i="32"/>
  <c r="L252" i="32"/>
  <c r="K252" i="32"/>
  <c r="J252" i="32"/>
  <c r="J251" i="32" s="1"/>
  <c r="I252" i="32"/>
  <c r="I251" i="32" s="1"/>
  <c r="H252" i="32"/>
  <c r="H251" i="32" s="1"/>
  <c r="G252" i="32"/>
  <c r="E252" i="32"/>
  <c r="E251" i="32" s="1"/>
  <c r="D252" i="32"/>
  <c r="D251" i="32" s="1"/>
  <c r="N251" i="32"/>
  <c r="M251" i="32"/>
  <c r="K251" i="32"/>
  <c r="G251" i="32"/>
  <c r="O250" i="32"/>
  <c r="O246" i="32" s="1"/>
  <c r="L250" i="32"/>
  <c r="I250" i="32"/>
  <c r="F250" i="32"/>
  <c r="C250" i="32"/>
  <c r="O249" i="32"/>
  <c r="L249" i="32"/>
  <c r="I249" i="32"/>
  <c r="F249" i="32"/>
  <c r="F246" i="32" s="1"/>
  <c r="O248" i="32"/>
  <c r="L248" i="32"/>
  <c r="I248" i="32"/>
  <c r="F248" i="32"/>
  <c r="O247" i="32"/>
  <c r="L247" i="32"/>
  <c r="L246" i="32" s="1"/>
  <c r="I247" i="32"/>
  <c r="I246" i="32" s="1"/>
  <c r="F247" i="32"/>
  <c r="N246" i="32"/>
  <c r="N231" i="32" s="1"/>
  <c r="N230" i="32" s="1"/>
  <c r="M246" i="32"/>
  <c r="K246" i="32"/>
  <c r="J246" i="32"/>
  <c r="H246" i="32"/>
  <c r="G246" i="32"/>
  <c r="E246" i="32"/>
  <c r="D246" i="32"/>
  <c r="O245" i="32"/>
  <c r="L245" i="32"/>
  <c r="I245" i="32"/>
  <c r="F245" i="32"/>
  <c r="C245" i="32"/>
  <c r="O244" i="32"/>
  <c r="L244" i="32"/>
  <c r="I244" i="32"/>
  <c r="F244" i="32"/>
  <c r="C244" i="32" s="1"/>
  <c r="O243" i="32"/>
  <c r="L243" i="32"/>
  <c r="I243" i="32"/>
  <c r="F243" i="32"/>
  <c r="C243" i="32"/>
  <c r="O242" i="32"/>
  <c r="L242" i="32"/>
  <c r="I242" i="32"/>
  <c r="F242" i="32"/>
  <c r="C242" i="32" s="1"/>
  <c r="O241" i="32"/>
  <c r="L241" i="32"/>
  <c r="I241" i="32"/>
  <c r="F241" i="32"/>
  <c r="C241" i="32" s="1"/>
  <c r="O240" i="32"/>
  <c r="L240" i="32"/>
  <c r="I240" i="32"/>
  <c r="F240" i="32"/>
  <c r="O239" i="32"/>
  <c r="L239" i="32"/>
  <c r="C239" i="32" s="1"/>
  <c r="I239" i="32"/>
  <c r="F239" i="32"/>
  <c r="O238" i="32"/>
  <c r="N238" i="32"/>
  <c r="M238" i="32"/>
  <c r="K238" i="32"/>
  <c r="J238" i="32"/>
  <c r="H238" i="32"/>
  <c r="G238" i="32"/>
  <c r="F238" i="32"/>
  <c r="E238" i="32"/>
  <c r="D238" i="32"/>
  <c r="O237" i="32"/>
  <c r="O235" i="32" s="1"/>
  <c r="L237" i="32"/>
  <c r="I237" i="32"/>
  <c r="F237" i="32"/>
  <c r="C237" i="32"/>
  <c r="O236" i="32"/>
  <c r="L236" i="32"/>
  <c r="L235" i="32" s="1"/>
  <c r="I236" i="32"/>
  <c r="I235" i="32" s="1"/>
  <c r="F236" i="32"/>
  <c r="C236" i="32" s="1"/>
  <c r="N235" i="32"/>
  <c r="M235" i="32"/>
  <c r="K235" i="32"/>
  <c r="K231" i="32" s="1"/>
  <c r="K230" i="32" s="1"/>
  <c r="J235" i="32"/>
  <c r="J231" i="32" s="1"/>
  <c r="J230" i="32" s="1"/>
  <c r="H235" i="32"/>
  <c r="G235" i="32"/>
  <c r="E235" i="32"/>
  <c r="D235" i="32"/>
  <c r="O234" i="32"/>
  <c r="O233" i="32" s="1"/>
  <c r="O231" i="32" s="1"/>
  <c r="L234" i="32"/>
  <c r="I234" i="32"/>
  <c r="F234" i="32"/>
  <c r="F233" i="32" s="1"/>
  <c r="C233" i="32" s="1"/>
  <c r="N233" i="32"/>
  <c r="M233" i="32"/>
  <c r="L233" i="32"/>
  <c r="K233" i="32"/>
  <c r="J233" i="32"/>
  <c r="I233" i="32"/>
  <c r="H233" i="32"/>
  <c r="H231" i="32" s="1"/>
  <c r="G233" i="32"/>
  <c r="E233" i="32"/>
  <c r="E231" i="32" s="1"/>
  <c r="E230" i="32" s="1"/>
  <c r="D233" i="32"/>
  <c r="D231" i="32" s="1"/>
  <c r="O232" i="32"/>
  <c r="L232" i="32"/>
  <c r="I232" i="32"/>
  <c r="F232" i="32"/>
  <c r="M231" i="32"/>
  <c r="M230" i="32" s="1"/>
  <c r="G231" i="32"/>
  <c r="G230" i="32" s="1"/>
  <c r="H230" i="32"/>
  <c r="D230" i="32"/>
  <c r="O229" i="32"/>
  <c r="L229" i="32"/>
  <c r="I229" i="32"/>
  <c r="F229" i="32"/>
  <c r="C229" i="32" s="1"/>
  <c r="O228" i="32"/>
  <c r="L228" i="32"/>
  <c r="L227" i="32" s="1"/>
  <c r="I228" i="32"/>
  <c r="F228" i="32"/>
  <c r="O227" i="32"/>
  <c r="N227" i="32"/>
  <c r="M227" i="32"/>
  <c r="K227" i="32"/>
  <c r="J227" i="32"/>
  <c r="I227" i="32"/>
  <c r="H227" i="32"/>
  <c r="G227" i="32"/>
  <c r="F227" i="32"/>
  <c r="C227" i="32" s="1"/>
  <c r="E227" i="32"/>
  <c r="D227" i="32"/>
  <c r="O226" i="32"/>
  <c r="L226" i="32"/>
  <c r="C226" i="32" s="1"/>
  <c r="I226" i="32"/>
  <c r="F226" i="32"/>
  <c r="O225" i="32"/>
  <c r="L225" i="32"/>
  <c r="I225" i="32"/>
  <c r="F225" i="32"/>
  <c r="C225" i="32"/>
  <c r="O224" i="32"/>
  <c r="L224" i="32"/>
  <c r="I224" i="32"/>
  <c r="F224" i="32"/>
  <c r="C224" i="32" s="1"/>
  <c r="O223" i="32"/>
  <c r="L223" i="32"/>
  <c r="I223" i="32"/>
  <c r="C223" i="32" s="1"/>
  <c r="F223" i="32"/>
  <c r="O222" i="32"/>
  <c r="L222" i="32"/>
  <c r="L216" i="32" s="1"/>
  <c r="I222" i="32"/>
  <c r="F222" i="32"/>
  <c r="C222" i="32" s="1"/>
  <c r="O221" i="32"/>
  <c r="L221" i="32"/>
  <c r="I221" i="32"/>
  <c r="F221" i="32"/>
  <c r="C221" i="32"/>
  <c r="O220" i="32"/>
  <c r="L220" i="32"/>
  <c r="I220" i="32"/>
  <c r="F220" i="32"/>
  <c r="C220" i="32" s="1"/>
  <c r="O219" i="32"/>
  <c r="L219" i="32"/>
  <c r="I219" i="32"/>
  <c r="F219" i="32"/>
  <c r="C219" i="32"/>
  <c r="O218" i="32"/>
  <c r="L218" i="32"/>
  <c r="I218" i="32"/>
  <c r="F218" i="32"/>
  <c r="F216" i="32" s="1"/>
  <c r="O217" i="32"/>
  <c r="L217" i="32"/>
  <c r="I217" i="32"/>
  <c r="F217" i="32"/>
  <c r="C217" i="32" s="1"/>
  <c r="N216" i="32"/>
  <c r="N204" i="32" s="1"/>
  <c r="N195" i="32" s="1"/>
  <c r="N194" i="32" s="1"/>
  <c r="M216" i="32"/>
  <c r="K216" i="32"/>
  <c r="J216" i="32"/>
  <c r="J204" i="32" s="1"/>
  <c r="J195" i="32" s="1"/>
  <c r="J194" i="32" s="1"/>
  <c r="I216" i="32"/>
  <c r="H216" i="32"/>
  <c r="G216" i="32"/>
  <c r="E216" i="32"/>
  <c r="D216" i="32"/>
  <c r="O215" i="32"/>
  <c r="L215" i="32"/>
  <c r="I215" i="32"/>
  <c r="C215" i="32" s="1"/>
  <c r="F215" i="32"/>
  <c r="O214" i="32"/>
  <c r="L214" i="32"/>
  <c r="C214" i="32" s="1"/>
  <c r="I214" i="32"/>
  <c r="F214" i="32"/>
  <c r="O213" i="32"/>
  <c r="L213" i="32"/>
  <c r="I213" i="32"/>
  <c r="F213" i="32"/>
  <c r="C213" i="32"/>
  <c r="O212" i="32"/>
  <c r="L212" i="32"/>
  <c r="I212" i="32"/>
  <c r="F212" i="32"/>
  <c r="C212" i="32" s="1"/>
  <c r="O211" i="32"/>
  <c r="L211" i="32"/>
  <c r="I211" i="32"/>
  <c r="C211" i="32" s="1"/>
  <c r="F211" i="32"/>
  <c r="O210" i="32"/>
  <c r="L210" i="32"/>
  <c r="L205" i="32" s="1"/>
  <c r="L204" i="32" s="1"/>
  <c r="I210" i="32"/>
  <c r="F210" i="32"/>
  <c r="C210" i="32" s="1"/>
  <c r="O209" i="32"/>
  <c r="L209" i="32"/>
  <c r="I209" i="32"/>
  <c r="F209" i="32"/>
  <c r="C209" i="32"/>
  <c r="O208" i="32"/>
  <c r="L208" i="32"/>
  <c r="I208" i="32"/>
  <c r="F208" i="32"/>
  <c r="C208" i="32" s="1"/>
  <c r="O207" i="32"/>
  <c r="L207" i="32"/>
  <c r="I207" i="32"/>
  <c r="F207" i="32"/>
  <c r="C207" i="32"/>
  <c r="O206" i="32"/>
  <c r="O205" i="32" s="1"/>
  <c r="L206" i="32"/>
  <c r="I206" i="32"/>
  <c r="F206" i="32"/>
  <c r="F205" i="32" s="1"/>
  <c r="N205" i="32"/>
  <c r="M205" i="32"/>
  <c r="M204" i="32" s="1"/>
  <c r="K205" i="32"/>
  <c r="K204" i="32" s="1"/>
  <c r="J205" i="32"/>
  <c r="I205" i="32"/>
  <c r="I204" i="32" s="1"/>
  <c r="H205" i="32"/>
  <c r="G205" i="32"/>
  <c r="G204" i="32" s="1"/>
  <c r="E205" i="32"/>
  <c r="E204" i="32" s="1"/>
  <c r="D205" i="32"/>
  <c r="D204" i="32" s="1"/>
  <c r="H204" i="32"/>
  <c r="O203" i="32"/>
  <c r="L203" i="32"/>
  <c r="C203" i="32" s="1"/>
  <c r="I203" i="32"/>
  <c r="F203" i="32"/>
  <c r="O202" i="32"/>
  <c r="L202" i="32"/>
  <c r="I202" i="32"/>
  <c r="F202" i="32"/>
  <c r="C202" i="32"/>
  <c r="O201" i="32"/>
  <c r="L201" i="32"/>
  <c r="I201" i="32"/>
  <c r="F201" i="32"/>
  <c r="C201" i="32" s="1"/>
  <c r="O200" i="32"/>
  <c r="L200" i="32"/>
  <c r="I200" i="32"/>
  <c r="F200" i="32"/>
  <c r="C200" i="32" s="1"/>
  <c r="O199" i="32"/>
  <c r="L199" i="32"/>
  <c r="C199" i="32" s="1"/>
  <c r="I199" i="32"/>
  <c r="I198" i="32" s="1"/>
  <c r="F199" i="32"/>
  <c r="O198" i="32"/>
  <c r="N198" i="32"/>
  <c r="M198" i="32"/>
  <c r="K198" i="32"/>
  <c r="K196" i="32" s="1"/>
  <c r="K195" i="32" s="1"/>
  <c r="J198" i="32"/>
  <c r="H198" i="32"/>
  <c r="H196" i="32" s="1"/>
  <c r="H195" i="32" s="1"/>
  <c r="H194" i="32" s="1"/>
  <c r="G198" i="32"/>
  <c r="G196" i="32" s="1"/>
  <c r="G195" i="32" s="1"/>
  <c r="G194" i="32" s="1"/>
  <c r="F198" i="32"/>
  <c r="E198" i="32"/>
  <c r="D198" i="32"/>
  <c r="D196" i="32" s="1"/>
  <c r="D195" i="32" s="1"/>
  <c r="D194" i="32" s="1"/>
  <c r="O197" i="32"/>
  <c r="O196" i="32" s="1"/>
  <c r="L197" i="32"/>
  <c r="I197" i="32"/>
  <c r="F197" i="32"/>
  <c r="F196" i="32" s="1"/>
  <c r="N196" i="32"/>
  <c r="M196" i="32"/>
  <c r="J196" i="32"/>
  <c r="E196" i="32"/>
  <c r="E195" i="32" s="1"/>
  <c r="E194" i="32" s="1"/>
  <c r="O193" i="32"/>
  <c r="O192" i="32" s="1"/>
  <c r="O191" i="32" s="1"/>
  <c r="L193" i="32"/>
  <c r="I193" i="32"/>
  <c r="F193" i="32"/>
  <c r="F192" i="32" s="1"/>
  <c r="N192" i="32"/>
  <c r="M192" i="32"/>
  <c r="M191" i="32" s="1"/>
  <c r="L192" i="32"/>
  <c r="L191" i="32" s="1"/>
  <c r="K192" i="32"/>
  <c r="J192" i="32"/>
  <c r="I192" i="32"/>
  <c r="I191" i="32" s="1"/>
  <c r="H192" i="32"/>
  <c r="H191" i="32" s="1"/>
  <c r="G192" i="32"/>
  <c r="E192" i="32"/>
  <c r="E191" i="32" s="1"/>
  <c r="D192" i="32"/>
  <c r="D191" i="32" s="1"/>
  <c r="N191" i="32"/>
  <c r="K191" i="32"/>
  <c r="J191" i="32"/>
  <c r="G191" i="32"/>
  <c r="O190" i="32"/>
  <c r="L190" i="32"/>
  <c r="I190" i="32"/>
  <c r="F190" i="32"/>
  <c r="C190" i="32"/>
  <c r="O189" i="32"/>
  <c r="O188" i="32" s="1"/>
  <c r="O187" i="32" s="1"/>
  <c r="L189" i="32"/>
  <c r="I189" i="32"/>
  <c r="F189" i="32"/>
  <c r="F188" i="32" s="1"/>
  <c r="N188" i="32"/>
  <c r="M188" i="32"/>
  <c r="M187" i="32" s="1"/>
  <c r="L188" i="32"/>
  <c r="K188" i="32"/>
  <c r="J188" i="32"/>
  <c r="I188" i="32"/>
  <c r="I187" i="32" s="1"/>
  <c r="H188" i="32"/>
  <c r="G188" i="32"/>
  <c r="E188" i="32"/>
  <c r="E187" i="32" s="1"/>
  <c r="D188" i="32"/>
  <c r="D187" i="32" s="1"/>
  <c r="N187" i="32"/>
  <c r="K187" i="32"/>
  <c r="J187" i="32"/>
  <c r="G187" i="32"/>
  <c r="O186" i="32"/>
  <c r="L186" i="32"/>
  <c r="I186" i="32"/>
  <c r="F186" i="32"/>
  <c r="C186" i="32"/>
  <c r="O185" i="32"/>
  <c r="O184" i="32" s="1"/>
  <c r="L185" i="32"/>
  <c r="I185" i="32"/>
  <c r="F185" i="32"/>
  <c r="F184" i="32" s="1"/>
  <c r="N184" i="32"/>
  <c r="M184" i="32"/>
  <c r="L184" i="32"/>
  <c r="K184" i="32"/>
  <c r="J184" i="32"/>
  <c r="I184" i="32"/>
  <c r="H184" i="32"/>
  <c r="G184" i="32"/>
  <c r="E184" i="32"/>
  <c r="D184" i="32"/>
  <c r="O183" i="32"/>
  <c r="L183" i="32"/>
  <c r="C183" i="32" s="1"/>
  <c r="I183" i="32"/>
  <c r="F183" i="32"/>
  <c r="O182" i="32"/>
  <c r="O179" i="32" s="1"/>
  <c r="L182" i="32"/>
  <c r="I182" i="32"/>
  <c r="F182" i="32"/>
  <c r="C182" i="32"/>
  <c r="O181" i="32"/>
  <c r="L181" i="32"/>
  <c r="I181" i="32"/>
  <c r="F181" i="32"/>
  <c r="C181" i="32" s="1"/>
  <c r="O180" i="32"/>
  <c r="L180" i="32"/>
  <c r="L179" i="32" s="1"/>
  <c r="I180" i="32"/>
  <c r="I179" i="32" s="1"/>
  <c r="F180" i="32"/>
  <c r="C180" i="32" s="1"/>
  <c r="N179" i="32"/>
  <c r="M179" i="32"/>
  <c r="K179" i="32"/>
  <c r="J179" i="32"/>
  <c r="H179" i="32"/>
  <c r="G179" i="32"/>
  <c r="F179" i="32"/>
  <c r="C179" i="32" s="1"/>
  <c r="E179" i="32"/>
  <c r="D179" i="32"/>
  <c r="O178" i="32"/>
  <c r="O175" i="32" s="1"/>
  <c r="O174" i="32" s="1"/>
  <c r="O173" i="32" s="1"/>
  <c r="L178" i="32"/>
  <c r="I178" i="32"/>
  <c r="F178" i="32"/>
  <c r="C178" i="32"/>
  <c r="O177" i="32"/>
  <c r="L177" i="32"/>
  <c r="I177" i="32"/>
  <c r="F177" i="32"/>
  <c r="C177" i="32" s="1"/>
  <c r="O176" i="32"/>
  <c r="L176" i="32"/>
  <c r="L175" i="32" s="1"/>
  <c r="I176" i="32"/>
  <c r="I175" i="32" s="1"/>
  <c r="F176" i="32"/>
  <c r="C176" i="32" s="1"/>
  <c r="N175" i="32"/>
  <c r="N174" i="32" s="1"/>
  <c r="N173" i="32" s="1"/>
  <c r="M175" i="32"/>
  <c r="M174" i="32" s="1"/>
  <c r="M173" i="32" s="1"/>
  <c r="K175" i="32"/>
  <c r="J175" i="32"/>
  <c r="J174" i="32" s="1"/>
  <c r="J173" i="32" s="1"/>
  <c r="H175" i="32"/>
  <c r="G175" i="32"/>
  <c r="F175" i="32"/>
  <c r="E175" i="32"/>
  <c r="E174" i="32" s="1"/>
  <c r="E173" i="32" s="1"/>
  <c r="D175" i="32"/>
  <c r="K174" i="32"/>
  <c r="K173" i="32" s="1"/>
  <c r="H174" i="32"/>
  <c r="G174" i="32"/>
  <c r="G173" i="32" s="1"/>
  <c r="D174" i="32"/>
  <c r="H173" i="32"/>
  <c r="D173" i="32"/>
  <c r="O172" i="32"/>
  <c r="L172" i="32"/>
  <c r="I172" i="32"/>
  <c r="F172" i="32"/>
  <c r="C172" i="32" s="1"/>
  <c r="O171" i="32"/>
  <c r="L171" i="32"/>
  <c r="C171" i="32" s="1"/>
  <c r="I171" i="32"/>
  <c r="F171" i="32"/>
  <c r="O170" i="32"/>
  <c r="L170" i="32"/>
  <c r="I170" i="32"/>
  <c r="F170" i="32"/>
  <c r="C170" i="32"/>
  <c r="O169" i="32"/>
  <c r="L169" i="32"/>
  <c r="I169" i="32"/>
  <c r="F169" i="32"/>
  <c r="C169" i="32" s="1"/>
  <c r="O168" i="32"/>
  <c r="L168" i="32"/>
  <c r="I168" i="32"/>
  <c r="F168" i="32"/>
  <c r="C168" i="32" s="1"/>
  <c r="O167" i="32"/>
  <c r="L167" i="32"/>
  <c r="C167" i="32" s="1"/>
  <c r="I167" i="32"/>
  <c r="I166" i="32" s="1"/>
  <c r="I165" i="32" s="1"/>
  <c r="F167" i="32"/>
  <c r="O166" i="32"/>
  <c r="O165" i="32" s="1"/>
  <c r="N166" i="32"/>
  <c r="N165" i="32" s="1"/>
  <c r="M166" i="32"/>
  <c r="K166" i="32"/>
  <c r="K165" i="32" s="1"/>
  <c r="J166" i="32"/>
  <c r="J165" i="32" s="1"/>
  <c r="H166" i="32"/>
  <c r="G166" i="32"/>
  <c r="G165" i="32" s="1"/>
  <c r="E166" i="32"/>
  <c r="D166" i="32"/>
  <c r="M165" i="32"/>
  <c r="H165" i="32"/>
  <c r="E165" i="32"/>
  <c r="D165" i="32"/>
  <c r="O164" i="32"/>
  <c r="L164" i="32"/>
  <c r="I164" i="32"/>
  <c r="F164" i="32"/>
  <c r="C164" i="32" s="1"/>
  <c r="O163" i="32"/>
  <c r="L163" i="32"/>
  <c r="C163" i="32" s="1"/>
  <c r="I163" i="32"/>
  <c r="F163" i="32"/>
  <c r="O162" i="32"/>
  <c r="L162" i="32"/>
  <c r="I162" i="32"/>
  <c r="F162" i="32"/>
  <c r="C162" i="32"/>
  <c r="O161" i="32"/>
  <c r="O160" i="32" s="1"/>
  <c r="L161" i="32"/>
  <c r="I161" i="32"/>
  <c r="F161" i="32"/>
  <c r="F160" i="32" s="1"/>
  <c r="C160" i="32" s="1"/>
  <c r="N160" i="32"/>
  <c r="M160" i="32"/>
  <c r="L160" i="32"/>
  <c r="K160" i="32"/>
  <c r="J160" i="32"/>
  <c r="I160" i="32"/>
  <c r="H160" i="32"/>
  <c r="G160" i="32"/>
  <c r="E160" i="32"/>
  <c r="D160" i="32"/>
  <c r="O159" i="32"/>
  <c r="L159" i="32"/>
  <c r="C159" i="32" s="1"/>
  <c r="I159" i="32"/>
  <c r="F159" i="32"/>
  <c r="O158" i="32"/>
  <c r="L158" i="32"/>
  <c r="I158" i="32"/>
  <c r="F158" i="32"/>
  <c r="C158" i="32"/>
  <c r="O157" i="32"/>
  <c r="L157" i="32"/>
  <c r="I157" i="32"/>
  <c r="F157" i="32"/>
  <c r="C157" i="32" s="1"/>
  <c r="O156" i="32"/>
  <c r="L156" i="32"/>
  <c r="I156" i="32"/>
  <c r="F156" i="32"/>
  <c r="C156" i="32" s="1"/>
  <c r="O155" i="32"/>
  <c r="L155" i="32"/>
  <c r="C155" i="32" s="1"/>
  <c r="I155" i="32"/>
  <c r="F155" i="32"/>
  <c r="O154" i="32"/>
  <c r="O151" i="32" s="1"/>
  <c r="L154" i="32"/>
  <c r="I154" i="32"/>
  <c r="F154" i="32"/>
  <c r="C154" i="32"/>
  <c r="O153" i="32"/>
  <c r="L153" i="32"/>
  <c r="I153" i="32"/>
  <c r="F153" i="32"/>
  <c r="C153" i="32" s="1"/>
  <c r="O152" i="32"/>
  <c r="L152" i="32"/>
  <c r="L151" i="32" s="1"/>
  <c r="I152" i="32"/>
  <c r="I151" i="32" s="1"/>
  <c r="F152" i="32"/>
  <c r="C152" i="32" s="1"/>
  <c r="N151" i="32"/>
  <c r="M151" i="32"/>
  <c r="K151" i="32"/>
  <c r="J151" i="32"/>
  <c r="H151" i="32"/>
  <c r="G151" i="32"/>
  <c r="F151" i="32"/>
  <c r="C151" i="32" s="1"/>
  <c r="E151" i="32"/>
  <c r="D151" i="32"/>
  <c r="O150" i="32"/>
  <c r="L150" i="32"/>
  <c r="I150" i="32"/>
  <c r="F150" i="32"/>
  <c r="C150" i="32"/>
  <c r="O149" i="32"/>
  <c r="L149" i="32"/>
  <c r="I149" i="32"/>
  <c r="F149" i="32"/>
  <c r="C149" i="32" s="1"/>
  <c r="O148" i="32"/>
  <c r="L148" i="32"/>
  <c r="I148" i="32"/>
  <c r="F148" i="32"/>
  <c r="C148" i="32" s="1"/>
  <c r="O147" i="32"/>
  <c r="L147" i="32"/>
  <c r="C147" i="32" s="1"/>
  <c r="I147" i="32"/>
  <c r="F147" i="32"/>
  <c r="O146" i="32"/>
  <c r="L146" i="32"/>
  <c r="I146" i="32"/>
  <c r="F146" i="32"/>
  <c r="C146" i="32"/>
  <c r="O145" i="32"/>
  <c r="O144" i="32" s="1"/>
  <c r="L145" i="32"/>
  <c r="I145" i="32"/>
  <c r="F145" i="32"/>
  <c r="F144" i="32" s="1"/>
  <c r="N144" i="32"/>
  <c r="M144" i="32"/>
  <c r="K144" i="32"/>
  <c r="J144" i="32"/>
  <c r="I144" i="32"/>
  <c r="H144" i="32"/>
  <c r="G144" i="32"/>
  <c r="E144" i="32"/>
  <c r="D144" i="32"/>
  <c r="O143" i="32"/>
  <c r="L143" i="32"/>
  <c r="C143" i="32" s="1"/>
  <c r="I143" i="32"/>
  <c r="F143" i="32"/>
  <c r="O142" i="32"/>
  <c r="O141" i="32" s="1"/>
  <c r="L142" i="32"/>
  <c r="I142" i="32"/>
  <c r="F142" i="32"/>
  <c r="F141" i="32" s="1"/>
  <c r="C141" i="32" s="1"/>
  <c r="C142" i="32"/>
  <c r="N141" i="32"/>
  <c r="M141" i="32"/>
  <c r="L141" i="32"/>
  <c r="K141" i="32"/>
  <c r="J141" i="32"/>
  <c r="I141" i="32"/>
  <c r="H141" i="32"/>
  <c r="G141" i="32"/>
  <c r="E141" i="32"/>
  <c r="D141" i="32"/>
  <c r="O140" i="32"/>
  <c r="L140" i="32"/>
  <c r="I140" i="32"/>
  <c r="F140" i="32"/>
  <c r="C140" i="32" s="1"/>
  <c r="O139" i="32"/>
  <c r="L139" i="32"/>
  <c r="C139" i="32" s="1"/>
  <c r="I139" i="32"/>
  <c r="F139" i="32"/>
  <c r="O138" i="32"/>
  <c r="L138" i="32"/>
  <c r="I138" i="32"/>
  <c r="F138" i="32"/>
  <c r="C138" i="32"/>
  <c r="O137" i="32"/>
  <c r="O136" i="32" s="1"/>
  <c r="L137" i="32"/>
  <c r="I137" i="32"/>
  <c r="F137" i="32"/>
  <c r="F136" i="32" s="1"/>
  <c r="N136" i="32"/>
  <c r="M136" i="32"/>
  <c r="M130" i="32" s="1"/>
  <c r="K136" i="32"/>
  <c r="J136" i="32"/>
  <c r="I136" i="32"/>
  <c r="H136" i="32"/>
  <c r="G136" i="32"/>
  <c r="E136" i="32"/>
  <c r="E130" i="32" s="1"/>
  <c r="D136" i="32"/>
  <c r="O135" i="32"/>
  <c r="L135" i="32"/>
  <c r="C135" i="32" s="1"/>
  <c r="I135" i="32"/>
  <c r="F135" i="32"/>
  <c r="O134" i="32"/>
  <c r="L134" i="32"/>
  <c r="I134" i="32"/>
  <c r="F134" i="32"/>
  <c r="F131" i="32" s="1"/>
  <c r="C134" i="32"/>
  <c r="O133" i="32"/>
  <c r="J133" i="32"/>
  <c r="J131" i="32" s="1"/>
  <c r="J130" i="32" s="1"/>
  <c r="I133" i="32"/>
  <c r="F133" i="32"/>
  <c r="O132" i="32"/>
  <c r="L132" i="32"/>
  <c r="C132" i="32" s="1"/>
  <c r="I132" i="32"/>
  <c r="I131" i="32" s="1"/>
  <c r="F132" i="32"/>
  <c r="O131" i="32"/>
  <c r="O130" i="32" s="1"/>
  <c r="N131" i="32"/>
  <c r="N130" i="32" s="1"/>
  <c r="M131" i="32"/>
  <c r="K131" i="32"/>
  <c r="K130" i="32" s="1"/>
  <c r="K75" i="32" s="1"/>
  <c r="H131" i="32"/>
  <c r="G131" i="32"/>
  <c r="G130" i="32" s="1"/>
  <c r="G75" i="32" s="1"/>
  <c r="E131" i="32"/>
  <c r="D131" i="32"/>
  <c r="H130" i="32"/>
  <c r="D130" i="32"/>
  <c r="O129" i="32"/>
  <c r="L129" i="32"/>
  <c r="L128" i="32" s="1"/>
  <c r="I129" i="32"/>
  <c r="I128" i="32" s="1"/>
  <c r="F129" i="32"/>
  <c r="C129" i="32" s="1"/>
  <c r="O128" i="32"/>
  <c r="N128" i="32"/>
  <c r="M128" i="32"/>
  <c r="K128" i="32"/>
  <c r="J128" i="32"/>
  <c r="H128" i="32"/>
  <c r="G128" i="32"/>
  <c r="F128" i="32"/>
  <c r="E128" i="32"/>
  <c r="D128" i="32"/>
  <c r="O127" i="32"/>
  <c r="L127" i="32"/>
  <c r="I127" i="32"/>
  <c r="F127" i="32"/>
  <c r="C127" i="32"/>
  <c r="O126" i="32"/>
  <c r="L126" i="32"/>
  <c r="I126" i="32"/>
  <c r="F126" i="32"/>
  <c r="C126" i="32" s="1"/>
  <c r="O125" i="32"/>
  <c r="L125" i="32"/>
  <c r="I125" i="32"/>
  <c r="I122" i="32" s="1"/>
  <c r="F125" i="32"/>
  <c r="C125" i="32" s="1"/>
  <c r="O124" i="32"/>
  <c r="L124" i="32"/>
  <c r="C124" i="32" s="1"/>
  <c r="I124" i="32"/>
  <c r="F124" i="32"/>
  <c r="O123" i="32"/>
  <c r="O122" i="32" s="1"/>
  <c r="L123" i="32"/>
  <c r="I123" i="32"/>
  <c r="F123" i="32"/>
  <c r="F122" i="32" s="1"/>
  <c r="C122" i="32" s="1"/>
  <c r="C123" i="32"/>
  <c r="N122" i="32"/>
  <c r="M122" i="32"/>
  <c r="L122" i="32"/>
  <c r="K122" i="32"/>
  <c r="J122" i="32"/>
  <c r="H122" i="32"/>
  <c r="H83" i="32" s="1"/>
  <c r="G122" i="32"/>
  <c r="E122" i="32"/>
  <c r="D122" i="32"/>
  <c r="D83" i="32" s="1"/>
  <c r="O121" i="32"/>
  <c r="L121" i="32"/>
  <c r="I121" i="32"/>
  <c r="F121" i="32"/>
  <c r="C121" i="32" s="1"/>
  <c r="O120" i="32"/>
  <c r="L120" i="32"/>
  <c r="C120" i="32" s="1"/>
  <c r="I120" i="32"/>
  <c r="F120" i="32"/>
  <c r="O119" i="32"/>
  <c r="O116" i="32" s="1"/>
  <c r="L119" i="32"/>
  <c r="I119" i="32"/>
  <c r="F119" i="32"/>
  <c r="C119" i="32"/>
  <c r="O118" i="32"/>
  <c r="L118" i="32"/>
  <c r="I118" i="32"/>
  <c r="F118" i="32"/>
  <c r="C118" i="32" s="1"/>
  <c r="O117" i="32"/>
  <c r="L117" i="32"/>
  <c r="L116" i="32" s="1"/>
  <c r="I117" i="32"/>
  <c r="I116" i="32" s="1"/>
  <c r="F117" i="32"/>
  <c r="C117" i="32" s="1"/>
  <c r="N116" i="32"/>
  <c r="M116" i="32"/>
  <c r="K116" i="32"/>
  <c r="J116" i="32"/>
  <c r="H116" i="32"/>
  <c r="G116" i="32"/>
  <c r="F116" i="32"/>
  <c r="E116" i="32"/>
  <c r="D116" i="32"/>
  <c r="O115" i="32"/>
  <c r="O112" i="32" s="1"/>
  <c r="L115" i="32"/>
  <c r="I115" i="32"/>
  <c r="F115" i="32"/>
  <c r="C115" i="32"/>
  <c r="O114" i="32"/>
  <c r="L114" i="32"/>
  <c r="I114" i="32"/>
  <c r="F114" i="32"/>
  <c r="C114" i="32" s="1"/>
  <c r="O113" i="32"/>
  <c r="L113" i="32"/>
  <c r="L112" i="32" s="1"/>
  <c r="I113" i="32"/>
  <c r="I112" i="32" s="1"/>
  <c r="F113" i="32"/>
  <c r="C113" i="32" s="1"/>
  <c r="N112" i="32"/>
  <c r="M112" i="32"/>
  <c r="K112" i="32"/>
  <c r="J112" i="32"/>
  <c r="H112" i="32"/>
  <c r="G112" i="32"/>
  <c r="F112" i="32"/>
  <c r="C112" i="32" s="1"/>
  <c r="E112" i="32"/>
  <c r="D112" i="32"/>
  <c r="O111" i="32"/>
  <c r="L111" i="32"/>
  <c r="I111" i="32"/>
  <c r="F111" i="32"/>
  <c r="C111" i="32"/>
  <c r="O110" i="32"/>
  <c r="L110" i="32"/>
  <c r="I110" i="32"/>
  <c r="F110" i="32"/>
  <c r="C110" i="32" s="1"/>
  <c r="O109" i="32"/>
  <c r="L109" i="32"/>
  <c r="I109" i="32"/>
  <c r="F109" i="32"/>
  <c r="C109" i="32" s="1"/>
  <c r="O108" i="32"/>
  <c r="L108" i="32"/>
  <c r="C108" i="32" s="1"/>
  <c r="I108" i="32"/>
  <c r="F108" i="32"/>
  <c r="O107" i="32"/>
  <c r="L107" i="32"/>
  <c r="I107" i="32"/>
  <c r="F107" i="32"/>
  <c r="C107" i="32"/>
  <c r="O106" i="32"/>
  <c r="L106" i="32"/>
  <c r="I106" i="32"/>
  <c r="F106" i="32"/>
  <c r="C106" i="32" s="1"/>
  <c r="O105" i="32"/>
  <c r="L105" i="32"/>
  <c r="I105" i="32"/>
  <c r="F105" i="32"/>
  <c r="C105" i="32" s="1"/>
  <c r="O104" i="32"/>
  <c r="L104" i="32"/>
  <c r="C104" i="32" s="1"/>
  <c r="I104" i="32"/>
  <c r="I103" i="32" s="1"/>
  <c r="F104" i="32"/>
  <c r="O103" i="32"/>
  <c r="N103" i="32"/>
  <c r="M103" i="32"/>
  <c r="K103" i="32"/>
  <c r="J103" i="32"/>
  <c r="H103" i="32"/>
  <c r="G103" i="32"/>
  <c r="E103" i="32"/>
  <c r="D103" i="32"/>
  <c r="O102" i="32"/>
  <c r="L102" i="32"/>
  <c r="I102" i="32"/>
  <c r="F102" i="32"/>
  <c r="C102" i="32" s="1"/>
  <c r="O101" i="32"/>
  <c r="L101" i="32"/>
  <c r="I101" i="32"/>
  <c r="F101" i="32"/>
  <c r="C101" i="32" s="1"/>
  <c r="O100" i="32"/>
  <c r="L100" i="32"/>
  <c r="C100" i="32" s="1"/>
  <c r="I100" i="32"/>
  <c r="F100" i="32"/>
  <c r="O99" i="32"/>
  <c r="L99" i="32"/>
  <c r="I99" i="32"/>
  <c r="F99" i="32"/>
  <c r="C99" i="32"/>
  <c r="O98" i="32"/>
  <c r="L98" i="32"/>
  <c r="I98" i="32"/>
  <c r="F98" i="32"/>
  <c r="C98" i="32" s="1"/>
  <c r="O97" i="32"/>
  <c r="L97" i="32"/>
  <c r="I97" i="32"/>
  <c r="F97" i="32"/>
  <c r="C97" i="32" s="1"/>
  <c r="O96" i="32"/>
  <c r="L96" i="32"/>
  <c r="C96" i="32" s="1"/>
  <c r="I96" i="32"/>
  <c r="I95" i="32" s="1"/>
  <c r="F96" i="32"/>
  <c r="O95" i="32"/>
  <c r="N95" i="32"/>
  <c r="M95" i="32"/>
  <c r="K95" i="32"/>
  <c r="J95" i="32"/>
  <c r="H95" i="32"/>
  <c r="G95" i="32"/>
  <c r="E95" i="32"/>
  <c r="D95" i="32"/>
  <c r="O94" i="32"/>
  <c r="L94" i="32"/>
  <c r="I94" i="32"/>
  <c r="F94" i="32"/>
  <c r="C94" i="32" s="1"/>
  <c r="O93" i="32"/>
  <c r="L93" i="32"/>
  <c r="I93" i="32"/>
  <c r="F93" i="32"/>
  <c r="C93" i="32" s="1"/>
  <c r="O92" i="32"/>
  <c r="L92" i="32"/>
  <c r="C92" i="32" s="1"/>
  <c r="I92" i="32"/>
  <c r="F92" i="32"/>
  <c r="O91" i="32"/>
  <c r="L91" i="32"/>
  <c r="I91" i="32"/>
  <c r="F91" i="32"/>
  <c r="C91" i="32"/>
  <c r="O90" i="32"/>
  <c r="O89" i="32" s="1"/>
  <c r="L90" i="32"/>
  <c r="I90" i="32"/>
  <c r="F90" i="32"/>
  <c r="F89" i="32" s="1"/>
  <c r="N89" i="32"/>
  <c r="M89" i="32"/>
  <c r="K89" i="32"/>
  <c r="J89" i="32"/>
  <c r="I89" i="32"/>
  <c r="H89" i="32"/>
  <c r="G89" i="32"/>
  <c r="E89" i="32"/>
  <c r="D89" i="32"/>
  <c r="O88" i="32"/>
  <c r="L88" i="32"/>
  <c r="C88" i="32" s="1"/>
  <c r="I88" i="32"/>
  <c r="F88" i="32"/>
  <c r="O87" i="32"/>
  <c r="O84" i="32" s="1"/>
  <c r="L87" i="32"/>
  <c r="I87" i="32"/>
  <c r="F87" i="32"/>
  <c r="C87" i="32"/>
  <c r="O86" i="32"/>
  <c r="L86" i="32"/>
  <c r="I86" i="32"/>
  <c r="F86" i="32"/>
  <c r="C86" i="32" s="1"/>
  <c r="O85" i="32"/>
  <c r="L85" i="32"/>
  <c r="L84" i="32" s="1"/>
  <c r="I85" i="32"/>
  <c r="I84" i="32" s="1"/>
  <c r="F85" i="32"/>
  <c r="C85" i="32" s="1"/>
  <c r="N84" i="32"/>
  <c r="N83" i="32" s="1"/>
  <c r="M84" i="32"/>
  <c r="M83" i="32" s="1"/>
  <c r="K84" i="32"/>
  <c r="J84" i="32"/>
  <c r="J83" i="32" s="1"/>
  <c r="H84" i="32"/>
  <c r="G84" i="32"/>
  <c r="F84" i="32"/>
  <c r="E84" i="32"/>
  <c r="E83" i="32" s="1"/>
  <c r="D84" i="32"/>
  <c r="K83" i="32"/>
  <c r="G83" i="32"/>
  <c r="O82" i="32"/>
  <c r="L82" i="32"/>
  <c r="I82" i="32"/>
  <c r="F82" i="32"/>
  <c r="C82" i="32" s="1"/>
  <c r="O81" i="32"/>
  <c r="L81" i="32"/>
  <c r="L80" i="32" s="1"/>
  <c r="I81" i="32"/>
  <c r="I80" i="32" s="1"/>
  <c r="F81" i="32"/>
  <c r="C81" i="32" s="1"/>
  <c r="O80" i="32"/>
  <c r="N80" i="32"/>
  <c r="M80" i="32"/>
  <c r="K80" i="32"/>
  <c r="J80" i="32"/>
  <c r="H80" i="32"/>
  <c r="G80" i="32"/>
  <c r="F80" i="32"/>
  <c r="E80" i="32"/>
  <c r="D80" i="32"/>
  <c r="O79" i="32"/>
  <c r="L79" i="32"/>
  <c r="I79" i="32"/>
  <c r="F79" i="32"/>
  <c r="C79" i="32"/>
  <c r="O78" i="32"/>
  <c r="O77" i="32" s="1"/>
  <c r="O76" i="32" s="1"/>
  <c r="L78" i="32"/>
  <c r="I78" i="32"/>
  <c r="F78" i="32"/>
  <c r="F77" i="32" s="1"/>
  <c r="N77" i="32"/>
  <c r="M77" i="32"/>
  <c r="M76" i="32" s="1"/>
  <c r="L77" i="32"/>
  <c r="L76" i="32" s="1"/>
  <c r="K77" i="32"/>
  <c r="J77" i="32"/>
  <c r="I77" i="32"/>
  <c r="H77" i="32"/>
  <c r="H76" i="32" s="1"/>
  <c r="H75" i="32" s="1"/>
  <c r="G77" i="32"/>
  <c r="E77" i="32"/>
  <c r="E76" i="32" s="1"/>
  <c r="E75" i="32" s="1"/>
  <c r="D77" i="32"/>
  <c r="D76" i="32" s="1"/>
  <c r="D75" i="32" s="1"/>
  <c r="N76" i="32"/>
  <c r="N75" i="32" s="1"/>
  <c r="K76" i="32"/>
  <c r="J76" i="32"/>
  <c r="J75" i="32" s="1"/>
  <c r="G76" i="32"/>
  <c r="O74" i="32"/>
  <c r="L74" i="32"/>
  <c r="I74" i="32"/>
  <c r="F74" i="32"/>
  <c r="C74" i="32" s="1"/>
  <c r="O73" i="32"/>
  <c r="L73" i="32"/>
  <c r="I73" i="32"/>
  <c r="F73" i="32"/>
  <c r="C73" i="32" s="1"/>
  <c r="O72" i="32"/>
  <c r="L72" i="32"/>
  <c r="C72" i="32" s="1"/>
  <c r="I72" i="32"/>
  <c r="F72" i="32"/>
  <c r="O71" i="32"/>
  <c r="L71" i="32"/>
  <c r="I71" i="32"/>
  <c r="F71" i="32"/>
  <c r="C71" i="32"/>
  <c r="O70" i="32"/>
  <c r="O69" i="32" s="1"/>
  <c r="O67" i="32" s="1"/>
  <c r="L70" i="32"/>
  <c r="I70" i="32"/>
  <c r="F70" i="32"/>
  <c r="F69" i="32" s="1"/>
  <c r="N69" i="32"/>
  <c r="N67" i="32" s="1"/>
  <c r="M69" i="32"/>
  <c r="M67" i="32" s="1"/>
  <c r="M53" i="32" s="1"/>
  <c r="K69" i="32"/>
  <c r="J69" i="32"/>
  <c r="J67" i="32" s="1"/>
  <c r="I69" i="32"/>
  <c r="H69" i="32"/>
  <c r="G69" i="32"/>
  <c r="E69" i="32"/>
  <c r="E67" i="32" s="1"/>
  <c r="E53" i="32" s="1"/>
  <c r="E52" i="32" s="1"/>
  <c r="E51" i="32" s="1"/>
  <c r="D69" i="32"/>
  <c r="O68" i="32"/>
  <c r="L68" i="32"/>
  <c r="C68" i="32" s="1"/>
  <c r="I68" i="32"/>
  <c r="I67" i="32" s="1"/>
  <c r="F68" i="32"/>
  <c r="K67" i="32"/>
  <c r="H67" i="32"/>
  <c r="G67" i="32"/>
  <c r="D67" i="32"/>
  <c r="O66" i="32"/>
  <c r="L66" i="32"/>
  <c r="I66" i="32"/>
  <c r="F66" i="32"/>
  <c r="C66" i="32" s="1"/>
  <c r="O65" i="32"/>
  <c r="L65" i="32"/>
  <c r="I65" i="32"/>
  <c r="F65" i="32"/>
  <c r="C65" i="32" s="1"/>
  <c r="O64" i="32"/>
  <c r="L64" i="32"/>
  <c r="C64" i="32" s="1"/>
  <c r="I64" i="32"/>
  <c r="F64" i="32"/>
  <c r="O63" i="32"/>
  <c r="L63" i="32"/>
  <c r="I63" i="32"/>
  <c r="F63" i="32"/>
  <c r="C63" i="32"/>
  <c r="O62" i="32"/>
  <c r="L62" i="32"/>
  <c r="I62" i="32"/>
  <c r="F62" i="32"/>
  <c r="C62" i="32" s="1"/>
  <c r="O61" i="32"/>
  <c r="L61" i="32"/>
  <c r="I61" i="32"/>
  <c r="I58" i="32" s="1"/>
  <c r="F61" i="32"/>
  <c r="C61" i="32" s="1"/>
  <c r="O60" i="32"/>
  <c r="L60" i="32"/>
  <c r="C60" i="32" s="1"/>
  <c r="I60" i="32"/>
  <c r="F60" i="32"/>
  <c r="O59" i="32"/>
  <c r="O58" i="32" s="1"/>
  <c r="L59" i="32"/>
  <c r="I59" i="32"/>
  <c r="F59" i="32"/>
  <c r="F58" i="32" s="1"/>
  <c r="C59" i="32"/>
  <c r="N58" i="32"/>
  <c r="M58" i="32"/>
  <c r="L58" i="32"/>
  <c r="K58" i="32"/>
  <c r="J58" i="32"/>
  <c r="H58" i="32"/>
  <c r="G58" i="32"/>
  <c r="E58" i="32"/>
  <c r="D58" i="32"/>
  <c r="O57" i="32"/>
  <c r="L57" i="32"/>
  <c r="I57" i="32"/>
  <c r="F57" i="32"/>
  <c r="C57" i="32" s="1"/>
  <c r="O56" i="32"/>
  <c r="L56" i="32"/>
  <c r="C56" i="32" s="1"/>
  <c r="I56" i="32"/>
  <c r="I55" i="32" s="1"/>
  <c r="F56" i="32"/>
  <c r="O55" i="32"/>
  <c r="O54" i="32" s="1"/>
  <c r="O53" i="32" s="1"/>
  <c r="N55" i="32"/>
  <c r="N54" i="32" s="1"/>
  <c r="N53" i="32" s="1"/>
  <c r="N52" i="32" s="1"/>
  <c r="N51" i="32" s="1"/>
  <c r="N50" i="32" s="1"/>
  <c r="M55" i="32"/>
  <c r="K55" i="32"/>
  <c r="K54" i="32" s="1"/>
  <c r="K53" i="32" s="1"/>
  <c r="K52" i="32" s="1"/>
  <c r="J55" i="32"/>
  <c r="J54" i="32" s="1"/>
  <c r="J53" i="32" s="1"/>
  <c r="J52" i="32" s="1"/>
  <c r="J51" i="32" s="1"/>
  <c r="J50" i="32" s="1"/>
  <c r="H55" i="32"/>
  <c r="G55" i="32"/>
  <c r="G54" i="32" s="1"/>
  <c r="G53" i="32" s="1"/>
  <c r="F55" i="32"/>
  <c r="F54" i="32" s="1"/>
  <c r="E55" i="32"/>
  <c r="D55" i="32"/>
  <c r="M54" i="32"/>
  <c r="H54" i="32"/>
  <c r="H53" i="32" s="1"/>
  <c r="E54" i="32"/>
  <c r="D54" i="32"/>
  <c r="D53" i="32" s="1"/>
  <c r="D52" i="32" s="1"/>
  <c r="D51" i="32" s="1"/>
  <c r="O47" i="32"/>
  <c r="C47" i="32"/>
  <c r="O46" i="32"/>
  <c r="C46" i="32" s="1"/>
  <c r="N45" i="32"/>
  <c r="N287" i="32" s="1"/>
  <c r="M45" i="32"/>
  <c r="L44" i="32"/>
  <c r="I44" i="32"/>
  <c r="F44" i="32"/>
  <c r="C44" i="32" s="1"/>
  <c r="L43" i="32"/>
  <c r="K43" i="32"/>
  <c r="J43" i="32"/>
  <c r="I43" i="32"/>
  <c r="H43" i="32"/>
  <c r="G43" i="32"/>
  <c r="F43" i="32"/>
  <c r="C43" i="32" s="1"/>
  <c r="E43" i="32"/>
  <c r="D43" i="32"/>
  <c r="F42" i="32"/>
  <c r="C42" i="32" s="1"/>
  <c r="E41" i="32"/>
  <c r="D41" i="32"/>
  <c r="L40" i="32"/>
  <c r="C40" i="32"/>
  <c r="L39" i="32"/>
  <c r="C39" i="32" s="1"/>
  <c r="L38" i="32"/>
  <c r="C38" i="32"/>
  <c r="L37" i="32"/>
  <c r="C37" i="32" s="1"/>
  <c r="K36" i="32"/>
  <c r="J36" i="32"/>
  <c r="L35" i="32"/>
  <c r="C35" i="32"/>
  <c r="L34" i="32"/>
  <c r="C34" i="32" s="1"/>
  <c r="K33" i="32"/>
  <c r="J33" i="32"/>
  <c r="L32" i="32"/>
  <c r="C32" i="32"/>
  <c r="L31" i="32"/>
  <c r="C31" i="32" s="1"/>
  <c r="K31" i="32"/>
  <c r="K26" i="32" s="1"/>
  <c r="J31" i="32"/>
  <c r="L30" i="32"/>
  <c r="C30" i="32" s="1"/>
  <c r="L29" i="32"/>
  <c r="C29" i="32"/>
  <c r="L28" i="32"/>
  <c r="C28" i="32" s="1"/>
  <c r="K27" i="32"/>
  <c r="J27" i="32"/>
  <c r="J26" i="32"/>
  <c r="F25" i="32"/>
  <c r="C25" i="32"/>
  <c r="I24" i="32"/>
  <c r="O23" i="32"/>
  <c r="L23" i="32"/>
  <c r="I23" i="32"/>
  <c r="F23" i="32"/>
  <c r="C23" i="32"/>
  <c r="O22" i="32"/>
  <c r="O21" i="32" s="1"/>
  <c r="L22" i="32"/>
  <c r="I22" i="32"/>
  <c r="F22" i="32"/>
  <c r="F21" i="32" s="1"/>
  <c r="N21" i="32"/>
  <c r="N289" i="32" s="1"/>
  <c r="N288" i="32" s="1"/>
  <c r="M21" i="32"/>
  <c r="M289" i="32" s="1"/>
  <c r="M288" i="32" s="1"/>
  <c r="L21" i="32"/>
  <c r="L289" i="32" s="1"/>
  <c r="L288" i="32" s="1"/>
  <c r="K21" i="32"/>
  <c r="K289" i="32" s="1"/>
  <c r="K288" i="32" s="1"/>
  <c r="J21" i="32"/>
  <c r="J289" i="32" s="1"/>
  <c r="J288" i="32" s="1"/>
  <c r="I21" i="32"/>
  <c r="I20" i="32" s="1"/>
  <c r="H21" i="32"/>
  <c r="H289" i="32" s="1"/>
  <c r="H288" i="32" s="1"/>
  <c r="G21" i="32"/>
  <c r="G289" i="32" s="1"/>
  <c r="G288" i="32" s="1"/>
  <c r="E21" i="32"/>
  <c r="E289" i="32" s="1"/>
  <c r="E288" i="32" s="1"/>
  <c r="D21" i="32"/>
  <c r="D289" i="32" s="1"/>
  <c r="D288" i="32" s="1"/>
  <c r="N20" i="32"/>
  <c r="J20" i="32"/>
  <c r="G20" i="32"/>
  <c r="O298" i="31"/>
  <c r="L298" i="31"/>
  <c r="I298" i="31"/>
  <c r="F298" i="31"/>
  <c r="C298" i="31"/>
  <c r="O297" i="31"/>
  <c r="L297" i="31"/>
  <c r="I297" i="31"/>
  <c r="F297" i="31"/>
  <c r="O296" i="31"/>
  <c r="L296" i="31"/>
  <c r="I296" i="31"/>
  <c r="F296" i="31"/>
  <c r="C296" i="31" s="1"/>
  <c r="O295" i="31"/>
  <c r="L295" i="31"/>
  <c r="C295" i="31" s="1"/>
  <c r="I295" i="31"/>
  <c r="F295" i="31"/>
  <c r="O294" i="31"/>
  <c r="L294" i="31"/>
  <c r="I294" i="31"/>
  <c r="F294" i="31"/>
  <c r="C294" i="31"/>
  <c r="O293" i="31"/>
  <c r="L293" i="31"/>
  <c r="I293" i="31"/>
  <c r="F293" i="31"/>
  <c r="C293" i="31" s="1"/>
  <c r="O292" i="31"/>
  <c r="L292" i="31"/>
  <c r="I292" i="31"/>
  <c r="F292" i="31"/>
  <c r="C292" i="31" s="1"/>
  <c r="O291" i="31"/>
  <c r="L291" i="31"/>
  <c r="L290" i="31" s="1"/>
  <c r="I291" i="31"/>
  <c r="C291" i="31" s="1"/>
  <c r="F291" i="31"/>
  <c r="O290" i="31"/>
  <c r="N290" i="31"/>
  <c r="M290" i="31"/>
  <c r="K290" i="31"/>
  <c r="J290" i="31"/>
  <c r="H290" i="31"/>
  <c r="G290" i="31"/>
  <c r="E290" i="31"/>
  <c r="D290" i="31"/>
  <c r="O285" i="31"/>
  <c r="O283" i="31" s="1"/>
  <c r="L285" i="31"/>
  <c r="I285" i="31"/>
  <c r="F285" i="31"/>
  <c r="C285" i="31" s="1"/>
  <c r="O284" i="31"/>
  <c r="L284" i="31"/>
  <c r="L283" i="31" s="1"/>
  <c r="I284" i="31"/>
  <c r="I283" i="31" s="1"/>
  <c r="F284" i="31"/>
  <c r="C284" i="31" s="1"/>
  <c r="N283" i="31"/>
  <c r="M283" i="31"/>
  <c r="K283" i="31"/>
  <c r="J283" i="31"/>
  <c r="H283" i="31"/>
  <c r="G283" i="31"/>
  <c r="F283" i="31"/>
  <c r="E283" i="31"/>
  <c r="D283" i="31"/>
  <c r="O282" i="31"/>
  <c r="O281" i="31" s="1"/>
  <c r="L282" i="31"/>
  <c r="I282" i="31"/>
  <c r="F282" i="31"/>
  <c r="F281" i="31" s="1"/>
  <c r="C282" i="31"/>
  <c r="N281" i="31"/>
  <c r="M281" i="31"/>
  <c r="L281" i="31"/>
  <c r="K281" i="31"/>
  <c r="J281" i="31"/>
  <c r="I281" i="31"/>
  <c r="H281" i="31"/>
  <c r="G281" i="31"/>
  <c r="E281" i="31"/>
  <c r="D281" i="31"/>
  <c r="O280" i="31"/>
  <c r="L280" i="31"/>
  <c r="I280" i="31"/>
  <c r="F280" i="31"/>
  <c r="C280" i="31" s="1"/>
  <c r="O279" i="31"/>
  <c r="L279" i="31"/>
  <c r="L276" i="31" s="1"/>
  <c r="I279" i="31"/>
  <c r="C279" i="31" s="1"/>
  <c r="F279" i="31"/>
  <c r="O278" i="31"/>
  <c r="L278" i="31"/>
  <c r="I278" i="31"/>
  <c r="F278" i="31"/>
  <c r="C278" i="31"/>
  <c r="O277" i="31"/>
  <c r="O276" i="31" s="1"/>
  <c r="L277" i="31"/>
  <c r="I277" i="31"/>
  <c r="F277" i="31"/>
  <c r="F276" i="31" s="1"/>
  <c r="N276" i="31"/>
  <c r="M276" i="31"/>
  <c r="K276" i="31"/>
  <c r="J276" i="31"/>
  <c r="I276" i="31"/>
  <c r="H276" i="31"/>
  <c r="G276" i="31"/>
  <c r="E276" i="31"/>
  <c r="D276" i="31"/>
  <c r="O275" i="31"/>
  <c r="L275" i="31"/>
  <c r="I275" i="31"/>
  <c r="C275" i="31" s="1"/>
  <c r="F275" i="31"/>
  <c r="O274" i="31"/>
  <c r="L274" i="31"/>
  <c r="I274" i="31"/>
  <c r="F274" i="31"/>
  <c r="C274" i="31"/>
  <c r="O273" i="31"/>
  <c r="O272" i="31" s="1"/>
  <c r="L273" i="31"/>
  <c r="I273" i="31"/>
  <c r="F273" i="31"/>
  <c r="F272" i="31" s="1"/>
  <c r="N272" i="31"/>
  <c r="M272" i="31"/>
  <c r="M270" i="31" s="1"/>
  <c r="M269" i="31" s="1"/>
  <c r="L272" i="31"/>
  <c r="K272" i="31"/>
  <c r="J272" i="31"/>
  <c r="I272" i="31"/>
  <c r="H272" i="31"/>
  <c r="H270" i="31" s="1"/>
  <c r="H269" i="31" s="1"/>
  <c r="G272" i="31"/>
  <c r="E272" i="31"/>
  <c r="E270" i="31" s="1"/>
  <c r="E269" i="31" s="1"/>
  <c r="D272" i="31"/>
  <c r="D270" i="31" s="1"/>
  <c r="D269" i="31" s="1"/>
  <c r="O271" i="31"/>
  <c r="L271" i="31"/>
  <c r="I271" i="31"/>
  <c r="C271" i="31" s="1"/>
  <c r="F271" i="31"/>
  <c r="N270" i="31"/>
  <c r="N269" i="31" s="1"/>
  <c r="K270" i="31"/>
  <c r="K269" i="31" s="1"/>
  <c r="J270" i="31"/>
  <c r="J269" i="31" s="1"/>
  <c r="G270" i="31"/>
  <c r="G269" i="31" s="1"/>
  <c r="O268" i="31"/>
  <c r="L268" i="31"/>
  <c r="I268" i="31"/>
  <c r="F268" i="31"/>
  <c r="C268" i="31" s="1"/>
  <c r="O267" i="31"/>
  <c r="L267" i="31"/>
  <c r="L264" i="31" s="1"/>
  <c r="I267" i="31"/>
  <c r="C267" i="31" s="1"/>
  <c r="F267" i="31"/>
  <c r="O266" i="31"/>
  <c r="L266" i="31"/>
  <c r="I266" i="31"/>
  <c r="F266" i="31"/>
  <c r="C266" i="31"/>
  <c r="O265" i="31"/>
  <c r="O264" i="31" s="1"/>
  <c r="L265" i="31"/>
  <c r="I265" i="31"/>
  <c r="F265" i="31"/>
  <c r="F264" i="31" s="1"/>
  <c r="C264" i="31" s="1"/>
  <c r="N264" i="31"/>
  <c r="M264" i="31"/>
  <c r="K264" i="31"/>
  <c r="J264" i="31"/>
  <c r="I264" i="31"/>
  <c r="H264" i="31"/>
  <c r="G264" i="31"/>
  <c r="E264" i="31"/>
  <c r="D264" i="31"/>
  <c r="O263" i="31"/>
  <c r="L263" i="31"/>
  <c r="L260" i="31" s="1"/>
  <c r="L259" i="31" s="1"/>
  <c r="I263" i="31"/>
  <c r="C263" i="31" s="1"/>
  <c r="F263" i="31"/>
  <c r="O262" i="31"/>
  <c r="L262" i="31"/>
  <c r="I262" i="31"/>
  <c r="F262" i="31"/>
  <c r="C262" i="31"/>
  <c r="O261" i="31"/>
  <c r="O260" i="31" s="1"/>
  <c r="O259" i="31" s="1"/>
  <c r="L261" i="31"/>
  <c r="I261" i="31"/>
  <c r="F261" i="31"/>
  <c r="F260" i="31" s="1"/>
  <c r="N260" i="31"/>
  <c r="M260" i="31"/>
  <c r="M259" i="31" s="1"/>
  <c r="K260" i="31"/>
  <c r="J260" i="31"/>
  <c r="I260" i="31"/>
  <c r="I259" i="31" s="1"/>
  <c r="H260" i="31"/>
  <c r="H259" i="31" s="1"/>
  <c r="G260" i="31"/>
  <c r="E260" i="31"/>
  <c r="E259" i="31" s="1"/>
  <c r="D260" i="31"/>
  <c r="D259" i="31" s="1"/>
  <c r="N259" i="31"/>
  <c r="K259" i="31"/>
  <c r="J259" i="31"/>
  <c r="G259" i="31"/>
  <c r="O258" i="31"/>
  <c r="L258" i="31"/>
  <c r="I258" i="31"/>
  <c r="F258" i="31"/>
  <c r="C258" i="31"/>
  <c r="O257" i="31"/>
  <c r="L257" i="31"/>
  <c r="I257" i="31"/>
  <c r="F257" i="31"/>
  <c r="C257" i="31" s="1"/>
  <c r="O256" i="31"/>
  <c r="L256" i="31"/>
  <c r="I256" i="31"/>
  <c r="F256" i="31"/>
  <c r="C256" i="31" s="1"/>
  <c r="O255" i="31"/>
  <c r="L255" i="31"/>
  <c r="L252" i="31" s="1"/>
  <c r="L251" i="31" s="1"/>
  <c r="I255" i="31"/>
  <c r="C255" i="31" s="1"/>
  <c r="F255" i="31"/>
  <c r="O254" i="31"/>
  <c r="L254" i="31"/>
  <c r="I254" i="31"/>
  <c r="F254" i="31"/>
  <c r="C254" i="31"/>
  <c r="O253" i="31"/>
  <c r="O252" i="31" s="1"/>
  <c r="O251" i="31" s="1"/>
  <c r="L253" i="31"/>
  <c r="I253" i="31"/>
  <c r="F253" i="31"/>
  <c r="F252" i="31" s="1"/>
  <c r="N252" i="31"/>
  <c r="M252" i="31"/>
  <c r="M251" i="31" s="1"/>
  <c r="K252" i="31"/>
  <c r="J252" i="31"/>
  <c r="I252" i="31"/>
  <c r="I251" i="31" s="1"/>
  <c r="H252" i="31"/>
  <c r="H251" i="31" s="1"/>
  <c r="G252" i="31"/>
  <c r="E252" i="31"/>
  <c r="E251" i="31" s="1"/>
  <c r="D252" i="31"/>
  <c r="D251" i="31" s="1"/>
  <c r="N251" i="31"/>
  <c r="K251" i="31"/>
  <c r="J251" i="31"/>
  <c r="G251" i="31"/>
  <c r="O250" i="31"/>
  <c r="L250" i="31"/>
  <c r="I250" i="31"/>
  <c r="F250" i="31"/>
  <c r="C250" i="31"/>
  <c r="O249" i="31"/>
  <c r="L249" i="31"/>
  <c r="I249" i="31"/>
  <c r="F249" i="31"/>
  <c r="C249" i="31" s="1"/>
  <c r="O248" i="31"/>
  <c r="L248" i="31"/>
  <c r="I248" i="31"/>
  <c r="F248" i="31"/>
  <c r="C248" i="31" s="1"/>
  <c r="O247" i="31"/>
  <c r="L247" i="31"/>
  <c r="L246" i="31" s="1"/>
  <c r="I247" i="31"/>
  <c r="C247" i="31" s="1"/>
  <c r="F247" i="31"/>
  <c r="O246" i="31"/>
  <c r="N246" i="31"/>
  <c r="M246" i="31"/>
  <c r="K246" i="31"/>
  <c r="J246" i="31"/>
  <c r="H246" i="31"/>
  <c r="G246" i="31"/>
  <c r="E246" i="31"/>
  <c r="D246" i="31"/>
  <c r="O245" i="31"/>
  <c r="L245" i="31"/>
  <c r="I245" i="31"/>
  <c r="F245" i="31"/>
  <c r="C245" i="31" s="1"/>
  <c r="O244" i="31"/>
  <c r="L244" i="31"/>
  <c r="I244" i="31"/>
  <c r="F244" i="31"/>
  <c r="C244" i="31" s="1"/>
  <c r="O243" i="31"/>
  <c r="L243" i="31"/>
  <c r="I243" i="31"/>
  <c r="C243" i="31" s="1"/>
  <c r="F243" i="31"/>
  <c r="O242" i="31"/>
  <c r="L242" i="31"/>
  <c r="I242" i="31"/>
  <c r="F242" i="31"/>
  <c r="C242" i="31"/>
  <c r="O241" i="31"/>
  <c r="L241" i="31"/>
  <c r="I241" i="31"/>
  <c r="F241" i="31"/>
  <c r="C241" i="31" s="1"/>
  <c r="O240" i="31"/>
  <c r="L240" i="31"/>
  <c r="I240" i="31"/>
  <c r="F240" i="31"/>
  <c r="C240" i="31" s="1"/>
  <c r="O239" i="31"/>
  <c r="L239" i="31"/>
  <c r="L238" i="31" s="1"/>
  <c r="I239" i="31"/>
  <c r="C239" i="31" s="1"/>
  <c r="F239" i="31"/>
  <c r="O238" i="31"/>
  <c r="N238" i="31"/>
  <c r="M238" i="31"/>
  <c r="K238" i="31"/>
  <c r="J238" i="31"/>
  <c r="H238" i="31"/>
  <c r="G238" i="31"/>
  <c r="E238" i="31"/>
  <c r="D238" i="31"/>
  <c r="O237" i="31"/>
  <c r="O235" i="31" s="1"/>
  <c r="L237" i="31"/>
  <c r="I237" i="31"/>
  <c r="F237" i="31"/>
  <c r="C237" i="31" s="1"/>
  <c r="O236" i="31"/>
  <c r="L236" i="31"/>
  <c r="L235" i="31" s="1"/>
  <c r="I236" i="31"/>
  <c r="I235" i="31" s="1"/>
  <c r="F236" i="31"/>
  <c r="C236" i="31" s="1"/>
  <c r="N235" i="31"/>
  <c r="M235" i="31"/>
  <c r="K235" i="31"/>
  <c r="J235" i="31"/>
  <c r="H235" i="31"/>
  <c r="G235" i="31"/>
  <c r="F235" i="31"/>
  <c r="E235" i="31"/>
  <c r="D235" i="31"/>
  <c r="O234" i="31"/>
  <c r="O233" i="31" s="1"/>
  <c r="O231" i="31" s="1"/>
  <c r="O230" i="31" s="1"/>
  <c r="L234" i="31"/>
  <c r="I234" i="31"/>
  <c r="F234" i="31"/>
  <c r="F233" i="31" s="1"/>
  <c r="C234" i="31"/>
  <c r="N233" i="31"/>
  <c r="M233" i="31"/>
  <c r="L233" i="31"/>
  <c r="K233" i="31"/>
  <c r="K231" i="31" s="1"/>
  <c r="J233" i="31"/>
  <c r="I233" i="31"/>
  <c r="H233" i="31"/>
  <c r="H231" i="31" s="1"/>
  <c r="G233" i="31"/>
  <c r="G231" i="31" s="1"/>
  <c r="G230" i="31" s="1"/>
  <c r="E233" i="31"/>
  <c r="D233" i="31"/>
  <c r="D231" i="31" s="1"/>
  <c r="O232" i="31"/>
  <c r="L232" i="31"/>
  <c r="L231" i="31" s="1"/>
  <c r="L230" i="31" s="1"/>
  <c r="I232" i="31"/>
  <c r="F232" i="31"/>
  <c r="C232" i="31" s="1"/>
  <c r="N231" i="31"/>
  <c r="N230" i="31" s="1"/>
  <c r="M231" i="31"/>
  <c r="M230" i="31" s="1"/>
  <c r="J231" i="31"/>
  <c r="J230" i="31" s="1"/>
  <c r="E231" i="31"/>
  <c r="K230" i="31"/>
  <c r="O229" i="31"/>
  <c r="L229" i="31"/>
  <c r="I229" i="31"/>
  <c r="F229" i="31"/>
  <c r="C229" i="31" s="1"/>
  <c r="O228" i="31"/>
  <c r="L228" i="31"/>
  <c r="L227" i="31" s="1"/>
  <c r="I228" i="31"/>
  <c r="I227" i="31" s="1"/>
  <c r="F228" i="31"/>
  <c r="O227" i="31"/>
  <c r="N227" i="31"/>
  <c r="N204" i="31" s="1"/>
  <c r="N195" i="31" s="1"/>
  <c r="N194" i="31" s="1"/>
  <c r="M227" i="31"/>
  <c r="K227" i="31"/>
  <c r="J227" i="31"/>
  <c r="J204" i="31" s="1"/>
  <c r="H227" i="31"/>
  <c r="G227" i="31"/>
  <c r="F227" i="31"/>
  <c r="E227" i="31"/>
  <c r="D227" i="31"/>
  <c r="O226" i="31"/>
  <c r="L226" i="31"/>
  <c r="I226" i="31"/>
  <c r="F226" i="31"/>
  <c r="C226" i="31"/>
  <c r="O225" i="31"/>
  <c r="L225" i="31"/>
  <c r="I225" i="31"/>
  <c r="F225" i="31"/>
  <c r="C225" i="31" s="1"/>
  <c r="O224" i="31"/>
  <c r="L224" i="31"/>
  <c r="I224" i="31"/>
  <c r="F224" i="31"/>
  <c r="O223" i="31"/>
  <c r="L223" i="31"/>
  <c r="I223" i="31"/>
  <c r="C223" i="31" s="1"/>
  <c r="F223" i="31"/>
  <c r="O222" i="31"/>
  <c r="L222" i="31"/>
  <c r="I222" i="31"/>
  <c r="F222" i="31"/>
  <c r="C222" i="31"/>
  <c r="O221" i="31"/>
  <c r="L221" i="31"/>
  <c r="I221" i="31"/>
  <c r="F221" i="31"/>
  <c r="C221" i="31" s="1"/>
  <c r="O220" i="31"/>
  <c r="L220" i="31"/>
  <c r="I220" i="31"/>
  <c r="F220" i="31"/>
  <c r="O219" i="31"/>
  <c r="L219" i="31"/>
  <c r="L216" i="31" s="1"/>
  <c r="I219" i="31"/>
  <c r="F219" i="31"/>
  <c r="O218" i="31"/>
  <c r="L218" i="31"/>
  <c r="I218" i="31"/>
  <c r="F218" i="31"/>
  <c r="C218" i="31"/>
  <c r="O217" i="31"/>
  <c r="O216" i="31" s="1"/>
  <c r="L217" i="31"/>
  <c r="I217" i="31"/>
  <c r="F217" i="31"/>
  <c r="N216" i="31"/>
  <c r="M216" i="31"/>
  <c r="K216" i="31"/>
  <c r="J216" i="31"/>
  <c r="I216" i="31"/>
  <c r="H216" i="31"/>
  <c r="G216" i="31"/>
  <c r="E216" i="31"/>
  <c r="D216" i="31"/>
  <c r="O215" i="31"/>
  <c r="L215" i="31"/>
  <c r="I215" i="31"/>
  <c r="C215" i="31" s="1"/>
  <c r="F215" i="31"/>
  <c r="O214" i="31"/>
  <c r="L214" i="31"/>
  <c r="I214" i="31"/>
  <c r="F214" i="31"/>
  <c r="C214" i="31"/>
  <c r="O213" i="31"/>
  <c r="L213" i="31"/>
  <c r="I213" i="31"/>
  <c r="F213" i="31"/>
  <c r="C213" i="31" s="1"/>
  <c r="O212" i="31"/>
  <c r="L212" i="31"/>
  <c r="I212" i="31"/>
  <c r="F212" i="31"/>
  <c r="O211" i="31"/>
  <c r="L211" i="31"/>
  <c r="I211" i="31"/>
  <c r="C211" i="31" s="1"/>
  <c r="F211" i="31"/>
  <c r="O210" i="31"/>
  <c r="L210" i="31"/>
  <c r="I210" i="31"/>
  <c r="F210" i="31"/>
  <c r="C210" i="31"/>
  <c r="O209" i="31"/>
  <c r="L209" i="31"/>
  <c r="I209" i="31"/>
  <c r="F209" i="31"/>
  <c r="C209" i="31" s="1"/>
  <c r="O208" i="31"/>
  <c r="L208" i="31"/>
  <c r="I208" i="31"/>
  <c r="F208" i="31"/>
  <c r="O207" i="31"/>
  <c r="L207" i="31"/>
  <c r="L205" i="31" s="1"/>
  <c r="L204" i="31" s="1"/>
  <c r="I207" i="31"/>
  <c r="F207" i="31"/>
  <c r="O206" i="31"/>
  <c r="O205" i="31" s="1"/>
  <c r="L206" i="31"/>
  <c r="I206" i="31"/>
  <c r="F206" i="31"/>
  <c r="C206" i="31"/>
  <c r="N205" i="31"/>
  <c r="M205" i="31"/>
  <c r="K205" i="31"/>
  <c r="K204" i="31" s="1"/>
  <c r="J205" i="31"/>
  <c r="H205" i="31"/>
  <c r="H204" i="31" s="1"/>
  <c r="G205" i="31"/>
  <c r="G204" i="31" s="1"/>
  <c r="E205" i="31"/>
  <c r="D205" i="31"/>
  <c r="D204" i="31" s="1"/>
  <c r="M204" i="31"/>
  <c r="E204" i="31"/>
  <c r="O203" i="31"/>
  <c r="L203" i="31"/>
  <c r="I203" i="31"/>
  <c r="F203" i="31"/>
  <c r="O202" i="31"/>
  <c r="L202" i="31"/>
  <c r="I202" i="31"/>
  <c r="F202" i="31"/>
  <c r="C202" i="31"/>
  <c r="O201" i="31"/>
  <c r="L201" i="31"/>
  <c r="I201" i="31"/>
  <c r="F201" i="31"/>
  <c r="C201" i="31" s="1"/>
  <c r="O200" i="31"/>
  <c r="L200" i="31"/>
  <c r="I200" i="31"/>
  <c r="F200" i="31"/>
  <c r="C200" i="31" s="1"/>
  <c r="O199" i="31"/>
  <c r="L199" i="31"/>
  <c r="L198" i="31" s="1"/>
  <c r="I199" i="31"/>
  <c r="C199" i="31" s="1"/>
  <c r="F199" i="31"/>
  <c r="O198" i="31"/>
  <c r="N198" i="31"/>
  <c r="N196" i="31" s="1"/>
  <c r="M198" i="31"/>
  <c r="K198" i="31"/>
  <c r="K196" i="31" s="1"/>
  <c r="K195" i="31" s="1"/>
  <c r="K194" i="31" s="1"/>
  <c r="J198" i="31"/>
  <c r="J196" i="31" s="1"/>
  <c r="J195" i="31" s="1"/>
  <c r="J194" i="31" s="1"/>
  <c r="H198" i="31"/>
  <c r="G198" i="31"/>
  <c r="G196" i="31" s="1"/>
  <c r="G195" i="31" s="1"/>
  <c r="F198" i="31"/>
  <c r="E198" i="31"/>
  <c r="D198" i="31"/>
  <c r="O197" i="31"/>
  <c r="O196" i="31" s="1"/>
  <c r="L197" i="31"/>
  <c r="I197" i="31"/>
  <c r="F197" i="31"/>
  <c r="M196" i="31"/>
  <c r="M195" i="31" s="1"/>
  <c r="M194" i="31" s="1"/>
  <c r="H196" i="31"/>
  <c r="E196" i="31"/>
  <c r="E195" i="31" s="1"/>
  <c r="D196" i="31"/>
  <c r="D195" i="31" s="1"/>
  <c r="O193" i="31"/>
  <c r="O192" i="31" s="1"/>
  <c r="O191" i="31" s="1"/>
  <c r="L193" i="31"/>
  <c r="I193" i="31"/>
  <c r="F193" i="31"/>
  <c r="N192" i="31"/>
  <c r="M192" i="31"/>
  <c r="M191" i="31" s="1"/>
  <c r="L192" i="31"/>
  <c r="L191" i="31" s="1"/>
  <c r="K192" i="31"/>
  <c r="J192" i="31"/>
  <c r="I192" i="31"/>
  <c r="I191" i="31" s="1"/>
  <c r="H192" i="31"/>
  <c r="H191" i="31" s="1"/>
  <c r="G192" i="31"/>
  <c r="E192" i="31"/>
  <c r="E191" i="31" s="1"/>
  <c r="D192" i="31"/>
  <c r="D191" i="31" s="1"/>
  <c r="N191" i="31"/>
  <c r="K191" i="31"/>
  <c r="J191" i="31"/>
  <c r="G191" i="31"/>
  <c r="O190" i="31"/>
  <c r="L190" i="31"/>
  <c r="I190" i="31"/>
  <c r="F190" i="31"/>
  <c r="C190" i="31"/>
  <c r="O189" i="31"/>
  <c r="O188" i="31" s="1"/>
  <c r="O187" i="31" s="1"/>
  <c r="L189" i="31"/>
  <c r="I189" i="31"/>
  <c r="F189" i="31"/>
  <c r="N188" i="31"/>
  <c r="M188" i="31"/>
  <c r="M187" i="31" s="1"/>
  <c r="L188" i="31"/>
  <c r="L187" i="31" s="1"/>
  <c r="K188" i="31"/>
  <c r="J188" i="31"/>
  <c r="I188" i="31"/>
  <c r="I187" i="31" s="1"/>
  <c r="H188" i="31"/>
  <c r="H187" i="31" s="1"/>
  <c r="G188" i="31"/>
  <c r="E188" i="31"/>
  <c r="E187" i="31" s="1"/>
  <c r="D188" i="31"/>
  <c r="D187" i="31" s="1"/>
  <c r="N187" i="31"/>
  <c r="K187" i="31"/>
  <c r="J187" i="31"/>
  <c r="G187" i="31"/>
  <c r="O186" i="31"/>
  <c r="L186" i="31"/>
  <c r="I186" i="31"/>
  <c r="F186" i="31"/>
  <c r="C186" i="31"/>
  <c r="O185" i="31"/>
  <c r="O184" i="31" s="1"/>
  <c r="L185" i="31"/>
  <c r="I185" i="31"/>
  <c r="F185" i="31"/>
  <c r="N184" i="31"/>
  <c r="M184" i="31"/>
  <c r="L184" i="31"/>
  <c r="K184" i="31"/>
  <c r="J184" i="31"/>
  <c r="I184" i="31"/>
  <c r="H184" i="31"/>
  <c r="G184" i="31"/>
  <c r="E184" i="31"/>
  <c r="D184" i="31"/>
  <c r="O183" i="31"/>
  <c r="L183" i="31"/>
  <c r="I183" i="31"/>
  <c r="C183" i="31" s="1"/>
  <c r="F183" i="31"/>
  <c r="O182" i="31"/>
  <c r="L182" i="31"/>
  <c r="I182" i="31"/>
  <c r="F182" i="31"/>
  <c r="C182" i="31"/>
  <c r="O181" i="31"/>
  <c r="O179" i="31" s="1"/>
  <c r="L181" i="31"/>
  <c r="I181" i="31"/>
  <c r="F181" i="31"/>
  <c r="C181" i="31" s="1"/>
  <c r="O180" i="31"/>
  <c r="L180" i="31"/>
  <c r="L179" i="31" s="1"/>
  <c r="I180" i="31"/>
  <c r="I179" i="31" s="1"/>
  <c r="F180" i="31"/>
  <c r="N179" i="31"/>
  <c r="M179" i="31"/>
  <c r="K179" i="31"/>
  <c r="J179" i="31"/>
  <c r="H179" i="31"/>
  <c r="G179" i="31"/>
  <c r="F179" i="31"/>
  <c r="E179" i="31"/>
  <c r="D179" i="31"/>
  <c r="O178" i="31"/>
  <c r="L178" i="31"/>
  <c r="I178" i="31"/>
  <c r="F178" i="31"/>
  <c r="C178" i="31"/>
  <c r="O177" i="31"/>
  <c r="L177" i="31"/>
  <c r="I177" i="31"/>
  <c r="F177" i="31"/>
  <c r="C177" i="31" s="1"/>
  <c r="O176" i="31"/>
  <c r="L176" i="31"/>
  <c r="L175" i="31" s="1"/>
  <c r="I176" i="31"/>
  <c r="I175" i="31" s="1"/>
  <c r="I174" i="31" s="1"/>
  <c r="I173" i="31" s="1"/>
  <c r="F176" i="31"/>
  <c r="C176" i="31" s="1"/>
  <c r="N175" i="31"/>
  <c r="N174" i="31" s="1"/>
  <c r="N173" i="31" s="1"/>
  <c r="M175" i="31"/>
  <c r="M174" i="31" s="1"/>
  <c r="K175" i="31"/>
  <c r="J175" i="31"/>
  <c r="J174" i="31" s="1"/>
  <c r="J173" i="31" s="1"/>
  <c r="H175" i="31"/>
  <c r="G175" i="31"/>
  <c r="E175" i="31"/>
  <c r="E174" i="31" s="1"/>
  <c r="E173" i="31" s="1"/>
  <c r="D175" i="31"/>
  <c r="K174" i="31"/>
  <c r="K173" i="31" s="1"/>
  <c r="H174" i="31"/>
  <c r="G174" i="31"/>
  <c r="G173" i="31" s="1"/>
  <c r="D174" i="31"/>
  <c r="H173" i="31"/>
  <c r="D173" i="31"/>
  <c r="O172" i="31"/>
  <c r="L172" i="31"/>
  <c r="I172" i="31"/>
  <c r="F172" i="31"/>
  <c r="O171" i="31"/>
  <c r="L171" i="31"/>
  <c r="L165" i="31" s="1"/>
  <c r="I171" i="31"/>
  <c r="F171" i="31"/>
  <c r="O170" i="31"/>
  <c r="L170" i="31"/>
  <c r="I170" i="31"/>
  <c r="F170" i="31"/>
  <c r="C170" i="31"/>
  <c r="O169" i="31"/>
  <c r="L169" i="31"/>
  <c r="I169" i="31"/>
  <c r="F169" i="31"/>
  <c r="O168" i="31"/>
  <c r="L168" i="31"/>
  <c r="I168" i="31"/>
  <c r="F168" i="31"/>
  <c r="C168" i="31" s="1"/>
  <c r="O167" i="31"/>
  <c r="L167" i="31"/>
  <c r="L166" i="31" s="1"/>
  <c r="I167" i="31"/>
  <c r="F167" i="31"/>
  <c r="O166" i="31"/>
  <c r="O165" i="31" s="1"/>
  <c r="N166" i="31"/>
  <c r="N165" i="31" s="1"/>
  <c r="M166" i="31"/>
  <c r="K166" i="31"/>
  <c r="K165" i="31" s="1"/>
  <c r="J166" i="31"/>
  <c r="J165" i="31" s="1"/>
  <c r="H166" i="31"/>
  <c r="G166" i="31"/>
  <c r="G165" i="31" s="1"/>
  <c r="E166" i="31"/>
  <c r="D166" i="31"/>
  <c r="M165" i="31"/>
  <c r="H165" i="31"/>
  <c r="E165" i="31"/>
  <c r="D165" i="31"/>
  <c r="O164" i="31"/>
  <c r="L164" i="31"/>
  <c r="I164" i="31"/>
  <c r="F164" i="31"/>
  <c r="O163" i="31"/>
  <c r="L163" i="31"/>
  <c r="I163" i="31"/>
  <c r="F163" i="31"/>
  <c r="O162" i="31"/>
  <c r="L162" i="31"/>
  <c r="I162" i="31"/>
  <c r="F162" i="31"/>
  <c r="C162" i="31"/>
  <c r="O161" i="31"/>
  <c r="O160" i="31" s="1"/>
  <c r="L161" i="31"/>
  <c r="I161" i="31"/>
  <c r="F161" i="31"/>
  <c r="N160" i="31"/>
  <c r="M160" i="31"/>
  <c r="L160" i="31"/>
  <c r="K160" i="31"/>
  <c r="J160" i="31"/>
  <c r="I160" i="31"/>
  <c r="H160" i="31"/>
  <c r="G160" i="31"/>
  <c r="E160" i="31"/>
  <c r="D160" i="31"/>
  <c r="O159" i="31"/>
  <c r="L159" i="31"/>
  <c r="I159" i="31"/>
  <c r="C159" i="31" s="1"/>
  <c r="F159" i="31"/>
  <c r="O158" i="31"/>
  <c r="L158" i="31"/>
  <c r="I158" i="31"/>
  <c r="F158" i="31"/>
  <c r="C158" i="31"/>
  <c r="O157" i="31"/>
  <c r="L157" i="31"/>
  <c r="I157" i="31"/>
  <c r="F157" i="31"/>
  <c r="C157" i="31"/>
  <c r="O156" i="31"/>
  <c r="L156" i="31"/>
  <c r="I156" i="31"/>
  <c r="F156" i="31"/>
  <c r="C156" i="31" s="1"/>
  <c r="O155" i="31"/>
  <c r="L155" i="31"/>
  <c r="I155" i="31"/>
  <c r="F155" i="31"/>
  <c r="O154" i="31"/>
  <c r="L154" i="31"/>
  <c r="I154" i="31"/>
  <c r="F154" i="31"/>
  <c r="C154" i="31"/>
  <c r="O153" i="31"/>
  <c r="L153" i="31"/>
  <c r="I153" i="31"/>
  <c r="F153" i="31"/>
  <c r="C153" i="31" s="1"/>
  <c r="O152" i="31"/>
  <c r="L152" i="31"/>
  <c r="L151" i="31" s="1"/>
  <c r="I152" i="31"/>
  <c r="I151" i="31" s="1"/>
  <c r="F152" i="31"/>
  <c r="N151" i="31"/>
  <c r="M151" i="31"/>
  <c r="K151" i="31"/>
  <c r="J151" i="31"/>
  <c r="H151" i="31"/>
  <c r="G151" i="31"/>
  <c r="E151" i="31"/>
  <c r="D151" i="31"/>
  <c r="O150" i="31"/>
  <c r="L150" i="31"/>
  <c r="I150" i="31"/>
  <c r="F150" i="31"/>
  <c r="C150" i="31"/>
  <c r="O149" i="31"/>
  <c r="L149" i="31"/>
  <c r="I149" i="31"/>
  <c r="F149" i="31"/>
  <c r="C149" i="31" s="1"/>
  <c r="O148" i="31"/>
  <c r="L148" i="31"/>
  <c r="I148" i="31"/>
  <c r="F148" i="31"/>
  <c r="O147" i="31"/>
  <c r="L147" i="31"/>
  <c r="I147" i="31"/>
  <c r="C147" i="31" s="1"/>
  <c r="F147" i="31"/>
  <c r="O146" i="31"/>
  <c r="L146" i="31"/>
  <c r="C146" i="31" s="1"/>
  <c r="I146" i="31"/>
  <c r="F146" i="31"/>
  <c r="O145" i="31"/>
  <c r="L145" i="31"/>
  <c r="I145" i="31"/>
  <c r="F145" i="31"/>
  <c r="C145" i="31"/>
  <c r="N144" i="31"/>
  <c r="M144" i="31"/>
  <c r="K144" i="31"/>
  <c r="J144" i="31"/>
  <c r="H144" i="31"/>
  <c r="G144" i="31"/>
  <c r="E144" i="31"/>
  <c r="D144" i="31"/>
  <c r="O143" i="31"/>
  <c r="L143" i="31"/>
  <c r="I143" i="31"/>
  <c r="F143" i="31"/>
  <c r="O142" i="31"/>
  <c r="L142" i="31"/>
  <c r="C142" i="31" s="1"/>
  <c r="I142" i="31"/>
  <c r="F142" i="31"/>
  <c r="F141" i="31" s="1"/>
  <c r="O141" i="31"/>
  <c r="N141" i="31"/>
  <c r="M141" i="31"/>
  <c r="K141" i="31"/>
  <c r="J141" i="31"/>
  <c r="H141" i="31"/>
  <c r="G141" i="31"/>
  <c r="E141" i="31"/>
  <c r="D141" i="31"/>
  <c r="O140" i="31"/>
  <c r="L140" i="31"/>
  <c r="I140" i="31"/>
  <c r="F140" i="31"/>
  <c r="O139" i="31"/>
  <c r="L139" i="31"/>
  <c r="I139" i="31"/>
  <c r="C139" i="31" s="1"/>
  <c r="F139" i="31"/>
  <c r="O138" i="31"/>
  <c r="L138" i="31"/>
  <c r="C138" i="31" s="1"/>
  <c r="I138" i="31"/>
  <c r="F138" i="31"/>
  <c r="O137" i="31"/>
  <c r="O136" i="31" s="1"/>
  <c r="L137" i="31"/>
  <c r="I137" i="31"/>
  <c r="F137" i="31"/>
  <c r="F136" i="31" s="1"/>
  <c r="C137" i="31"/>
  <c r="N136" i="31"/>
  <c r="M136" i="31"/>
  <c r="K136" i="31"/>
  <c r="J136" i="31"/>
  <c r="H136" i="31"/>
  <c r="G136" i="31"/>
  <c r="E136" i="31"/>
  <c r="D136" i="31"/>
  <c r="O135" i="31"/>
  <c r="L135" i="31"/>
  <c r="I135" i="31"/>
  <c r="C135" i="31" s="1"/>
  <c r="F135" i="31"/>
  <c r="O134" i="31"/>
  <c r="L134" i="31"/>
  <c r="C134" i="31" s="1"/>
  <c r="I134" i="31"/>
  <c r="F134" i="31"/>
  <c r="O133" i="31"/>
  <c r="O131" i="31" s="1"/>
  <c r="L133" i="31"/>
  <c r="I133" i="31"/>
  <c r="F133" i="31"/>
  <c r="C133" i="31"/>
  <c r="O132" i="31"/>
  <c r="L132" i="31"/>
  <c r="L131" i="31" s="1"/>
  <c r="I132" i="31"/>
  <c r="F132" i="31"/>
  <c r="C132" i="31" s="1"/>
  <c r="N131" i="31"/>
  <c r="N130" i="31" s="1"/>
  <c r="M131" i="31"/>
  <c r="M130" i="31" s="1"/>
  <c r="K131" i="31"/>
  <c r="J131" i="31"/>
  <c r="I131" i="31"/>
  <c r="H131" i="31"/>
  <c r="G131" i="31"/>
  <c r="F131" i="31"/>
  <c r="E131" i="31"/>
  <c r="E130" i="31" s="1"/>
  <c r="D131" i="31"/>
  <c r="K130" i="31"/>
  <c r="J130" i="31"/>
  <c r="G130" i="31"/>
  <c r="O129" i="31"/>
  <c r="O128" i="31" s="1"/>
  <c r="L129" i="31"/>
  <c r="I129" i="31"/>
  <c r="F129" i="31"/>
  <c r="F128" i="31" s="1"/>
  <c r="N128" i="31"/>
  <c r="M128" i="31"/>
  <c r="L128" i="31"/>
  <c r="K128" i="31"/>
  <c r="J128" i="31"/>
  <c r="I128" i="31"/>
  <c r="H128" i="31"/>
  <c r="G128" i="31"/>
  <c r="E128" i="31"/>
  <c r="D128" i="31"/>
  <c r="O127" i="31"/>
  <c r="L127" i="31"/>
  <c r="I127" i="31"/>
  <c r="F127" i="31"/>
  <c r="O126" i="31"/>
  <c r="L126" i="31"/>
  <c r="I126" i="31"/>
  <c r="F126" i="31"/>
  <c r="C126" i="31"/>
  <c r="O125" i="31"/>
  <c r="O122" i="31" s="1"/>
  <c r="L125" i="31"/>
  <c r="I125" i="31"/>
  <c r="F125" i="31"/>
  <c r="C125" i="31" s="1"/>
  <c r="O124" i="31"/>
  <c r="L124" i="31"/>
  <c r="I124" i="31"/>
  <c r="F124" i="31"/>
  <c r="O123" i="31"/>
  <c r="L123" i="31"/>
  <c r="L122" i="31" s="1"/>
  <c r="I123" i="31"/>
  <c r="I122" i="31" s="1"/>
  <c r="F123" i="31"/>
  <c r="N122" i="31"/>
  <c r="M122" i="31"/>
  <c r="K122" i="31"/>
  <c r="J122" i="31"/>
  <c r="H122" i="31"/>
  <c r="G122" i="31"/>
  <c r="E122" i="31"/>
  <c r="D122" i="31"/>
  <c r="O121" i="31"/>
  <c r="L121" i="31"/>
  <c r="I121" i="31"/>
  <c r="C121" i="31" s="1"/>
  <c r="F121" i="31"/>
  <c r="O120" i="31"/>
  <c r="L120" i="31"/>
  <c r="I120" i="31"/>
  <c r="F120" i="31"/>
  <c r="O119" i="31"/>
  <c r="L119" i="31"/>
  <c r="I119" i="31"/>
  <c r="F119" i="31"/>
  <c r="C119" i="31"/>
  <c r="O118" i="31"/>
  <c r="L118" i="31"/>
  <c r="I118" i="31"/>
  <c r="F118" i="31"/>
  <c r="C118" i="31" s="1"/>
  <c r="O117" i="31"/>
  <c r="L117" i="31"/>
  <c r="I117" i="31"/>
  <c r="F117" i="31"/>
  <c r="F116" i="31" s="1"/>
  <c r="N116" i="31"/>
  <c r="M116" i="31"/>
  <c r="L116" i="31"/>
  <c r="K116" i="31"/>
  <c r="J116" i="31"/>
  <c r="I116" i="31"/>
  <c r="H116" i="31"/>
  <c r="G116" i="31"/>
  <c r="E116" i="31"/>
  <c r="D116" i="31"/>
  <c r="O115" i="31"/>
  <c r="L115" i="31"/>
  <c r="I115" i="31"/>
  <c r="C115" i="31" s="1"/>
  <c r="F115" i="31"/>
  <c r="O114" i="31"/>
  <c r="L114" i="31"/>
  <c r="C114" i="31" s="1"/>
  <c r="I114" i="31"/>
  <c r="F114" i="31"/>
  <c r="O113" i="31"/>
  <c r="O112" i="31" s="1"/>
  <c r="L113" i="31"/>
  <c r="I113" i="31"/>
  <c r="F113" i="31"/>
  <c r="C113" i="31"/>
  <c r="N112" i="31"/>
  <c r="M112" i="31"/>
  <c r="K112" i="31"/>
  <c r="J112" i="31"/>
  <c r="H112" i="31"/>
  <c r="G112" i="31"/>
  <c r="F112" i="31"/>
  <c r="E112" i="31"/>
  <c r="D112" i="31"/>
  <c r="O111" i="31"/>
  <c r="L111" i="31"/>
  <c r="I111" i="31"/>
  <c r="F111" i="31"/>
  <c r="C111" i="31"/>
  <c r="O110" i="31"/>
  <c r="L110" i="31"/>
  <c r="I110" i="31"/>
  <c r="F110" i="31"/>
  <c r="C110" i="31" s="1"/>
  <c r="O109" i="31"/>
  <c r="L109" i="31"/>
  <c r="I109" i="31"/>
  <c r="F109" i="31"/>
  <c r="C109" i="31" s="1"/>
  <c r="O108" i="31"/>
  <c r="L108" i="31"/>
  <c r="I108" i="31"/>
  <c r="F108" i="31"/>
  <c r="O107" i="31"/>
  <c r="L107" i="31"/>
  <c r="I107" i="31"/>
  <c r="C107" i="31" s="1"/>
  <c r="F107" i="31"/>
  <c r="O106" i="31"/>
  <c r="L106" i="31"/>
  <c r="I106" i="31"/>
  <c r="F106" i="31"/>
  <c r="C106" i="31"/>
  <c r="O105" i="31"/>
  <c r="O103" i="31" s="1"/>
  <c r="L105" i="31"/>
  <c r="I105" i="31"/>
  <c r="F105" i="31"/>
  <c r="C105" i="31" s="1"/>
  <c r="O104" i="31"/>
  <c r="L104" i="31"/>
  <c r="I104" i="31"/>
  <c r="I103" i="31" s="1"/>
  <c r="F104" i="31"/>
  <c r="F103" i="31" s="1"/>
  <c r="N103" i="31"/>
  <c r="M103" i="31"/>
  <c r="K103" i="31"/>
  <c r="J103" i="31"/>
  <c r="H103" i="31"/>
  <c r="G103" i="31"/>
  <c r="E103" i="31"/>
  <c r="D103" i="31"/>
  <c r="O102" i="31"/>
  <c r="L102" i="31"/>
  <c r="I102" i="31"/>
  <c r="F102" i="31"/>
  <c r="C102" i="31" s="1"/>
  <c r="O101" i="31"/>
  <c r="L101" i="31"/>
  <c r="I101" i="31"/>
  <c r="C101" i="31" s="1"/>
  <c r="F101" i="31"/>
  <c r="O100" i="31"/>
  <c r="L100" i="31"/>
  <c r="I100" i="31"/>
  <c r="F100" i="31"/>
  <c r="O99" i="31"/>
  <c r="L99" i="31"/>
  <c r="I99" i="31"/>
  <c r="F99" i="31"/>
  <c r="C99" i="31"/>
  <c r="O98" i="31"/>
  <c r="O95" i="31" s="1"/>
  <c r="L98" i="31"/>
  <c r="I98" i="31"/>
  <c r="F98" i="31"/>
  <c r="C98" i="31" s="1"/>
  <c r="O97" i="31"/>
  <c r="L97" i="31"/>
  <c r="I97" i="31"/>
  <c r="F97" i="31"/>
  <c r="F95" i="31" s="1"/>
  <c r="O96" i="31"/>
  <c r="L96" i="31"/>
  <c r="L95" i="31" s="1"/>
  <c r="I96" i="31"/>
  <c r="F96" i="31"/>
  <c r="N95" i="31"/>
  <c r="M95" i="31"/>
  <c r="K95" i="31"/>
  <c r="J95" i="31"/>
  <c r="I95" i="31"/>
  <c r="H95" i="31"/>
  <c r="G95" i="31"/>
  <c r="E95" i="31"/>
  <c r="D95" i="31"/>
  <c r="O94" i="31"/>
  <c r="L94" i="31"/>
  <c r="C94" i="31" s="1"/>
  <c r="I94" i="31"/>
  <c r="F94" i="31"/>
  <c r="O93" i="31"/>
  <c r="L93" i="31"/>
  <c r="I93" i="31"/>
  <c r="F93" i="31"/>
  <c r="C93" i="31"/>
  <c r="O92" i="31"/>
  <c r="L92" i="31"/>
  <c r="I92" i="31"/>
  <c r="F92" i="31"/>
  <c r="C92" i="31" s="1"/>
  <c r="O91" i="31"/>
  <c r="O89" i="31" s="1"/>
  <c r="L91" i="31"/>
  <c r="I91" i="31"/>
  <c r="F91" i="31"/>
  <c r="C91" i="31"/>
  <c r="O90" i="31"/>
  <c r="L90" i="31"/>
  <c r="L89" i="31" s="1"/>
  <c r="I90" i="31"/>
  <c r="F90" i="31"/>
  <c r="C90" i="31" s="1"/>
  <c r="N89" i="31"/>
  <c r="M89" i="31"/>
  <c r="K89" i="31"/>
  <c r="J89" i="31"/>
  <c r="I89" i="31"/>
  <c r="H89" i="31"/>
  <c r="G89" i="31"/>
  <c r="E89" i="31"/>
  <c r="D89" i="31"/>
  <c r="D83" i="31" s="1"/>
  <c r="O88" i="31"/>
  <c r="L88" i="31"/>
  <c r="I88" i="31"/>
  <c r="C88" i="31" s="1"/>
  <c r="F88" i="31"/>
  <c r="O87" i="31"/>
  <c r="L87" i="31"/>
  <c r="I87" i="31"/>
  <c r="F87" i="31"/>
  <c r="C87" i="31"/>
  <c r="O86" i="31"/>
  <c r="O84" i="31" s="1"/>
  <c r="L86" i="31"/>
  <c r="I86" i="31"/>
  <c r="F86" i="31"/>
  <c r="C86" i="31" s="1"/>
  <c r="O85" i="31"/>
  <c r="L85" i="31"/>
  <c r="L84" i="31" s="1"/>
  <c r="I85" i="31"/>
  <c r="I84" i="31" s="1"/>
  <c r="F85" i="31"/>
  <c r="C85" i="31" s="1"/>
  <c r="N84" i="31"/>
  <c r="N83" i="31" s="1"/>
  <c r="M84" i="31"/>
  <c r="M83" i="31" s="1"/>
  <c r="K84" i="31"/>
  <c r="J84" i="31"/>
  <c r="J83" i="31" s="1"/>
  <c r="H84" i="31"/>
  <c r="G84" i="31"/>
  <c r="F84" i="31"/>
  <c r="E84" i="31"/>
  <c r="E83" i="31" s="1"/>
  <c r="D84" i="31"/>
  <c r="K83" i="31"/>
  <c r="H83" i="31"/>
  <c r="G83" i="31"/>
  <c r="O82" i="31"/>
  <c r="O80" i="31" s="1"/>
  <c r="L82" i="31"/>
  <c r="I82" i="31"/>
  <c r="F82" i="31"/>
  <c r="C82" i="31" s="1"/>
  <c r="O81" i="31"/>
  <c r="L81" i="31"/>
  <c r="L80" i="31" s="1"/>
  <c r="I81" i="31"/>
  <c r="I80" i="31" s="1"/>
  <c r="F81" i="31"/>
  <c r="C81" i="31" s="1"/>
  <c r="N80" i="31"/>
  <c r="M80" i="31"/>
  <c r="K80" i="31"/>
  <c r="J80" i="31"/>
  <c r="H80" i="31"/>
  <c r="G80" i="31"/>
  <c r="F80" i="31"/>
  <c r="E80" i="31"/>
  <c r="D80" i="31"/>
  <c r="O79" i="31"/>
  <c r="L79" i="31"/>
  <c r="I79" i="31"/>
  <c r="F79" i="31"/>
  <c r="C79" i="31"/>
  <c r="O78" i="31"/>
  <c r="O77" i="31" s="1"/>
  <c r="L78" i="31"/>
  <c r="I78" i="31"/>
  <c r="F78" i="31"/>
  <c r="F77" i="31" s="1"/>
  <c r="N77" i="31"/>
  <c r="M77" i="31"/>
  <c r="M76" i="31" s="1"/>
  <c r="M75" i="31" s="1"/>
  <c r="L77" i="31"/>
  <c r="L76" i="31" s="1"/>
  <c r="K77" i="31"/>
  <c r="J77" i="31"/>
  <c r="I77" i="31"/>
  <c r="I76" i="31" s="1"/>
  <c r="H77" i="31"/>
  <c r="H76" i="31" s="1"/>
  <c r="G77" i="31"/>
  <c r="E77" i="31"/>
  <c r="E76" i="31" s="1"/>
  <c r="D77" i="31"/>
  <c r="D76" i="31" s="1"/>
  <c r="N76" i="31"/>
  <c r="N75" i="31" s="1"/>
  <c r="K76" i="31"/>
  <c r="J76" i="31"/>
  <c r="G76" i="31"/>
  <c r="K75" i="31"/>
  <c r="G75" i="31"/>
  <c r="O74" i="31"/>
  <c r="L74" i="31"/>
  <c r="I74" i="31"/>
  <c r="F74" i="31"/>
  <c r="C74" i="31" s="1"/>
  <c r="O73" i="31"/>
  <c r="L73" i="31"/>
  <c r="I73" i="31"/>
  <c r="F73" i="31"/>
  <c r="C73" i="31" s="1"/>
  <c r="O72" i="31"/>
  <c r="L72" i="31"/>
  <c r="L69" i="31" s="1"/>
  <c r="I72" i="31"/>
  <c r="C72" i="31" s="1"/>
  <c r="F72" i="31"/>
  <c r="O71" i="31"/>
  <c r="L71" i="31"/>
  <c r="I71" i="31"/>
  <c r="F71" i="31"/>
  <c r="C71" i="31"/>
  <c r="O70" i="31"/>
  <c r="O69" i="31" s="1"/>
  <c r="O67" i="31" s="1"/>
  <c r="L70" i="31"/>
  <c r="I70" i="31"/>
  <c r="F70" i="31"/>
  <c r="F69" i="31" s="1"/>
  <c r="N69" i="31"/>
  <c r="M69" i="31"/>
  <c r="M67" i="31" s="1"/>
  <c r="M53" i="31" s="1"/>
  <c r="K69" i="31"/>
  <c r="J69" i="31"/>
  <c r="I69" i="31"/>
  <c r="H69" i="31"/>
  <c r="H67" i="31" s="1"/>
  <c r="G69" i="31"/>
  <c r="E69" i="31"/>
  <c r="E67" i="31" s="1"/>
  <c r="E53" i="31" s="1"/>
  <c r="D69" i="31"/>
  <c r="D67" i="31" s="1"/>
  <c r="O68" i="31"/>
  <c r="L68" i="31"/>
  <c r="I68" i="31"/>
  <c r="C68" i="31" s="1"/>
  <c r="F68" i="31"/>
  <c r="N67" i="31"/>
  <c r="K67" i="31"/>
  <c r="J67" i="31"/>
  <c r="G67" i="31"/>
  <c r="O66" i="31"/>
  <c r="L66" i="31"/>
  <c r="I66" i="31"/>
  <c r="F66" i="31"/>
  <c r="C66" i="31" s="1"/>
  <c r="O65" i="31"/>
  <c r="L65" i="31"/>
  <c r="I65" i="31"/>
  <c r="F65" i="31"/>
  <c r="C65" i="31" s="1"/>
  <c r="O64" i="31"/>
  <c r="L64" i="31"/>
  <c r="I64" i="31"/>
  <c r="C64" i="31" s="1"/>
  <c r="F64" i="31"/>
  <c r="O63" i="31"/>
  <c r="L63" i="31"/>
  <c r="I63" i="31"/>
  <c r="F63" i="31"/>
  <c r="C63" i="31"/>
  <c r="O62" i="31"/>
  <c r="L62" i="31"/>
  <c r="I62" i="31"/>
  <c r="F62" i="31"/>
  <c r="C62" i="31" s="1"/>
  <c r="O61" i="31"/>
  <c r="L61" i="31"/>
  <c r="I61" i="31"/>
  <c r="F61" i="31"/>
  <c r="C61" i="31" s="1"/>
  <c r="O60" i="31"/>
  <c r="L60" i="31"/>
  <c r="I60" i="31"/>
  <c r="C60" i="31" s="1"/>
  <c r="F60" i="31"/>
  <c r="O59" i="31"/>
  <c r="O58" i="31" s="1"/>
  <c r="L59" i="31"/>
  <c r="I59" i="31"/>
  <c r="F59" i="31"/>
  <c r="F58" i="31" s="1"/>
  <c r="C59" i="31"/>
  <c r="N58" i="31"/>
  <c r="M58" i="31"/>
  <c r="L58" i="31"/>
  <c r="K58" i="31"/>
  <c r="J58" i="31"/>
  <c r="H58" i="31"/>
  <c r="G58" i="31"/>
  <c r="E58" i="31"/>
  <c r="D58" i="31"/>
  <c r="O57" i="31"/>
  <c r="L57" i="31"/>
  <c r="I57" i="31"/>
  <c r="F57" i="31"/>
  <c r="C57" i="31" s="1"/>
  <c r="O56" i="31"/>
  <c r="L56" i="31"/>
  <c r="L55" i="31" s="1"/>
  <c r="L54" i="31" s="1"/>
  <c r="I56" i="31"/>
  <c r="C56" i="31" s="1"/>
  <c r="F56" i="31"/>
  <c r="O55" i="31"/>
  <c r="O54" i="31" s="1"/>
  <c r="O53" i="31" s="1"/>
  <c r="N55" i="31"/>
  <c r="N54" i="31" s="1"/>
  <c r="N53" i="31" s="1"/>
  <c r="N52" i="31" s="1"/>
  <c r="N51" i="31" s="1"/>
  <c r="N50" i="31" s="1"/>
  <c r="M55" i="31"/>
  <c r="K55" i="31"/>
  <c r="K54" i="31" s="1"/>
  <c r="K53" i="31" s="1"/>
  <c r="K52" i="31" s="1"/>
  <c r="K51" i="31" s="1"/>
  <c r="K50" i="31" s="1"/>
  <c r="J55" i="31"/>
  <c r="J54" i="31" s="1"/>
  <c r="J53" i="31" s="1"/>
  <c r="H55" i="31"/>
  <c r="G55" i="31"/>
  <c r="G54" i="31" s="1"/>
  <c r="G53" i="31" s="1"/>
  <c r="G52" i="31" s="1"/>
  <c r="F55" i="31"/>
  <c r="E55" i="31"/>
  <c r="D55" i="31"/>
  <c r="M54" i="31"/>
  <c r="H54" i="31"/>
  <c r="E54" i="31"/>
  <c r="D54" i="31"/>
  <c r="D53" i="31" s="1"/>
  <c r="O47" i="31"/>
  <c r="C47" i="31"/>
  <c r="O46" i="31"/>
  <c r="C46" i="31" s="1"/>
  <c r="N45" i="31"/>
  <c r="M45" i="31"/>
  <c r="L44" i="31"/>
  <c r="I44" i="31"/>
  <c r="F44" i="31"/>
  <c r="C44" i="31" s="1"/>
  <c r="L43" i="31"/>
  <c r="K43" i="31"/>
  <c r="J43" i="31"/>
  <c r="I43" i="31"/>
  <c r="H43" i="31"/>
  <c r="G43" i="31"/>
  <c r="F43" i="31"/>
  <c r="C43" i="31" s="1"/>
  <c r="E43" i="31"/>
  <c r="D43" i="31"/>
  <c r="F42" i="31"/>
  <c r="C42" i="31" s="1"/>
  <c r="E41" i="31"/>
  <c r="D41" i="31"/>
  <c r="L40" i="31"/>
  <c r="C40" i="31"/>
  <c r="L39" i="31"/>
  <c r="C39" i="31" s="1"/>
  <c r="L38" i="31"/>
  <c r="C38" i="31"/>
  <c r="L37" i="31"/>
  <c r="C37" i="31" s="1"/>
  <c r="K36" i="31"/>
  <c r="J36" i="31"/>
  <c r="L35" i="31"/>
  <c r="C35" i="31"/>
  <c r="L34" i="31"/>
  <c r="C34" i="31" s="1"/>
  <c r="K33" i="31"/>
  <c r="J33" i="31"/>
  <c r="L32" i="31"/>
  <c r="C32" i="31"/>
  <c r="L31" i="31"/>
  <c r="C31" i="31" s="1"/>
  <c r="K31" i="31"/>
  <c r="K26" i="31" s="1"/>
  <c r="J31" i="31"/>
  <c r="L30" i="31"/>
  <c r="C30" i="31" s="1"/>
  <c r="L29" i="31"/>
  <c r="C29" i="31"/>
  <c r="L28" i="31"/>
  <c r="C28" i="31" s="1"/>
  <c r="K27" i="31"/>
  <c r="J27" i="31"/>
  <c r="J26" i="31"/>
  <c r="F25" i="31"/>
  <c r="C25" i="31"/>
  <c r="I24" i="31"/>
  <c r="O23" i="31"/>
  <c r="L23" i="31"/>
  <c r="I23" i="31"/>
  <c r="F23" i="31"/>
  <c r="C23" i="31"/>
  <c r="O22" i="31"/>
  <c r="O21" i="31" s="1"/>
  <c r="L22" i="31"/>
  <c r="I22" i="31"/>
  <c r="F22" i="31"/>
  <c r="F21" i="31" s="1"/>
  <c r="N21" i="31"/>
  <c r="N289" i="31" s="1"/>
  <c r="N288" i="31" s="1"/>
  <c r="M21" i="31"/>
  <c r="M289" i="31" s="1"/>
  <c r="M288" i="31" s="1"/>
  <c r="L21" i="31"/>
  <c r="L289" i="31" s="1"/>
  <c r="L288" i="31" s="1"/>
  <c r="K21" i="31"/>
  <c r="K289" i="31" s="1"/>
  <c r="K288" i="31" s="1"/>
  <c r="J21" i="31"/>
  <c r="J289" i="31" s="1"/>
  <c r="J288" i="31" s="1"/>
  <c r="I21" i="31"/>
  <c r="I289" i="31" s="1"/>
  <c r="H21" i="31"/>
  <c r="H289" i="31" s="1"/>
  <c r="H288" i="31" s="1"/>
  <c r="G21" i="31"/>
  <c r="G289" i="31" s="1"/>
  <c r="G288" i="31" s="1"/>
  <c r="E21" i="31"/>
  <c r="E289" i="31" s="1"/>
  <c r="E288" i="31" s="1"/>
  <c r="D21" i="31"/>
  <c r="D289" i="31" s="1"/>
  <c r="D288" i="31" s="1"/>
  <c r="N20" i="31"/>
  <c r="J20" i="31"/>
  <c r="G20" i="31"/>
  <c r="G118" i="30"/>
  <c r="G117" i="30"/>
  <c r="F116" i="30"/>
  <c r="G116" i="30" s="1"/>
  <c r="G115" i="30" s="1"/>
  <c r="F115" i="30"/>
  <c r="E115" i="30"/>
  <c r="G109" i="30"/>
  <c r="G108" i="30"/>
  <c r="G107" i="30"/>
  <c r="G106" i="30"/>
  <c r="G105" i="30"/>
  <c r="G104" i="30"/>
  <c r="G103" i="30"/>
  <c r="G102" i="30"/>
  <c r="G101" i="30"/>
  <c r="G100" i="30"/>
  <c r="G99" i="30"/>
  <c r="G98" i="30"/>
  <c r="G97" i="30"/>
  <c r="G96" i="30"/>
  <c r="G95" i="30"/>
  <c r="G94" i="30" s="1"/>
  <c r="F94" i="30"/>
  <c r="E94" i="30"/>
  <c r="G88" i="30"/>
  <c r="G87" i="30"/>
  <c r="G86" i="30"/>
  <c r="G85" i="30"/>
  <c r="G84" i="30"/>
  <c r="G83" i="30"/>
  <c r="G82" i="30"/>
  <c r="G81" i="30"/>
  <c r="F81" i="30"/>
  <c r="G80" i="30"/>
  <c r="G79" i="30"/>
  <c r="G78" i="30"/>
  <c r="F78" i="30"/>
  <c r="E78" i="30"/>
  <c r="G72" i="30"/>
  <c r="G71" i="30"/>
  <c r="F71" i="30"/>
  <c r="E71" i="30"/>
  <c r="G65" i="30"/>
  <c r="G64" i="30"/>
  <c r="F64" i="30"/>
  <c r="E64" i="30"/>
  <c r="G58" i="30"/>
  <c r="G57" i="30"/>
  <c r="F57" i="30"/>
  <c r="E57" i="30"/>
  <c r="G51" i="30"/>
  <c r="G50" i="30"/>
  <c r="G49" i="30"/>
  <c r="F48" i="30"/>
  <c r="G48" i="30" s="1"/>
  <c r="G47" i="30"/>
  <c r="G46" i="30"/>
  <c r="G45" i="30" s="1"/>
  <c r="F45" i="30"/>
  <c r="E45" i="30"/>
  <c r="G39" i="30"/>
  <c r="G38" i="30"/>
  <c r="G37" i="30"/>
  <c r="G36" i="30"/>
  <c r="G35" i="30"/>
  <c r="G34" i="30"/>
  <c r="G33" i="30"/>
  <c r="G32" i="30"/>
  <c r="G31" i="30"/>
  <c r="G30" i="30"/>
  <c r="G29" i="30"/>
  <c r="G28" i="30"/>
  <c r="F28" i="30"/>
  <c r="E28" i="30"/>
  <c r="G22" i="30"/>
  <c r="G21" i="30"/>
  <c r="F21" i="30"/>
  <c r="E21" i="30"/>
  <c r="G15" i="30"/>
  <c r="G14" i="30"/>
  <c r="G13" i="30"/>
  <c r="G12" i="30" s="1"/>
  <c r="F12" i="30"/>
  <c r="E12" i="30"/>
  <c r="I149" i="29"/>
  <c r="I148" i="29" s="1"/>
  <c r="H149" i="29"/>
  <c r="H148" i="29"/>
  <c r="G148" i="29"/>
  <c r="F148" i="29"/>
  <c r="E148" i="29"/>
  <c r="D148" i="29"/>
  <c r="I147" i="29"/>
  <c r="I146" i="29" s="1"/>
  <c r="H147" i="29"/>
  <c r="H146" i="29"/>
  <c r="G146" i="29"/>
  <c r="F146" i="29"/>
  <c r="E146" i="29"/>
  <c r="D146" i="29"/>
  <c r="I145" i="29"/>
  <c r="I144" i="29" s="1"/>
  <c r="H145" i="29"/>
  <c r="H144" i="29"/>
  <c r="G144" i="29"/>
  <c r="F144" i="29"/>
  <c r="E144" i="29"/>
  <c r="D144" i="29"/>
  <c r="I143" i="29"/>
  <c r="H143" i="29"/>
  <c r="I142" i="29"/>
  <c r="H142" i="29"/>
  <c r="I141" i="29"/>
  <c r="H141" i="29"/>
  <c r="I140" i="29"/>
  <c r="H140" i="29"/>
  <c r="H139" i="29" s="1"/>
  <c r="I139" i="29"/>
  <c r="G139" i="29"/>
  <c r="F139" i="29"/>
  <c r="E139" i="29"/>
  <c r="D139" i="29"/>
  <c r="I138" i="29"/>
  <c r="H138" i="29"/>
  <c r="I137" i="29"/>
  <c r="H137" i="29"/>
  <c r="I136" i="29"/>
  <c r="H136" i="29"/>
  <c r="H135" i="29" s="1"/>
  <c r="I135" i="29"/>
  <c r="G135" i="29"/>
  <c r="F135" i="29"/>
  <c r="E135" i="29"/>
  <c r="D135" i="29"/>
  <c r="I134" i="29"/>
  <c r="H134" i="29"/>
  <c r="I133" i="29"/>
  <c r="H133" i="29"/>
  <c r="I132" i="29"/>
  <c r="H132" i="29"/>
  <c r="H131" i="29" s="1"/>
  <c r="H130" i="29" s="1"/>
  <c r="I131" i="29"/>
  <c r="G131" i="29"/>
  <c r="F131" i="29"/>
  <c r="F130" i="29" s="1"/>
  <c r="E131" i="29"/>
  <c r="E130" i="29" s="1"/>
  <c r="D131" i="29"/>
  <c r="G130" i="29"/>
  <c r="D130" i="29"/>
  <c r="I125" i="29"/>
  <c r="H125" i="29"/>
  <c r="I124" i="29"/>
  <c r="H124" i="29"/>
  <c r="H122" i="29" s="1"/>
  <c r="I123" i="29"/>
  <c r="I122" i="29" s="1"/>
  <c r="G122" i="29"/>
  <c r="G119" i="29" s="1"/>
  <c r="G115" i="29" s="1"/>
  <c r="G113" i="29" s="1"/>
  <c r="G111" i="29" s="1"/>
  <c r="G108" i="29" s="1"/>
  <c r="G105" i="29" s="1"/>
  <c r="G101" i="29" s="1"/>
  <c r="G99" i="29" s="1"/>
  <c r="G94" i="29" s="1"/>
  <c r="G86" i="29" s="1"/>
  <c r="G81" i="29" s="1"/>
  <c r="G80" i="29" s="1"/>
  <c r="G70" i="29" s="1"/>
  <c r="G66" i="29" s="1"/>
  <c r="G62" i="29" s="1"/>
  <c r="G57" i="29" s="1"/>
  <c r="G52" i="29" s="1"/>
  <c r="G47" i="29" s="1"/>
  <c r="G41" i="29" s="1"/>
  <c r="G34" i="29" s="1"/>
  <c r="G33" i="29" s="1"/>
  <c r="G20" i="29" s="1"/>
  <c r="G14" i="29" s="1"/>
  <c r="F122" i="29"/>
  <c r="E122" i="29"/>
  <c r="D122" i="29"/>
  <c r="I121" i="29"/>
  <c r="H121" i="29"/>
  <c r="I120" i="29"/>
  <c r="H120" i="29"/>
  <c r="I119" i="29"/>
  <c r="H119" i="29"/>
  <c r="F119" i="29"/>
  <c r="E119" i="29"/>
  <c r="D119" i="29"/>
  <c r="I118" i="29"/>
  <c r="H118" i="29"/>
  <c r="I117" i="29"/>
  <c r="H117" i="29"/>
  <c r="I116" i="29"/>
  <c r="H116" i="29"/>
  <c r="I115" i="29"/>
  <c r="H115" i="29"/>
  <c r="F115" i="29"/>
  <c r="E115" i="29"/>
  <c r="D115" i="29"/>
  <c r="I114" i="29"/>
  <c r="H114" i="29"/>
  <c r="I113" i="29"/>
  <c r="H113" i="29"/>
  <c r="F113" i="29"/>
  <c r="E113" i="29"/>
  <c r="D113" i="29"/>
  <c r="I112" i="29"/>
  <c r="H112" i="29"/>
  <c r="I111" i="29"/>
  <c r="H111" i="29"/>
  <c r="F111" i="29"/>
  <c r="E111" i="29"/>
  <c r="D111" i="29"/>
  <c r="I110" i="29"/>
  <c r="H110" i="29"/>
  <c r="I109" i="29"/>
  <c r="H109" i="29"/>
  <c r="H108" i="29" s="1"/>
  <c r="F108" i="29"/>
  <c r="D108" i="29"/>
  <c r="I107" i="29"/>
  <c r="H107" i="29"/>
  <c r="I106" i="29"/>
  <c r="H106" i="29"/>
  <c r="I105" i="29"/>
  <c r="H105" i="29"/>
  <c r="F105" i="29"/>
  <c r="E105" i="29"/>
  <c r="D105" i="29"/>
  <c r="I104" i="29"/>
  <c r="H104" i="29"/>
  <c r="I103" i="29"/>
  <c r="H103" i="29"/>
  <c r="I102" i="29"/>
  <c r="H102" i="29"/>
  <c r="I101" i="29"/>
  <c r="H101" i="29"/>
  <c r="F101" i="29"/>
  <c r="E101" i="29"/>
  <c r="D101" i="29"/>
  <c r="I100" i="29"/>
  <c r="H100" i="29"/>
  <c r="H99" i="29"/>
  <c r="F99" i="29"/>
  <c r="E99" i="29"/>
  <c r="D99" i="29"/>
  <c r="I98" i="29"/>
  <c r="H98" i="29"/>
  <c r="I97" i="29"/>
  <c r="H97" i="29"/>
  <c r="I96" i="29"/>
  <c r="H96" i="29"/>
  <c r="I95" i="29"/>
  <c r="I94" i="29" s="1"/>
  <c r="H95" i="29"/>
  <c r="H94" i="29" s="1"/>
  <c r="F94" i="29"/>
  <c r="E94" i="29"/>
  <c r="D94" i="29"/>
  <c r="I93" i="29"/>
  <c r="H93" i="29"/>
  <c r="I92" i="29"/>
  <c r="H92" i="29"/>
  <c r="I91" i="29"/>
  <c r="H91" i="29"/>
  <c r="I90" i="29"/>
  <c r="H90" i="29"/>
  <c r="I89" i="29"/>
  <c r="H89" i="29"/>
  <c r="I88" i="29"/>
  <c r="H88" i="29"/>
  <c r="I87" i="29"/>
  <c r="I86" i="29" s="1"/>
  <c r="H87" i="29"/>
  <c r="H86" i="29" s="1"/>
  <c r="F86" i="29"/>
  <c r="E86" i="29"/>
  <c r="D86" i="29"/>
  <c r="I85" i="29"/>
  <c r="H85" i="29"/>
  <c r="I84" i="29"/>
  <c r="H84" i="29"/>
  <c r="I83" i="29"/>
  <c r="H83" i="29"/>
  <c r="I82" i="29"/>
  <c r="H82" i="29"/>
  <c r="I81" i="29"/>
  <c r="H81" i="29"/>
  <c r="H80" i="29" s="1"/>
  <c r="F81" i="29"/>
  <c r="E81" i="29"/>
  <c r="D81" i="29"/>
  <c r="D80" i="29" s="1"/>
  <c r="F80" i="29"/>
  <c r="I73" i="29"/>
  <c r="H73" i="29"/>
  <c r="I72" i="29"/>
  <c r="H72" i="29"/>
  <c r="I71" i="29"/>
  <c r="I70" i="29" s="1"/>
  <c r="H71" i="29"/>
  <c r="H70" i="29" s="1"/>
  <c r="F70" i="29"/>
  <c r="E70" i="29"/>
  <c r="D70" i="29"/>
  <c r="I69" i="29"/>
  <c r="H69" i="29"/>
  <c r="I68" i="29"/>
  <c r="H68" i="29"/>
  <c r="I67" i="29"/>
  <c r="I66" i="29" s="1"/>
  <c r="H67" i="29"/>
  <c r="H66" i="29" s="1"/>
  <c r="F66" i="29"/>
  <c r="E66" i="29"/>
  <c r="D66" i="29"/>
  <c r="I65" i="29"/>
  <c r="H65" i="29"/>
  <c r="I64" i="29"/>
  <c r="H64" i="29"/>
  <c r="I63" i="29"/>
  <c r="I62" i="29" s="1"/>
  <c r="H63" i="29"/>
  <c r="H62" i="29" s="1"/>
  <c r="F62" i="29"/>
  <c r="E62" i="29"/>
  <c r="D62" i="29"/>
  <c r="I61" i="29"/>
  <c r="H61" i="29"/>
  <c r="I60" i="29"/>
  <c r="H60" i="29"/>
  <c r="I59" i="29"/>
  <c r="H59" i="29"/>
  <c r="I58" i="29"/>
  <c r="H58" i="29"/>
  <c r="I57" i="29"/>
  <c r="H57" i="29"/>
  <c r="F57" i="29"/>
  <c r="E57" i="29"/>
  <c r="D57" i="29"/>
  <c r="I56" i="29"/>
  <c r="H56" i="29"/>
  <c r="I55" i="29"/>
  <c r="H55" i="29"/>
  <c r="I54" i="29"/>
  <c r="H54" i="29"/>
  <c r="I53" i="29"/>
  <c r="H53" i="29"/>
  <c r="H52" i="29" s="1"/>
  <c r="F52" i="29"/>
  <c r="E52" i="29"/>
  <c r="D52" i="29"/>
  <c r="I51" i="29"/>
  <c r="H51" i="29"/>
  <c r="I50" i="29"/>
  <c r="H50" i="29"/>
  <c r="I49" i="29"/>
  <c r="H49" i="29"/>
  <c r="I48" i="29"/>
  <c r="H48" i="29"/>
  <c r="I47" i="29"/>
  <c r="H47" i="29"/>
  <c r="F47" i="29"/>
  <c r="E47" i="29"/>
  <c r="D47" i="29"/>
  <c r="I42" i="29"/>
  <c r="H42" i="29"/>
  <c r="I41" i="29"/>
  <c r="H41" i="29"/>
  <c r="F41" i="29"/>
  <c r="E41" i="29"/>
  <c r="D41" i="29"/>
  <c r="I40" i="29"/>
  <c r="H40" i="29"/>
  <c r="I39" i="29"/>
  <c r="H39" i="29"/>
  <c r="I38" i="29"/>
  <c r="H38" i="29"/>
  <c r="I37" i="29"/>
  <c r="H37" i="29"/>
  <c r="I36" i="29"/>
  <c r="H36" i="29"/>
  <c r="I35" i="29"/>
  <c r="I34" i="29" s="1"/>
  <c r="H35" i="29"/>
  <c r="H34" i="29" s="1"/>
  <c r="H33" i="29" s="1"/>
  <c r="F34" i="29"/>
  <c r="F33" i="29" s="1"/>
  <c r="E34" i="29"/>
  <c r="D34" i="29"/>
  <c r="E33" i="29"/>
  <c r="D33" i="29"/>
  <c r="I26" i="29"/>
  <c r="H26" i="29"/>
  <c r="I25" i="29"/>
  <c r="H25" i="29"/>
  <c r="I24" i="29"/>
  <c r="H24" i="29"/>
  <c r="I23" i="29"/>
  <c r="H23" i="29"/>
  <c r="I22" i="29"/>
  <c r="H22" i="29"/>
  <c r="I21" i="29"/>
  <c r="I20" i="29" s="1"/>
  <c r="H21" i="29"/>
  <c r="H20" i="29" s="1"/>
  <c r="F20" i="29"/>
  <c r="E20" i="29"/>
  <c r="D20" i="29"/>
  <c r="I19" i="29"/>
  <c r="H19" i="29"/>
  <c r="I18" i="29"/>
  <c r="H18" i="29"/>
  <c r="I17" i="29"/>
  <c r="H17" i="29"/>
  <c r="I16" i="29"/>
  <c r="H16" i="29"/>
  <c r="I15" i="29"/>
  <c r="I14" i="29" s="1"/>
  <c r="I13" i="29" s="1"/>
  <c r="H15" i="29"/>
  <c r="H14" i="29" s="1"/>
  <c r="F14" i="29"/>
  <c r="E14" i="29"/>
  <c r="D14" i="29"/>
  <c r="E13" i="29"/>
  <c r="D13" i="29"/>
  <c r="I242" i="28"/>
  <c r="H242" i="28"/>
  <c r="I241" i="28"/>
  <c r="H241" i="28"/>
  <c r="I240" i="28"/>
  <c r="H240" i="28"/>
  <c r="I239" i="28"/>
  <c r="H239" i="28"/>
  <c r="I238" i="28"/>
  <c r="H238" i="28"/>
  <c r="G238" i="28"/>
  <c r="F238" i="28"/>
  <c r="E238" i="28"/>
  <c r="E231" i="28" s="1"/>
  <c r="D238" i="28"/>
  <c r="D231" i="28" s="1"/>
  <c r="I237" i="28"/>
  <c r="H237" i="28"/>
  <c r="I236" i="28"/>
  <c r="I235" i="28" s="1"/>
  <c r="H236" i="28"/>
  <c r="H235" i="28" s="1"/>
  <c r="G235" i="28"/>
  <c r="F235" i="28"/>
  <c r="E235" i="28"/>
  <c r="D235" i="28"/>
  <c r="I234" i="28"/>
  <c r="H234" i="28"/>
  <c r="I233" i="28"/>
  <c r="H233" i="28"/>
  <c r="I232" i="28"/>
  <c r="H232" i="28"/>
  <c r="G231" i="28"/>
  <c r="F231" i="28"/>
  <c r="I230" i="28"/>
  <c r="I229" i="28" s="1"/>
  <c r="H230" i="28"/>
  <c r="H229" i="28" s="1"/>
  <c r="G229" i="28"/>
  <c r="F229" i="28"/>
  <c r="E229" i="28"/>
  <c r="D229" i="28"/>
  <c r="I228" i="28"/>
  <c r="H228" i="28"/>
  <c r="I227" i="28"/>
  <c r="H227" i="28"/>
  <c r="I226" i="28"/>
  <c r="H226" i="28"/>
  <c r="I225" i="28"/>
  <c r="H225" i="28"/>
  <c r="I224" i="28"/>
  <c r="H224" i="28"/>
  <c r="G224" i="28"/>
  <c r="F224" i="28"/>
  <c r="E224" i="28"/>
  <c r="D224" i="28"/>
  <c r="I223" i="28"/>
  <c r="H223" i="28"/>
  <c r="I222" i="28"/>
  <c r="H222" i="28"/>
  <c r="I221" i="28"/>
  <c r="H221" i="28"/>
  <c r="I220" i="28"/>
  <c r="H220" i="28"/>
  <c r="I219" i="28"/>
  <c r="H219" i="28"/>
  <c r="I218" i="28"/>
  <c r="H218" i="28"/>
  <c r="G218" i="28"/>
  <c r="F218" i="28"/>
  <c r="E218" i="28"/>
  <c r="D218" i="28"/>
  <c r="I217" i="28"/>
  <c r="H217" i="28"/>
  <c r="I216" i="28"/>
  <c r="H216" i="28"/>
  <c r="I215" i="28"/>
  <c r="H215" i="28"/>
  <c r="I214" i="28"/>
  <c r="I213" i="28" s="1"/>
  <c r="H214" i="28"/>
  <c r="H213" i="28" s="1"/>
  <c r="G213" i="28"/>
  <c r="F213" i="28"/>
  <c r="E213" i="28"/>
  <c r="D213" i="28"/>
  <c r="I212" i="28"/>
  <c r="H212" i="28"/>
  <c r="I211" i="28"/>
  <c r="H211" i="28"/>
  <c r="I210" i="28"/>
  <c r="H210" i="28"/>
  <c r="I209" i="28"/>
  <c r="H209" i="28"/>
  <c r="I208" i="28"/>
  <c r="H208" i="28"/>
  <c r="I207" i="28"/>
  <c r="H207" i="28"/>
  <c r="I206" i="28"/>
  <c r="H206" i="28"/>
  <c r="I205" i="28"/>
  <c r="H205" i="28"/>
  <c r="I204" i="28"/>
  <c r="H204" i="28"/>
  <c r="G204" i="28"/>
  <c r="F204" i="28"/>
  <c r="E204" i="28"/>
  <c r="E203" i="28" s="1"/>
  <c r="D204" i="28"/>
  <c r="D203" i="28" s="1"/>
  <c r="G203" i="28"/>
  <c r="F203" i="28"/>
  <c r="I202" i="28"/>
  <c r="H202" i="28"/>
  <c r="I201" i="28"/>
  <c r="H201" i="28"/>
  <c r="I200" i="28"/>
  <c r="H200" i="28"/>
  <c r="I199" i="28"/>
  <c r="H199" i="28"/>
  <c r="I198" i="28"/>
  <c r="H198" i="28"/>
  <c r="I197" i="28"/>
  <c r="H197" i="28"/>
  <c r="I196" i="28"/>
  <c r="H196" i="28"/>
  <c r="G196" i="28"/>
  <c r="F196" i="28"/>
  <c r="E196" i="28"/>
  <c r="E165" i="28" s="1"/>
  <c r="D196" i="28"/>
  <c r="I195" i="28"/>
  <c r="H195" i="28"/>
  <c r="H194" i="28"/>
  <c r="I193" i="28"/>
  <c r="H193" i="28"/>
  <c r="I192" i="28"/>
  <c r="H192" i="28"/>
  <c r="H191" i="28" s="1"/>
  <c r="I191" i="28"/>
  <c r="G191" i="28"/>
  <c r="F191" i="28"/>
  <c r="E191" i="28"/>
  <c r="D191" i="28"/>
  <c r="I190" i="28"/>
  <c r="H190" i="28"/>
  <c r="H189" i="28" s="1"/>
  <c r="I189" i="28"/>
  <c r="G189" i="28"/>
  <c r="F189" i="28"/>
  <c r="E189" i="28"/>
  <c r="D189" i="28"/>
  <c r="I188" i="28"/>
  <c r="H188" i="28"/>
  <c r="H187" i="28" s="1"/>
  <c r="I187" i="28"/>
  <c r="G187" i="28"/>
  <c r="F187" i="28"/>
  <c r="E187" i="28"/>
  <c r="D187" i="28"/>
  <c r="I186" i="28"/>
  <c r="H186" i="28"/>
  <c r="H185" i="28" s="1"/>
  <c r="I185" i="28"/>
  <c r="G185" i="28"/>
  <c r="F185" i="28"/>
  <c r="E185" i="28"/>
  <c r="D185" i="28"/>
  <c r="I184" i="28"/>
  <c r="H184" i="28"/>
  <c r="I183" i="28"/>
  <c r="H183" i="28"/>
  <c r="I182" i="28"/>
  <c r="H182" i="28"/>
  <c r="H181" i="28" s="1"/>
  <c r="I181" i="28"/>
  <c r="G181" i="28"/>
  <c r="F181" i="28"/>
  <c r="E181" i="28"/>
  <c r="D181" i="28"/>
  <c r="I180" i="28"/>
  <c r="H180" i="28"/>
  <c r="I179" i="28"/>
  <c r="H179" i="28"/>
  <c r="I178" i="28"/>
  <c r="H178" i="28"/>
  <c r="I177" i="28"/>
  <c r="H177" i="28"/>
  <c r="I176" i="28"/>
  <c r="H176" i="28"/>
  <c r="H175" i="28" s="1"/>
  <c r="I175" i="28"/>
  <c r="G175" i="28"/>
  <c r="F175" i="28"/>
  <c r="E175" i="28"/>
  <c r="D175" i="28"/>
  <c r="I174" i="28"/>
  <c r="H174" i="28"/>
  <c r="I173" i="28"/>
  <c r="H173" i="28"/>
  <c r="I172" i="28"/>
  <c r="H172" i="28"/>
  <c r="I171" i="28"/>
  <c r="H171" i="28"/>
  <c r="I170" i="28"/>
  <c r="H170" i="28"/>
  <c r="I169" i="28"/>
  <c r="I168" i="28" s="1"/>
  <c r="H169" i="28"/>
  <c r="H168" i="28"/>
  <c r="G168" i="28"/>
  <c r="F168" i="28"/>
  <c r="E168" i="28"/>
  <c r="D168" i="28"/>
  <c r="I167" i="28"/>
  <c r="I166" i="28" s="1"/>
  <c r="H167" i="28"/>
  <c r="H166" i="28"/>
  <c r="G166" i="28"/>
  <c r="G165" i="28" s="1"/>
  <c r="F166" i="28"/>
  <c r="E166" i="28"/>
  <c r="D166" i="28"/>
  <c r="D165" i="28" s="1"/>
  <c r="F165" i="28"/>
  <c r="I164" i="28"/>
  <c r="H164" i="28"/>
  <c r="H163" i="28" s="1"/>
  <c r="I163" i="28"/>
  <c r="G163" i="28"/>
  <c r="F163" i="28"/>
  <c r="E163" i="28"/>
  <c r="D163" i="28"/>
  <c r="I162" i="28"/>
  <c r="H162" i="28"/>
  <c r="I161" i="28"/>
  <c r="I160" i="28" s="1"/>
  <c r="H161" i="28"/>
  <c r="H160" i="28"/>
  <c r="G160" i="28"/>
  <c r="F160" i="28"/>
  <c r="E160" i="28"/>
  <c r="D160" i="28"/>
  <c r="I159" i="28"/>
  <c r="I158" i="28" s="1"/>
  <c r="H159" i="28"/>
  <c r="H158" i="28"/>
  <c r="G158" i="28"/>
  <c r="F158" i="28"/>
  <c r="E158" i="28"/>
  <c r="D158" i="28"/>
  <c r="I157" i="28"/>
  <c r="I156" i="28" s="1"/>
  <c r="H157" i="28"/>
  <c r="H156" i="28"/>
  <c r="G156" i="28"/>
  <c r="F156" i="28"/>
  <c r="E156" i="28"/>
  <c r="D156" i="28"/>
  <c r="I155" i="28"/>
  <c r="H155" i="28"/>
  <c r="I154" i="28"/>
  <c r="H154" i="28"/>
  <c r="I153" i="28"/>
  <c r="H153" i="28"/>
  <c r="I152" i="28"/>
  <c r="H152" i="28"/>
  <c r="I151" i="28"/>
  <c r="I150" i="28" s="1"/>
  <c r="H151" i="28"/>
  <c r="H150" i="28"/>
  <c r="H149" i="28" s="1"/>
  <c r="G150" i="28"/>
  <c r="G149" i="28" s="1"/>
  <c r="F150" i="28"/>
  <c r="E150" i="28"/>
  <c r="D150" i="28"/>
  <c r="D149" i="28" s="1"/>
  <c r="F149" i="28"/>
  <c r="E149" i="28"/>
  <c r="I148" i="28"/>
  <c r="H148" i="28"/>
  <c r="H147" i="28" s="1"/>
  <c r="I147" i="28"/>
  <c r="G147" i="28"/>
  <c r="F147" i="28"/>
  <c r="E147" i="28"/>
  <c r="D147" i="28"/>
  <c r="I146" i="28"/>
  <c r="H146" i="28"/>
  <c r="I145" i="28"/>
  <c r="H145" i="28"/>
  <c r="I144" i="28"/>
  <c r="H144" i="28"/>
  <c r="I143" i="28"/>
  <c r="I142" i="28" s="1"/>
  <c r="H143" i="28"/>
  <c r="H142" i="28"/>
  <c r="G142" i="28"/>
  <c r="F142" i="28"/>
  <c r="E142" i="28"/>
  <c r="D142" i="28"/>
  <c r="I141" i="28"/>
  <c r="H141" i="28"/>
  <c r="I140" i="28"/>
  <c r="H140" i="28"/>
  <c r="I139" i="28"/>
  <c r="I138" i="28" s="1"/>
  <c r="H139" i="28"/>
  <c r="H138" i="28"/>
  <c r="G138" i="28"/>
  <c r="F138" i="28"/>
  <c r="E138" i="28"/>
  <c r="D138" i="28"/>
  <c r="I137" i="28"/>
  <c r="H137" i="28"/>
  <c r="I136" i="28"/>
  <c r="H136" i="28"/>
  <c r="I135" i="28"/>
  <c r="I134" i="28" s="1"/>
  <c r="H135" i="28"/>
  <c r="H134" i="28"/>
  <c r="H133" i="28" s="1"/>
  <c r="G134" i="28"/>
  <c r="G133" i="28" s="1"/>
  <c r="F134" i="28"/>
  <c r="E134" i="28"/>
  <c r="D134" i="28"/>
  <c r="D133" i="28" s="1"/>
  <c r="F133" i="28"/>
  <c r="E133" i="28"/>
  <c r="I132" i="28"/>
  <c r="H132" i="28"/>
  <c r="I131" i="28"/>
  <c r="H131" i="28"/>
  <c r="I130" i="28"/>
  <c r="H130" i="28"/>
  <c r="I129" i="28"/>
  <c r="I128" i="28" s="1"/>
  <c r="H129" i="28"/>
  <c r="H128" i="28"/>
  <c r="G128" i="28"/>
  <c r="F128" i="28"/>
  <c r="E128" i="28"/>
  <c r="D128" i="28"/>
  <c r="I127" i="28"/>
  <c r="H127" i="28"/>
  <c r="I126" i="28"/>
  <c r="H126" i="28"/>
  <c r="I125" i="28"/>
  <c r="I124" i="28" s="1"/>
  <c r="H125" i="28"/>
  <c r="H124" i="28"/>
  <c r="G124" i="28"/>
  <c r="F124" i="28"/>
  <c r="E124" i="28"/>
  <c r="D124" i="28"/>
  <c r="I123" i="28"/>
  <c r="H123" i="28"/>
  <c r="I122" i="28"/>
  <c r="H122" i="28"/>
  <c r="I121" i="28"/>
  <c r="I120" i="28" s="1"/>
  <c r="H121" i="28"/>
  <c r="H120" i="28"/>
  <c r="G120" i="28"/>
  <c r="F120" i="28"/>
  <c r="E120" i="28"/>
  <c r="D120" i="28"/>
  <c r="I119" i="28"/>
  <c r="H119" i="28"/>
  <c r="I118" i="28"/>
  <c r="H118" i="28"/>
  <c r="I117" i="28"/>
  <c r="H117" i="28"/>
  <c r="I116" i="28"/>
  <c r="H116" i="28"/>
  <c r="H115" i="28" s="1"/>
  <c r="I115" i="28"/>
  <c r="G115" i="28"/>
  <c r="F115" i="28"/>
  <c r="E115" i="28"/>
  <c r="D115" i="28"/>
  <c r="I114" i="28"/>
  <c r="H114" i="28"/>
  <c r="I113" i="28"/>
  <c r="H113" i="28"/>
  <c r="I112" i="28"/>
  <c r="H112" i="28"/>
  <c r="I111" i="28"/>
  <c r="I110" i="28" s="1"/>
  <c r="H111" i="28"/>
  <c r="H110" i="28"/>
  <c r="G110" i="28"/>
  <c r="F110" i="28"/>
  <c r="E110" i="28"/>
  <c r="D110" i="28"/>
  <c r="I109" i="28"/>
  <c r="H109" i="28"/>
  <c r="I108" i="28"/>
  <c r="H108" i="28"/>
  <c r="I107" i="28"/>
  <c r="I106" i="28" s="1"/>
  <c r="H107" i="28"/>
  <c r="H106" i="28"/>
  <c r="G106" i="28"/>
  <c r="F106" i="28"/>
  <c r="E106" i="28"/>
  <c r="D106" i="28"/>
  <c r="I105" i="28"/>
  <c r="H105" i="28"/>
  <c r="I104" i="28"/>
  <c r="H104" i="28"/>
  <c r="I103" i="28"/>
  <c r="H103" i="28"/>
  <c r="I102" i="28"/>
  <c r="H102" i="28"/>
  <c r="I101" i="28"/>
  <c r="I100" i="28" s="1"/>
  <c r="H101" i="28"/>
  <c r="H100" i="28"/>
  <c r="G100" i="28"/>
  <c r="F100" i="28"/>
  <c r="E100" i="28"/>
  <c r="D100" i="28"/>
  <c r="I99" i="28"/>
  <c r="H99" i="28"/>
  <c r="I98" i="28"/>
  <c r="H98" i="28"/>
  <c r="I97" i="28"/>
  <c r="I96" i="28" s="1"/>
  <c r="H97" i="28"/>
  <c r="H96" i="28"/>
  <c r="G96" i="28"/>
  <c r="F96" i="28"/>
  <c r="E96" i="28"/>
  <c r="D96" i="28"/>
  <c r="I95" i="28"/>
  <c r="H95" i="28"/>
  <c r="I94" i="28"/>
  <c r="H94" i="28"/>
  <c r="I93" i="28"/>
  <c r="I92" i="28" s="1"/>
  <c r="H93" i="28"/>
  <c r="H92" i="28"/>
  <c r="G92" i="28"/>
  <c r="F92" i="28"/>
  <c r="E92" i="28"/>
  <c r="D92" i="28"/>
  <c r="I91" i="28"/>
  <c r="H91" i="28"/>
  <c r="I90" i="28"/>
  <c r="H90" i="28"/>
  <c r="H89" i="28" s="1"/>
  <c r="I89" i="28"/>
  <c r="I88" i="28" s="1"/>
  <c r="G89" i="28"/>
  <c r="F89" i="28"/>
  <c r="F88" i="28" s="1"/>
  <c r="E89" i="28"/>
  <c r="E88" i="28" s="1"/>
  <c r="D89" i="28"/>
  <c r="G88" i="28"/>
  <c r="D88" i="28"/>
  <c r="I87" i="28"/>
  <c r="H87" i="28"/>
  <c r="I86" i="28"/>
  <c r="H86" i="28"/>
  <c r="I85" i="28"/>
  <c r="H85" i="28"/>
  <c r="I84" i="28"/>
  <c r="H84" i="28"/>
  <c r="H83" i="28" s="1"/>
  <c r="I83" i="28"/>
  <c r="G83" i="28"/>
  <c r="F83" i="28"/>
  <c r="E83" i="28"/>
  <c r="D83" i="28"/>
  <c r="I82" i="28"/>
  <c r="H82" i="28"/>
  <c r="I81" i="28"/>
  <c r="H81" i="28"/>
  <c r="I80" i="28"/>
  <c r="H80" i="28"/>
  <c r="H79" i="28" s="1"/>
  <c r="I79" i="28"/>
  <c r="G79" i="28"/>
  <c r="F79" i="28"/>
  <c r="E79" i="28"/>
  <c r="D79" i="28"/>
  <c r="I78" i="28"/>
  <c r="H78" i="28"/>
  <c r="I77" i="28"/>
  <c r="H77" i="28"/>
  <c r="I76" i="28"/>
  <c r="H76" i="28"/>
  <c r="I75" i="28"/>
  <c r="I74" i="28" s="1"/>
  <c r="H75" i="28"/>
  <c r="H74" i="28"/>
  <c r="G74" i="28"/>
  <c r="F74" i="28"/>
  <c r="E74" i="28"/>
  <c r="D74" i="28"/>
  <c r="I73" i="28"/>
  <c r="H73" i="28"/>
  <c r="I72" i="28"/>
  <c r="H72" i="28"/>
  <c r="I71" i="28"/>
  <c r="I70" i="28" s="1"/>
  <c r="H71" i="28"/>
  <c r="H70" i="28"/>
  <c r="G70" i="28"/>
  <c r="F70" i="28"/>
  <c r="E70" i="28"/>
  <c r="D70" i="28"/>
  <c r="I69" i="28"/>
  <c r="H69" i="28"/>
  <c r="I68" i="28"/>
  <c r="H68" i="28"/>
  <c r="I67" i="28"/>
  <c r="H67" i="28"/>
  <c r="I66" i="28"/>
  <c r="H66" i="28"/>
  <c r="H65" i="28" s="1"/>
  <c r="I65" i="28"/>
  <c r="G65" i="28"/>
  <c r="F65" i="28"/>
  <c r="F59" i="28" s="1"/>
  <c r="E65" i="28"/>
  <c r="E59" i="28" s="1"/>
  <c r="D65" i="28"/>
  <c r="I64" i="28"/>
  <c r="H64" i="28"/>
  <c r="I63" i="28"/>
  <c r="H63" i="28"/>
  <c r="I62" i="28"/>
  <c r="H62" i="28"/>
  <c r="I61" i="28"/>
  <c r="I60" i="28" s="1"/>
  <c r="H61" i="28"/>
  <c r="H60" i="28"/>
  <c r="G60" i="28"/>
  <c r="E60" i="28"/>
  <c r="G59" i="28"/>
  <c r="D59" i="28"/>
  <c r="I58" i="28"/>
  <c r="H58" i="28"/>
  <c r="I57" i="28"/>
  <c r="H57" i="28"/>
  <c r="I56" i="28"/>
  <c r="H56" i="28"/>
  <c r="I55" i="28"/>
  <c r="H55" i="28"/>
  <c r="I54" i="28"/>
  <c r="H54" i="28"/>
  <c r="I53" i="28"/>
  <c r="H53" i="28"/>
  <c r="H52" i="28" s="1"/>
  <c r="I52" i="28"/>
  <c r="G52" i="28"/>
  <c r="F52" i="28"/>
  <c r="E52" i="28"/>
  <c r="D52" i="28"/>
  <c r="I51" i="28"/>
  <c r="H51" i="28"/>
  <c r="I50" i="28"/>
  <c r="H50" i="28"/>
  <c r="I49" i="28"/>
  <c r="H49" i="28"/>
  <c r="I48" i="28"/>
  <c r="H48" i="28"/>
  <c r="I47" i="28"/>
  <c r="H47" i="28"/>
  <c r="I46" i="28"/>
  <c r="H46" i="28"/>
  <c r="I45" i="28"/>
  <c r="H45" i="28"/>
  <c r="H44" i="28" s="1"/>
  <c r="I44" i="28"/>
  <c r="G44" i="28"/>
  <c r="F44" i="28"/>
  <c r="E44" i="28"/>
  <c r="D44" i="28"/>
  <c r="I43" i="28"/>
  <c r="H43" i="28"/>
  <c r="I42" i="28"/>
  <c r="H42" i="28"/>
  <c r="I41" i="28"/>
  <c r="H41" i="28"/>
  <c r="I40" i="28"/>
  <c r="H40" i="28"/>
  <c r="I39" i="28"/>
  <c r="H39" i="28"/>
  <c r="I38" i="28"/>
  <c r="H38" i="28"/>
  <c r="I37" i="28"/>
  <c r="H37" i="28"/>
  <c r="H36" i="28" s="1"/>
  <c r="I36" i="28"/>
  <c r="G36" i="28"/>
  <c r="F36" i="28"/>
  <c r="E36" i="28"/>
  <c r="D36" i="28"/>
  <c r="I35" i="28"/>
  <c r="H35" i="28"/>
  <c r="I34" i="28"/>
  <c r="H34" i="28"/>
  <c r="I33" i="28"/>
  <c r="H33" i="28"/>
  <c r="I32" i="28"/>
  <c r="H32" i="28"/>
  <c r="I31" i="28"/>
  <c r="H31" i="28"/>
  <c r="H30" i="28" s="1"/>
  <c r="H29" i="28" s="1"/>
  <c r="I30" i="28"/>
  <c r="I29" i="28" s="1"/>
  <c r="G30" i="28"/>
  <c r="F30" i="28"/>
  <c r="F29" i="28" s="1"/>
  <c r="F12" i="28" s="1"/>
  <c r="E30" i="28"/>
  <c r="E29" i="28" s="1"/>
  <c r="E12" i="28" s="1"/>
  <c r="D30" i="28"/>
  <c r="G29" i="28"/>
  <c r="D29" i="28"/>
  <c r="I28" i="28"/>
  <c r="H28" i="28"/>
  <c r="I27" i="28"/>
  <c r="H27" i="28"/>
  <c r="I26" i="28"/>
  <c r="H26" i="28"/>
  <c r="I25" i="28"/>
  <c r="H25" i="28"/>
  <c r="I24" i="28"/>
  <c r="H24" i="28"/>
  <c r="I23" i="28"/>
  <c r="H23" i="28"/>
  <c r="I22" i="28"/>
  <c r="H22" i="28"/>
  <c r="I21" i="28"/>
  <c r="H21" i="28"/>
  <c r="H20" i="28" s="1"/>
  <c r="I20" i="28"/>
  <c r="G20" i="28"/>
  <c r="F20" i="28"/>
  <c r="E20" i="28"/>
  <c r="D20" i="28"/>
  <c r="I19" i="28"/>
  <c r="H19" i="28"/>
  <c r="I18" i="28"/>
  <c r="H18" i="28"/>
  <c r="I17" i="28"/>
  <c r="H17" i="28"/>
  <c r="I16" i="28"/>
  <c r="H16" i="28"/>
  <c r="I15" i="28"/>
  <c r="H15" i="28"/>
  <c r="I14" i="28"/>
  <c r="I13" i="28" s="1"/>
  <c r="H14" i="28"/>
  <c r="H13" i="28"/>
  <c r="G13" i="28"/>
  <c r="F13" i="28"/>
  <c r="E13" i="28"/>
  <c r="D13" i="28"/>
  <c r="G163" i="27"/>
  <c r="G162" i="27"/>
  <c r="G161" i="27"/>
  <c r="G160" i="27"/>
  <c r="G159" i="27"/>
  <c r="G158" i="27"/>
  <c r="G157" i="27" s="1"/>
  <c r="F157" i="27"/>
  <c r="E157" i="27"/>
  <c r="G151" i="27"/>
  <c r="G150" i="27"/>
  <c r="G149" i="27"/>
  <c r="G148" i="27"/>
  <c r="G147" i="27"/>
  <c r="F147" i="27"/>
  <c r="E147" i="27"/>
  <c r="G141" i="27"/>
  <c r="G140" i="27"/>
  <c r="G139" i="27"/>
  <c r="G138" i="27"/>
  <c r="G137" i="27"/>
  <c r="G136" i="27"/>
  <c r="G135" i="27"/>
  <c r="G134" i="27"/>
  <c r="G133" i="27"/>
  <c r="G132" i="27"/>
  <c r="G131" i="27"/>
  <c r="G130" i="27"/>
  <c r="G129" i="27"/>
  <c r="G128" i="27"/>
  <c r="G127" i="27"/>
  <c r="G126" i="27"/>
  <c r="G125" i="27"/>
  <c r="G124" i="27"/>
  <c r="G123" i="27"/>
  <c r="G122" i="27"/>
  <c r="G121" i="27"/>
  <c r="G120" i="27"/>
  <c r="G119" i="27"/>
  <c r="G118" i="27" s="1"/>
  <c r="F118" i="27"/>
  <c r="E118" i="27"/>
  <c r="G112" i="27"/>
  <c r="G111" i="27"/>
  <c r="G110" i="27"/>
  <c r="G109" i="27"/>
  <c r="G108" i="27"/>
  <c r="G107" i="27"/>
  <c r="G106" i="27"/>
  <c r="G105" i="27"/>
  <c r="G104" i="27"/>
  <c r="G103" i="27"/>
  <c r="G102" i="27"/>
  <c r="G101" i="27"/>
  <c r="G100" i="27"/>
  <c r="G99" i="27" s="1"/>
  <c r="F99" i="27"/>
  <c r="E99" i="27"/>
  <c r="G93" i="27"/>
  <c r="G91" i="27" s="1"/>
  <c r="G92" i="27"/>
  <c r="F91" i="27"/>
  <c r="E91" i="27"/>
  <c r="G85" i="27"/>
  <c r="G84" i="27"/>
  <c r="G83" i="27"/>
  <c r="F83" i="27"/>
  <c r="E83" i="27"/>
  <c r="G77" i="27"/>
  <c r="G76" i="27"/>
  <c r="G75" i="27" s="1"/>
  <c r="F75" i="27"/>
  <c r="E75" i="27"/>
  <c r="G69" i="27"/>
  <c r="G68" i="27"/>
  <c r="G67" i="27"/>
  <c r="G66" i="27"/>
  <c r="G65" i="27"/>
  <c r="G64" i="27"/>
  <c r="G63" i="27"/>
  <c r="G62" i="27"/>
  <c r="G61" i="27"/>
  <c r="G60" i="27"/>
  <c r="G59" i="27"/>
  <c r="G58" i="27"/>
  <c r="G57" i="27"/>
  <c r="F57" i="27"/>
  <c r="E57" i="27"/>
  <c r="G51" i="27"/>
  <c r="G50" i="27"/>
  <c r="G49" i="27"/>
  <c r="G48" i="27"/>
  <c r="G47" i="27"/>
  <c r="G46" i="27"/>
  <c r="G45" i="27"/>
  <c r="G44" i="27"/>
  <c r="G43" i="27"/>
  <c r="G42" i="27"/>
  <c r="G41" i="27"/>
  <c r="G40" i="27"/>
  <c r="G39" i="27"/>
  <c r="G38" i="27"/>
  <c r="G37" i="27"/>
  <c r="G36" i="27" s="1"/>
  <c r="F36" i="27"/>
  <c r="E36" i="27"/>
  <c r="G30" i="27"/>
  <c r="G29" i="27" s="1"/>
  <c r="F29" i="27"/>
  <c r="E29" i="27"/>
  <c r="G23" i="27"/>
  <c r="G21" i="27" s="1"/>
  <c r="G22" i="27"/>
  <c r="F21" i="27"/>
  <c r="E21" i="27"/>
  <c r="G15" i="27"/>
  <c r="G14" i="27"/>
  <c r="G13" i="27"/>
  <c r="G12" i="27" s="1"/>
  <c r="F12" i="27"/>
  <c r="E12" i="27"/>
  <c r="O298" i="26"/>
  <c r="L298" i="26"/>
  <c r="I298" i="26"/>
  <c r="F298" i="26"/>
  <c r="C298" i="26"/>
  <c r="O297" i="26"/>
  <c r="L297" i="26"/>
  <c r="I297" i="26"/>
  <c r="F297" i="26"/>
  <c r="O296" i="26"/>
  <c r="L296" i="26"/>
  <c r="I296" i="26"/>
  <c r="F296" i="26"/>
  <c r="C296" i="26" s="1"/>
  <c r="O295" i="26"/>
  <c r="L295" i="26"/>
  <c r="I295" i="26"/>
  <c r="C295" i="26" s="1"/>
  <c r="F295" i="26"/>
  <c r="O294" i="26"/>
  <c r="L294" i="26"/>
  <c r="I294" i="26"/>
  <c r="F294" i="26"/>
  <c r="C294" i="26"/>
  <c r="O293" i="26"/>
  <c r="L293" i="26"/>
  <c r="I293" i="26"/>
  <c r="F293" i="26"/>
  <c r="C293" i="26" s="1"/>
  <c r="O292" i="26"/>
  <c r="L292" i="26"/>
  <c r="I292" i="26"/>
  <c r="F292" i="26"/>
  <c r="C292" i="26" s="1"/>
  <c r="O291" i="26"/>
  <c r="L291" i="26"/>
  <c r="L290" i="26" s="1"/>
  <c r="I291" i="26"/>
  <c r="C291" i="26" s="1"/>
  <c r="F291" i="26"/>
  <c r="O290" i="26"/>
  <c r="N290" i="26"/>
  <c r="M290" i="26"/>
  <c r="K290" i="26"/>
  <c r="J290" i="26"/>
  <c r="H290" i="26"/>
  <c r="G290" i="26"/>
  <c r="E290" i="26"/>
  <c r="D290" i="26"/>
  <c r="O285" i="26"/>
  <c r="O283" i="26" s="1"/>
  <c r="L285" i="26"/>
  <c r="I285" i="26"/>
  <c r="F285" i="26"/>
  <c r="C285" i="26" s="1"/>
  <c r="O284" i="26"/>
  <c r="L284" i="26"/>
  <c r="L283" i="26" s="1"/>
  <c r="I284" i="26"/>
  <c r="I283" i="26" s="1"/>
  <c r="F284" i="26"/>
  <c r="C284" i="26" s="1"/>
  <c r="N283" i="26"/>
  <c r="M283" i="26"/>
  <c r="K283" i="26"/>
  <c r="J283" i="26"/>
  <c r="H283" i="26"/>
  <c r="G283" i="26"/>
  <c r="F283" i="26"/>
  <c r="C283" i="26" s="1"/>
  <c r="E283" i="26"/>
  <c r="D283" i="26"/>
  <c r="O282" i="26"/>
  <c r="O281" i="26" s="1"/>
  <c r="L282" i="26"/>
  <c r="I282" i="26"/>
  <c r="F282" i="26"/>
  <c r="F281" i="26" s="1"/>
  <c r="C281" i="26" s="1"/>
  <c r="C282" i="26"/>
  <c r="N281" i="26"/>
  <c r="M281" i="26"/>
  <c r="L281" i="26"/>
  <c r="K281" i="26"/>
  <c r="J281" i="26"/>
  <c r="I281" i="26"/>
  <c r="H281" i="26"/>
  <c r="G281" i="26"/>
  <c r="E281" i="26"/>
  <c r="D281" i="26"/>
  <c r="O280" i="26"/>
  <c r="L280" i="26"/>
  <c r="I280" i="26"/>
  <c r="F280" i="26"/>
  <c r="C280" i="26" s="1"/>
  <c r="O279" i="26"/>
  <c r="L279" i="26"/>
  <c r="L276" i="26" s="1"/>
  <c r="I279" i="26"/>
  <c r="C279" i="26" s="1"/>
  <c r="F279" i="26"/>
  <c r="O278" i="26"/>
  <c r="L278" i="26"/>
  <c r="I278" i="26"/>
  <c r="F278" i="26"/>
  <c r="C278" i="26"/>
  <c r="O277" i="26"/>
  <c r="O276" i="26" s="1"/>
  <c r="L277" i="26"/>
  <c r="I277" i="26"/>
  <c r="F277" i="26"/>
  <c r="F276" i="26" s="1"/>
  <c r="C276" i="26" s="1"/>
  <c r="N276" i="26"/>
  <c r="M276" i="26"/>
  <c r="K276" i="26"/>
  <c r="J276" i="26"/>
  <c r="I276" i="26"/>
  <c r="H276" i="26"/>
  <c r="G276" i="26"/>
  <c r="E276" i="26"/>
  <c r="D276" i="26"/>
  <c r="O275" i="26"/>
  <c r="L275" i="26"/>
  <c r="I275" i="26"/>
  <c r="C275" i="26" s="1"/>
  <c r="F275" i="26"/>
  <c r="O274" i="26"/>
  <c r="L274" i="26"/>
  <c r="I274" i="26"/>
  <c r="F274" i="26"/>
  <c r="C274" i="26"/>
  <c r="O273" i="26"/>
  <c r="O272" i="26" s="1"/>
  <c r="O270" i="26" s="1"/>
  <c r="O269" i="26" s="1"/>
  <c r="L273" i="26"/>
  <c r="I273" i="26"/>
  <c r="F273" i="26"/>
  <c r="F272" i="26" s="1"/>
  <c r="N272" i="26"/>
  <c r="M272" i="26"/>
  <c r="M270" i="26" s="1"/>
  <c r="M269" i="26" s="1"/>
  <c r="L272" i="26"/>
  <c r="K272" i="26"/>
  <c r="J272" i="26"/>
  <c r="I272" i="26"/>
  <c r="H272" i="26"/>
  <c r="H270" i="26" s="1"/>
  <c r="H269" i="26" s="1"/>
  <c r="G272" i="26"/>
  <c r="E272" i="26"/>
  <c r="E270" i="26" s="1"/>
  <c r="E269" i="26" s="1"/>
  <c r="D272" i="26"/>
  <c r="D270" i="26" s="1"/>
  <c r="D269" i="26" s="1"/>
  <c r="O271" i="26"/>
  <c r="L271" i="26"/>
  <c r="L270" i="26" s="1"/>
  <c r="L269" i="26" s="1"/>
  <c r="I271" i="26"/>
  <c r="C271" i="26" s="1"/>
  <c r="F271" i="26"/>
  <c r="N270" i="26"/>
  <c r="N269" i="26" s="1"/>
  <c r="K270" i="26"/>
  <c r="K269" i="26" s="1"/>
  <c r="J270" i="26"/>
  <c r="J269" i="26" s="1"/>
  <c r="G270" i="26"/>
  <c r="G269" i="26" s="1"/>
  <c r="O268" i="26"/>
  <c r="L268" i="26"/>
  <c r="I268" i="26"/>
  <c r="F268" i="26"/>
  <c r="C268" i="26" s="1"/>
  <c r="O267" i="26"/>
  <c r="L267" i="26"/>
  <c r="L264" i="26" s="1"/>
  <c r="I267" i="26"/>
  <c r="C267" i="26" s="1"/>
  <c r="F267" i="26"/>
  <c r="O266" i="26"/>
  <c r="L266" i="26"/>
  <c r="I266" i="26"/>
  <c r="F266" i="26"/>
  <c r="C266" i="26"/>
  <c r="O265" i="26"/>
  <c r="O264" i="26" s="1"/>
  <c r="L265" i="26"/>
  <c r="I265" i="26"/>
  <c r="F265" i="26"/>
  <c r="F264" i="26" s="1"/>
  <c r="N264" i="26"/>
  <c r="M264" i="26"/>
  <c r="K264" i="26"/>
  <c r="J264" i="26"/>
  <c r="I264" i="26"/>
  <c r="H264" i="26"/>
  <c r="G264" i="26"/>
  <c r="E264" i="26"/>
  <c r="D264" i="26"/>
  <c r="O263" i="26"/>
  <c r="L263" i="26"/>
  <c r="L260" i="26" s="1"/>
  <c r="I263" i="26"/>
  <c r="C263" i="26" s="1"/>
  <c r="F263" i="26"/>
  <c r="O262" i="26"/>
  <c r="L262" i="26"/>
  <c r="I262" i="26"/>
  <c r="F262" i="26"/>
  <c r="C262" i="26"/>
  <c r="O261" i="26"/>
  <c r="O260" i="26" s="1"/>
  <c r="L261" i="26"/>
  <c r="I261" i="26"/>
  <c r="F261" i="26"/>
  <c r="F260" i="26" s="1"/>
  <c r="N260" i="26"/>
  <c r="M260" i="26"/>
  <c r="M259" i="26" s="1"/>
  <c r="K260" i="26"/>
  <c r="J260" i="26"/>
  <c r="I260" i="26"/>
  <c r="I259" i="26" s="1"/>
  <c r="H260" i="26"/>
  <c r="H259" i="26" s="1"/>
  <c r="G260" i="26"/>
  <c r="E260" i="26"/>
  <c r="E259" i="26" s="1"/>
  <c r="D260" i="26"/>
  <c r="D259" i="26" s="1"/>
  <c r="N259" i="26"/>
  <c r="K259" i="26"/>
  <c r="J259" i="26"/>
  <c r="G259" i="26"/>
  <c r="O258" i="26"/>
  <c r="L258" i="26"/>
  <c r="I258" i="26"/>
  <c r="F258" i="26"/>
  <c r="C258" i="26"/>
  <c r="O257" i="26"/>
  <c r="L257" i="26"/>
  <c r="I257" i="26"/>
  <c r="F257" i="26"/>
  <c r="C257" i="26" s="1"/>
  <c r="O256" i="26"/>
  <c r="L256" i="26"/>
  <c r="I256" i="26"/>
  <c r="F256" i="26"/>
  <c r="C256" i="26" s="1"/>
  <c r="O255" i="26"/>
  <c r="L255" i="26"/>
  <c r="L252" i="26" s="1"/>
  <c r="L251" i="26" s="1"/>
  <c r="I255" i="26"/>
  <c r="C255" i="26" s="1"/>
  <c r="F255" i="26"/>
  <c r="O254" i="26"/>
  <c r="L254" i="26"/>
  <c r="I254" i="26"/>
  <c r="F254" i="26"/>
  <c r="C254" i="26"/>
  <c r="O253" i="26"/>
  <c r="O252" i="26" s="1"/>
  <c r="O251" i="26" s="1"/>
  <c r="L253" i="26"/>
  <c r="I253" i="26"/>
  <c r="F253" i="26"/>
  <c r="F252" i="26" s="1"/>
  <c r="N252" i="26"/>
  <c r="M252" i="26"/>
  <c r="M251" i="26" s="1"/>
  <c r="K252" i="26"/>
  <c r="J252" i="26"/>
  <c r="I252" i="26"/>
  <c r="I251" i="26" s="1"/>
  <c r="H252" i="26"/>
  <c r="H251" i="26" s="1"/>
  <c r="G252" i="26"/>
  <c r="E252" i="26"/>
  <c r="E251" i="26" s="1"/>
  <c r="D252" i="26"/>
  <c r="D251" i="26" s="1"/>
  <c r="N251" i="26"/>
  <c r="K251" i="26"/>
  <c r="J251" i="26"/>
  <c r="G251" i="26"/>
  <c r="O250" i="26"/>
  <c r="L250" i="26"/>
  <c r="I250" i="26"/>
  <c r="F250" i="26"/>
  <c r="C250" i="26"/>
  <c r="O249" i="26"/>
  <c r="L249" i="26"/>
  <c r="I249" i="26"/>
  <c r="F249" i="26"/>
  <c r="C249" i="26" s="1"/>
  <c r="O248" i="26"/>
  <c r="L248" i="26"/>
  <c r="I248" i="26"/>
  <c r="F248" i="26"/>
  <c r="C248" i="26" s="1"/>
  <c r="O247" i="26"/>
  <c r="L247" i="26"/>
  <c r="L246" i="26" s="1"/>
  <c r="I247" i="26"/>
  <c r="I246" i="26" s="1"/>
  <c r="F247" i="26"/>
  <c r="C247" i="26" s="1"/>
  <c r="O246" i="26"/>
  <c r="N246" i="26"/>
  <c r="M246" i="26"/>
  <c r="K246" i="26"/>
  <c r="J246" i="26"/>
  <c r="H246" i="26"/>
  <c r="G246" i="26"/>
  <c r="E246" i="26"/>
  <c r="D246" i="26"/>
  <c r="O245" i="26"/>
  <c r="L245" i="26"/>
  <c r="I245" i="26"/>
  <c r="F245" i="26"/>
  <c r="C245" i="26" s="1"/>
  <c r="O244" i="26"/>
  <c r="L244" i="26"/>
  <c r="I244" i="26"/>
  <c r="F244" i="26"/>
  <c r="C244" i="26" s="1"/>
  <c r="O243" i="26"/>
  <c r="L243" i="26"/>
  <c r="I243" i="26"/>
  <c r="F243" i="26"/>
  <c r="C243" i="26" s="1"/>
  <c r="O242" i="26"/>
  <c r="L242" i="26"/>
  <c r="I242" i="26"/>
  <c r="F242" i="26"/>
  <c r="C242" i="26"/>
  <c r="O241" i="26"/>
  <c r="L241" i="26"/>
  <c r="I241" i="26"/>
  <c r="F241" i="26"/>
  <c r="C241" i="26" s="1"/>
  <c r="O240" i="26"/>
  <c r="L240" i="26"/>
  <c r="I240" i="26"/>
  <c r="F240" i="26"/>
  <c r="C240" i="26" s="1"/>
  <c r="O239" i="26"/>
  <c r="L239" i="26"/>
  <c r="L238" i="26" s="1"/>
  <c r="I239" i="26"/>
  <c r="I238" i="26" s="1"/>
  <c r="F239" i="26"/>
  <c r="C239" i="26" s="1"/>
  <c r="O238" i="26"/>
  <c r="N238" i="26"/>
  <c r="M238" i="26"/>
  <c r="K238" i="26"/>
  <c r="J238" i="26"/>
  <c r="H238" i="26"/>
  <c r="G238" i="26"/>
  <c r="E238" i="26"/>
  <c r="D238" i="26"/>
  <c r="O237" i="26"/>
  <c r="O235" i="26" s="1"/>
  <c r="L237" i="26"/>
  <c r="I237" i="26"/>
  <c r="F237" i="26"/>
  <c r="C237" i="26" s="1"/>
  <c r="O236" i="26"/>
  <c r="L236" i="26"/>
  <c r="I236" i="26"/>
  <c r="I235" i="26" s="1"/>
  <c r="F236" i="26"/>
  <c r="C236" i="26" s="1"/>
  <c r="N235" i="26"/>
  <c r="M235" i="26"/>
  <c r="L235" i="26"/>
  <c r="K235" i="26"/>
  <c r="J235" i="26"/>
  <c r="H235" i="26"/>
  <c r="G235" i="26"/>
  <c r="F235" i="26"/>
  <c r="E235" i="26"/>
  <c r="D235" i="26"/>
  <c r="O234" i="26"/>
  <c r="O233" i="26" s="1"/>
  <c r="O231" i="26" s="1"/>
  <c r="L234" i="26"/>
  <c r="I234" i="26"/>
  <c r="F234" i="26"/>
  <c r="C234" i="26"/>
  <c r="N233" i="26"/>
  <c r="M233" i="26"/>
  <c r="L233" i="26"/>
  <c r="K233" i="26"/>
  <c r="K231" i="26" s="1"/>
  <c r="K230" i="26" s="1"/>
  <c r="J233" i="26"/>
  <c r="I233" i="26"/>
  <c r="H233" i="26"/>
  <c r="H231" i="26" s="1"/>
  <c r="G233" i="26"/>
  <c r="G231" i="26" s="1"/>
  <c r="G230" i="26" s="1"/>
  <c r="F233" i="26"/>
  <c r="E233" i="26"/>
  <c r="D233" i="26"/>
  <c r="D231" i="26" s="1"/>
  <c r="O232" i="26"/>
  <c r="L232" i="26"/>
  <c r="I232" i="26"/>
  <c r="F232" i="26"/>
  <c r="C232" i="26" s="1"/>
  <c r="N231" i="26"/>
  <c r="N230" i="26" s="1"/>
  <c r="M231" i="26"/>
  <c r="M230" i="26" s="1"/>
  <c r="J231" i="26"/>
  <c r="J230" i="26" s="1"/>
  <c r="E231" i="26"/>
  <c r="O229" i="26"/>
  <c r="L229" i="26"/>
  <c r="I229" i="26"/>
  <c r="F229" i="26"/>
  <c r="C229" i="26" s="1"/>
  <c r="O228" i="26"/>
  <c r="L228" i="26"/>
  <c r="I228" i="26"/>
  <c r="I227" i="26" s="1"/>
  <c r="F228" i="26"/>
  <c r="C228" i="26" s="1"/>
  <c r="O227" i="26"/>
  <c r="N227" i="26"/>
  <c r="M227" i="26"/>
  <c r="L227" i="26"/>
  <c r="K227" i="26"/>
  <c r="J227" i="26"/>
  <c r="H227" i="26"/>
  <c r="G227" i="26"/>
  <c r="F227" i="26"/>
  <c r="C227" i="26" s="1"/>
  <c r="E227" i="26"/>
  <c r="D227" i="26"/>
  <c r="O226" i="26"/>
  <c r="L226" i="26"/>
  <c r="I226" i="26"/>
  <c r="E226" i="26"/>
  <c r="F226" i="26" s="1"/>
  <c r="C226" i="26" s="1"/>
  <c r="O225" i="26"/>
  <c r="L225" i="26"/>
  <c r="I225" i="26"/>
  <c r="F225" i="26"/>
  <c r="C225" i="26" s="1"/>
  <c r="O224" i="26"/>
  <c r="L224" i="26"/>
  <c r="I224" i="26"/>
  <c r="F224" i="26"/>
  <c r="C224" i="26" s="1"/>
  <c r="O223" i="26"/>
  <c r="L223" i="26"/>
  <c r="I223" i="26"/>
  <c r="F223" i="26"/>
  <c r="C223" i="26"/>
  <c r="O222" i="26"/>
  <c r="L222" i="26"/>
  <c r="I222" i="26"/>
  <c r="F222" i="26"/>
  <c r="C222" i="26" s="1"/>
  <c r="O221" i="26"/>
  <c r="L221" i="26"/>
  <c r="I221" i="26"/>
  <c r="F221" i="26"/>
  <c r="C221" i="26" s="1"/>
  <c r="O220" i="26"/>
  <c r="L220" i="26"/>
  <c r="I220" i="26"/>
  <c r="F220" i="26"/>
  <c r="C220" i="26" s="1"/>
  <c r="O219" i="26"/>
  <c r="L219" i="26"/>
  <c r="L216" i="26" s="1"/>
  <c r="I219" i="26"/>
  <c r="F219" i="26"/>
  <c r="C219" i="26"/>
  <c r="O218" i="26"/>
  <c r="O216" i="26" s="1"/>
  <c r="L218" i="26"/>
  <c r="I218" i="26"/>
  <c r="F218" i="26"/>
  <c r="C218" i="26" s="1"/>
  <c r="O217" i="26"/>
  <c r="L217" i="26"/>
  <c r="I217" i="26"/>
  <c r="I216" i="26" s="1"/>
  <c r="F217" i="26"/>
  <c r="C217" i="26" s="1"/>
  <c r="N216" i="26"/>
  <c r="M216" i="26"/>
  <c r="K216" i="26"/>
  <c r="J216" i="26"/>
  <c r="H216" i="26"/>
  <c r="G216" i="26"/>
  <c r="F216" i="26"/>
  <c r="E216" i="26"/>
  <c r="D216" i="26"/>
  <c r="O215" i="26"/>
  <c r="L215" i="26"/>
  <c r="I215" i="26"/>
  <c r="F215" i="26"/>
  <c r="C215" i="26"/>
  <c r="O214" i="26"/>
  <c r="L214" i="26"/>
  <c r="I214" i="26"/>
  <c r="F214" i="26"/>
  <c r="C214" i="26" s="1"/>
  <c r="O213" i="26"/>
  <c r="L213" i="26"/>
  <c r="I213" i="26"/>
  <c r="F213" i="26"/>
  <c r="C213" i="26" s="1"/>
  <c r="O212" i="26"/>
  <c r="L212" i="26"/>
  <c r="I212" i="26"/>
  <c r="F212" i="26"/>
  <c r="C212" i="26" s="1"/>
  <c r="O211" i="26"/>
  <c r="L211" i="26"/>
  <c r="I211" i="26"/>
  <c r="F211" i="26"/>
  <c r="C211" i="26"/>
  <c r="O210" i="26"/>
  <c r="L210" i="26"/>
  <c r="I210" i="26"/>
  <c r="F210" i="26"/>
  <c r="C210" i="26" s="1"/>
  <c r="O209" i="26"/>
  <c r="L209" i="26"/>
  <c r="I209" i="26"/>
  <c r="F209" i="26"/>
  <c r="C209" i="26" s="1"/>
  <c r="O208" i="26"/>
  <c r="L208" i="26"/>
  <c r="L205" i="26" s="1"/>
  <c r="L204" i="26" s="1"/>
  <c r="I208" i="26"/>
  <c r="C208" i="26" s="1"/>
  <c r="F208" i="26"/>
  <c r="O207" i="26"/>
  <c r="L207" i="26"/>
  <c r="I207" i="26"/>
  <c r="F207" i="26"/>
  <c r="C207" i="26"/>
  <c r="O206" i="26"/>
  <c r="O205" i="26" s="1"/>
  <c r="O204" i="26" s="1"/>
  <c r="L206" i="26"/>
  <c r="I206" i="26"/>
  <c r="F206" i="26"/>
  <c r="F205" i="26" s="1"/>
  <c r="N205" i="26"/>
  <c r="M205" i="26"/>
  <c r="M204" i="26" s="1"/>
  <c r="K205" i="26"/>
  <c r="J205" i="26"/>
  <c r="I205" i="26"/>
  <c r="I204" i="26" s="1"/>
  <c r="H205" i="26"/>
  <c r="H204" i="26" s="1"/>
  <c r="G205" i="26"/>
  <c r="E205" i="26"/>
  <c r="E204" i="26" s="1"/>
  <c r="D205" i="26"/>
  <c r="D204" i="26" s="1"/>
  <c r="N204" i="26"/>
  <c r="K204" i="26"/>
  <c r="J204" i="26"/>
  <c r="G204" i="26"/>
  <c r="O203" i="26"/>
  <c r="L203" i="26"/>
  <c r="I203" i="26"/>
  <c r="F203" i="26"/>
  <c r="C203" i="26"/>
  <c r="O202" i="26"/>
  <c r="L202" i="26"/>
  <c r="I202" i="26"/>
  <c r="F202" i="26"/>
  <c r="C202" i="26" s="1"/>
  <c r="O201" i="26"/>
  <c r="L201" i="26"/>
  <c r="I201" i="26"/>
  <c r="F201" i="26"/>
  <c r="C201" i="26" s="1"/>
  <c r="O200" i="26"/>
  <c r="L200" i="26"/>
  <c r="I200" i="26"/>
  <c r="C200" i="26" s="1"/>
  <c r="F200" i="26"/>
  <c r="O199" i="26"/>
  <c r="O198" i="26" s="1"/>
  <c r="O196" i="26" s="1"/>
  <c r="L199" i="26"/>
  <c r="I199" i="26"/>
  <c r="F199" i="26"/>
  <c r="F198" i="26" s="1"/>
  <c r="C199" i="26"/>
  <c r="N198" i="26"/>
  <c r="M198" i="26"/>
  <c r="L198" i="26"/>
  <c r="K198" i="26"/>
  <c r="K196" i="26" s="1"/>
  <c r="K195" i="26" s="1"/>
  <c r="J198" i="26"/>
  <c r="H198" i="26"/>
  <c r="H196" i="26" s="1"/>
  <c r="H195" i="26" s="1"/>
  <c r="G198" i="26"/>
  <c r="G196" i="26" s="1"/>
  <c r="G195" i="26" s="1"/>
  <c r="E198" i="26"/>
  <c r="D198" i="26"/>
  <c r="D196" i="26" s="1"/>
  <c r="D195" i="26" s="1"/>
  <c r="O197" i="26"/>
  <c r="L197" i="26"/>
  <c r="L196" i="26" s="1"/>
  <c r="I197" i="26"/>
  <c r="F197" i="26"/>
  <c r="C197" i="26" s="1"/>
  <c r="N196" i="26"/>
  <c r="N195" i="26" s="1"/>
  <c r="N194" i="26" s="1"/>
  <c r="M196" i="26"/>
  <c r="M195" i="26" s="1"/>
  <c r="J196" i="26"/>
  <c r="J195" i="26" s="1"/>
  <c r="E196" i="26"/>
  <c r="E195" i="26" s="1"/>
  <c r="O193" i="26"/>
  <c r="L193" i="26"/>
  <c r="L192" i="26" s="1"/>
  <c r="L191" i="26" s="1"/>
  <c r="L187" i="26" s="1"/>
  <c r="I193" i="26"/>
  <c r="I192" i="26" s="1"/>
  <c r="I191" i="26" s="1"/>
  <c r="F193" i="26"/>
  <c r="C193" i="26" s="1"/>
  <c r="O192" i="26"/>
  <c r="N192" i="26"/>
  <c r="N191" i="26" s="1"/>
  <c r="M192" i="26"/>
  <c r="M191" i="26" s="1"/>
  <c r="K192" i="26"/>
  <c r="J192" i="26"/>
  <c r="J191" i="26" s="1"/>
  <c r="H192" i="26"/>
  <c r="G192" i="26"/>
  <c r="F192" i="26"/>
  <c r="C192" i="26" s="1"/>
  <c r="E192" i="26"/>
  <c r="E191" i="26" s="1"/>
  <c r="D192" i="26"/>
  <c r="O191" i="26"/>
  <c r="K191" i="26"/>
  <c r="H191" i="26"/>
  <c r="G191" i="26"/>
  <c r="D191" i="26"/>
  <c r="O190" i="26"/>
  <c r="O188" i="26" s="1"/>
  <c r="O187" i="26" s="1"/>
  <c r="L190" i="26"/>
  <c r="I190" i="26"/>
  <c r="F190" i="26"/>
  <c r="C190" i="26" s="1"/>
  <c r="O189" i="26"/>
  <c r="L189" i="26"/>
  <c r="I189" i="26"/>
  <c r="I188" i="26" s="1"/>
  <c r="I187" i="26" s="1"/>
  <c r="F189" i="26"/>
  <c r="C189" i="26" s="1"/>
  <c r="N188" i="26"/>
  <c r="N187" i="26" s="1"/>
  <c r="M188" i="26"/>
  <c r="M187" i="26" s="1"/>
  <c r="L188" i="26"/>
  <c r="K188" i="26"/>
  <c r="J188" i="26"/>
  <c r="J187" i="26" s="1"/>
  <c r="H188" i="26"/>
  <c r="G188" i="26"/>
  <c r="F188" i="26"/>
  <c r="E188" i="26"/>
  <c r="E187" i="26" s="1"/>
  <c r="D188" i="26"/>
  <c r="K187" i="26"/>
  <c r="H187" i="26"/>
  <c r="G187" i="26"/>
  <c r="D187" i="26"/>
  <c r="O186" i="26"/>
  <c r="O184" i="26" s="1"/>
  <c r="L186" i="26"/>
  <c r="I186" i="26"/>
  <c r="F186" i="26"/>
  <c r="C186" i="26" s="1"/>
  <c r="O185" i="26"/>
  <c r="L185" i="26"/>
  <c r="L184" i="26" s="1"/>
  <c r="I185" i="26"/>
  <c r="I184" i="26" s="1"/>
  <c r="F185" i="26"/>
  <c r="C185" i="26" s="1"/>
  <c r="N184" i="26"/>
  <c r="M184" i="26"/>
  <c r="K184" i="26"/>
  <c r="J184" i="26"/>
  <c r="H184" i="26"/>
  <c r="G184" i="26"/>
  <c r="F184" i="26"/>
  <c r="C184" i="26" s="1"/>
  <c r="E184" i="26"/>
  <c r="D184" i="26"/>
  <c r="O183" i="26"/>
  <c r="L183" i="26"/>
  <c r="I183" i="26"/>
  <c r="F183" i="26"/>
  <c r="C183" i="26"/>
  <c r="O182" i="26"/>
  <c r="L182" i="26"/>
  <c r="I182" i="26"/>
  <c r="F182" i="26"/>
  <c r="C182" i="26" s="1"/>
  <c r="O181" i="26"/>
  <c r="L181" i="26"/>
  <c r="I181" i="26"/>
  <c r="F181" i="26"/>
  <c r="C181" i="26" s="1"/>
  <c r="O180" i="26"/>
  <c r="L180" i="26"/>
  <c r="L179" i="26" s="1"/>
  <c r="I180" i="26"/>
  <c r="C180" i="26" s="1"/>
  <c r="F180" i="26"/>
  <c r="O179" i="26"/>
  <c r="N179" i="26"/>
  <c r="M179" i="26"/>
  <c r="K179" i="26"/>
  <c r="J179" i="26"/>
  <c r="H179" i="26"/>
  <c r="G179" i="26"/>
  <c r="E179" i="26"/>
  <c r="D179" i="26"/>
  <c r="O178" i="26"/>
  <c r="L178" i="26"/>
  <c r="I178" i="26"/>
  <c r="F178" i="26"/>
  <c r="C178" i="26" s="1"/>
  <c r="O177" i="26"/>
  <c r="L177" i="26"/>
  <c r="I177" i="26"/>
  <c r="F177" i="26"/>
  <c r="C177" i="26" s="1"/>
  <c r="O176" i="26"/>
  <c r="L176" i="26"/>
  <c r="L175" i="26" s="1"/>
  <c r="I176" i="26"/>
  <c r="C176" i="26" s="1"/>
  <c r="F176" i="26"/>
  <c r="O175" i="26"/>
  <c r="O174" i="26" s="1"/>
  <c r="O173" i="26" s="1"/>
  <c r="N175" i="26"/>
  <c r="N174" i="26" s="1"/>
  <c r="N173" i="26" s="1"/>
  <c r="M175" i="26"/>
  <c r="K175" i="26"/>
  <c r="K174" i="26" s="1"/>
  <c r="K173" i="26" s="1"/>
  <c r="J175" i="26"/>
  <c r="J174" i="26" s="1"/>
  <c r="J173" i="26" s="1"/>
  <c r="H175" i="26"/>
  <c r="G175" i="26"/>
  <c r="G174" i="26" s="1"/>
  <c r="G173" i="26" s="1"/>
  <c r="E175" i="26"/>
  <c r="D175" i="26"/>
  <c r="M174" i="26"/>
  <c r="H174" i="26"/>
  <c r="H173" i="26" s="1"/>
  <c r="E174" i="26"/>
  <c r="D174" i="26"/>
  <c r="D173" i="26" s="1"/>
  <c r="M173" i="26"/>
  <c r="E173" i="26"/>
  <c r="O172" i="26"/>
  <c r="L172" i="26"/>
  <c r="I172" i="26"/>
  <c r="C172" i="26" s="1"/>
  <c r="F172" i="26"/>
  <c r="O171" i="26"/>
  <c r="L171" i="26"/>
  <c r="I171" i="26"/>
  <c r="F171" i="26"/>
  <c r="C171" i="26"/>
  <c r="O170" i="26"/>
  <c r="L170" i="26"/>
  <c r="I170" i="26"/>
  <c r="F170" i="26"/>
  <c r="C170" i="26" s="1"/>
  <c r="O169" i="26"/>
  <c r="L169" i="26"/>
  <c r="I169" i="26"/>
  <c r="F169" i="26"/>
  <c r="C169" i="26" s="1"/>
  <c r="O168" i="26"/>
  <c r="L168" i="26"/>
  <c r="I168" i="26"/>
  <c r="C168" i="26" s="1"/>
  <c r="F168" i="26"/>
  <c r="O167" i="26"/>
  <c r="O166" i="26" s="1"/>
  <c r="O165" i="26" s="1"/>
  <c r="L167" i="26"/>
  <c r="I167" i="26"/>
  <c r="F167" i="26"/>
  <c r="C167" i="26"/>
  <c r="N166" i="26"/>
  <c r="M166" i="26"/>
  <c r="L166" i="26"/>
  <c r="L165" i="26" s="1"/>
  <c r="K166" i="26"/>
  <c r="K165" i="26" s="1"/>
  <c r="J166" i="26"/>
  <c r="H166" i="26"/>
  <c r="H165" i="26" s="1"/>
  <c r="G166" i="26"/>
  <c r="G165" i="26" s="1"/>
  <c r="E166" i="26"/>
  <c r="D166" i="26"/>
  <c r="D165" i="26" s="1"/>
  <c r="N165" i="26"/>
  <c r="M165" i="26"/>
  <c r="J165" i="26"/>
  <c r="E165" i="26"/>
  <c r="O164" i="26"/>
  <c r="L164" i="26"/>
  <c r="I164" i="26"/>
  <c r="F164" i="26"/>
  <c r="C164" i="26" s="1"/>
  <c r="O163" i="26"/>
  <c r="L163" i="26"/>
  <c r="I163" i="26"/>
  <c r="F163" i="26"/>
  <c r="C163" i="26"/>
  <c r="O162" i="26"/>
  <c r="O160" i="26" s="1"/>
  <c r="L162" i="26"/>
  <c r="I162" i="26"/>
  <c r="F162" i="26"/>
  <c r="C162" i="26" s="1"/>
  <c r="O161" i="26"/>
  <c r="L161" i="26"/>
  <c r="I161" i="26"/>
  <c r="I160" i="26" s="1"/>
  <c r="F161" i="26"/>
  <c r="C161" i="26" s="1"/>
  <c r="N160" i="26"/>
  <c r="M160" i="26"/>
  <c r="L160" i="26"/>
  <c r="K160" i="26"/>
  <c r="J160" i="26"/>
  <c r="H160" i="26"/>
  <c r="G160" i="26"/>
  <c r="F160" i="26"/>
  <c r="E160" i="26"/>
  <c r="D160" i="26"/>
  <c r="O159" i="26"/>
  <c r="L159" i="26"/>
  <c r="I159" i="26"/>
  <c r="F159" i="26"/>
  <c r="C159" i="26"/>
  <c r="O158" i="26"/>
  <c r="L158" i="26"/>
  <c r="I158" i="26"/>
  <c r="F158" i="26"/>
  <c r="C158" i="26" s="1"/>
  <c r="O157" i="26"/>
  <c r="L157" i="26"/>
  <c r="I157" i="26"/>
  <c r="F157" i="26"/>
  <c r="C157" i="26" s="1"/>
  <c r="O156" i="26"/>
  <c r="L156" i="26"/>
  <c r="I156" i="26"/>
  <c r="F156" i="26"/>
  <c r="C156" i="26" s="1"/>
  <c r="O155" i="26"/>
  <c r="L155" i="26"/>
  <c r="I155" i="26"/>
  <c r="F155" i="26"/>
  <c r="C155" i="26"/>
  <c r="O154" i="26"/>
  <c r="L154" i="26"/>
  <c r="I154" i="26"/>
  <c r="F154" i="26"/>
  <c r="C154" i="26" s="1"/>
  <c r="O153" i="26"/>
  <c r="L153" i="26"/>
  <c r="I153" i="26"/>
  <c r="F153" i="26"/>
  <c r="C153" i="26" s="1"/>
  <c r="O152" i="26"/>
  <c r="L152" i="26"/>
  <c r="L151" i="26" s="1"/>
  <c r="I152" i="26"/>
  <c r="I151" i="26" s="1"/>
  <c r="F152" i="26"/>
  <c r="C152" i="26" s="1"/>
  <c r="O151" i="26"/>
  <c r="N151" i="26"/>
  <c r="M151" i="26"/>
  <c r="K151" i="26"/>
  <c r="J151" i="26"/>
  <c r="H151" i="26"/>
  <c r="G151" i="26"/>
  <c r="E151" i="26"/>
  <c r="D151" i="26"/>
  <c r="O150" i="26"/>
  <c r="L150" i="26"/>
  <c r="I150" i="26"/>
  <c r="F150" i="26"/>
  <c r="C150" i="26" s="1"/>
  <c r="O149" i="26"/>
  <c r="L149" i="26"/>
  <c r="I149" i="26"/>
  <c r="F149" i="26"/>
  <c r="C149" i="26" s="1"/>
  <c r="O148" i="26"/>
  <c r="L148" i="26"/>
  <c r="I148" i="26"/>
  <c r="C148" i="26" s="1"/>
  <c r="F148" i="26"/>
  <c r="O147" i="26"/>
  <c r="L147" i="26"/>
  <c r="L144" i="26" s="1"/>
  <c r="I147" i="26"/>
  <c r="F147" i="26"/>
  <c r="C147" i="26"/>
  <c r="O146" i="26"/>
  <c r="O144" i="26" s="1"/>
  <c r="L146" i="26"/>
  <c r="I146" i="26"/>
  <c r="F146" i="26"/>
  <c r="C146" i="26" s="1"/>
  <c r="O145" i="26"/>
  <c r="L145" i="26"/>
  <c r="I145" i="26"/>
  <c r="I144" i="26" s="1"/>
  <c r="F145" i="26"/>
  <c r="C145" i="26" s="1"/>
  <c r="N144" i="26"/>
  <c r="M144" i="26"/>
  <c r="K144" i="26"/>
  <c r="J144" i="26"/>
  <c r="H144" i="26"/>
  <c r="G144" i="26"/>
  <c r="F144" i="26"/>
  <c r="C144" i="26" s="1"/>
  <c r="E144" i="26"/>
  <c r="D144" i="26"/>
  <c r="O143" i="26"/>
  <c r="L143" i="26"/>
  <c r="I143" i="26"/>
  <c r="F143" i="26"/>
  <c r="C143" i="26"/>
  <c r="O142" i="26"/>
  <c r="O141" i="26" s="1"/>
  <c r="L142" i="26"/>
  <c r="I142" i="26"/>
  <c r="F142" i="26"/>
  <c r="F141" i="26" s="1"/>
  <c r="N141" i="26"/>
  <c r="M141" i="26"/>
  <c r="L141" i="26"/>
  <c r="K141" i="26"/>
  <c r="J141" i="26"/>
  <c r="I141" i="26"/>
  <c r="H141" i="26"/>
  <c r="G141" i="26"/>
  <c r="E141" i="26"/>
  <c r="D141" i="26"/>
  <c r="O140" i="26"/>
  <c r="L140" i="26"/>
  <c r="I140" i="26"/>
  <c r="F140" i="26"/>
  <c r="C140" i="26" s="1"/>
  <c r="O139" i="26"/>
  <c r="L139" i="26"/>
  <c r="L136" i="26" s="1"/>
  <c r="I139" i="26"/>
  <c r="F139" i="26"/>
  <c r="C139" i="26"/>
  <c r="O138" i="26"/>
  <c r="O136" i="26" s="1"/>
  <c r="L138" i="26"/>
  <c r="I138" i="26"/>
  <c r="F138" i="26"/>
  <c r="C138" i="26" s="1"/>
  <c r="O137" i="26"/>
  <c r="L137" i="26"/>
  <c r="I137" i="26"/>
  <c r="I136" i="26" s="1"/>
  <c r="F137" i="26"/>
  <c r="C137" i="26" s="1"/>
  <c r="N136" i="26"/>
  <c r="M136" i="26"/>
  <c r="M130" i="26" s="1"/>
  <c r="K136" i="26"/>
  <c r="J136" i="26"/>
  <c r="H136" i="26"/>
  <c r="G136" i="26"/>
  <c r="F136" i="26"/>
  <c r="C136" i="26" s="1"/>
  <c r="E136" i="26"/>
  <c r="E130" i="26" s="1"/>
  <c r="D136" i="26"/>
  <c r="O135" i="26"/>
  <c r="L135" i="26"/>
  <c r="I135" i="26"/>
  <c r="F135" i="26"/>
  <c r="C135" i="26"/>
  <c r="O134" i="26"/>
  <c r="L134" i="26"/>
  <c r="I134" i="26"/>
  <c r="F134" i="26"/>
  <c r="C134" i="26" s="1"/>
  <c r="O133" i="26"/>
  <c r="L133" i="26"/>
  <c r="I133" i="26"/>
  <c r="F133" i="26"/>
  <c r="C133" i="26" s="1"/>
  <c r="O132" i="26"/>
  <c r="L132" i="26"/>
  <c r="L131" i="26" s="1"/>
  <c r="I132" i="26"/>
  <c r="C132" i="26" s="1"/>
  <c r="F132" i="26"/>
  <c r="O131" i="26"/>
  <c r="N131" i="26"/>
  <c r="N130" i="26" s="1"/>
  <c r="M131" i="26"/>
  <c r="K131" i="26"/>
  <c r="K130" i="26" s="1"/>
  <c r="J131" i="26"/>
  <c r="J130" i="26" s="1"/>
  <c r="H131" i="26"/>
  <c r="G131" i="26"/>
  <c r="G130" i="26" s="1"/>
  <c r="E131" i="26"/>
  <c r="D131" i="26"/>
  <c r="H130" i="26"/>
  <c r="D130" i="26"/>
  <c r="O129" i="26"/>
  <c r="L129" i="26"/>
  <c r="I129" i="26"/>
  <c r="I128" i="26" s="1"/>
  <c r="F129" i="26"/>
  <c r="C129" i="26" s="1"/>
  <c r="O128" i="26"/>
  <c r="N128" i="26"/>
  <c r="M128" i="26"/>
  <c r="L128" i="26"/>
  <c r="K128" i="26"/>
  <c r="J128" i="26"/>
  <c r="H128" i="26"/>
  <c r="G128" i="26"/>
  <c r="F128" i="26"/>
  <c r="C128" i="26" s="1"/>
  <c r="E128" i="26"/>
  <c r="D128" i="26"/>
  <c r="O127" i="26"/>
  <c r="L127" i="26"/>
  <c r="I127" i="26"/>
  <c r="F127" i="26"/>
  <c r="C127" i="26"/>
  <c r="O126" i="26"/>
  <c r="L126" i="26"/>
  <c r="I126" i="26"/>
  <c r="F126" i="26"/>
  <c r="C126" i="26" s="1"/>
  <c r="O125" i="26"/>
  <c r="L125" i="26"/>
  <c r="I125" i="26"/>
  <c r="F125" i="26"/>
  <c r="C125" i="26" s="1"/>
  <c r="O124" i="26"/>
  <c r="L124" i="26"/>
  <c r="I124" i="26"/>
  <c r="C124" i="26" s="1"/>
  <c r="F124" i="26"/>
  <c r="O123" i="26"/>
  <c r="O122" i="26" s="1"/>
  <c r="L123" i="26"/>
  <c r="I123" i="26"/>
  <c r="F123" i="26"/>
  <c r="C123" i="26"/>
  <c r="N122" i="26"/>
  <c r="M122" i="26"/>
  <c r="L122" i="26"/>
  <c r="K122" i="26"/>
  <c r="J122" i="26"/>
  <c r="H122" i="26"/>
  <c r="G122" i="26"/>
  <c r="E122" i="26"/>
  <c r="D122" i="26"/>
  <c r="O121" i="26"/>
  <c r="L121" i="26"/>
  <c r="I121" i="26"/>
  <c r="F121" i="26"/>
  <c r="C121" i="26" s="1"/>
  <c r="O120" i="26"/>
  <c r="L120" i="26"/>
  <c r="I120" i="26"/>
  <c r="C120" i="26" s="1"/>
  <c r="F120" i="26"/>
  <c r="O119" i="26"/>
  <c r="L119" i="26"/>
  <c r="L116" i="26" s="1"/>
  <c r="I119" i="26"/>
  <c r="F119" i="26"/>
  <c r="C119" i="26"/>
  <c r="O118" i="26"/>
  <c r="O116" i="26" s="1"/>
  <c r="L118" i="26"/>
  <c r="I118" i="26"/>
  <c r="F118" i="26"/>
  <c r="C118" i="26" s="1"/>
  <c r="O117" i="26"/>
  <c r="L117" i="26"/>
  <c r="I117" i="26"/>
  <c r="I116" i="26" s="1"/>
  <c r="F117" i="26"/>
  <c r="C117" i="26" s="1"/>
  <c r="N116" i="26"/>
  <c r="M116" i="26"/>
  <c r="K116" i="26"/>
  <c r="J116" i="26"/>
  <c r="H116" i="26"/>
  <c r="G116" i="26"/>
  <c r="F116" i="26"/>
  <c r="C116" i="26" s="1"/>
  <c r="E116" i="26"/>
  <c r="D116" i="26"/>
  <c r="O115" i="26"/>
  <c r="L115" i="26"/>
  <c r="I115" i="26"/>
  <c r="F115" i="26"/>
  <c r="C115" i="26"/>
  <c r="O114" i="26"/>
  <c r="O112" i="26" s="1"/>
  <c r="L114" i="26"/>
  <c r="I114" i="26"/>
  <c r="F114" i="26"/>
  <c r="C114" i="26" s="1"/>
  <c r="O113" i="26"/>
  <c r="L113" i="26"/>
  <c r="L112" i="26" s="1"/>
  <c r="I113" i="26"/>
  <c r="I112" i="26" s="1"/>
  <c r="F113" i="26"/>
  <c r="C113" i="26" s="1"/>
  <c r="N112" i="26"/>
  <c r="M112" i="26"/>
  <c r="K112" i="26"/>
  <c r="J112" i="26"/>
  <c r="H112" i="26"/>
  <c r="G112" i="26"/>
  <c r="F112" i="26"/>
  <c r="E112" i="26"/>
  <c r="D112" i="26"/>
  <c r="O111" i="26"/>
  <c r="L111" i="26"/>
  <c r="I111" i="26"/>
  <c r="F111" i="26"/>
  <c r="C111" i="26"/>
  <c r="O110" i="26"/>
  <c r="L110" i="26"/>
  <c r="I110" i="26"/>
  <c r="F110" i="26"/>
  <c r="C110" i="26" s="1"/>
  <c r="O109" i="26"/>
  <c r="L109" i="26"/>
  <c r="I109" i="26"/>
  <c r="F109" i="26"/>
  <c r="C109" i="26" s="1"/>
  <c r="O108" i="26"/>
  <c r="L108" i="26"/>
  <c r="I108" i="26"/>
  <c r="C108" i="26" s="1"/>
  <c r="F108" i="26"/>
  <c r="O107" i="26"/>
  <c r="L107" i="26"/>
  <c r="I107" i="26"/>
  <c r="F107" i="26"/>
  <c r="C107" i="26"/>
  <c r="O106" i="26"/>
  <c r="L106" i="26"/>
  <c r="I106" i="26"/>
  <c r="F106" i="26"/>
  <c r="C106" i="26" s="1"/>
  <c r="O105" i="26"/>
  <c r="L105" i="26"/>
  <c r="I105" i="26"/>
  <c r="F105" i="26"/>
  <c r="C105" i="26" s="1"/>
  <c r="O104" i="26"/>
  <c r="L104" i="26"/>
  <c r="L103" i="26" s="1"/>
  <c r="I104" i="26"/>
  <c r="C104" i="26" s="1"/>
  <c r="F104" i="26"/>
  <c r="O103" i="26"/>
  <c r="N103" i="26"/>
  <c r="M103" i="26"/>
  <c r="K103" i="26"/>
  <c r="J103" i="26"/>
  <c r="H103" i="26"/>
  <c r="G103" i="26"/>
  <c r="E103" i="26"/>
  <c r="D103" i="26"/>
  <c r="O102" i="26"/>
  <c r="L102" i="26"/>
  <c r="I102" i="26"/>
  <c r="F102" i="26"/>
  <c r="C102" i="26" s="1"/>
  <c r="O101" i="26"/>
  <c r="L101" i="26"/>
  <c r="I101" i="26"/>
  <c r="F101" i="26"/>
  <c r="C101" i="26" s="1"/>
  <c r="O100" i="26"/>
  <c r="L100" i="26"/>
  <c r="I100" i="26"/>
  <c r="C100" i="26" s="1"/>
  <c r="F100" i="26"/>
  <c r="O99" i="26"/>
  <c r="L99" i="26"/>
  <c r="I99" i="26"/>
  <c r="F99" i="26"/>
  <c r="C99" i="26"/>
  <c r="O98" i="26"/>
  <c r="L98" i="26"/>
  <c r="I98" i="26"/>
  <c r="F98" i="26"/>
  <c r="C98" i="26" s="1"/>
  <c r="O97" i="26"/>
  <c r="L97" i="26"/>
  <c r="I97" i="26"/>
  <c r="F97" i="26"/>
  <c r="C97" i="26" s="1"/>
  <c r="O96" i="26"/>
  <c r="L96" i="26"/>
  <c r="L95" i="26" s="1"/>
  <c r="I96" i="26"/>
  <c r="C96" i="26" s="1"/>
  <c r="F96" i="26"/>
  <c r="O95" i="26"/>
  <c r="N95" i="26"/>
  <c r="M95" i="26"/>
  <c r="K95" i="26"/>
  <c r="J95" i="26"/>
  <c r="H95" i="26"/>
  <c r="G95" i="26"/>
  <c r="E95" i="26"/>
  <c r="D95" i="26"/>
  <c r="O94" i="26"/>
  <c r="L94" i="26"/>
  <c r="I94" i="26"/>
  <c r="F94" i="26"/>
  <c r="C94" i="26" s="1"/>
  <c r="O93" i="26"/>
  <c r="L93" i="26"/>
  <c r="I93" i="26"/>
  <c r="F93" i="26"/>
  <c r="C93" i="26" s="1"/>
  <c r="O92" i="26"/>
  <c r="L92" i="26"/>
  <c r="L89" i="26" s="1"/>
  <c r="I92" i="26"/>
  <c r="C92" i="26" s="1"/>
  <c r="F92" i="26"/>
  <c r="O91" i="26"/>
  <c r="L91" i="26"/>
  <c r="I91" i="26"/>
  <c r="F91" i="26"/>
  <c r="C91" i="26"/>
  <c r="O90" i="26"/>
  <c r="O89" i="26" s="1"/>
  <c r="L90" i="26"/>
  <c r="I90" i="26"/>
  <c r="F90" i="26"/>
  <c r="F89" i="26" s="1"/>
  <c r="N89" i="26"/>
  <c r="M89" i="26"/>
  <c r="K89" i="26"/>
  <c r="J89" i="26"/>
  <c r="I89" i="26"/>
  <c r="H89" i="26"/>
  <c r="H83" i="26" s="1"/>
  <c r="G89" i="26"/>
  <c r="E89" i="26"/>
  <c r="D89" i="26"/>
  <c r="D83" i="26" s="1"/>
  <c r="O88" i="26"/>
  <c r="L88" i="26"/>
  <c r="I88" i="26"/>
  <c r="F88" i="26"/>
  <c r="O87" i="26"/>
  <c r="L87" i="26"/>
  <c r="I87" i="26"/>
  <c r="F87" i="26"/>
  <c r="C87" i="26"/>
  <c r="O86" i="26"/>
  <c r="L86" i="26"/>
  <c r="I86" i="26"/>
  <c r="F86" i="26"/>
  <c r="C86" i="26" s="1"/>
  <c r="O85" i="26"/>
  <c r="L85" i="26"/>
  <c r="I85" i="26"/>
  <c r="I84" i="26" s="1"/>
  <c r="F85" i="26"/>
  <c r="N84" i="26"/>
  <c r="N83" i="26" s="1"/>
  <c r="M84" i="26"/>
  <c r="K84" i="26"/>
  <c r="J84" i="26"/>
  <c r="J83" i="26" s="1"/>
  <c r="H84" i="26"/>
  <c r="G84" i="26"/>
  <c r="F84" i="26"/>
  <c r="E84" i="26"/>
  <c r="E83" i="26" s="1"/>
  <c r="D84" i="26"/>
  <c r="K83" i="26"/>
  <c r="K75" i="26" s="1"/>
  <c r="G83" i="26"/>
  <c r="G75" i="26" s="1"/>
  <c r="O82" i="26"/>
  <c r="O80" i="26" s="1"/>
  <c r="L82" i="26"/>
  <c r="I82" i="26"/>
  <c r="F82" i="26"/>
  <c r="C82" i="26" s="1"/>
  <c r="O81" i="26"/>
  <c r="L81" i="26"/>
  <c r="I81" i="26"/>
  <c r="I80" i="26" s="1"/>
  <c r="F81" i="26"/>
  <c r="N80" i="26"/>
  <c r="M80" i="26"/>
  <c r="L80" i="26"/>
  <c r="K80" i="26"/>
  <c r="J80" i="26"/>
  <c r="H80" i="26"/>
  <c r="G80" i="26"/>
  <c r="F80" i="26"/>
  <c r="E80" i="26"/>
  <c r="D80" i="26"/>
  <c r="O79" i="26"/>
  <c r="L79" i="26"/>
  <c r="I79" i="26"/>
  <c r="F79" i="26"/>
  <c r="C79" i="26"/>
  <c r="O78" i="26"/>
  <c r="L78" i="26"/>
  <c r="I78" i="26"/>
  <c r="F78" i="26"/>
  <c r="N77" i="26"/>
  <c r="M77" i="26"/>
  <c r="M76" i="26" s="1"/>
  <c r="L77" i="26"/>
  <c r="L76" i="26" s="1"/>
  <c r="K77" i="26"/>
  <c r="J77" i="26"/>
  <c r="I77" i="26"/>
  <c r="H77" i="26"/>
  <c r="H76" i="26" s="1"/>
  <c r="H75" i="26" s="1"/>
  <c r="G77" i="26"/>
  <c r="E77" i="26"/>
  <c r="E76" i="26" s="1"/>
  <c r="D77" i="26"/>
  <c r="D76" i="26" s="1"/>
  <c r="N76" i="26"/>
  <c r="N75" i="26" s="1"/>
  <c r="K76" i="26"/>
  <c r="J76" i="26"/>
  <c r="G76" i="26"/>
  <c r="O74" i="26"/>
  <c r="L74" i="26"/>
  <c r="I74" i="26"/>
  <c r="F74" i="26"/>
  <c r="C74" i="26" s="1"/>
  <c r="O73" i="26"/>
  <c r="L73" i="26"/>
  <c r="I73" i="26"/>
  <c r="F73" i="26"/>
  <c r="C73" i="26" s="1"/>
  <c r="O72" i="26"/>
  <c r="L72" i="26"/>
  <c r="L69" i="26" s="1"/>
  <c r="I72" i="26"/>
  <c r="F72" i="26"/>
  <c r="O71" i="26"/>
  <c r="L71" i="26"/>
  <c r="I71" i="26"/>
  <c r="F71" i="26"/>
  <c r="C71" i="26"/>
  <c r="O70" i="26"/>
  <c r="L70" i="26"/>
  <c r="I70" i="26"/>
  <c r="F70" i="26"/>
  <c r="N69" i="26"/>
  <c r="M69" i="26"/>
  <c r="M67" i="26" s="1"/>
  <c r="K69" i="26"/>
  <c r="J69" i="26"/>
  <c r="I69" i="26"/>
  <c r="H69" i="26"/>
  <c r="H67" i="26" s="1"/>
  <c r="G69" i="26"/>
  <c r="E69" i="26"/>
  <c r="E67" i="26" s="1"/>
  <c r="E53" i="26" s="1"/>
  <c r="D69" i="26"/>
  <c r="D67" i="26" s="1"/>
  <c r="O68" i="26"/>
  <c r="L68" i="26"/>
  <c r="L67" i="26" s="1"/>
  <c r="I68" i="26"/>
  <c r="F68" i="26"/>
  <c r="N67" i="26"/>
  <c r="K67" i="26"/>
  <c r="J67" i="26"/>
  <c r="G67" i="26"/>
  <c r="O66" i="26"/>
  <c r="L66" i="26"/>
  <c r="I66" i="26"/>
  <c r="F66" i="26"/>
  <c r="C66" i="26" s="1"/>
  <c r="O65" i="26"/>
  <c r="L65" i="26"/>
  <c r="I65" i="26"/>
  <c r="F65" i="26"/>
  <c r="C65" i="26" s="1"/>
  <c r="O64" i="26"/>
  <c r="L64" i="26"/>
  <c r="I64" i="26"/>
  <c r="F64" i="26"/>
  <c r="C64" i="26" s="1"/>
  <c r="O63" i="26"/>
  <c r="L63" i="26"/>
  <c r="I63" i="26"/>
  <c r="F63" i="26"/>
  <c r="C63" i="26"/>
  <c r="O62" i="26"/>
  <c r="L62" i="26"/>
  <c r="I62" i="26"/>
  <c r="F62" i="26"/>
  <c r="C62" i="26" s="1"/>
  <c r="O61" i="26"/>
  <c r="L61" i="26"/>
  <c r="I61" i="26"/>
  <c r="F61" i="26"/>
  <c r="O60" i="26"/>
  <c r="L60" i="26"/>
  <c r="I60" i="26"/>
  <c r="I58" i="26" s="1"/>
  <c r="F60" i="26"/>
  <c r="C60" i="26" s="1"/>
  <c r="O59" i="26"/>
  <c r="L59" i="26"/>
  <c r="I59" i="26"/>
  <c r="F59" i="26"/>
  <c r="C59" i="26"/>
  <c r="N58" i="26"/>
  <c r="M58" i="26"/>
  <c r="L58" i="26"/>
  <c r="K58" i="26"/>
  <c r="J58" i="26"/>
  <c r="H58" i="26"/>
  <c r="H54" i="26" s="1"/>
  <c r="H53" i="26" s="1"/>
  <c r="H52" i="26" s="1"/>
  <c r="G58" i="26"/>
  <c r="E58" i="26"/>
  <c r="D58" i="26"/>
  <c r="O57" i="26"/>
  <c r="L57" i="26"/>
  <c r="I57" i="26"/>
  <c r="F57" i="26"/>
  <c r="O56" i="26"/>
  <c r="L56" i="26"/>
  <c r="L55" i="26" s="1"/>
  <c r="C55" i="26" s="1"/>
  <c r="I56" i="26"/>
  <c r="I55" i="26" s="1"/>
  <c r="F56" i="26"/>
  <c r="O55" i="26"/>
  <c r="N55" i="26"/>
  <c r="N54" i="26" s="1"/>
  <c r="N53" i="26" s="1"/>
  <c r="N52" i="26" s="1"/>
  <c r="N51" i="26" s="1"/>
  <c r="N50" i="26" s="1"/>
  <c r="M55" i="26"/>
  <c r="K55" i="26"/>
  <c r="K54" i="26" s="1"/>
  <c r="J55" i="26"/>
  <c r="J54" i="26" s="1"/>
  <c r="J53" i="26" s="1"/>
  <c r="H55" i="26"/>
  <c r="G55" i="26"/>
  <c r="G54" i="26" s="1"/>
  <c r="G53" i="26" s="1"/>
  <c r="F55" i="26"/>
  <c r="E55" i="26"/>
  <c r="D55" i="26"/>
  <c r="M54" i="26"/>
  <c r="L54" i="26"/>
  <c r="L53" i="26" s="1"/>
  <c r="E54" i="26"/>
  <c r="D54" i="26"/>
  <c r="M53" i="26"/>
  <c r="O47" i="26"/>
  <c r="C47" i="26" s="1"/>
  <c r="O46" i="26"/>
  <c r="N45" i="26"/>
  <c r="M45" i="26"/>
  <c r="L44" i="26"/>
  <c r="I44" i="26"/>
  <c r="F44" i="26"/>
  <c r="C44" i="26" s="1"/>
  <c r="L43" i="26"/>
  <c r="K43" i="26"/>
  <c r="J43" i="26"/>
  <c r="I43" i="26"/>
  <c r="H43" i="26"/>
  <c r="G43" i="26"/>
  <c r="F43" i="26"/>
  <c r="C43" i="26" s="1"/>
  <c r="E43" i="26"/>
  <c r="D43" i="26"/>
  <c r="F42" i="26"/>
  <c r="E41" i="26"/>
  <c r="D41" i="26"/>
  <c r="L40" i="26"/>
  <c r="C40" i="26"/>
  <c r="L39" i="26"/>
  <c r="C39" i="26" s="1"/>
  <c r="L38" i="26"/>
  <c r="C38" i="26"/>
  <c r="L37" i="26"/>
  <c r="K36" i="26"/>
  <c r="J36" i="26"/>
  <c r="L35" i="26"/>
  <c r="C35" i="26"/>
  <c r="L34" i="26"/>
  <c r="K33" i="26"/>
  <c r="J33" i="26"/>
  <c r="L32" i="26"/>
  <c r="C32" i="26"/>
  <c r="L31" i="26"/>
  <c r="C31" i="26" s="1"/>
  <c r="K31" i="26"/>
  <c r="K26" i="26" s="1"/>
  <c r="J31" i="26"/>
  <c r="L30" i="26"/>
  <c r="C30" i="26" s="1"/>
  <c r="L29" i="26"/>
  <c r="C29" i="26"/>
  <c r="L28" i="26"/>
  <c r="K27" i="26"/>
  <c r="J27" i="26"/>
  <c r="J26" i="26"/>
  <c r="F25" i="26"/>
  <c r="C25" i="26" s="1"/>
  <c r="I24" i="26"/>
  <c r="E24" i="26"/>
  <c r="O23" i="26"/>
  <c r="O21" i="26" s="1"/>
  <c r="O289" i="26" s="1"/>
  <c r="L23" i="26"/>
  <c r="I23" i="26"/>
  <c r="F23" i="26"/>
  <c r="C23" i="26" s="1"/>
  <c r="O22" i="26"/>
  <c r="L22" i="26"/>
  <c r="I22" i="26"/>
  <c r="I21" i="26" s="1"/>
  <c r="F22" i="26"/>
  <c r="C22" i="26" s="1"/>
  <c r="N21" i="26"/>
  <c r="M21" i="26"/>
  <c r="M289" i="26" s="1"/>
  <c r="M288" i="26" s="1"/>
  <c r="L21" i="26"/>
  <c r="L289" i="26" s="1"/>
  <c r="L288" i="26" s="1"/>
  <c r="K21" i="26"/>
  <c r="K289" i="26" s="1"/>
  <c r="K288" i="26" s="1"/>
  <c r="J21" i="26"/>
  <c r="H21" i="26"/>
  <c r="H289" i="26" s="1"/>
  <c r="H288" i="26" s="1"/>
  <c r="G21" i="26"/>
  <c r="G289" i="26" s="1"/>
  <c r="G288" i="26" s="1"/>
  <c r="F21" i="26"/>
  <c r="E21" i="26"/>
  <c r="E289" i="26" s="1"/>
  <c r="E288" i="26" s="1"/>
  <c r="D21" i="26"/>
  <c r="D289" i="26" s="1"/>
  <c r="D288" i="26" s="1"/>
  <c r="K20" i="26"/>
  <c r="H20" i="26"/>
  <c r="G20" i="26"/>
  <c r="O298" i="25"/>
  <c r="L298" i="25"/>
  <c r="I298" i="25"/>
  <c r="F298" i="25"/>
  <c r="C298" i="25" s="1"/>
  <c r="O297" i="25"/>
  <c r="L297" i="25"/>
  <c r="I297" i="25"/>
  <c r="F297" i="25"/>
  <c r="O296" i="25"/>
  <c r="L296" i="25"/>
  <c r="I296" i="25"/>
  <c r="F296" i="25"/>
  <c r="O295" i="25"/>
  <c r="L295" i="25"/>
  <c r="I295" i="25"/>
  <c r="F295" i="25"/>
  <c r="C295" i="25"/>
  <c r="O294" i="25"/>
  <c r="L294" i="25"/>
  <c r="I294" i="25"/>
  <c r="F294" i="25"/>
  <c r="C294" i="25" s="1"/>
  <c r="O293" i="25"/>
  <c r="L293" i="25"/>
  <c r="I293" i="25"/>
  <c r="I290" i="25" s="1"/>
  <c r="F293" i="25"/>
  <c r="C293" i="25" s="1"/>
  <c r="O292" i="25"/>
  <c r="L292" i="25"/>
  <c r="I292" i="25"/>
  <c r="F292" i="25"/>
  <c r="O291" i="25"/>
  <c r="L291" i="25"/>
  <c r="I291" i="25"/>
  <c r="F291" i="25"/>
  <c r="C291" i="25"/>
  <c r="N290" i="25"/>
  <c r="M290" i="25"/>
  <c r="L290" i="25"/>
  <c r="K290" i="25"/>
  <c r="J290" i="25"/>
  <c r="H290" i="25"/>
  <c r="G290" i="25"/>
  <c r="E290" i="25"/>
  <c r="D290" i="25"/>
  <c r="O285" i="25"/>
  <c r="L285" i="25"/>
  <c r="I285" i="25"/>
  <c r="F285" i="25"/>
  <c r="C285" i="25" s="1"/>
  <c r="O284" i="25"/>
  <c r="O283" i="25" s="1"/>
  <c r="L284" i="25"/>
  <c r="I284" i="25"/>
  <c r="I283" i="25" s="1"/>
  <c r="F284" i="25"/>
  <c r="C284" i="25" s="1"/>
  <c r="N283" i="25"/>
  <c r="M283" i="25"/>
  <c r="L283" i="25"/>
  <c r="K283" i="25"/>
  <c r="J283" i="25"/>
  <c r="H283" i="25"/>
  <c r="G283" i="25"/>
  <c r="F283" i="25"/>
  <c r="C283" i="25" s="1"/>
  <c r="E283" i="25"/>
  <c r="D283" i="25"/>
  <c r="O282" i="25"/>
  <c r="O281" i="25" s="1"/>
  <c r="L282" i="25"/>
  <c r="I282" i="25"/>
  <c r="I281" i="25" s="1"/>
  <c r="C281" i="25" s="1"/>
  <c r="F282" i="25"/>
  <c r="C282" i="25"/>
  <c r="N281" i="25"/>
  <c r="M281" i="25"/>
  <c r="L281" i="25"/>
  <c r="K281" i="25"/>
  <c r="J281" i="25"/>
  <c r="H281" i="25"/>
  <c r="G281" i="25"/>
  <c r="F281" i="25"/>
  <c r="E281" i="25"/>
  <c r="D281" i="25"/>
  <c r="O280" i="25"/>
  <c r="L280" i="25"/>
  <c r="I280" i="25"/>
  <c r="F280" i="25"/>
  <c r="C280" i="25" s="1"/>
  <c r="O279" i="25"/>
  <c r="L279" i="25"/>
  <c r="L276" i="25" s="1"/>
  <c r="I279" i="25"/>
  <c r="F279" i="25"/>
  <c r="C279" i="25" s="1"/>
  <c r="O278" i="25"/>
  <c r="L278" i="25"/>
  <c r="I278" i="25"/>
  <c r="F278" i="25"/>
  <c r="C278" i="25"/>
  <c r="O277" i="25"/>
  <c r="O276" i="25" s="1"/>
  <c r="L277" i="25"/>
  <c r="I277" i="25"/>
  <c r="F277" i="25"/>
  <c r="F276" i="25" s="1"/>
  <c r="N276" i="25"/>
  <c r="M276" i="25"/>
  <c r="K276" i="25"/>
  <c r="J276" i="25"/>
  <c r="I276" i="25"/>
  <c r="H276" i="25"/>
  <c r="G276" i="25"/>
  <c r="E276" i="25"/>
  <c r="D276" i="25"/>
  <c r="O275" i="25"/>
  <c r="L275" i="25"/>
  <c r="I275" i="25"/>
  <c r="F275" i="25"/>
  <c r="C275" i="25" s="1"/>
  <c r="O274" i="25"/>
  <c r="L274" i="25"/>
  <c r="I274" i="25"/>
  <c r="F274" i="25"/>
  <c r="C274" i="25"/>
  <c r="O273" i="25"/>
  <c r="O272" i="25" s="1"/>
  <c r="O270" i="25" s="1"/>
  <c r="O269" i="25" s="1"/>
  <c r="L273" i="25"/>
  <c r="I273" i="25"/>
  <c r="F273" i="25"/>
  <c r="F272" i="25" s="1"/>
  <c r="N272" i="25"/>
  <c r="M272" i="25"/>
  <c r="M270" i="25" s="1"/>
  <c r="M269" i="25" s="1"/>
  <c r="L272" i="25"/>
  <c r="K272" i="25"/>
  <c r="J272" i="25"/>
  <c r="I272" i="25"/>
  <c r="H272" i="25"/>
  <c r="H270" i="25" s="1"/>
  <c r="H269" i="25" s="1"/>
  <c r="G272" i="25"/>
  <c r="E272" i="25"/>
  <c r="E270" i="25" s="1"/>
  <c r="E269" i="25" s="1"/>
  <c r="D272" i="25"/>
  <c r="D270" i="25" s="1"/>
  <c r="D269" i="25" s="1"/>
  <c r="O271" i="25"/>
  <c r="L271" i="25"/>
  <c r="L270" i="25" s="1"/>
  <c r="L269" i="25" s="1"/>
  <c r="I271" i="25"/>
  <c r="I270" i="25" s="1"/>
  <c r="I269" i="25" s="1"/>
  <c r="F271" i="25"/>
  <c r="C271" i="25" s="1"/>
  <c r="N270" i="25"/>
  <c r="N269" i="25" s="1"/>
  <c r="K270" i="25"/>
  <c r="K269" i="25" s="1"/>
  <c r="J270" i="25"/>
  <c r="J269" i="25" s="1"/>
  <c r="G270" i="25"/>
  <c r="G269" i="25" s="1"/>
  <c r="O268" i="25"/>
  <c r="L268" i="25"/>
  <c r="I268" i="25"/>
  <c r="F268" i="25"/>
  <c r="C268" i="25" s="1"/>
  <c r="O267" i="25"/>
  <c r="L267" i="25"/>
  <c r="L264" i="25" s="1"/>
  <c r="I267" i="25"/>
  <c r="F267" i="25"/>
  <c r="C267" i="25" s="1"/>
  <c r="O266" i="25"/>
  <c r="L266" i="25"/>
  <c r="I266" i="25"/>
  <c r="F266" i="25"/>
  <c r="C266" i="25"/>
  <c r="O265" i="25"/>
  <c r="O264" i="25" s="1"/>
  <c r="L265" i="25"/>
  <c r="I265" i="25"/>
  <c r="F265" i="25"/>
  <c r="F264" i="25" s="1"/>
  <c r="N264" i="25"/>
  <c r="M264" i="25"/>
  <c r="K264" i="25"/>
  <c r="J264" i="25"/>
  <c r="I264" i="25"/>
  <c r="H264" i="25"/>
  <c r="G264" i="25"/>
  <c r="E264" i="25"/>
  <c r="D264" i="25"/>
  <c r="O263" i="25"/>
  <c r="L263" i="25"/>
  <c r="L260" i="25" s="1"/>
  <c r="I263" i="25"/>
  <c r="F263" i="25"/>
  <c r="C263" i="25" s="1"/>
  <c r="O262" i="25"/>
  <c r="L262" i="25"/>
  <c r="I262" i="25"/>
  <c r="F262" i="25"/>
  <c r="C262" i="25"/>
  <c r="O261" i="25"/>
  <c r="O260" i="25" s="1"/>
  <c r="L261" i="25"/>
  <c r="I261" i="25"/>
  <c r="F261" i="25"/>
  <c r="F260" i="25" s="1"/>
  <c r="N260" i="25"/>
  <c r="M260" i="25"/>
  <c r="M259" i="25" s="1"/>
  <c r="K260" i="25"/>
  <c r="J260" i="25"/>
  <c r="I260" i="25"/>
  <c r="I259" i="25" s="1"/>
  <c r="H260" i="25"/>
  <c r="H259" i="25" s="1"/>
  <c r="G260" i="25"/>
  <c r="E260" i="25"/>
  <c r="E259" i="25" s="1"/>
  <c r="D260" i="25"/>
  <c r="D259" i="25" s="1"/>
  <c r="N259" i="25"/>
  <c r="K259" i="25"/>
  <c r="J259" i="25"/>
  <c r="G259" i="25"/>
  <c r="O258" i="25"/>
  <c r="L258" i="25"/>
  <c r="I258" i="25"/>
  <c r="F258" i="25"/>
  <c r="C258" i="25"/>
  <c r="O257" i="25"/>
  <c r="L257" i="25"/>
  <c r="I257" i="25"/>
  <c r="F257" i="25"/>
  <c r="C257" i="25" s="1"/>
  <c r="O256" i="25"/>
  <c r="L256" i="25"/>
  <c r="I256" i="25"/>
  <c r="F256" i="25"/>
  <c r="C256" i="25" s="1"/>
  <c r="O255" i="25"/>
  <c r="L255" i="25"/>
  <c r="L252" i="25" s="1"/>
  <c r="L251" i="25" s="1"/>
  <c r="I255" i="25"/>
  <c r="F255" i="25"/>
  <c r="C255" i="25" s="1"/>
  <c r="O254" i="25"/>
  <c r="L254" i="25"/>
  <c r="I254" i="25"/>
  <c r="F254" i="25"/>
  <c r="C254" i="25"/>
  <c r="O253" i="25"/>
  <c r="O252" i="25" s="1"/>
  <c r="O251" i="25" s="1"/>
  <c r="L253" i="25"/>
  <c r="I253" i="25"/>
  <c r="F253" i="25"/>
  <c r="F252" i="25" s="1"/>
  <c r="N252" i="25"/>
  <c r="M252" i="25"/>
  <c r="M251" i="25" s="1"/>
  <c r="K252" i="25"/>
  <c r="J252" i="25"/>
  <c r="I252" i="25"/>
  <c r="I251" i="25" s="1"/>
  <c r="H252" i="25"/>
  <c r="H251" i="25" s="1"/>
  <c r="G252" i="25"/>
  <c r="E252" i="25"/>
  <c r="E251" i="25" s="1"/>
  <c r="D252" i="25"/>
  <c r="D251" i="25" s="1"/>
  <c r="N251" i="25"/>
  <c r="K251" i="25"/>
  <c r="J251" i="25"/>
  <c r="G251" i="25"/>
  <c r="O250" i="25"/>
  <c r="L250" i="25"/>
  <c r="I250" i="25"/>
  <c r="F250" i="25"/>
  <c r="C250" i="25"/>
  <c r="O249" i="25"/>
  <c r="L249" i="25"/>
  <c r="I249" i="25"/>
  <c r="F249" i="25"/>
  <c r="C249" i="25" s="1"/>
  <c r="O248" i="25"/>
  <c r="L248" i="25"/>
  <c r="I248" i="25"/>
  <c r="F248" i="25"/>
  <c r="C248" i="25" s="1"/>
  <c r="O247" i="25"/>
  <c r="L247" i="25"/>
  <c r="L246" i="25" s="1"/>
  <c r="I247" i="25"/>
  <c r="C247" i="25" s="1"/>
  <c r="F247" i="25"/>
  <c r="O246" i="25"/>
  <c r="N246" i="25"/>
  <c r="M246" i="25"/>
  <c r="K246" i="25"/>
  <c r="J246" i="25"/>
  <c r="H246" i="25"/>
  <c r="G246" i="25"/>
  <c r="E246" i="25"/>
  <c r="D246" i="25"/>
  <c r="O245" i="25"/>
  <c r="L245" i="25"/>
  <c r="I245" i="25"/>
  <c r="F245" i="25"/>
  <c r="C245" i="25" s="1"/>
  <c r="O244" i="25"/>
  <c r="L244" i="25"/>
  <c r="I244" i="25"/>
  <c r="F244" i="25"/>
  <c r="C244" i="25" s="1"/>
  <c r="O243" i="25"/>
  <c r="L243" i="25"/>
  <c r="I243" i="25"/>
  <c r="C243" i="25" s="1"/>
  <c r="F243" i="25"/>
  <c r="O242" i="25"/>
  <c r="L242" i="25"/>
  <c r="I242" i="25"/>
  <c r="F242" i="25"/>
  <c r="C242" i="25"/>
  <c r="O241" i="25"/>
  <c r="L241" i="25"/>
  <c r="I241" i="25"/>
  <c r="F241" i="25"/>
  <c r="C241" i="25" s="1"/>
  <c r="O240" i="25"/>
  <c r="L240" i="25"/>
  <c r="I240" i="25"/>
  <c r="F240" i="25"/>
  <c r="C240" i="25" s="1"/>
  <c r="O239" i="25"/>
  <c r="L239" i="25"/>
  <c r="L238" i="25" s="1"/>
  <c r="I239" i="25"/>
  <c r="I238" i="25" s="1"/>
  <c r="F239" i="25"/>
  <c r="C239" i="25" s="1"/>
  <c r="O238" i="25"/>
  <c r="N238" i="25"/>
  <c r="M238" i="25"/>
  <c r="K238" i="25"/>
  <c r="J238" i="25"/>
  <c r="H238" i="25"/>
  <c r="G238" i="25"/>
  <c r="E238" i="25"/>
  <c r="D238" i="25"/>
  <c r="O237" i="25"/>
  <c r="O235" i="25" s="1"/>
  <c r="L237" i="25"/>
  <c r="I237" i="25"/>
  <c r="F237" i="25"/>
  <c r="C237" i="25" s="1"/>
  <c r="O236" i="25"/>
  <c r="L236" i="25"/>
  <c r="I236" i="25"/>
  <c r="I235" i="25" s="1"/>
  <c r="F236" i="25"/>
  <c r="C236" i="25" s="1"/>
  <c r="N235" i="25"/>
  <c r="M235" i="25"/>
  <c r="L235" i="25"/>
  <c r="K235" i="25"/>
  <c r="J235" i="25"/>
  <c r="H235" i="25"/>
  <c r="G235" i="25"/>
  <c r="F235" i="25"/>
  <c r="C235" i="25" s="1"/>
  <c r="E235" i="25"/>
  <c r="D235" i="25"/>
  <c r="O234" i="25"/>
  <c r="O233" i="25" s="1"/>
  <c r="O231" i="25" s="1"/>
  <c r="L234" i="25"/>
  <c r="I234" i="25"/>
  <c r="F234" i="25"/>
  <c r="C234" i="25"/>
  <c r="N233" i="25"/>
  <c r="M233" i="25"/>
  <c r="L233" i="25"/>
  <c r="K233" i="25"/>
  <c r="K231" i="25" s="1"/>
  <c r="K230" i="25" s="1"/>
  <c r="J233" i="25"/>
  <c r="I233" i="25"/>
  <c r="H233" i="25"/>
  <c r="H231" i="25" s="1"/>
  <c r="H230" i="25" s="1"/>
  <c r="G233" i="25"/>
  <c r="G231" i="25" s="1"/>
  <c r="G230" i="25" s="1"/>
  <c r="F233" i="25"/>
  <c r="E233" i="25"/>
  <c r="D233" i="25"/>
  <c r="D231" i="25" s="1"/>
  <c r="O232" i="25"/>
  <c r="L232" i="25"/>
  <c r="I232" i="25"/>
  <c r="F232" i="25"/>
  <c r="C232" i="25" s="1"/>
  <c r="N231" i="25"/>
  <c r="N230" i="25" s="1"/>
  <c r="M231" i="25"/>
  <c r="M230" i="25" s="1"/>
  <c r="J231" i="25"/>
  <c r="J230" i="25" s="1"/>
  <c r="E231" i="25"/>
  <c r="O229" i="25"/>
  <c r="L229" i="25"/>
  <c r="I229" i="25"/>
  <c r="F229" i="25"/>
  <c r="C229" i="25" s="1"/>
  <c r="O228" i="25"/>
  <c r="L228" i="25"/>
  <c r="I228" i="25"/>
  <c r="I227" i="25" s="1"/>
  <c r="F228" i="25"/>
  <c r="C228" i="25" s="1"/>
  <c r="O227" i="25"/>
  <c r="N227" i="25"/>
  <c r="N204" i="25" s="1"/>
  <c r="M227" i="25"/>
  <c r="L227" i="25"/>
  <c r="K227" i="25"/>
  <c r="J227" i="25"/>
  <c r="J204" i="25" s="1"/>
  <c r="H227" i="25"/>
  <c r="G227" i="25"/>
  <c r="F227" i="25"/>
  <c r="C227" i="25" s="1"/>
  <c r="E227" i="25"/>
  <c r="D227" i="25"/>
  <c r="O226" i="25"/>
  <c r="L226" i="25"/>
  <c r="I226" i="25"/>
  <c r="F226" i="25"/>
  <c r="C226" i="25"/>
  <c r="O225" i="25"/>
  <c r="L225" i="25"/>
  <c r="I225" i="25"/>
  <c r="F225" i="25"/>
  <c r="C225" i="25" s="1"/>
  <c r="O224" i="25"/>
  <c r="L224" i="25"/>
  <c r="I224" i="25"/>
  <c r="F224" i="25"/>
  <c r="C224" i="25" s="1"/>
  <c r="O223" i="25"/>
  <c r="L223" i="25"/>
  <c r="I223" i="25"/>
  <c r="F223" i="25"/>
  <c r="C223" i="25" s="1"/>
  <c r="O222" i="25"/>
  <c r="L222" i="25"/>
  <c r="I222" i="25"/>
  <c r="F222" i="25"/>
  <c r="C222" i="25"/>
  <c r="O221" i="25"/>
  <c r="L221" i="25"/>
  <c r="I221" i="25"/>
  <c r="F221" i="25"/>
  <c r="C221" i="25" s="1"/>
  <c r="O220" i="25"/>
  <c r="L220" i="25"/>
  <c r="I220" i="25"/>
  <c r="F220" i="25"/>
  <c r="C220" i="25" s="1"/>
  <c r="O219" i="25"/>
  <c r="L219" i="25"/>
  <c r="L216" i="25" s="1"/>
  <c r="I219" i="25"/>
  <c r="F219" i="25"/>
  <c r="C219" i="25" s="1"/>
  <c r="O218" i="25"/>
  <c r="L218" i="25"/>
  <c r="I218" i="25"/>
  <c r="F218" i="25"/>
  <c r="C218" i="25"/>
  <c r="O217" i="25"/>
  <c r="O216" i="25" s="1"/>
  <c r="L217" i="25"/>
  <c r="I217" i="25"/>
  <c r="F217" i="25"/>
  <c r="F216" i="25" s="1"/>
  <c r="C216" i="25" s="1"/>
  <c r="N216" i="25"/>
  <c r="M216" i="25"/>
  <c r="K216" i="25"/>
  <c r="J216" i="25"/>
  <c r="I216" i="25"/>
  <c r="H216" i="25"/>
  <c r="G216" i="25"/>
  <c r="E216" i="25"/>
  <c r="D216" i="25"/>
  <c r="O215" i="25"/>
  <c r="L215" i="25"/>
  <c r="I215" i="25"/>
  <c r="F215" i="25"/>
  <c r="C215" i="25" s="1"/>
  <c r="O214" i="25"/>
  <c r="L214" i="25"/>
  <c r="I214" i="25"/>
  <c r="F214" i="25"/>
  <c r="C214" i="25"/>
  <c r="O213" i="25"/>
  <c r="L213" i="25"/>
  <c r="I213" i="25"/>
  <c r="F213" i="25"/>
  <c r="C213" i="25" s="1"/>
  <c r="O212" i="25"/>
  <c r="L212" i="25"/>
  <c r="I212" i="25"/>
  <c r="F212" i="25"/>
  <c r="C212" i="25" s="1"/>
  <c r="O211" i="25"/>
  <c r="L211" i="25"/>
  <c r="I211" i="25"/>
  <c r="F211" i="25"/>
  <c r="C211" i="25" s="1"/>
  <c r="O210" i="25"/>
  <c r="L210" i="25"/>
  <c r="I210" i="25"/>
  <c r="F210" i="25"/>
  <c r="C210" i="25"/>
  <c r="O209" i="25"/>
  <c r="L209" i="25"/>
  <c r="I209" i="25"/>
  <c r="F209" i="25"/>
  <c r="C209" i="25" s="1"/>
  <c r="O208" i="25"/>
  <c r="L208" i="25"/>
  <c r="I208" i="25"/>
  <c r="F208" i="25"/>
  <c r="C208" i="25" s="1"/>
  <c r="O207" i="25"/>
  <c r="L207" i="25"/>
  <c r="I207" i="25"/>
  <c r="I205" i="25" s="1"/>
  <c r="I204" i="25" s="1"/>
  <c r="F207" i="25"/>
  <c r="C207" i="25" s="1"/>
  <c r="O206" i="25"/>
  <c r="O205" i="25" s="1"/>
  <c r="O204" i="25" s="1"/>
  <c r="L206" i="25"/>
  <c r="I206" i="25"/>
  <c r="F206" i="25"/>
  <c r="C206" i="25"/>
  <c r="N205" i="25"/>
  <c r="M205" i="25"/>
  <c r="L205" i="25"/>
  <c r="L204" i="25" s="1"/>
  <c r="K205" i="25"/>
  <c r="K204" i="25" s="1"/>
  <c r="J205" i="25"/>
  <c r="H205" i="25"/>
  <c r="H204" i="25" s="1"/>
  <c r="G205" i="25"/>
  <c r="G204" i="25" s="1"/>
  <c r="E205" i="25"/>
  <c r="D205" i="25"/>
  <c r="D204" i="25" s="1"/>
  <c r="M204" i="25"/>
  <c r="E204" i="25"/>
  <c r="O203" i="25"/>
  <c r="L203" i="25"/>
  <c r="I203" i="25"/>
  <c r="C203" i="25" s="1"/>
  <c r="F203" i="25"/>
  <c r="O202" i="25"/>
  <c r="L202" i="25"/>
  <c r="I202" i="25"/>
  <c r="F202" i="25"/>
  <c r="C202" i="25"/>
  <c r="O201" i="25"/>
  <c r="L201" i="25"/>
  <c r="I201" i="25"/>
  <c r="F201" i="25"/>
  <c r="C201" i="25" s="1"/>
  <c r="O200" i="25"/>
  <c r="L200" i="25"/>
  <c r="I200" i="25"/>
  <c r="F200" i="25"/>
  <c r="C200" i="25" s="1"/>
  <c r="O199" i="25"/>
  <c r="L199" i="25"/>
  <c r="L198" i="25" s="1"/>
  <c r="L196" i="25" s="1"/>
  <c r="I199" i="25"/>
  <c r="C199" i="25" s="1"/>
  <c r="F199" i="25"/>
  <c r="O198" i="25"/>
  <c r="N198" i="25"/>
  <c r="N196" i="25" s="1"/>
  <c r="M198" i="25"/>
  <c r="K198" i="25"/>
  <c r="K196" i="25" s="1"/>
  <c r="K195" i="25" s="1"/>
  <c r="K194" i="25" s="1"/>
  <c r="J198" i="25"/>
  <c r="J196" i="25" s="1"/>
  <c r="H198" i="25"/>
  <c r="G198" i="25"/>
  <c r="G196" i="25" s="1"/>
  <c r="G195" i="25" s="1"/>
  <c r="G194" i="25" s="1"/>
  <c r="F198" i="25"/>
  <c r="E198" i="25"/>
  <c r="D198" i="25"/>
  <c r="O197" i="25"/>
  <c r="O196" i="25" s="1"/>
  <c r="O195" i="25" s="1"/>
  <c r="L197" i="25"/>
  <c r="I197" i="25"/>
  <c r="F197" i="25"/>
  <c r="F196" i="25" s="1"/>
  <c r="M196" i="25"/>
  <c r="M195" i="25" s="1"/>
  <c r="M194" i="25" s="1"/>
  <c r="H196" i="25"/>
  <c r="H195" i="25" s="1"/>
  <c r="H194" i="25" s="1"/>
  <c r="E196" i="25"/>
  <c r="E195" i="25" s="1"/>
  <c r="D196" i="25"/>
  <c r="D195" i="25" s="1"/>
  <c r="O193" i="25"/>
  <c r="O192" i="25" s="1"/>
  <c r="O191" i="25" s="1"/>
  <c r="L193" i="25"/>
  <c r="I193" i="25"/>
  <c r="F193" i="25"/>
  <c r="F192" i="25" s="1"/>
  <c r="N192" i="25"/>
  <c r="M192" i="25"/>
  <c r="M191" i="25" s="1"/>
  <c r="L192" i="25"/>
  <c r="L191" i="25" s="1"/>
  <c r="K192" i="25"/>
  <c r="J192" i="25"/>
  <c r="I192" i="25"/>
  <c r="I191" i="25" s="1"/>
  <c r="H192" i="25"/>
  <c r="H191" i="25" s="1"/>
  <c r="G192" i="25"/>
  <c r="E192" i="25"/>
  <c r="E191" i="25" s="1"/>
  <c r="D192" i="25"/>
  <c r="D191" i="25" s="1"/>
  <c r="N191" i="25"/>
  <c r="K191" i="25"/>
  <c r="J191" i="25"/>
  <c r="G191" i="25"/>
  <c r="O190" i="25"/>
  <c r="L190" i="25"/>
  <c r="I190" i="25"/>
  <c r="F190" i="25"/>
  <c r="C190" i="25"/>
  <c r="O189" i="25"/>
  <c r="O188" i="25" s="1"/>
  <c r="L189" i="25"/>
  <c r="I189" i="25"/>
  <c r="F189" i="25"/>
  <c r="F188" i="25" s="1"/>
  <c r="N188" i="25"/>
  <c r="M188" i="25"/>
  <c r="M187" i="25" s="1"/>
  <c r="L188" i="25"/>
  <c r="L187" i="25" s="1"/>
  <c r="K188" i="25"/>
  <c r="J188" i="25"/>
  <c r="I188" i="25"/>
  <c r="I187" i="25" s="1"/>
  <c r="H188" i="25"/>
  <c r="H187" i="25" s="1"/>
  <c r="G188" i="25"/>
  <c r="E188" i="25"/>
  <c r="D188" i="25"/>
  <c r="D187" i="25" s="1"/>
  <c r="N187" i="25"/>
  <c r="K187" i="25"/>
  <c r="J187" i="25"/>
  <c r="G187" i="25"/>
  <c r="O186" i="25"/>
  <c r="L186" i="25"/>
  <c r="I186" i="25"/>
  <c r="F186" i="25"/>
  <c r="C186" i="25"/>
  <c r="O185" i="25"/>
  <c r="O184" i="25" s="1"/>
  <c r="L185" i="25"/>
  <c r="I185" i="25"/>
  <c r="F185" i="25"/>
  <c r="F184" i="25" s="1"/>
  <c r="C184" i="25" s="1"/>
  <c r="N184" i="25"/>
  <c r="M184" i="25"/>
  <c r="L184" i="25"/>
  <c r="K184" i="25"/>
  <c r="J184" i="25"/>
  <c r="I184" i="25"/>
  <c r="H184" i="25"/>
  <c r="G184" i="25"/>
  <c r="E184" i="25"/>
  <c r="D184" i="25"/>
  <c r="O183" i="25"/>
  <c r="L183" i="25"/>
  <c r="I183" i="25"/>
  <c r="F183" i="25"/>
  <c r="C183" i="25" s="1"/>
  <c r="O182" i="25"/>
  <c r="L182" i="25"/>
  <c r="L179" i="25" s="1"/>
  <c r="I182" i="25"/>
  <c r="F182" i="25"/>
  <c r="C182" i="25"/>
  <c r="O181" i="25"/>
  <c r="O179" i="25" s="1"/>
  <c r="L181" i="25"/>
  <c r="I181" i="25"/>
  <c r="F181" i="25"/>
  <c r="C181" i="25" s="1"/>
  <c r="O180" i="25"/>
  <c r="L180" i="25"/>
  <c r="I180" i="25"/>
  <c r="I179" i="25" s="1"/>
  <c r="F180" i="25"/>
  <c r="C180" i="25" s="1"/>
  <c r="N179" i="25"/>
  <c r="M179" i="25"/>
  <c r="K179" i="25"/>
  <c r="J179" i="25"/>
  <c r="H179" i="25"/>
  <c r="G179" i="25"/>
  <c r="F179" i="25"/>
  <c r="E179" i="25"/>
  <c r="D179" i="25"/>
  <c r="O178" i="25"/>
  <c r="L178" i="25"/>
  <c r="L175" i="25" s="1"/>
  <c r="I178" i="25"/>
  <c r="F178" i="25"/>
  <c r="C178" i="25"/>
  <c r="O177" i="25"/>
  <c r="O175" i="25" s="1"/>
  <c r="L177" i="25"/>
  <c r="I177" i="25"/>
  <c r="F177" i="25"/>
  <c r="C177" i="25" s="1"/>
  <c r="O176" i="25"/>
  <c r="L176" i="25"/>
  <c r="I176" i="25"/>
  <c r="I175" i="25" s="1"/>
  <c r="I174" i="25" s="1"/>
  <c r="I173" i="25" s="1"/>
  <c r="F176" i="25"/>
  <c r="C176" i="25" s="1"/>
  <c r="N175" i="25"/>
  <c r="N174" i="25" s="1"/>
  <c r="N173" i="25" s="1"/>
  <c r="M175" i="25"/>
  <c r="M174" i="25" s="1"/>
  <c r="M173" i="25" s="1"/>
  <c r="K175" i="25"/>
  <c r="J175" i="25"/>
  <c r="J174" i="25" s="1"/>
  <c r="J173" i="25" s="1"/>
  <c r="H175" i="25"/>
  <c r="G175" i="25"/>
  <c r="F175" i="25"/>
  <c r="C175" i="25" s="1"/>
  <c r="E175" i="25"/>
  <c r="E174" i="25" s="1"/>
  <c r="E173" i="25" s="1"/>
  <c r="D175" i="25"/>
  <c r="K174" i="25"/>
  <c r="K173" i="25" s="1"/>
  <c r="H174" i="25"/>
  <c r="G174" i="25"/>
  <c r="G173" i="25" s="1"/>
  <c r="D174" i="25"/>
  <c r="H173" i="25"/>
  <c r="D173" i="25"/>
  <c r="O172" i="25"/>
  <c r="L172" i="25"/>
  <c r="I172" i="25"/>
  <c r="F172" i="25"/>
  <c r="C172" i="25" s="1"/>
  <c r="O171" i="25"/>
  <c r="L171" i="25"/>
  <c r="I171" i="25"/>
  <c r="C171" i="25" s="1"/>
  <c r="F171" i="25"/>
  <c r="O170" i="25"/>
  <c r="L170" i="25"/>
  <c r="I170" i="25"/>
  <c r="F170" i="25"/>
  <c r="C170" i="25"/>
  <c r="O169" i="25"/>
  <c r="L169" i="25"/>
  <c r="I169" i="25"/>
  <c r="F169" i="25"/>
  <c r="C169" i="25" s="1"/>
  <c r="O168" i="25"/>
  <c r="L168" i="25"/>
  <c r="I168" i="25"/>
  <c r="F168" i="25"/>
  <c r="C168" i="25" s="1"/>
  <c r="O167" i="25"/>
  <c r="L167" i="25"/>
  <c r="L166" i="25" s="1"/>
  <c r="L165" i="25" s="1"/>
  <c r="I167" i="25"/>
  <c r="C167" i="25" s="1"/>
  <c r="F167" i="25"/>
  <c r="O166" i="25"/>
  <c r="O165" i="25" s="1"/>
  <c r="N166" i="25"/>
  <c r="N165" i="25" s="1"/>
  <c r="M166" i="25"/>
  <c r="K166" i="25"/>
  <c r="K165" i="25" s="1"/>
  <c r="J166" i="25"/>
  <c r="J165" i="25" s="1"/>
  <c r="H166" i="25"/>
  <c r="G166" i="25"/>
  <c r="G165" i="25" s="1"/>
  <c r="E166" i="25"/>
  <c r="D166" i="25"/>
  <c r="M165" i="25"/>
  <c r="H165" i="25"/>
  <c r="E165" i="25"/>
  <c r="D165" i="25"/>
  <c r="O164" i="25"/>
  <c r="L164" i="25"/>
  <c r="I164" i="25"/>
  <c r="F164" i="25"/>
  <c r="C164" i="25" s="1"/>
  <c r="O163" i="25"/>
  <c r="L163" i="25"/>
  <c r="I163" i="25"/>
  <c r="C163" i="25" s="1"/>
  <c r="F163" i="25"/>
  <c r="O162" i="25"/>
  <c r="L162" i="25"/>
  <c r="I162" i="25"/>
  <c r="F162" i="25"/>
  <c r="C162" i="25"/>
  <c r="O161" i="25"/>
  <c r="O160" i="25" s="1"/>
  <c r="L161" i="25"/>
  <c r="I161" i="25"/>
  <c r="F161" i="25"/>
  <c r="F160" i="25" s="1"/>
  <c r="C160" i="25" s="1"/>
  <c r="N160" i="25"/>
  <c r="M160" i="25"/>
  <c r="L160" i="25"/>
  <c r="K160" i="25"/>
  <c r="J160" i="25"/>
  <c r="I160" i="25"/>
  <c r="H160" i="25"/>
  <c r="G160" i="25"/>
  <c r="E160" i="25"/>
  <c r="D160" i="25"/>
  <c r="O159" i="25"/>
  <c r="L159" i="25"/>
  <c r="I159" i="25"/>
  <c r="C159" i="25" s="1"/>
  <c r="F159" i="25"/>
  <c r="O158" i="25"/>
  <c r="L158" i="25"/>
  <c r="I158" i="25"/>
  <c r="F158" i="25"/>
  <c r="C158" i="25"/>
  <c r="O157" i="25"/>
  <c r="L157" i="25"/>
  <c r="I157" i="25"/>
  <c r="F157" i="25"/>
  <c r="C157" i="25" s="1"/>
  <c r="O156" i="25"/>
  <c r="L156" i="25"/>
  <c r="I156" i="25"/>
  <c r="F156" i="25"/>
  <c r="C156" i="25" s="1"/>
  <c r="O155" i="25"/>
  <c r="L155" i="25"/>
  <c r="I155" i="25"/>
  <c r="C155" i="25" s="1"/>
  <c r="F155" i="25"/>
  <c r="O154" i="25"/>
  <c r="L154" i="25"/>
  <c r="L151" i="25" s="1"/>
  <c r="I154" i="25"/>
  <c r="F154" i="25"/>
  <c r="C154" i="25"/>
  <c r="O153" i="25"/>
  <c r="O151" i="25" s="1"/>
  <c r="L153" i="25"/>
  <c r="I153" i="25"/>
  <c r="F153" i="25"/>
  <c r="C153" i="25" s="1"/>
  <c r="O152" i="25"/>
  <c r="L152" i="25"/>
  <c r="I152" i="25"/>
  <c r="I151" i="25" s="1"/>
  <c r="F152" i="25"/>
  <c r="C152" i="25" s="1"/>
  <c r="N151" i="25"/>
  <c r="M151" i="25"/>
  <c r="K151" i="25"/>
  <c r="J151" i="25"/>
  <c r="H151" i="25"/>
  <c r="G151" i="25"/>
  <c r="F151" i="25"/>
  <c r="E151" i="25"/>
  <c r="D151" i="25"/>
  <c r="O150" i="25"/>
  <c r="L150" i="25"/>
  <c r="I150" i="25"/>
  <c r="F150" i="25"/>
  <c r="C150" i="25"/>
  <c r="O149" i="25"/>
  <c r="L149" i="25"/>
  <c r="I149" i="25"/>
  <c r="F149" i="25"/>
  <c r="C149" i="25" s="1"/>
  <c r="O148" i="25"/>
  <c r="L148" i="25"/>
  <c r="I148" i="25"/>
  <c r="F148" i="25"/>
  <c r="C148" i="25" s="1"/>
  <c r="O147" i="25"/>
  <c r="L147" i="25"/>
  <c r="L144" i="25" s="1"/>
  <c r="I147" i="25"/>
  <c r="F147" i="25"/>
  <c r="C147" i="25" s="1"/>
  <c r="O146" i="25"/>
  <c r="L146" i="25"/>
  <c r="I146" i="25"/>
  <c r="F146" i="25"/>
  <c r="C146" i="25"/>
  <c r="O145" i="25"/>
  <c r="O144" i="25" s="1"/>
  <c r="L145" i="25"/>
  <c r="I145" i="25"/>
  <c r="F145" i="25"/>
  <c r="F144" i="25" s="1"/>
  <c r="N144" i="25"/>
  <c r="M144" i="25"/>
  <c r="K144" i="25"/>
  <c r="J144" i="25"/>
  <c r="I144" i="25"/>
  <c r="H144" i="25"/>
  <c r="G144" i="25"/>
  <c r="E144" i="25"/>
  <c r="D144" i="25"/>
  <c r="O143" i="25"/>
  <c r="L143" i="25"/>
  <c r="I143" i="25"/>
  <c r="I141" i="25" s="1"/>
  <c r="F143" i="25"/>
  <c r="C143" i="25" s="1"/>
  <c r="O142" i="25"/>
  <c r="O141" i="25" s="1"/>
  <c r="L142" i="25"/>
  <c r="I142" i="25"/>
  <c r="F142" i="25"/>
  <c r="C142" i="25"/>
  <c r="N141" i="25"/>
  <c r="M141" i="25"/>
  <c r="L141" i="25"/>
  <c r="K141" i="25"/>
  <c r="J141" i="25"/>
  <c r="H141" i="25"/>
  <c r="G141" i="25"/>
  <c r="F141" i="25"/>
  <c r="E141" i="25"/>
  <c r="D141" i="25"/>
  <c r="O140" i="25"/>
  <c r="L140" i="25"/>
  <c r="I140" i="25"/>
  <c r="F140" i="25"/>
  <c r="C140" i="25" s="1"/>
  <c r="O139" i="25"/>
  <c r="L139" i="25"/>
  <c r="L136" i="25" s="1"/>
  <c r="I139" i="25"/>
  <c r="C139" i="25" s="1"/>
  <c r="F139" i="25"/>
  <c r="O138" i="25"/>
  <c r="L138" i="25"/>
  <c r="I138" i="25"/>
  <c r="F138" i="25"/>
  <c r="C138" i="25"/>
  <c r="O137" i="25"/>
  <c r="O136" i="25" s="1"/>
  <c r="L137" i="25"/>
  <c r="I137" i="25"/>
  <c r="F137" i="25"/>
  <c r="F136" i="25" s="1"/>
  <c r="C136" i="25" s="1"/>
  <c r="N136" i="25"/>
  <c r="M136" i="25"/>
  <c r="K136" i="25"/>
  <c r="J136" i="25"/>
  <c r="I136" i="25"/>
  <c r="H136" i="25"/>
  <c r="H130" i="25" s="1"/>
  <c r="G136" i="25"/>
  <c r="E136" i="25"/>
  <c r="D136" i="25"/>
  <c r="D130" i="25" s="1"/>
  <c r="O135" i="25"/>
  <c r="L135" i="25"/>
  <c r="I135" i="25"/>
  <c r="C135" i="25" s="1"/>
  <c r="F135" i="25"/>
  <c r="O134" i="25"/>
  <c r="L134" i="25"/>
  <c r="L131" i="25" s="1"/>
  <c r="I134" i="25"/>
  <c r="F134" i="25"/>
  <c r="C134" i="25"/>
  <c r="O133" i="25"/>
  <c r="O131" i="25" s="1"/>
  <c r="L133" i="25"/>
  <c r="I133" i="25"/>
  <c r="F133" i="25"/>
  <c r="C133" i="25" s="1"/>
  <c r="O132" i="25"/>
  <c r="L132" i="25"/>
  <c r="I132" i="25"/>
  <c r="I131" i="25" s="1"/>
  <c r="I130" i="25" s="1"/>
  <c r="F132" i="25"/>
  <c r="C132" i="25" s="1"/>
  <c r="N131" i="25"/>
  <c r="N130" i="25" s="1"/>
  <c r="M131" i="25"/>
  <c r="M130" i="25" s="1"/>
  <c r="K131" i="25"/>
  <c r="J131" i="25"/>
  <c r="J130" i="25" s="1"/>
  <c r="H131" i="25"/>
  <c r="G131" i="25"/>
  <c r="F131" i="25"/>
  <c r="C131" i="25" s="1"/>
  <c r="E131" i="25"/>
  <c r="E130" i="25" s="1"/>
  <c r="D131" i="25"/>
  <c r="K130" i="25"/>
  <c r="G130" i="25"/>
  <c r="O129" i="25"/>
  <c r="O128" i="25" s="1"/>
  <c r="L129" i="25"/>
  <c r="I129" i="25"/>
  <c r="F129" i="25"/>
  <c r="F128" i="25" s="1"/>
  <c r="C128" i="25" s="1"/>
  <c r="N128" i="25"/>
  <c r="M128" i="25"/>
  <c r="L128" i="25"/>
  <c r="K128" i="25"/>
  <c r="J128" i="25"/>
  <c r="I128" i="25"/>
  <c r="H128" i="25"/>
  <c r="G128" i="25"/>
  <c r="E128" i="25"/>
  <c r="D128" i="25"/>
  <c r="O127" i="25"/>
  <c r="L127" i="25"/>
  <c r="I127" i="25"/>
  <c r="F127" i="25"/>
  <c r="C127" i="25" s="1"/>
  <c r="O126" i="25"/>
  <c r="L126" i="25"/>
  <c r="I126" i="25"/>
  <c r="F126" i="25"/>
  <c r="C126" i="25"/>
  <c r="O125" i="25"/>
  <c r="L125" i="25"/>
  <c r="I125" i="25"/>
  <c r="F125" i="25"/>
  <c r="C125" i="25" s="1"/>
  <c r="O124" i="25"/>
  <c r="L124" i="25"/>
  <c r="I124" i="25"/>
  <c r="F124" i="25"/>
  <c r="C124" i="25" s="1"/>
  <c r="O123" i="25"/>
  <c r="L123" i="25"/>
  <c r="L122" i="25" s="1"/>
  <c r="I123" i="25"/>
  <c r="I122" i="25" s="1"/>
  <c r="F123" i="25"/>
  <c r="C123" i="25" s="1"/>
  <c r="O122" i="25"/>
  <c r="N122" i="25"/>
  <c r="M122" i="25"/>
  <c r="K122" i="25"/>
  <c r="J122" i="25"/>
  <c r="H122" i="25"/>
  <c r="G122" i="25"/>
  <c r="E122" i="25"/>
  <c r="D122" i="25"/>
  <c r="O121" i="25"/>
  <c r="L121" i="25"/>
  <c r="I121" i="25"/>
  <c r="F121" i="25"/>
  <c r="C121" i="25" s="1"/>
  <c r="O120" i="25"/>
  <c r="L120" i="25"/>
  <c r="I120" i="25"/>
  <c r="F120" i="25"/>
  <c r="C120" i="25" s="1"/>
  <c r="O119" i="25"/>
  <c r="L119" i="25"/>
  <c r="L116" i="25" s="1"/>
  <c r="I119" i="25"/>
  <c r="F119" i="25"/>
  <c r="C119" i="25" s="1"/>
  <c r="O118" i="25"/>
  <c r="L118" i="25"/>
  <c r="I118" i="25"/>
  <c r="F118" i="25"/>
  <c r="C118" i="25"/>
  <c r="O117" i="25"/>
  <c r="O116" i="25" s="1"/>
  <c r="L117" i="25"/>
  <c r="I117" i="25"/>
  <c r="F117" i="25"/>
  <c r="F116" i="25" s="1"/>
  <c r="N116" i="25"/>
  <c r="M116" i="25"/>
  <c r="K116" i="25"/>
  <c r="J116" i="25"/>
  <c r="I116" i="25"/>
  <c r="H116" i="25"/>
  <c r="G116" i="25"/>
  <c r="E116" i="25"/>
  <c r="D116" i="25"/>
  <c r="O115" i="25"/>
  <c r="L115" i="25"/>
  <c r="L112" i="25" s="1"/>
  <c r="I115" i="25"/>
  <c r="F115" i="25"/>
  <c r="C115" i="25" s="1"/>
  <c r="O114" i="25"/>
  <c r="L114" i="25"/>
  <c r="I114" i="25"/>
  <c r="F114" i="25"/>
  <c r="C114" i="25"/>
  <c r="O113" i="25"/>
  <c r="O112" i="25" s="1"/>
  <c r="L113" i="25"/>
  <c r="I113" i="25"/>
  <c r="F113" i="25"/>
  <c r="F112" i="25" s="1"/>
  <c r="N112" i="25"/>
  <c r="M112" i="25"/>
  <c r="K112" i="25"/>
  <c r="J112" i="25"/>
  <c r="I112" i="25"/>
  <c r="H112" i="25"/>
  <c r="G112" i="25"/>
  <c r="E112" i="25"/>
  <c r="D112" i="25"/>
  <c r="O111" i="25"/>
  <c r="L111" i="25"/>
  <c r="I111" i="25"/>
  <c r="F111" i="25"/>
  <c r="C111" i="25" s="1"/>
  <c r="O110" i="25"/>
  <c r="L110" i="25"/>
  <c r="I110" i="25"/>
  <c r="F110" i="25"/>
  <c r="C110" i="25"/>
  <c r="O109" i="25"/>
  <c r="L109" i="25"/>
  <c r="I109" i="25"/>
  <c r="F109" i="25"/>
  <c r="C109" i="25" s="1"/>
  <c r="O108" i="25"/>
  <c r="L108" i="25"/>
  <c r="I108" i="25"/>
  <c r="F108" i="25"/>
  <c r="C108" i="25" s="1"/>
  <c r="O107" i="25"/>
  <c r="L107" i="25"/>
  <c r="I107" i="25"/>
  <c r="F107" i="25"/>
  <c r="C107" i="25" s="1"/>
  <c r="O106" i="25"/>
  <c r="L106" i="25"/>
  <c r="L103" i="25" s="1"/>
  <c r="I106" i="25"/>
  <c r="F106" i="25"/>
  <c r="C106" i="25"/>
  <c r="O105" i="25"/>
  <c r="L105" i="25"/>
  <c r="I105" i="25"/>
  <c r="F105" i="25"/>
  <c r="C105" i="25" s="1"/>
  <c r="O104" i="25"/>
  <c r="O103" i="25" s="1"/>
  <c r="L104" i="25"/>
  <c r="I104" i="25"/>
  <c r="I103" i="25" s="1"/>
  <c r="F104" i="25"/>
  <c r="C104" i="25" s="1"/>
  <c r="N103" i="25"/>
  <c r="M103" i="25"/>
  <c r="K103" i="25"/>
  <c r="J103" i="25"/>
  <c r="H103" i="25"/>
  <c r="G103" i="25"/>
  <c r="F103" i="25"/>
  <c r="E103" i="25"/>
  <c r="D103" i="25"/>
  <c r="O102" i="25"/>
  <c r="L102" i="25"/>
  <c r="I102" i="25"/>
  <c r="F102" i="25"/>
  <c r="C102" i="25"/>
  <c r="O101" i="25"/>
  <c r="L101" i="25"/>
  <c r="I101" i="25"/>
  <c r="F101" i="25"/>
  <c r="C101" i="25" s="1"/>
  <c r="O100" i="25"/>
  <c r="L100" i="25"/>
  <c r="I100" i="25"/>
  <c r="F100" i="25"/>
  <c r="C100" i="25" s="1"/>
  <c r="O99" i="25"/>
  <c r="L99" i="25"/>
  <c r="I99" i="25"/>
  <c r="F99" i="25"/>
  <c r="C99" i="25" s="1"/>
  <c r="O98" i="25"/>
  <c r="L98" i="25"/>
  <c r="L95" i="25" s="1"/>
  <c r="I98" i="25"/>
  <c r="F98" i="25"/>
  <c r="C98" i="25"/>
  <c r="O97" i="25"/>
  <c r="L97" i="25"/>
  <c r="I97" i="25"/>
  <c r="F97" i="25"/>
  <c r="C97" i="25" s="1"/>
  <c r="O96" i="25"/>
  <c r="O95" i="25" s="1"/>
  <c r="L96" i="25"/>
  <c r="I96" i="25"/>
  <c r="I95" i="25" s="1"/>
  <c r="F96" i="25"/>
  <c r="C96" i="25" s="1"/>
  <c r="N95" i="25"/>
  <c r="M95" i="25"/>
  <c r="K95" i="25"/>
  <c r="J95" i="25"/>
  <c r="H95" i="25"/>
  <c r="G95" i="25"/>
  <c r="F95" i="25"/>
  <c r="C95" i="25" s="1"/>
  <c r="E95" i="25"/>
  <c r="D95" i="25"/>
  <c r="O94" i="25"/>
  <c r="L94" i="25"/>
  <c r="I94" i="25"/>
  <c r="F94" i="25"/>
  <c r="C94" i="25"/>
  <c r="O93" i="25"/>
  <c r="L93" i="25"/>
  <c r="I93" i="25"/>
  <c r="F93" i="25"/>
  <c r="C93" i="25" s="1"/>
  <c r="O92" i="25"/>
  <c r="L92" i="25"/>
  <c r="I92" i="25"/>
  <c r="F92" i="25"/>
  <c r="C92" i="25" s="1"/>
  <c r="O91" i="25"/>
  <c r="L91" i="25"/>
  <c r="I91" i="25"/>
  <c r="I89" i="25" s="1"/>
  <c r="F91" i="25"/>
  <c r="C91" i="25" s="1"/>
  <c r="O90" i="25"/>
  <c r="O89" i="25" s="1"/>
  <c r="L90" i="25"/>
  <c r="I90" i="25"/>
  <c r="F90" i="25"/>
  <c r="C90" i="25"/>
  <c r="N89" i="25"/>
  <c r="M89" i="25"/>
  <c r="L89" i="25"/>
  <c r="K89" i="25"/>
  <c r="K83" i="25" s="1"/>
  <c r="J89" i="25"/>
  <c r="H89" i="25"/>
  <c r="G89" i="25"/>
  <c r="G83" i="25" s="1"/>
  <c r="E89" i="25"/>
  <c r="D89" i="25"/>
  <c r="O88" i="25"/>
  <c r="L88" i="25"/>
  <c r="I88" i="25"/>
  <c r="F88" i="25"/>
  <c r="C88" i="25" s="1"/>
  <c r="O87" i="25"/>
  <c r="L87" i="25"/>
  <c r="L84" i="25" s="1"/>
  <c r="L83" i="25" s="1"/>
  <c r="I87" i="25"/>
  <c r="F87" i="25"/>
  <c r="C87" i="25" s="1"/>
  <c r="O86" i="25"/>
  <c r="L86" i="25"/>
  <c r="I86" i="25"/>
  <c r="F86" i="25"/>
  <c r="C86" i="25"/>
  <c r="O85" i="25"/>
  <c r="O84" i="25" s="1"/>
  <c r="O83" i="25" s="1"/>
  <c r="L85" i="25"/>
  <c r="I85" i="25"/>
  <c r="F85" i="25"/>
  <c r="F84" i="25" s="1"/>
  <c r="N84" i="25"/>
  <c r="M84" i="25"/>
  <c r="M83" i="25" s="1"/>
  <c r="K84" i="25"/>
  <c r="J84" i="25"/>
  <c r="I84" i="25"/>
  <c r="I83" i="25" s="1"/>
  <c r="H84" i="25"/>
  <c r="H83" i="25" s="1"/>
  <c r="G84" i="25"/>
  <c r="E84" i="25"/>
  <c r="E83" i="25" s="1"/>
  <c r="D84" i="25"/>
  <c r="D83" i="25" s="1"/>
  <c r="N83" i="25"/>
  <c r="J83" i="25"/>
  <c r="O82" i="25"/>
  <c r="L82" i="25"/>
  <c r="I82" i="25"/>
  <c r="F82" i="25"/>
  <c r="C82" i="25"/>
  <c r="O81" i="25"/>
  <c r="O80" i="25" s="1"/>
  <c r="L81" i="25"/>
  <c r="I81" i="25"/>
  <c r="F81" i="25"/>
  <c r="F80" i="25" s="1"/>
  <c r="N80" i="25"/>
  <c r="M80" i="25"/>
  <c r="L80" i="25"/>
  <c r="K80" i="25"/>
  <c r="J80" i="25"/>
  <c r="I80" i="25"/>
  <c r="H80" i="25"/>
  <c r="G80" i="25"/>
  <c r="E80" i="25"/>
  <c r="D80" i="25"/>
  <c r="O79" i="25"/>
  <c r="L79" i="25"/>
  <c r="I79" i="25"/>
  <c r="C79" i="25" s="1"/>
  <c r="F79" i="25"/>
  <c r="O78" i="25"/>
  <c r="O77" i="25" s="1"/>
  <c r="L78" i="25"/>
  <c r="I78" i="25"/>
  <c r="F78" i="25"/>
  <c r="C78" i="25"/>
  <c r="N77" i="25"/>
  <c r="M77" i="25"/>
  <c r="L77" i="25"/>
  <c r="L76" i="25" s="1"/>
  <c r="K77" i="25"/>
  <c r="K76" i="25" s="1"/>
  <c r="J77" i="25"/>
  <c r="H77" i="25"/>
  <c r="H76" i="25" s="1"/>
  <c r="H75" i="25" s="1"/>
  <c r="G77" i="25"/>
  <c r="G76" i="25" s="1"/>
  <c r="G75" i="25" s="1"/>
  <c r="F77" i="25"/>
  <c r="E77" i="25"/>
  <c r="D77" i="25"/>
  <c r="D76" i="25" s="1"/>
  <c r="D75" i="25" s="1"/>
  <c r="N76" i="25"/>
  <c r="M76" i="25"/>
  <c r="J76" i="25"/>
  <c r="E76" i="25"/>
  <c r="E75" i="25" s="1"/>
  <c r="O74" i="25"/>
  <c r="L74" i="25"/>
  <c r="I74" i="25"/>
  <c r="F74" i="25"/>
  <c r="C74" i="25"/>
  <c r="O73" i="25"/>
  <c r="L73" i="25"/>
  <c r="I73" i="25"/>
  <c r="F73" i="25"/>
  <c r="C73" i="25" s="1"/>
  <c r="O72" i="25"/>
  <c r="L72" i="25"/>
  <c r="I72" i="25"/>
  <c r="F72" i="25"/>
  <c r="C72" i="25" s="1"/>
  <c r="O71" i="25"/>
  <c r="L71" i="25"/>
  <c r="I71" i="25"/>
  <c r="I69" i="25" s="1"/>
  <c r="F71" i="25"/>
  <c r="C71" i="25" s="1"/>
  <c r="O70" i="25"/>
  <c r="O69" i="25" s="1"/>
  <c r="L70" i="25"/>
  <c r="I70" i="25"/>
  <c r="F70" i="25"/>
  <c r="C70" i="25"/>
  <c r="N69" i="25"/>
  <c r="M69" i="25"/>
  <c r="L69" i="25"/>
  <c r="L67" i="25" s="1"/>
  <c r="K69" i="25"/>
  <c r="K67" i="25" s="1"/>
  <c r="J69" i="25"/>
  <c r="H69" i="25"/>
  <c r="H67" i="25" s="1"/>
  <c r="H53" i="25" s="1"/>
  <c r="H52" i="25" s="1"/>
  <c r="H51" i="25" s="1"/>
  <c r="G69" i="25"/>
  <c r="G67" i="25" s="1"/>
  <c r="E69" i="25"/>
  <c r="D69" i="25"/>
  <c r="D67" i="25" s="1"/>
  <c r="D53" i="25" s="1"/>
  <c r="O68" i="25"/>
  <c r="O67" i="25" s="1"/>
  <c r="L68" i="25"/>
  <c r="I68" i="25"/>
  <c r="F68" i="25"/>
  <c r="C68" i="25" s="1"/>
  <c r="N67" i="25"/>
  <c r="M67" i="25"/>
  <c r="J67" i="25"/>
  <c r="E67" i="25"/>
  <c r="O66" i="25"/>
  <c r="L66" i="25"/>
  <c r="I66" i="25"/>
  <c r="F66" i="25"/>
  <c r="C66" i="25"/>
  <c r="O65" i="25"/>
  <c r="L65" i="25"/>
  <c r="I65" i="25"/>
  <c r="F65" i="25"/>
  <c r="C65" i="25" s="1"/>
  <c r="O64" i="25"/>
  <c r="L64" i="25"/>
  <c r="I64" i="25"/>
  <c r="F64" i="25"/>
  <c r="C64" i="25" s="1"/>
  <c r="O63" i="25"/>
  <c r="L63" i="25"/>
  <c r="I63" i="25"/>
  <c r="F63" i="25"/>
  <c r="C63" i="25" s="1"/>
  <c r="O62" i="25"/>
  <c r="L62" i="25"/>
  <c r="I62" i="25"/>
  <c r="F62" i="25"/>
  <c r="C62" i="25"/>
  <c r="O61" i="25"/>
  <c r="L61" i="25"/>
  <c r="I61" i="25"/>
  <c r="F61" i="25"/>
  <c r="C61" i="25" s="1"/>
  <c r="O60" i="25"/>
  <c r="L60" i="25"/>
  <c r="I60" i="25"/>
  <c r="F60" i="25"/>
  <c r="C60" i="25" s="1"/>
  <c r="O59" i="25"/>
  <c r="L59" i="25"/>
  <c r="L58" i="25" s="1"/>
  <c r="L54" i="25" s="1"/>
  <c r="I59" i="25"/>
  <c r="I58" i="25" s="1"/>
  <c r="F59" i="25"/>
  <c r="C59" i="25" s="1"/>
  <c r="O58" i="25"/>
  <c r="N58" i="25"/>
  <c r="M58" i="25"/>
  <c r="K58" i="25"/>
  <c r="J58" i="25"/>
  <c r="H58" i="25"/>
  <c r="G58" i="25"/>
  <c r="E58" i="25"/>
  <c r="D58" i="25"/>
  <c r="O57" i="25"/>
  <c r="O55" i="25" s="1"/>
  <c r="O54" i="25" s="1"/>
  <c r="L57" i="25"/>
  <c r="I57" i="25"/>
  <c r="F57" i="25"/>
  <c r="C57" i="25" s="1"/>
  <c r="O56" i="25"/>
  <c r="L56" i="25"/>
  <c r="I56" i="25"/>
  <c r="I55" i="25" s="1"/>
  <c r="F56" i="25"/>
  <c r="C56" i="25" s="1"/>
  <c r="N55" i="25"/>
  <c r="N54" i="25" s="1"/>
  <c r="N53" i="25" s="1"/>
  <c r="M55" i="25"/>
  <c r="M54" i="25" s="1"/>
  <c r="M53" i="25" s="1"/>
  <c r="L55" i="25"/>
  <c r="K55" i="25"/>
  <c r="J55" i="25"/>
  <c r="J54" i="25" s="1"/>
  <c r="J53" i="25" s="1"/>
  <c r="H55" i="25"/>
  <c r="G55" i="25"/>
  <c r="F55" i="25"/>
  <c r="E55" i="25"/>
  <c r="E54" i="25" s="1"/>
  <c r="E53" i="25" s="1"/>
  <c r="D55" i="25"/>
  <c r="K54" i="25"/>
  <c r="K53" i="25" s="1"/>
  <c r="H54" i="25"/>
  <c r="G54" i="25"/>
  <c r="D54" i="25"/>
  <c r="O47" i="25"/>
  <c r="C47" i="25" s="1"/>
  <c r="O46" i="25"/>
  <c r="C46" i="25"/>
  <c r="O45" i="25"/>
  <c r="N45" i="25"/>
  <c r="M45" i="25"/>
  <c r="C45" i="25"/>
  <c r="L44" i="25"/>
  <c r="I44" i="25"/>
  <c r="F44" i="25"/>
  <c r="C44" i="25"/>
  <c r="L43" i="25"/>
  <c r="K43" i="25"/>
  <c r="J43" i="25"/>
  <c r="I43" i="25"/>
  <c r="C43" i="25" s="1"/>
  <c r="H43" i="25"/>
  <c r="G43" i="25"/>
  <c r="F43" i="25"/>
  <c r="E43" i="25"/>
  <c r="E20" i="25" s="1"/>
  <c r="D43" i="25"/>
  <c r="F42" i="25"/>
  <c r="C42" i="25"/>
  <c r="F41" i="25"/>
  <c r="E41" i="25"/>
  <c r="D41" i="25"/>
  <c r="C41" i="25"/>
  <c r="L40" i="25"/>
  <c r="C40" i="25" s="1"/>
  <c r="L39" i="25"/>
  <c r="C39" i="25"/>
  <c r="L38" i="25"/>
  <c r="C38" i="25" s="1"/>
  <c r="L37" i="25"/>
  <c r="C37" i="25"/>
  <c r="L36" i="25"/>
  <c r="K36" i="25"/>
  <c r="J36" i="25"/>
  <c r="C36" i="25"/>
  <c r="L35" i="25"/>
  <c r="C35" i="25" s="1"/>
  <c r="L34" i="25"/>
  <c r="C34" i="25"/>
  <c r="L33" i="25"/>
  <c r="K33" i="25"/>
  <c r="J33" i="25"/>
  <c r="C33" i="25"/>
  <c r="L32" i="25"/>
  <c r="L31" i="25" s="1"/>
  <c r="K31" i="25"/>
  <c r="K26" i="25" s="1"/>
  <c r="J31" i="25"/>
  <c r="J26" i="25" s="1"/>
  <c r="L30" i="25"/>
  <c r="C30" i="25"/>
  <c r="L29" i="25"/>
  <c r="C29" i="25" s="1"/>
  <c r="L28" i="25"/>
  <c r="C28" i="25"/>
  <c r="L27" i="25"/>
  <c r="K27" i="25"/>
  <c r="J27" i="25"/>
  <c r="C27" i="25"/>
  <c r="F25" i="25"/>
  <c r="C25" i="25" s="1"/>
  <c r="I24" i="25"/>
  <c r="F24" i="25"/>
  <c r="C24" i="25" s="1"/>
  <c r="O23" i="25"/>
  <c r="L23" i="25"/>
  <c r="I23" i="25"/>
  <c r="F23" i="25"/>
  <c r="C23" i="25" s="1"/>
  <c r="O22" i="25"/>
  <c r="L22" i="25"/>
  <c r="L21" i="25" s="1"/>
  <c r="I22" i="25"/>
  <c r="C22" i="25" s="1"/>
  <c r="F22" i="25"/>
  <c r="O21" i="25"/>
  <c r="O20" i="25" s="1"/>
  <c r="N21" i="25"/>
  <c r="N289" i="25" s="1"/>
  <c r="N288" i="25" s="1"/>
  <c r="M21" i="25"/>
  <c r="M289" i="25" s="1"/>
  <c r="M288" i="25" s="1"/>
  <c r="K21" i="25"/>
  <c r="K289" i="25" s="1"/>
  <c r="K288" i="25" s="1"/>
  <c r="J21" i="25"/>
  <c r="J289" i="25" s="1"/>
  <c r="J288" i="25" s="1"/>
  <c r="H21" i="25"/>
  <c r="H289" i="25" s="1"/>
  <c r="H288" i="25" s="1"/>
  <c r="G21" i="25"/>
  <c r="G289" i="25" s="1"/>
  <c r="G288" i="25" s="1"/>
  <c r="F21" i="25"/>
  <c r="F289" i="25" s="1"/>
  <c r="E21" i="25"/>
  <c r="E289" i="25" s="1"/>
  <c r="E288" i="25" s="1"/>
  <c r="D21" i="25"/>
  <c r="D289" i="25" s="1"/>
  <c r="D288" i="25" s="1"/>
  <c r="M20" i="25"/>
  <c r="H20" i="25"/>
  <c r="D20" i="25"/>
  <c r="O298" i="24"/>
  <c r="L298" i="24"/>
  <c r="I298" i="24"/>
  <c r="F298" i="24"/>
  <c r="C298" i="24" s="1"/>
  <c r="O297" i="24"/>
  <c r="L297" i="24"/>
  <c r="I297" i="24"/>
  <c r="F297" i="24"/>
  <c r="C297" i="24" s="1"/>
  <c r="O296" i="24"/>
  <c r="L296" i="24"/>
  <c r="I296" i="24"/>
  <c r="F296" i="24"/>
  <c r="C296" i="24"/>
  <c r="O295" i="24"/>
  <c r="L295" i="24"/>
  <c r="I295" i="24"/>
  <c r="F295" i="24"/>
  <c r="C295" i="24" s="1"/>
  <c r="O294" i="24"/>
  <c r="L294" i="24"/>
  <c r="I294" i="24"/>
  <c r="F294" i="24"/>
  <c r="C294" i="24" s="1"/>
  <c r="O293" i="24"/>
  <c r="L293" i="24"/>
  <c r="L290" i="24" s="1"/>
  <c r="I293" i="24"/>
  <c r="F293" i="24"/>
  <c r="C293" i="24" s="1"/>
  <c r="O292" i="24"/>
  <c r="L292" i="24"/>
  <c r="I292" i="24"/>
  <c r="F292" i="24"/>
  <c r="C292" i="24"/>
  <c r="O291" i="24"/>
  <c r="O290" i="24" s="1"/>
  <c r="L291" i="24"/>
  <c r="I291" i="24"/>
  <c r="F291" i="24"/>
  <c r="F290" i="24" s="1"/>
  <c r="C290" i="24" s="1"/>
  <c r="N290" i="24"/>
  <c r="M290" i="24"/>
  <c r="K290" i="24"/>
  <c r="J290" i="24"/>
  <c r="I290" i="24"/>
  <c r="H290" i="24"/>
  <c r="G290" i="24"/>
  <c r="E290" i="24"/>
  <c r="D290" i="24"/>
  <c r="O285" i="24"/>
  <c r="L285" i="24"/>
  <c r="I285" i="24"/>
  <c r="I283" i="24" s="1"/>
  <c r="F285" i="24"/>
  <c r="C285" i="24" s="1"/>
  <c r="O284" i="24"/>
  <c r="O283" i="24" s="1"/>
  <c r="L284" i="24"/>
  <c r="I284" i="24"/>
  <c r="F284" i="24"/>
  <c r="C284" i="24"/>
  <c r="N283" i="24"/>
  <c r="M283" i="24"/>
  <c r="L283" i="24"/>
  <c r="K283" i="24"/>
  <c r="J283" i="24"/>
  <c r="H283" i="24"/>
  <c r="G283" i="24"/>
  <c r="F283" i="24"/>
  <c r="E283" i="24"/>
  <c r="D283" i="24"/>
  <c r="O282" i="24"/>
  <c r="L282" i="24"/>
  <c r="I282" i="24"/>
  <c r="I281" i="24" s="1"/>
  <c r="F282" i="24"/>
  <c r="C282" i="24" s="1"/>
  <c r="O281" i="24"/>
  <c r="N281" i="24"/>
  <c r="M281" i="24"/>
  <c r="L281" i="24"/>
  <c r="K281" i="24"/>
  <c r="J281" i="24"/>
  <c r="H281" i="24"/>
  <c r="G281" i="24"/>
  <c r="F281" i="24"/>
  <c r="E281" i="24"/>
  <c r="D281" i="24"/>
  <c r="O280" i="24"/>
  <c r="L280" i="24"/>
  <c r="I280" i="24"/>
  <c r="F280" i="24"/>
  <c r="C280" i="24"/>
  <c r="O279" i="24"/>
  <c r="L279" i="24"/>
  <c r="I279" i="24"/>
  <c r="F279" i="24"/>
  <c r="C279" i="24" s="1"/>
  <c r="O278" i="24"/>
  <c r="L278" i="24"/>
  <c r="I278" i="24"/>
  <c r="F278" i="24"/>
  <c r="C278" i="24" s="1"/>
  <c r="O277" i="24"/>
  <c r="L277" i="24"/>
  <c r="L276" i="24" s="1"/>
  <c r="I277" i="24"/>
  <c r="I276" i="24" s="1"/>
  <c r="F277" i="24"/>
  <c r="C277" i="24" s="1"/>
  <c r="O276" i="24"/>
  <c r="N276" i="24"/>
  <c r="M276" i="24"/>
  <c r="K276" i="24"/>
  <c r="J276" i="24"/>
  <c r="H276" i="24"/>
  <c r="G276" i="24"/>
  <c r="E276" i="24"/>
  <c r="D276" i="24"/>
  <c r="O275" i="24"/>
  <c r="L275" i="24"/>
  <c r="I275" i="24"/>
  <c r="F275" i="24"/>
  <c r="C275" i="24" s="1"/>
  <c r="O274" i="24"/>
  <c r="L274" i="24"/>
  <c r="I274" i="24"/>
  <c r="F274" i="24"/>
  <c r="C274" i="24" s="1"/>
  <c r="O273" i="24"/>
  <c r="L273" i="24"/>
  <c r="L272" i="24" s="1"/>
  <c r="L270" i="24" s="1"/>
  <c r="L269" i="24" s="1"/>
  <c r="I273" i="24"/>
  <c r="I272" i="24" s="1"/>
  <c r="F273" i="24"/>
  <c r="C273" i="24" s="1"/>
  <c r="O272" i="24"/>
  <c r="N272" i="24"/>
  <c r="N270" i="24" s="1"/>
  <c r="N269" i="24" s="1"/>
  <c r="M272" i="24"/>
  <c r="K272" i="24"/>
  <c r="K270" i="24" s="1"/>
  <c r="K269" i="24" s="1"/>
  <c r="J272" i="24"/>
  <c r="J270" i="24" s="1"/>
  <c r="J269" i="24" s="1"/>
  <c r="H272" i="24"/>
  <c r="G272" i="24"/>
  <c r="G270" i="24" s="1"/>
  <c r="G269" i="24" s="1"/>
  <c r="F272" i="24"/>
  <c r="E272" i="24"/>
  <c r="D272" i="24"/>
  <c r="O271" i="24"/>
  <c r="O270" i="24" s="1"/>
  <c r="O269" i="24" s="1"/>
  <c r="L271" i="24"/>
  <c r="I271" i="24"/>
  <c r="F271" i="24"/>
  <c r="M270" i="24"/>
  <c r="M269" i="24" s="1"/>
  <c r="H270" i="24"/>
  <c r="H269" i="24" s="1"/>
  <c r="E270" i="24"/>
  <c r="E269" i="24" s="1"/>
  <c r="D270" i="24"/>
  <c r="D269" i="24" s="1"/>
  <c r="O268" i="24"/>
  <c r="L268" i="24"/>
  <c r="I268" i="24"/>
  <c r="F268" i="24"/>
  <c r="C268" i="24"/>
  <c r="O267" i="24"/>
  <c r="L267" i="24"/>
  <c r="I267" i="24"/>
  <c r="F267" i="24"/>
  <c r="C267" i="24" s="1"/>
  <c r="O266" i="24"/>
  <c r="L266" i="24"/>
  <c r="I266" i="24"/>
  <c r="F266" i="24"/>
  <c r="C266" i="24" s="1"/>
  <c r="O265" i="24"/>
  <c r="L265" i="24"/>
  <c r="L264" i="24" s="1"/>
  <c r="I265" i="24"/>
  <c r="I264" i="24" s="1"/>
  <c r="F265" i="24"/>
  <c r="C265" i="24" s="1"/>
  <c r="O264" i="24"/>
  <c r="N264" i="24"/>
  <c r="M264" i="24"/>
  <c r="K264" i="24"/>
  <c r="J264" i="24"/>
  <c r="H264" i="24"/>
  <c r="G264" i="24"/>
  <c r="E264" i="24"/>
  <c r="D264" i="24"/>
  <c r="O263" i="24"/>
  <c r="L263" i="24"/>
  <c r="I263" i="24"/>
  <c r="F263" i="24"/>
  <c r="C263" i="24" s="1"/>
  <c r="O262" i="24"/>
  <c r="L262" i="24"/>
  <c r="I262" i="24"/>
  <c r="F262" i="24"/>
  <c r="C262" i="24" s="1"/>
  <c r="O261" i="24"/>
  <c r="L261" i="24"/>
  <c r="L260" i="24" s="1"/>
  <c r="L259" i="24" s="1"/>
  <c r="I261" i="24"/>
  <c r="I260" i="24" s="1"/>
  <c r="I259" i="24" s="1"/>
  <c r="F261" i="24"/>
  <c r="C261" i="24" s="1"/>
  <c r="O260" i="24"/>
  <c r="O259" i="24" s="1"/>
  <c r="N260" i="24"/>
  <c r="N259" i="24" s="1"/>
  <c r="M260" i="24"/>
  <c r="K260" i="24"/>
  <c r="K259" i="24" s="1"/>
  <c r="J260" i="24"/>
  <c r="J259" i="24" s="1"/>
  <c r="H260" i="24"/>
  <c r="G260" i="24"/>
  <c r="G259" i="24" s="1"/>
  <c r="E260" i="24"/>
  <c r="D260" i="24"/>
  <c r="M259" i="24"/>
  <c r="H259" i="24"/>
  <c r="E259" i="24"/>
  <c r="D259" i="24"/>
  <c r="O258" i="24"/>
  <c r="L258" i="24"/>
  <c r="I258" i="24"/>
  <c r="F258" i="24"/>
  <c r="C258" i="24" s="1"/>
  <c r="O257" i="24"/>
  <c r="L257" i="24"/>
  <c r="I257" i="24"/>
  <c r="C257" i="24" s="1"/>
  <c r="F257" i="24"/>
  <c r="O256" i="24"/>
  <c r="L256" i="24"/>
  <c r="I256" i="24"/>
  <c r="F256" i="24"/>
  <c r="C256" i="24"/>
  <c r="O255" i="24"/>
  <c r="L255" i="24"/>
  <c r="I255" i="24"/>
  <c r="F255" i="24"/>
  <c r="C255" i="24" s="1"/>
  <c r="O254" i="24"/>
  <c r="L254" i="24"/>
  <c r="I254" i="24"/>
  <c r="F254" i="24"/>
  <c r="C254" i="24" s="1"/>
  <c r="O253" i="24"/>
  <c r="L253" i="24"/>
  <c r="L252" i="24" s="1"/>
  <c r="L251" i="24" s="1"/>
  <c r="I253" i="24"/>
  <c r="C253" i="24" s="1"/>
  <c r="F253" i="24"/>
  <c r="O252" i="24"/>
  <c r="O251" i="24" s="1"/>
  <c r="N252" i="24"/>
  <c r="N251" i="24" s="1"/>
  <c r="M252" i="24"/>
  <c r="K252" i="24"/>
  <c r="K251" i="24" s="1"/>
  <c r="J252" i="24"/>
  <c r="J251" i="24" s="1"/>
  <c r="H252" i="24"/>
  <c r="G252" i="24"/>
  <c r="G251" i="24" s="1"/>
  <c r="E252" i="24"/>
  <c r="D252" i="24"/>
  <c r="M251" i="24"/>
  <c r="H251" i="24"/>
  <c r="E251" i="24"/>
  <c r="D251" i="24"/>
  <c r="O250" i="24"/>
  <c r="L250" i="24"/>
  <c r="I250" i="24"/>
  <c r="F250" i="24"/>
  <c r="C250" i="24" s="1"/>
  <c r="O249" i="24"/>
  <c r="L249" i="24"/>
  <c r="L246" i="24" s="1"/>
  <c r="I249" i="24"/>
  <c r="C249" i="24" s="1"/>
  <c r="F249" i="24"/>
  <c r="O248" i="24"/>
  <c r="L248" i="24"/>
  <c r="I248" i="24"/>
  <c r="F248" i="24"/>
  <c r="C248" i="24"/>
  <c r="O247" i="24"/>
  <c r="O246" i="24" s="1"/>
  <c r="L247" i="24"/>
  <c r="I247" i="24"/>
  <c r="F247" i="24"/>
  <c r="F246" i="24" s="1"/>
  <c r="N246" i="24"/>
  <c r="M246" i="24"/>
  <c r="K246" i="24"/>
  <c r="J246" i="24"/>
  <c r="I246" i="24"/>
  <c r="H246" i="24"/>
  <c r="G246" i="24"/>
  <c r="E246" i="24"/>
  <c r="D246" i="24"/>
  <c r="O245" i="24"/>
  <c r="L245" i="24"/>
  <c r="I245" i="24"/>
  <c r="C245" i="24" s="1"/>
  <c r="F245" i="24"/>
  <c r="O244" i="24"/>
  <c r="L244" i="24"/>
  <c r="I244" i="24"/>
  <c r="F244" i="24"/>
  <c r="C244" i="24"/>
  <c r="O243" i="24"/>
  <c r="L243" i="24"/>
  <c r="I243" i="24"/>
  <c r="F243" i="24"/>
  <c r="C243" i="24" s="1"/>
  <c r="O242" i="24"/>
  <c r="L242" i="24"/>
  <c r="I242" i="24"/>
  <c r="F242" i="24"/>
  <c r="C242" i="24" s="1"/>
  <c r="O241" i="24"/>
  <c r="L241" i="24"/>
  <c r="L238" i="24" s="1"/>
  <c r="I241" i="24"/>
  <c r="F241" i="24"/>
  <c r="C241" i="24" s="1"/>
  <c r="O240" i="24"/>
  <c r="L240" i="24"/>
  <c r="I240" i="24"/>
  <c r="F240" i="24"/>
  <c r="C240" i="24"/>
  <c r="O239" i="24"/>
  <c r="O238" i="24" s="1"/>
  <c r="L239" i="24"/>
  <c r="I239" i="24"/>
  <c r="F239" i="24"/>
  <c r="F238" i="24" s="1"/>
  <c r="C238" i="24" s="1"/>
  <c r="N238" i="24"/>
  <c r="M238" i="24"/>
  <c r="K238" i="24"/>
  <c r="J238" i="24"/>
  <c r="I238" i="24"/>
  <c r="H238" i="24"/>
  <c r="G238" i="24"/>
  <c r="E238" i="24"/>
  <c r="D238" i="24"/>
  <c r="O237" i="24"/>
  <c r="L237" i="24"/>
  <c r="I237" i="24"/>
  <c r="I235" i="24" s="1"/>
  <c r="C235" i="24" s="1"/>
  <c r="F237" i="24"/>
  <c r="C237" i="24" s="1"/>
  <c r="O236" i="24"/>
  <c r="O235" i="24" s="1"/>
  <c r="L236" i="24"/>
  <c r="I236" i="24"/>
  <c r="F236" i="24"/>
  <c r="C236" i="24"/>
  <c r="N235" i="24"/>
  <c r="M235" i="24"/>
  <c r="L235" i="24"/>
  <c r="K235" i="24"/>
  <c r="J235" i="24"/>
  <c r="H235" i="24"/>
  <c r="G235" i="24"/>
  <c r="F235" i="24"/>
  <c r="E235" i="24"/>
  <c r="D235" i="24"/>
  <c r="O234" i="24"/>
  <c r="O233" i="24" s="1"/>
  <c r="L234" i="24"/>
  <c r="I234" i="24"/>
  <c r="I233" i="24" s="1"/>
  <c r="I231" i="24" s="1"/>
  <c r="F234" i="24"/>
  <c r="C234" i="24" s="1"/>
  <c r="N233" i="24"/>
  <c r="N231" i="24" s="1"/>
  <c r="M233" i="24"/>
  <c r="M231" i="24" s="1"/>
  <c r="M230" i="24" s="1"/>
  <c r="L233" i="24"/>
  <c r="K233" i="24"/>
  <c r="J233" i="24"/>
  <c r="J231" i="24" s="1"/>
  <c r="H233" i="24"/>
  <c r="G233" i="24"/>
  <c r="F233" i="24"/>
  <c r="C233" i="24" s="1"/>
  <c r="E233" i="24"/>
  <c r="E231" i="24" s="1"/>
  <c r="E230" i="24" s="1"/>
  <c r="D233" i="24"/>
  <c r="O232" i="24"/>
  <c r="O231" i="24" s="1"/>
  <c r="O230" i="24" s="1"/>
  <c r="L232" i="24"/>
  <c r="I232" i="24"/>
  <c r="F232" i="24"/>
  <c r="C232" i="24"/>
  <c r="K231" i="24"/>
  <c r="K230" i="24" s="1"/>
  <c r="H231" i="24"/>
  <c r="H230" i="24" s="1"/>
  <c r="G231" i="24"/>
  <c r="D231" i="24"/>
  <c r="D230" i="24" s="1"/>
  <c r="O229" i="24"/>
  <c r="L229" i="24"/>
  <c r="I229" i="24"/>
  <c r="F229" i="24"/>
  <c r="C229" i="24" s="1"/>
  <c r="O228" i="24"/>
  <c r="O227" i="24" s="1"/>
  <c r="L228" i="24"/>
  <c r="I228" i="24"/>
  <c r="I227" i="24" s="1"/>
  <c r="F228" i="24"/>
  <c r="C228" i="24"/>
  <c r="N227" i="24"/>
  <c r="M227" i="24"/>
  <c r="L227" i="24"/>
  <c r="K227" i="24"/>
  <c r="J227" i="24"/>
  <c r="H227" i="24"/>
  <c r="H204" i="24" s="1"/>
  <c r="G227" i="24"/>
  <c r="F227" i="24"/>
  <c r="E227" i="24"/>
  <c r="D227" i="24"/>
  <c r="D204" i="24" s="1"/>
  <c r="O226" i="24"/>
  <c r="L226" i="24"/>
  <c r="I226" i="24"/>
  <c r="F226" i="24"/>
  <c r="C226" i="24" s="1"/>
  <c r="O225" i="24"/>
  <c r="L225" i="24"/>
  <c r="I225" i="24"/>
  <c r="F225" i="24"/>
  <c r="C225" i="24" s="1"/>
  <c r="O224" i="24"/>
  <c r="L224" i="24"/>
  <c r="I224" i="24"/>
  <c r="F224" i="24"/>
  <c r="C224" i="24"/>
  <c r="O223" i="24"/>
  <c r="L223" i="24"/>
  <c r="I223" i="24"/>
  <c r="F223" i="24"/>
  <c r="C223" i="24" s="1"/>
  <c r="O222" i="24"/>
  <c r="L222" i="24"/>
  <c r="I222" i="24"/>
  <c r="F222" i="24"/>
  <c r="C222" i="24" s="1"/>
  <c r="O221" i="24"/>
  <c r="L221" i="24"/>
  <c r="I221" i="24"/>
  <c r="F221" i="24"/>
  <c r="C221" i="24" s="1"/>
  <c r="O220" i="24"/>
  <c r="L220" i="24"/>
  <c r="I220" i="24"/>
  <c r="F220" i="24"/>
  <c r="C220" i="24"/>
  <c r="O219" i="24"/>
  <c r="L219" i="24"/>
  <c r="I219" i="24"/>
  <c r="F219" i="24"/>
  <c r="C219" i="24" s="1"/>
  <c r="O218" i="24"/>
  <c r="L218" i="24"/>
  <c r="I218" i="24"/>
  <c r="F218" i="24"/>
  <c r="C218" i="24" s="1"/>
  <c r="O217" i="24"/>
  <c r="L217" i="24"/>
  <c r="L216" i="24" s="1"/>
  <c r="I217" i="24"/>
  <c r="I216" i="24" s="1"/>
  <c r="F217" i="24"/>
  <c r="C217" i="24" s="1"/>
  <c r="O216" i="24"/>
  <c r="N216" i="24"/>
  <c r="M216" i="24"/>
  <c r="K216" i="24"/>
  <c r="J216" i="24"/>
  <c r="H216" i="24"/>
  <c r="G216" i="24"/>
  <c r="E216" i="24"/>
  <c r="D216" i="24"/>
  <c r="O215" i="24"/>
  <c r="L215" i="24"/>
  <c r="I215" i="24"/>
  <c r="F215" i="24"/>
  <c r="C215" i="24" s="1"/>
  <c r="O214" i="24"/>
  <c r="L214" i="24"/>
  <c r="I214" i="24"/>
  <c r="F214" i="24"/>
  <c r="C214" i="24" s="1"/>
  <c r="O213" i="24"/>
  <c r="L213" i="24"/>
  <c r="I213" i="24"/>
  <c r="F213" i="24"/>
  <c r="C213" i="24" s="1"/>
  <c r="O212" i="24"/>
  <c r="L212" i="24"/>
  <c r="I212" i="24"/>
  <c r="F212" i="24"/>
  <c r="C212" i="24"/>
  <c r="O211" i="24"/>
  <c r="L211" i="24"/>
  <c r="I211" i="24"/>
  <c r="F211" i="24"/>
  <c r="C211" i="24" s="1"/>
  <c r="O210" i="24"/>
  <c r="L210" i="24"/>
  <c r="I210" i="24"/>
  <c r="F210" i="24"/>
  <c r="C210" i="24" s="1"/>
  <c r="O209" i="24"/>
  <c r="L209" i="24"/>
  <c r="I209" i="24"/>
  <c r="F209" i="24"/>
  <c r="C209" i="24" s="1"/>
  <c r="O208" i="24"/>
  <c r="L208" i="24"/>
  <c r="L205" i="24" s="1"/>
  <c r="L204" i="24" s="1"/>
  <c r="I208" i="24"/>
  <c r="F208" i="24"/>
  <c r="C208" i="24"/>
  <c r="O207" i="24"/>
  <c r="O205" i="24" s="1"/>
  <c r="O204" i="24" s="1"/>
  <c r="L207" i="24"/>
  <c r="I207" i="24"/>
  <c r="F207" i="24"/>
  <c r="C207" i="24" s="1"/>
  <c r="O206" i="24"/>
  <c r="L206" i="24"/>
  <c r="I206" i="24"/>
  <c r="I205" i="24" s="1"/>
  <c r="F206" i="24"/>
  <c r="C206" i="24" s="1"/>
  <c r="N205" i="24"/>
  <c r="N204" i="24" s="1"/>
  <c r="M205" i="24"/>
  <c r="M204" i="24" s="1"/>
  <c r="K205" i="24"/>
  <c r="J205" i="24"/>
  <c r="J204" i="24" s="1"/>
  <c r="H205" i="24"/>
  <c r="G205" i="24"/>
  <c r="F205" i="24"/>
  <c r="E205" i="24"/>
  <c r="E204" i="24" s="1"/>
  <c r="D205" i="24"/>
  <c r="K204" i="24"/>
  <c r="G204" i="24"/>
  <c r="O203" i="24"/>
  <c r="L203" i="24"/>
  <c r="I203" i="24"/>
  <c r="F203" i="24"/>
  <c r="C203" i="24" s="1"/>
  <c r="O202" i="24"/>
  <c r="L202" i="24"/>
  <c r="I202" i="24"/>
  <c r="F202" i="24"/>
  <c r="C202" i="24" s="1"/>
  <c r="O201" i="24"/>
  <c r="L201" i="24"/>
  <c r="I201" i="24"/>
  <c r="C201" i="24" s="1"/>
  <c r="F201" i="24"/>
  <c r="O200" i="24"/>
  <c r="L200" i="24"/>
  <c r="I200" i="24"/>
  <c r="F200" i="24"/>
  <c r="C200" i="24"/>
  <c r="O199" i="24"/>
  <c r="O198" i="24" s="1"/>
  <c r="O196" i="24" s="1"/>
  <c r="O195" i="24" s="1"/>
  <c r="O194" i="24" s="1"/>
  <c r="L199" i="24"/>
  <c r="I199" i="24"/>
  <c r="F199" i="24"/>
  <c r="F198" i="24" s="1"/>
  <c r="N198" i="24"/>
  <c r="M198" i="24"/>
  <c r="M196" i="24" s="1"/>
  <c r="M195" i="24" s="1"/>
  <c r="L198" i="24"/>
  <c r="K198" i="24"/>
  <c r="J198" i="24"/>
  <c r="I198" i="24"/>
  <c r="H198" i="24"/>
  <c r="H196" i="24" s="1"/>
  <c r="H195" i="24" s="1"/>
  <c r="H194" i="24" s="1"/>
  <c r="G198" i="24"/>
  <c r="E198" i="24"/>
  <c r="E196" i="24" s="1"/>
  <c r="E195" i="24" s="1"/>
  <c r="E194" i="24" s="1"/>
  <c r="D198" i="24"/>
  <c r="D196" i="24" s="1"/>
  <c r="O197" i="24"/>
  <c r="L197" i="24"/>
  <c r="L196" i="24" s="1"/>
  <c r="L195" i="24" s="1"/>
  <c r="I197" i="24"/>
  <c r="I196" i="24" s="1"/>
  <c r="F197" i="24"/>
  <c r="C197" i="24" s="1"/>
  <c r="N196" i="24"/>
  <c r="K196" i="24"/>
  <c r="K195" i="24" s="1"/>
  <c r="K194" i="24" s="1"/>
  <c r="J196" i="24"/>
  <c r="J195" i="24" s="1"/>
  <c r="G196" i="24"/>
  <c r="G195" i="24" s="1"/>
  <c r="O193" i="24"/>
  <c r="L193" i="24"/>
  <c r="L192" i="24" s="1"/>
  <c r="L191" i="24" s="1"/>
  <c r="I193" i="24"/>
  <c r="I192" i="24" s="1"/>
  <c r="F193" i="24"/>
  <c r="C193" i="24" s="1"/>
  <c r="O192" i="24"/>
  <c r="O191" i="24" s="1"/>
  <c r="N192" i="24"/>
  <c r="N191" i="24" s="1"/>
  <c r="M192" i="24"/>
  <c r="K192" i="24"/>
  <c r="K191" i="24" s="1"/>
  <c r="J192" i="24"/>
  <c r="J191" i="24" s="1"/>
  <c r="H192" i="24"/>
  <c r="G192" i="24"/>
  <c r="G191" i="24" s="1"/>
  <c r="F192" i="24"/>
  <c r="F191" i="24" s="1"/>
  <c r="E192" i="24"/>
  <c r="D192" i="24"/>
  <c r="M191" i="24"/>
  <c r="H191" i="24"/>
  <c r="E191" i="24"/>
  <c r="D191" i="24"/>
  <c r="O190" i="24"/>
  <c r="L190" i="24"/>
  <c r="I190" i="24"/>
  <c r="F190" i="24"/>
  <c r="C190" i="24" s="1"/>
  <c r="O189" i="24"/>
  <c r="L189" i="24"/>
  <c r="L188" i="24" s="1"/>
  <c r="I189" i="24"/>
  <c r="I188" i="24" s="1"/>
  <c r="F189" i="24"/>
  <c r="C189" i="24" s="1"/>
  <c r="O188" i="24"/>
  <c r="O187" i="24" s="1"/>
  <c r="N188" i="24"/>
  <c r="M188" i="24"/>
  <c r="K188" i="24"/>
  <c r="K187" i="24" s="1"/>
  <c r="J188" i="24"/>
  <c r="J187" i="24" s="1"/>
  <c r="H188" i="24"/>
  <c r="G188" i="24"/>
  <c r="F188" i="24"/>
  <c r="F187" i="24" s="1"/>
  <c r="E188" i="24"/>
  <c r="D188" i="24"/>
  <c r="M187" i="24"/>
  <c r="H187" i="24"/>
  <c r="E187" i="24"/>
  <c r="D187" i="24"/>
  <c r="O186" i="24"/>
  <c r="L186" i="24"/>
  <c r="I186" i="24"/>
  <c r="F186" i="24"/>
  <c r="C186" i="24" s="1"/>
  <c r="O185" i="24"/>
  <c r="L185" i="24"/>
  <c r="L184" i="24" s="1"/>
  <c r="I185" i="24"/>
  <c r="I184" i="24" s="1"/>
  <c r="F185" i="24"/>
  <c r="C185" i="24" s="1"/>
  <c r="O184" i="24"/>
  <c r="N184" i="24"/>
  <c r="M184" i="24"/>
  <c r="K184" i="24"/>
  <c r="J184" i="24"/>
  <c r="H184" i="24"/>
  <c r="G184" i="24"/>
  <c r="F184" i="24"/>
  <c r="E184" i="24"/>
  <c r="D184" i="24"/>
  <c r="O183" i="24"/>
  <c r="L183" i="24"/>
  <c r="I183" i="24"/>
  <c r="F183" i="24"/>
  <c r="C183" i="24" s="1"/>
  <c r="O182" i="24"/>
  <c r="L182" i="24"/>
  <c r="I182" i="24"/>
  <c r="F182" i="24"/>
  <c r="C182" i="24" s="1"/>
  <c r="O181" i="24"/>
  <c r="L181" i="24"/>
  <c r="I181" i="24"/>
  <c r="I179" i="24" s="1"/>
  <c r="F181" i="24"/>
  <c r="C181" i="24" s="1"/>
  <c r="O180" i="24"/>
  <c r="O179" i="24" s="1"/>
  <c r="L180" i="24"/>
  <c r="I180" i="24"/>
  <c r="F180" i="24"/>
  <c r="C180" i="24"/>
  <c r="N179" i="24"/>
  <c r="M179" i="24"/>
  <c r="L179" i="24"/>
  <c r="K179" i="24"/>
  <c r="J179" i="24"/>
  <c r="H179" i="24"/>
  <c r="G179" i="24"/>
  <c r="E179" i="24"/>
  <c r="D179" i="24"/>
  <c r="O178" i="24"/>
  <c r="L178" i="24"/>
  <c r="I178" i="24"/>
  <c r="F178" i="24"/>
  <c r="C178" i="24" s="1"/>
  <c r="O177" i="24"/>
  <c r="L177" i="24"/>
  <c r="I177" i="24"/>
  <c r="I175" i="24" s="1"/>
  <c r="I174" i="24" s="1"/>
  <c r="I173" i="24" s="1"/>
  <c r="F177" i="24"/>
  <c r="C177" i="24" s="1"/>
  <c r="O176" i="24"/>
  <c r="O175" i="24" s="1"/>
  <c r="L176" i="24"/>
  <c r="I176" i="24"/>
  <c r="F176" i="24"/>
  <c r="C176" i="24"/>
  <c r="N175" i="24"/>
  <c r="M175" i="24"/>
  <c r="L175" i="24"/>
  <c r="L174" i="24" s="1"/>
  <c r="K175" i="24"/>
  <c r="K174" i="24" s="1"/>
  <c r="K173" i="24" s="1"/>
  <c r="J175" i="24"/>
  <c r="H175" i="24"/>
  <c r="H174" i="24" s="1"/>
  <c r="H173" i="24" s="1"/>
  <c r="G175" i="24"/>
  <c r="G174" i="24" s="1"/>
  <c r="G173" i="24" s="1"/>
  <c r="E175" i="24"/>
  <c r="D175" i="24"/>
  <c r="D174" i="24" s="1"/>
  <c r="D173" i="24" s="1"/>
  <c r="N174" i="24"/>
  <c r="M174" i="24"/>
  <c r="M173" i="24" s="1"/>
  <c r="J174" i="24"/>
  <c r="E174" i="24"/>
  <c r="E173" i="24" s="1"/>
  <c r="N173" i="24"/>
  <c r="J173" i="24"/>
  <c r="O172" i="24"/>
  <c r="L172" i="24"/>
  <c r="I172" i="24"/>
  <c r="F172" i="24"/>
  <c r="C172" i="24"/>
  <c r="O171" i="24"/>
  <c r="L171" i="24"/>
  <c r="I171" i="24"/>
  <c r="F171" i="24"/>
  <c r="C171" i="24" s="1"/>
  <c r="O170" i="24"/>
  <c r="L170" i="24"/>
  <c r="I170" i="24"/>
  <c r="F170" i="24"/>
  <c r="C170" i="24" s="1"/>
  <c r="O169" i="24"/>
  <c r="L169" i="24"/>
  <c r="L166" i="24" s="1"/>
  <c r="L165" i="24" s="1"/>
  <c r="I169" i="24"/>
  <c r="F169" i="24"/>
  <c r="C169" i="24" s="1"/>
  <c r="O168" i="24"/>
  <c r="L168" i="24"/>
  <c r="I168" i="24"/>
  <c r="F168" i="24"/>
  <c r="C168" i="24"/>
  <c r="O167" i="24"/>
  <c r="O166" i="24" s="1"/>
  <c r="O165" i="24" s="1"/>
  <c r="L167" i="24"/>
  <c r="I167" i="24"/>
  <c r="F167" i="24"/>
  <c r="F166" i="24" s="1"/>
  <c r="N166" i="24"/>
  <c r="M166" i="24"/>
  <c r="M165" i="24" s="1"/>
  <c r="K166" i="24"/>
  <c r="J166" i="24"/>
  <c r="I166" i="24"/>
  <c r="I165" i="24" s="1"/>
  <c r="H166" i="24"/>
  <c r="H165" i="24" s="1"/>
  <c r="G166" i="24"/>
  <c r="E166" i="24"/>
  <c r="E165" i="24" s="1"/>
  <c r="D166" i="24"/>
  <c r="D165" i="24" s="1"/>
  <c r="N165" i="24"/>
  <c r="K165" i="24"/>
  <c r="J165" i="24"/>
  <c r="G165" i="24"/>
  <c r="O164" i="24"/>
  <c r="L164" i="24"/>
  <c r="I164" i="24"/>
  <c r="F164" i="24"/>
  <c r="C164" i="24"/>
  <c r="O163" i="24"/>
  <c r="L163" i="24"/>
  <c r="I163" i="24"/>
  <c r="F163" i="24"/>
  <c r="C163" i="24" s="1"/>
  <c r="O162" i="24"/>
  <c r="L162" i="24"/>
  <c r="I162" i="24"/>
  <c r="F162" i="24"/>
  <c r="C162" i="24" s="1"/>
  <c r="O161" i="24"/>
  <c r="L161" i="24"/>
  <c r="L160" i="24" s="1"/>
  <c r="I161" i="24"/>
  <c r="C161" i="24" s="1"/>
  <c r="F161" i="24"/>
  <c r="O160" i="24"/>
  <c r="N160" i="24"/>
  <c r="M160" i="24"/>
  <c r="K160" i="24"/>
  <c r="J160" i="24"/>
  <c r="H160" i="24"/>
  <c r="G160" i="24"/>
  <c r="F160" i="24"/>
  <c r="E160" i="24"/>
  <c r="D160" i="24"/>
  <c r="O159" i="24"/>
  <c r="L159" i="24"/>
  <c r="I159" i="24"/>
  <c r="F159" i="24"/>
  <c r="C159" i="24" s="1"/>
  <c r="O158" i="24"/>
  <c r="L158" i="24"/>
  <c r="I158" i="24"/>
  <c r="F158" i="24"/>
  <c r="C158" i="24" s="1"/>
  <c r="O157" i="24"/>
  <c r="L157" i="24"/>
  <c r="I157" i="24"/>
  <c r="C157" i="24" s="1"/>
  <c r="F157" i="24"/>
  <c r="O156" i="24"/>
  <c r="L156" i="24"/>
  <c r="I156" i="24"/>
  <c r="F156" i="24"/>
  <c r="C156" i="24"/>
  <c r="O155" i="24"/>
  <c r="L155" i="24"/>
  <c r="I155" i="24"/>
  <c r="F155" i="24"/>
  <c r="C155" i="24" s="1"/>
  <c r="O154" i="24"/>
  <c r="L154" i="24"/>
  <c r="I154" i="24"/>
  <c r="F154" i="24"/>
  <c r="C154" i="24" s="1"/>
  <c r="O153" i="24"/>
  <c r="L153" i="24"/>
  <c r="I153" i="24"/>
  <c r="C153" i="24" s="1"/>
  <c r="F153" i="24"/>
  <c r="O152" i="24"/>
  <c r="O151" i="24" s="1"/>
  <c r="L152" i="24"/>
  <c r="I152" i="24"/>
  <c r="F152" i="24"/>
  <c r="C152" i="24"/>
  <c r="N151" i="24"/>
  <c r="M151" i="24"/>
  <c r="L151" i="24"/>
  <c r="K151" i="24"/>
  <c r="J151" i="24"/>
  <c r="H151" i="24"/>
  <c r="G151" i="24"/>
  <c r="E151" i="24"/>
  <c r="D151" i="24"/>
  <c r="O150" i="24"/>
  <c r="L150" i="24"/>
  <c r="I150" i="24"/>
  <c r="F150" i="24"/>
  <c r="C150" i="24" s="1"/>
  <c r="O149" i="24"/>
  <c r="L149" i="24"/>
  <c r="I149" i="24"/>
  <c r="C149" i="24" s="1"/>
  <c r="F149" i="24"/>
  <c r="O148" i="24"/>
  <c r="L148" i="24"/>
  <c r="I148" i="24"/>
  <c r="F148" i="24"/>
  <c r="C148" i="24"/>
  <c r="O147" i="24"/>
  <c r="L147" i="24"/>
  <c r="I147" i="24"/>
  <c r="F147" i="24"/>
  <c r="C147" i="24" s="1"/>
  <c r="O146" i="24"/>
  <c r="L146" i="24"/>
  <c r="I146" i="24"/>
  <c r="F146" i="24"/>
  <c r="C146" i="24" s="1"/>
  <c r="O145" i="24"/>
  <c r="L145" i="24"/>
  <c r="L144" i="24" s="1"/>
  <c r="I145" i="24"/>
  <c r="I144" i="24" s="1"/>
  <c r="F145" i="24"/>
  <c r="C145" i="24" s="1"/>
  <c r="O144" i="24"/>
  <c r="N144" i="24"/>
  <c r="M144" i="24"/>
  <c r="K144" i="24"/>
  <c r="J144" i="24"/>
  <c r="H144" i="24"/>
  <c r="G144" i="24"/>
  <c r="E144" i="24"/>
  <c r="D144" i="24"/>
  <c r="O143" i="24"/>
  <c r="O141" i="24" s="1"/>
  <c r="L143" i="24"/>
  <c r="I143" i="24"/>
  <c r="F143" i="24"/>
  <c r="C143" i="24" s="1"/>
  <c r="O142" i="24"/>
  <c r="L142" i="24"/>
  <c r="I142" i="24"/>
  <c r="I141" i="24" s="1"/>
  <c r="F142" i="24"/>
  <c r="C142" i="24" s="1"/>
  <c r="N141" i="24"/>
  <c r="M141" i="24"/>
  <c r="L141" i="24"/>
  <c r="K141" i="24"/>
  <c r="J141" i="24"/>
  <c r="H141" i="24"/>
  <c r="G141" i="24"/>
  <c r="F141" i="24"/>
  <c r="C141" i="24" s="1"/>
  <c r="E141" i="24"/>
  <c r="D141" i="24"/>
  <c r="O140" i="24"/>
  <c r="L140" i="24"/>
  <c r="I140" i="24"/>
  <c r="F140" i="24"/>
  <c r="C140" i="24"/>
  <c r="O139" i="24"/>
  <c r="L139" i="24"/>
  <c r="I139" i="24"/>
  <c r="F139" i="24"/>
  <c r="C139" i="24" s="1"/>
  <c r="O138" i="24"/>
  <c r="L138" i="24"/>
  <c r="I138" i="24"/>
  <c r="F138" i="24"/>
  <c r="C138" i="24" s="1"/>
  <c r="O137" i="24"/>
  <c r="L137" i="24"/>
  <c r="L136" i="24" s="1"/>
  <c r="I137" i="24"/>
  <c r="I136" i="24" s="1"/>
  <c r="F137" i="24"/>
  <c r="C137" i="24" s="1"/>
  <c r="O136" i="24"/>
  <c r="N136" i="24"/>
  <c r="N130" i="24" s="1"/>
  <c r="M136" i="24"/>
  <c r="K136" i="24"/>
  <c r="J136" i="24"/>
  <c r="J130" i="24" s="1"/>
  <c r="H136" i="24"/>
  <c r="G136" i="24"/>
  <c r="E136" i="24"/>
  <c r="D136" i="24"/>
  <c r="O135" i="24"/>
  <c r="L135" i="24"/>
  <c r="I135" i="24"/>
  <c r="F135" i="24"/>
  <c r="C135" i="24" s="1"/>
  <c r="O134" i="24"/>
  <c r="L134" i="24"/>
  <c r="I134" i="24"/>
  <c r="F134" i="24"/>
  <c r="C134" i="24" s="1"/>
  <c r="O133" i="24"/>
  <c r="L133" i="24"/>
  <c r="I133" i="24"/>
  <c r="I131" i="24" s="1"/>
  <c r="F133" i="24"/>
  <c r="C133" i="24" s="1"/>
  <c r="O132" i="24"/>
  <c r="O131" i="24" s="1"/>
  <c r="O130" i="24" s="1"/>
  <c r="L132" i="24"/>
  <c r="I132" i="24"/>
  <c r="F132" i="24"/>
  <c r="C132" i="24"/>
  <c r="N131" i="24"/>
  <c r="M131" i="24"/>
  <c r="L131" i="24"/>
  <c r="L130" i="24" s="1"/>
  <c r="K131" i="24"/>
  <c r="K130" i="24" s="1"/>
  <c r="J131" i="24"/>
  <c r="H131" i="24"/>
  <c r="H130" i="24" s="1"/>
  <c r="G131" i="24"/>
  <c r="G130" i="24" s="1"/>
  <c r="E131" i="24"/>
  <c r="D131" i="24"/>
  <c r="D130" i="24" s="1"/>
  <c r="M130" i="24"/>
  <c r="E130" i="24"/>
  <c r="O129" i="24"/>
  <c r="L129" i="24"/>
  <c r="L128" i="24" s="1"/>
  <c r="I129" i="24"/>
  <c r="C129" i="24" s="1"/>
  <c r="F129" i="24"/>
  <c r="O128" i="24"/>
  <c r="N128" i="24"/>
  <c r="M128" i="24"/>
  <c r="K128" i="24"/>
  <c r="J128" i="24"/>
  <c r="H128" i="24"/>
  <c r="G128" i="24"/>
  <c r="F128" i="24"/>
  <c r="E128" i="24"/>
  <c r="D128" i="24"/>
  <c r="O127" i="24"/>
  <c r="L127" i="24"/>
  <c r="I127" i="24"/>
  <c r="F127" i="24"/>
  <c r="C127" i="24" s="1"/>
  <c r="O126" i="24"/>
  <c r="L126" i="24"/>
  <c r="I126" i="24"/>
  <c r="F126" i="24"/>
  <c r="C126" i="24" s="1"/>
  <c r="O125" i="24"/>
  <c r="L125" i="24"/>
  <c r="L122" i="24" s="1"/>
  <c r="I125" i="24"/>
  <c r="C125" i="24" s="1"/>
  <c r="F125" i="24"/>
  <c r="O124" i="24"/>
  <c r="L124" i="24"/>
  <c r="I124" i="24"/>
  <c r="F124" i="24"/>
  <c r="C124" i="24"/>
  <c r="O123" i="24"/>
  <c r="O122" i="24" s="1"/>
  <c r="L123" i="24"/>
  <c r="I123" i="24"/>
  <c r="F123" i="24"/>
  <c r="F122" i="24" s="1"/>
  <c r="N122" i="24"/>
  <c r="M122" i="24"/>
  <c r="K122" i="24"/>
  <c r="J122" i="24"/>
  <c r="I122" i="24"/>
  <c r="H122" i="24"/>
  <c r="G122" i="24"/>
  <c r="E122" i="24"/>
  <c r="D122" i="24"/>
  <c r="O121" i="24"/>
  <c r="L121" i="24"/>
  <c r="I121" i="24"/>
  <c r="F121" i="24"/>
  <c r="C121" i="24" s="1"/>
  <c r="O120" i="24"/>
  <c r="L120" i="24"/>
  <c r="I120" i="24"/>
  <c r="F120" i="24"/>
  <c r="C120" i="24"/>
  <c r="O119" i="24"/>
  <c r="L119" i="24"/>
  <c r="I119" i="24"/>
  <c r="F119" i="24"/>
  <c r="O118" i="24"/>
  <c r="L118" i="24"/>
  <c r="I118" i="24"/>
  <c r="F118" i="24"/>
  <c r="O117" i="24"/>
  <c r="L117" i="24"/>
  <c r="L116" i="24" s="1"/>
  <c r="I117" i="24"/>
  <c r="C117" i="24" s="1"/>
  <c r="F117" i="24"/>
  <c r="O116" i="24"/>
  <c r="N116" i="24"/>
  <c r="M116" i="24"/>
  <c r="K116" i="24"/>
  <c r="J116" i="24"/>
  <c r="H116" i="24"/>
  <c r="G116" i="24"/>
  <c r="E116" i="24"/>
  <c r="D116" i="24"/>
  <c r="O115" i="24"/>
  <c r="L115" i="24"/>
  <c r="I115" i="24"/>
  <c r="F115" i="24"/>
  <c r="O114" i="24"/>
  <c r="L114" i="24"/>
  <c r="I114" i="24"/>
  <c r="F114" i="24"/>
  <c r="C114" i="24" s="1"/>
  <c r="O113" i="24"/>
  <c r="L113" i="24"/>
  <c r="L112" i="24" s="1"/>
  <c r="I113" i="24"/>
  <c r="C113" i="24" s="1"/>
  <c r="F113" i="24"/>
  <c r="O112" i="24"/>
  <c r="N112" i="24"/>
  <c r="M112" i="24"/>
  <c r="K112" i="24"/>
  <c r="J112" i="24"/>
  <c r="H112" i="24"/>
  <c r="G112" i="24"/>
  <c r="E112" i="24"/>
  <c r="D112" i="24"/>
  <c r="O111" i="24"/>
  <c r="L111" i="24"/>
  <c r="I111" i="24"/>
  <c r="F111" i="24"/>
  <c r="C111" i="24" s="1"/>
  <c r="O110" i="24"/>
  <c r="L110" i="24"/>
  <c r="I110" i="24"/>
  <c r="F110" i="24"/>
  <c r="O109" i="24"/>
  <c r="L109" i="24"/>
  <c r="I109" i="24"/>
  <c r="C109" i="24" s="1"/>
  <c r="F109" i="24"/>
  <c r="O108" i="24"/>
  <c r="L108" i="24"/>
  <c r="I108" i="24"/>
  <c r="F108" i="24"/>
  <c r="C108" i="24"/>
  <c r="O107" i="24"/>
  <c r="L107" i="24"/>
  <c r="I107" i="24"/>
  <c r="F107" i="24"/>
  <c r="C107" i="24" s="1"/>
  <c r="O106" i="24"/>
  <c r="L106" i="24"/>
  <c r="I106" i="24"/>
  <c r="F106" i="24"/>
  <c r="C106" i="24" s="1"/>
  <c r="O105" i="24"/>
  <c r="L105" i="24"/>
  <c r="L103" i="24" s="1"/>
  <c r="I105" i="24"/>
  <c r="F105" i="24"/>
  <c r="O104" i="24"/>
  <c r="O103" i="24" s="1"/>
  <c r="L104" i="24"/>
  <c r="I104" i="24"/>
  <c r="F104" i="24"/>
  <c r="C104" i="24"/>
  <c r="N103" i="24"/>
  <c r="M103" i="24"/>
  <c r="K103" i="24"/>
  <c r="J103" i="24"/>
  <c r="H103" i="24"/>
  <c r="G103" i="24"/>
  <c r="E103" i="24"/>
  <c r="D103" i="24"/>
  <c r="O102" i="24"/>
  <c r="L102" i="24"/>
  <c r="I102" i="24"/>
  <c r="F102" i="24"/>
  <c r="C102" i="24" s="1"/>
  <c r="O101" i="24"/>
  <c r="L101" i="24"/>
  <c r="I101" i="24"/>
  <c r="C101" i="24" s="1"/>
  <c r="F101" i="24"/>
  <c r="O100" i="24"/>
  <c r="L100" i="24"/>
  <c r="I100" i="24"/>
  <c r="F100" i="24"/>
  <c r="C100" i="24"/>
  <c r="O99" i="24"/>
  <c r="L99" i="24"/>
  <c r="I99" i="24"/>
  <c r="F99" i="24"/>
  <c r="C99" i="24" s="1"/>
  <c r="O98" i="24"/>
  <c r="L98" i="24"/>
  <c r="I98" i="24"/>
  <c r="F98" i="24"/>
  <c r="O97" i="24"/>
  <c r="L97" i="24"/>
  <c r="L95" i="24" s="1"/>
  <c r="I97" i="24"/>
  <c r="C97" i="24" s="1"/>
  <c r="F97" i="24"/>
  <c r="O96" i="24"/>
  <c r="O95" i="24" s="1"/>
  <c r="L96" i="24"/>
  <c r="I96" i="24"/>
  <c r="F96" i="24"/>
  <c r="C96" i="24"/>
  <c r="N95" i="24"/>
  <c r="M95" i="24"/>
  <c r="K95" i="24"/>
  <c r="J95" i="24"/>
  <c r="H95" i="24"/>
  <c r="H83" i="24" s="1"/>
  <c r="H75" i="24" s="1"/>
  <c r="H52" i="24" s="1"/>
  <c r="H51" i="24" s="1"/>
  <c r="G95" i="24"/>
  <c r="E95" i="24"/>
  <c r="D95" i="24"/>
  <c r="O94" i="24"/>
  <c r="L94" i="24"/>
  <c r="I94" i="24"/>
  <c r="F94" i="24"/>
  <c r="C94" i="24" s="1"/>
  <c r="O93" i="24"/>
  <c r="L93" i="24"/>
  <c r="I93" i="24"/>
  <c r="F93" i="24"/>
  <c r="C93" i="24" s="1"/>
  <c r="O92" i="24"/>
  <c r="L92" i="24"/>
  <c r="L89" i="24" s="1"/>
  <c r="I92" i="24"/>
  <c r="F92" i="24"/>
  <c r="C92" i="24"/>
  <c r="O91" i="24"/>
  <c r="L91" i="24"/>
  <c r="I91" i="24"/>
  <c r="F91" i="24"/>
  <c r="C91" i="24" s="1"/>
  <c r="O90" i="24"/>
  <c r="L90" i="24"/>
  <c r="I90" i="24"/>
  <c r="I89" i="24" s="1"/>
  <c r="F90" i="24"/>
  <c r="C90" i="24" s="1"/>
  <c r="N89" i="24"/>
  <c r="M89" i="24"/>
  <c r="M83" i="24" s="1"/>
  <c r="K89" i="24"/>
  <c r="J89" i="24"/>
  <c r="H89" i="24"/>
  <c r="G89" i="24"/>
  <c r="E89" i="24"/>
  <c r="E83" i="24" s="1"/>
  <c r="D89" i="24"/>
  <c r="O88" i="24"/>
  <c r="L88" i="24"/>
  <c r="I88" i="24"/>
  <c r="F88" i="24"/>
  <c r="C88" i="24"/>
  <c r="O87" i="24"/>
  <c r="L87" i="24"/>
  <c r="I87" i="24"/>
  <c r="F87" i="24"/>
  <c r="O86" i="24"/>
  <c r="L86" i="24"/>
  <c r="I86" i="24"/>
  <c r="F86" i="24"/>
  <c r="C86" i="24" s="1"/>
  <c r="O85" i="24"/>
  <c r="L85" i="24"/>
  <c r="L84" i="24" s="1"/>
  <c r="I85" i="24"/>
  <c r="I84" i="24" s="1"/>
  <c r="F85" i="24"/>
  <c r="O84" i="24"/>
  <c r="N84" i="24"/>
  <c r="N83" i="24" s="1"/>
  <c r="M84" i="24"/>
  <c r="K84" i="24"/>
  <c r="J84" i="24"/>
  <c r="J83" i="24" s="1"/>
  <c r="H84" i="24"/>
  <c r="G84" i="24"/>
  <c r="E84" i="24"/>
  <c r="D84" i="24"/>
  <c r="D83" i="24"/>
  <c r="D75" i="24" s="1"/>
  <c r="D52" i="24" s="1"/>
  <c r="O82" i="24"/>
  <c r="L82" i="24"/>
  <c r="I82" i="24"/>
  <c r="F82" i="24"/>
  <c r="C82" i="24" s="1"/>
  <c r="O81" i="24"/>
  <c r="L81" i="24"/>
  <c r="L80" i="24" s="1"/>
  <c r="L76" i="24" s="1"/>
  <c r="I81" i="24"/>
  <c r="I80" i="24" s="1"/>
  <c r="F81" i="24"/>
  <c r="C81" i="24" s="1"/>
  <c r="O80" i="24"/>
  <c r="C80" i="24" s="1"/>
  <c r="N80" i="24"/>
  <c r="M80" i="24"/>
  <c r="K80" i="24"/>
  <c r="K76" i="24" s="1"/>
  <c r="J80" i="24"/>
  <c r="H80" i="24"/>
  <c r="G80" i="24"/>
  <c r="G76" i="24" s="1"/>
  <c r="F80" i="24"/>
  <c r="E80" i="24"/>
  <c r="D80" i="24"/>
  <c r="O79" i="24"/>
  <c r="L79" i="24"/>
  <c r="I79" i="24"/>
  <c r="F79" i="24"/>
  <c r="C79" i="24" s="1"/>
  <c r="O78" i="24"/>
  <c r="O77" i="24" s="1"/>
  <c r="O76" i="24" s="1"/>
  <c r="L78" i="24"/>
  <c r="I78" i="24"/>
  <c r="I77" i="24" s="1"/>
  <c r="F78" i="24"/>
  <c r="C78" i="24" s="1"/>
  <c r="N77" i="24"/>
  <c r="N76" i="24" s="1"/>
  <c r="N75" i="24" s="1"/>
  <c r="M77" i="24"/>
  <c r="M76" i="24" s="1"/>
  <c r="M75" i="24" s="1"/>
  <c r="L77" i="24"/>
  <c r="K77" i="24"/>
  <c r="J77" i="24"/>
  <c r="H77" i="24"/>
  <c r="G77" i="24"/>
  <c r="F77" i="24"/>
  <c r="E77" i="24"/>
  <c r="E76" i="24" s="1"/>
  <c r="E75" i="24" s="1"/>
  <c r="D77" i="24"/>
  <c r="J76" i="24"/>
  <c r="J75" i="24" s="1"/>
  <c r="H76" i="24"/>
  <c r="F76" i="24"/>
  <c r="D76" i="24"/>
  <c r="O74" i="24"/>
  <c r="L74" i="24"/>
  <c r="I74" i="24"/>
  <c r="F74" i="24"/>
  <c r="C74" i="24" s="1"/>
  <c r="O73" i="24"/>
  <c r="L73" i="24"/>
  <c r="I73" i="24"/>
  <c r="C73" i="24" s="1"/>
  <c r="F73" i="24"/>
  <c r="O72" i="24"/>
  <c r="L72" i="24"/>
  <c r="L69" i="24" s="1"/>
  <c r="I72" i="24"/>
  <c r="F72" i="24"/>
  <c r="C72" i="24"/>
  <c r="O71" i="24"/>
  <c r="L71" i="24"/>
  <c r="I71" i="24"/>
  <c r="F71" i="24"/>
  <c r="C71" i="24" s="1"/>
  <c r="O70" i="24"/>
  <c r="L70" i="24"/>
  <c r="I70" i="24"/>
  <c r="I69" i="24" s="1"/>
  <c r="I67" i="24" s="1"/>
  <c r="F70" i="24"/>
  <c r="N69" i="24"/>
  <c r="N67" i="24" s="1"/>
  <c r="M69" i="24"/>
  <c r="M67" i="24" s="1"/>
  <c r="K69" i="24"/>
  <c r="J69" i="24"/>
  <c r="J67" i="24" s="1"/>
  <c r="H69" i="24"/>
  <c r="G69" i="24"/>
  <c r="E69" i="24"/>
  <c r="E67" i="24" s="1"/>
  <c r="D69" i="24"/>
  <c r="O68" i="24"/>
  <c r="L68" i="24"/>
  <c r="I68" i="24"/>
  <c r="F68" i="24"/>
  <c r="C68" i="24"/>
  <c r="L67" i="24"/>
  <c r="K67" i="24"/>
  <c r="H67" i="24"/>
  <c r="G67" i="24"/>
  <c r="D67" i="24"/>
  <c r="O66" i="24"/>
  <c r="L66" i="24"/>
  <c r="I66" i="24"/>
  <c r="F66" i="24"/>
  <c r="C66" i="24" s="1"/>
  <c r="O65" i="24"/>
  <c r="L65" i="24"/>
  <c r="I65" i="24"/>
  <c r="F65" i="24"/>
  <c r="C65" i="24"/>
  <c r="O64" i="24"/>
  <c r="L64" i="24"/>
  <c r="I64" i="24"/>
  <c r="F64" i="24"/>
  <c r="C64" i="24" s="1"/>
  <c r="O63" i="24"/>
  <c r="L63" i="24"/>
  <c r="I63" i="24"/>
  <c r="C63" i="24" s="1"/>
  <c r="F63" i="24"/>
  <c r="O62" i="24"/>
  <c r="L62" i="24"/>
  <c r="I62" i="24"/>
  <c r="F62" i="24"/>
  <c r="C62" i="24"/>
  <c r="O61" i="24"/>
  <c r="L61" i="24"/>
  <c r="I61" i="24"/>
  <c r="F61" i="24"/>
  <c r="C61" i="24" s="1"/>
  <c r="O60" i="24"/>
  <c r="L60" i="24"/>
  <c r="I60" i="24"/>
  <c r="F60" i="24"/>
  <c r="C60" i="24" s="1"/>
  <c r="O59" i="24"/>
  <c r="L59" i="24"/>
  <c r="L58" i="24" s="1"/>
  <c r="I59" i="24"/>
  <c r="C59" i="24" s="1"/>
  <c r="F59" i="24"/>
  <c r="O58" i="24"/>
  <c r="N58" i="24"/>
  <c r="M58" i="24"/>
  <c r="K58" i="24"/>
  <c r="J58" i="24"/>
  <c r="H58" i="24"/>
  <c r="G58" i="24"/>
  <c r="F58" i="24"/>
  <c r="E58" i="24"/>
  <c r="D58" i="24"/>
  <c r="O57" i="24"/>
  <c r="O55" i="24" s="1"/>
  <c r="O54" i="24" s="1"/>
  <c r="L57" i="24"/>
  <c r="I57" i="24"/>
  <c r="F57" i="24"/>
  <c r="C57" i="24" s="1"/>
  <c r="O56" i="24"/>
  <c r="L56" i="24"/>
  <c r="L55" i="24" s="1"/>
  <c r="L54" i="24" s="1"/>
  <c r="L53" i="24" s="1"/>
  <c r="I56" i="24"/>
  <c r="F56" i="24"/>
  <c r="C56" i="24" s="1"/>
  <c r="N55" i="24"/>
  <c r="M55" i="24"/>
  <c r="M54" i="24" s="1"/>
  <c r="M53" i="24" s="1"/>
  <c r="M52" i="24" s="1"/>
  <c r="K55" i="24"/>
  <c r="J55" i="24"/>
  <c r="I55" i="24"/>
  <c r="H55" i="24"/>
  <c r="G55" i="24"/>
  <c r="F55" i="24"/>
  <c r="E55" i="24"/>
  <c r="E54" i="24" s="1"/>
  <c r="E53" i="24" s="1"/>
  <c r="E52" i="24" s="1"/>
  <c r="E51" i="24" s="1"/>
  <c r="D55" i="24"/>
  <c r="N54" i="24"/>
  <c r="N53" i="24" s="1"/>
  <c r="K54" i="24"/>
  <c r="J54" i="24"/>
  <c r="J53" i="24" s="1"/>
  <c r="J52" i="24" s="1"/>
  <c r="H54" i="24"/>
  <c r="G54" i="24"/>
  <c r="F54" i="24"/>
  <c r="D54" i="24"/>
  <c r="K53" i="24"/>
  <c r="H53" i="24"/>
  <c r="G53" i="24"/>
  <c r="D53" i="24"/>
  <c r="O47" i="24"/>
  <c r="C47" i="24" s="1"/>
  <c r="O46" i="24"/>
  <c r="C46" i="24"/>
  <c r="O45" i="24"/>
  <c r="N45" i="24"/>
  <c r="M45" i="24"/>
  <c r="L44" i="24"/>
  <c r="C44" i="24" s="1"/>
  <c r="I44" i="24"/>
  <c r="F44" i="24"/>
  <c r="L43" i="24"/>
  <c r="K43" i="24"/>
  <c r="J43" i="24"/>
  <c r="I43" i="24"/>
  <c r="H43" i="24"/>
  <c r="G43" i="24"/>
  <c r="F43" i="24"/>
  <c r="C43" i="24" s="1"/>
  <c r="E43" i="24"/>
  <c r="E20" i="24" s="1"/>
  <c r="D43" i="24"/>
  <c r="F42" i="24"/>
  <c r="C42" i="24"/>
  <c r="F41" i="24"/>
  <c r="C41" i="24" s="1"/>
  <c r="E41" i="24"/>
  <c r="D41" i="24"/>
  <c r="L40" i="24"/>
  <c r="C40" i="24" s="1"/>
  <c r="L39" i="24"/>
  <c r="C39" i="24"/>
  <c r="L38" i="24"/>
  <c r="C38" i="24" s="1"/>
  <c r="L37" i="24"/>
  <c r="C37" i="24"/>
  <c r="L36" i="24"/>
  <c r="C36" i="24" s="1"/>
  <c r="K36" i="24"/>
  <c r="J36" i="24"/>
  <c r="L35" i="24"/>
  <c r="C35" i="24" s="1"/>
  <c r="L34" i="24"/>
  <c r="C34" i="24"/>
  <c r="L33" i="24"/>
  <c r="C33" i="24" s="1"/>
  <c r="K33" i="24"/>
  <c r="J33" i="24"/>
  <c r="L32" i="24"/>
  <c r="L31" i="24" s="1"/>
  <c r="K31" i="24"/>
  <c r="K26" i="24" s="1"/>
  <c r="J31" i="24"/>
  <c r="J26" i="24" s="1"/>
  <c r="L30" i="24"/>
  <c r="C30" i="24"/>
  <c r="L29" i="24"/>
  <c r="C29" i="24" s="1"/>
  <c r="L28" i="24"/>
  <c r="C28" i="24"/>
  <c r="L27" i="24"/>
  <c r="C27" i="24" s="1"/>
  <c r="K27" i="24"/>
  <c r="J27" i="24"/>
  <c r="F25" i="24"/>
  <c r="C25" i="24" s="1"/>
  <c r="I24" i="24"/>
  <c r="F24" i="24"/>
  <c r="C24" i="24"/>
  <c r="O23" i="24"/>
  <c r="L23" i="24"/>
  <c r="I23" i="24"/>
  <c r="F23" i="24"/>
  <c r="C23" i="24" s="1"/>
  <c r="O22" i="24"/>
  <c r="L22" i="24"/>
  <c r="L21" i="24" s="1"/>
  <c r="I22" i="24"/>
  <c r="C22" i="24" s="1"/>
  <c r="F22" i="24"/>
  <c r="O21" i="24"/>
  <c r="O289" i="24" s="1"/>
  <c r="O288" i="24" s="1"/>
  <c r="N21" i="24"/>
  <c r="N289" i="24" s="1"/>
  <c r="N288" i="24" s="1"/>
  <c r="M21" i="24"/>
  <c r="M289" i="24" s="1"/>
  <c r="M288" i="24" s="1"/>
  <c r="K21" i="24"/>
  <c r="K289" i="24" s="1"/>
  <c r="K288" i="24" s="1"/>
  <c r="J21" i="24"/>
  <c r="J289" i="24" s="1"/>
  <c r="J288" i="24" s="1"/>
  <c r="H21" i="24"/>
  <c r="H289" i="24" s="1"/>
  <c r="H288" i="24" s="1"/>
  <c r="G21" i="24"/>
  <c r="G289" i="24" s="1"/>
  <c r="G288" i="24" s="1"/>
  <c r="F21" i="24"/>
  <c r="F289" i="24" s="1"/>
  <c r="E21" i="24"/>
  <c r="E289" i="24" s="1"/>
  <c r="E288" i="24" s="1"/>
  <c r="D21" i="24"/>
  <c r="D289" i="24" s="1"/>
  <c r="D288" i="24" s="1"/>
  <c r="O20" i="24"/>
  <c r="M20" i="24"/>
  <c r="H20" i="24"/>
  <c r="G20" i="24"/>
  <c r="D20" i="24"/>
  <c r="O298" i="23"/>
  <c r="L298" i="23"/>
  <c r="I298" i="23"/>
  <c r="F298" i="23"/>
  <c r="C298" i="23" s="1"/>
  <c r="O297" i="23"/>
  <c r="L297" i="23"/>
  <c r="I297" i="23"/>
  <c r="C297" i="23" s="1"/>
  <c r="F297" i="23"/>
  <c r="O296" i="23"/>
  <c r="L296" i="23"/>
  <c r="C296" i="23" s="1"/>
  <c r="I296" i="23"/>
  <c r="F296" i="23"/>
  <c r="O295" i="23"/>
  <c r="L295" i="23"/>
  <c r="I295" i="23"/>
  <c r="F295" i="23"/>
  <c r="C295" i="23"/>
  <c r="O294" i="23"/>
  <c r="L294" i="23"/>
  <c r="I294" i="23"/>
  <c r="F294" i="23"/>
  <c r="C294" i="23" s="1"/>
  <c r="O293" i="23"/>
  <c r="L293" i="23"/>
  <c r="I293" i="23"/>
  <c r="C293" i="23" s="1"/>
  <c r="F293" i="23"/>
  <c r="O292" i="23"/>
  <c r="L292" i="23"/>
  <c r="C292" i="23" s="1"/>
  <c r="I292" i="23"/>
  <c r="F292" i="23"/>
  <c r="O291" i="23"/>
  <c r="O290" i="23" s="1"/>
  <c r="L291" i="23"/>
  <c r="I291" i="23"/>
  <c r="F291" i="23"/>
  <c r="F290" i="23" s="1"/>
  <c r="C291" i="23"/>
  <c r="N290" i="23"/>
  <c r="M290" i="23"/>
  <c r="L290" i="23"/>
  <c r="K290" i="23"/>
  <c r="J290" i="23"/>
  <c r="H290" i="23"/>
  <c r="G290" i="23"/>
  <c r="E290" i="23"/>
  <c r="D290" i="23"/>
  <c r="O285" i="23"/>
  <c r="L285" i="23"/>
  <c r="I285" i="23"/>
  <c r="C285" i="23" s="1"/>
  <c r="F285" i="23"/>
  <c r="O284" i="23"/>
  <c r="L284" i="23"/>
  <c r="C284" i="23" s="1"/>
  <c r="I284" i="23"/>
  <c r="F284" i="23"/>
  <c r="F283" i="23" s="1"/>
  <c r="O283" i="23"/>
  <c r="N283" i="23"/>
  <c r="M283" i="23"/>
  <c r="K283" i="23"/>
  <c r="J283" i="23"/>
  <c r="H283" i="23"/>
  <c r="G283" i="23"/>
  <c r="E283" i="23"/>
  <c r="D283" i="23"/>
  <c r="O282" i="23"/>
  <c r="L282" i="23"/>
  <c r="L281" i="23" s="1"/>
  <c r="I282" i="23"/>
  <c r="F282" i="23"/>
  <c r="F281" i="23" s="1"/>
  <c r="C281" i="23" s="1"/>
  <c r="O281" i="23"/>
  <c r="N281" i="23"/>
  <c r="M281" i="23"/>
  <c r="K281" i="23"/>
  <c r="J281" i="23"/>
  <c r="I281" i="23"/>
  <c r="H281" i="23"/>
  <c r="G281" i="23"/>
  <c r="E281" i="23"/>
  <c r="D281" i="23"/>
  <c r="O280" i="23"/>
  <c r="L280" i="23"/>
  <c r="C280" i="23" s="1"/>
  <c r="I280" i="23"/>
  <c r="F280" i="23"/>
  <c r="O279" i="23"/>
  <c r="O276" i="23" s="1"/>
  <c r="L279" i="23"/>
  <c r="I279" i="23"/>
  <c r="F279" i="23"/>
  <c r="C279" i="23"/>
  <c r="O278" i="23"/>
  <c r="L278" i="23"/>
  <c r="I278" i="23"/>
  <c r="F278" i="23"/>
  <c r="C278" i="23" s="1"/>
  <c r="O277" i="23"/>
  <c r="L277" i="23"/>
  <c r="L276" i="23" s="1"/>
  <c r="I277" i="23"/>
  <c r="C277" i="23" s="1"/>
  <c r="F277" i="23"/>
  <c r="N276" i="23"/>
  <c r="M276" i="23"/>
  <c r="K276" i="23"/>
  <c r="J276" i="23"/>
  <c r="H276" i="23"/>
  <c r="G276" i="23"/>
  <c r="F276" i="23"/>
  <c r="E276" i="23"/>
  <c r="D276" i="23"/>
  <c r="O275" i="23"/>
  <c r="L275" i="23"/>
  <c r="I275" i="23"/>
  <c r="F275" i="23"/>
  <c r="C275" i="23"/>
  <c r="O274" i="23"/>
  <c r="L274" i="23"/>
  <c r="I274" i="23"/>
  <c r="F274" i="23"/>
  <c r="C274" i="23" s="1"/>
  <c r="O273" i="23"/>
  <c r="L273" i="23"/>
  <c r="L272" i="23" s="1"/>
  <c r="I273" i="23"/>
  <c r="C273" i="23" s="1"/>
  <c r="F273" i="23"/>
  <c r="O272" i="23"/>
  <c r="N272" i="23"/>
  <c r="N270" i="23" s="1"/>
  <c r="N269" i="23" s="1"/>
  <c r="M272" i="23"/>
  <c r="K272" i="23"/>
  <c r="K270" i="23" s="1"/>
  <c r="K269" i="23" s="1"/>
  <c r="J272" i="23"/>
  <c r="J270" i="23" s="1"/>
  <c r="J269" i="23" s="1"/>
  <c r="H272" i="23"/>
  <c r="G272" i="23"/>
  <c r="G270" i="23" s="1"/>
  <c r="G269" i="23" s="1"/>
  <c r="F272" i="23"/>
  <c r="E272" i="23"/>
  <c r="D272" i="23"/>
  <c r="O271" i="23"/>
  <c r="O270" i="23" s="1"/>
  <c r="O269" i="23" s="1"/>
  <c r="L271" i="23"/>
  <c r="I271" i="23"/>
  <c r="F271" i="23"/>
  <c r="F270" i="23" s="1"/>
  <c r="C271" i="23"/>
  <c r="M270" i="23"/>
  <c r="H270" i="23"/>
  <c r="H269" i="23" s="1"/>
  <c r="E270" i="23"/>
  <c r="D270" i="23"/>
  <c r="D269" i="23" s="1"/>
  <c r="M269" i="23"/>
  <c r="E269" i="23"/>
  <c r="O268" i="23"/>
  <c r="L268" i="23"/>
  <c r="C268" i="23" s="1"/>
  <c r="I268" i="23"/>
  <c r="F268" i="23"/>
  <c r="O267" i="23"/>
  <c r="O264" i="23" s="1"/>
  <c r="L267" i="23"/>
  <c r="I267" i="23"/>
  <c r="F267" i="23"/>
  <c r="C267" i="23"/>
  <c r="O266" i="23"/>
  <c r="L266" i="23"/>
  <c r="I266" i="23"/>
  <c r="F266" i="23"/>
  <c r="C266" i="23" s="1"/>
  <c r="O265" i="23"/>
  <c r="L265" i="23"/>
  <c r="L264" i="23" s="1"/>
  <c r="I265" i="23"/>
  <c r="C265" i="23" s="1"/>
  <c r="F265" i="23"/>
  <c r="N264" i="23"/>
  <c r="M264" i="23"/>
  <c r="K264" i="23"/>
  <c r="J264" i="23"/>
  <c r="H264" i="23"/>
  <c r="G264" i="23"/>
  <c r="F264" i="23"/>
  <c r="E264" i="23"/>
  <c r="D264" i="23"/>
  <c r="O263" i="23"/>
  <c r="O260" i="23" s="1"/>
  <c r="O259" i="23" s="1"/>
  <c r="L263" i="23"/>
  <c r="I263" i="23"/>
  <c r="F263" i="23"/>
  <c r="C263" i="23"/>
  <c r="O262" i="23"/>
  <c r="L262" i="23"/>
  <c r="I262" i="23"/>
  <c r="F262" i="23"/>
  <c r="C262" i="23" s="1"/>
  <c r="O261" i="23"/>
  <c r="L261" i="23"/>
  <c r="L260" i="23" s="1"/>
  <c r="I261" i="23"/>
  <c r="C261" i="23" s="1"/>
  <c r="F261" i="23"/>
  <c r="N260" i="23"/>
  <c r="N259" i="23" s="1"/>
  <c r="M260" i="23"/>
  <c r="K260" i="23"/>
  <c r="J260" i="23"/>
  <c r="J259" i="23" s="1"/>
  <c r="H260" i="23"/>
  <c r="G260" i="23"/>
  <c r="F260" i="23"/>
  <c r="E260" i="23"/>
  <c r="D260" i="23"/>
  <c r="M259" i="23"/>
  <c r="K259" i="23"/>
  <c r="H259" i="23"/>
  <c r="G259" i="23"/>
  <c r="E259" i="23"/>
  <c r="D259" i="23"/>
  <c r="O258" i="23"/>
  <c r="L258" i="23"/>
  <c r="I258" i="23"/>
  <c r="F258" i="23"/>
  <c r="C258" i="23" s="1"/>
  <c r="O257" i="23"/>
  <c r="L257" i="23"/>
  <c r="I257" i="23"/>
  <c r="C257" i="23" s="1"/>
  <c r="F257" i="23"/>
  <c r="O256" i="23"/>
  <c r="L256" i="23"/>
  <c r="C256" i="23" s="1"/>
  <c r="I256" i="23"/>
  <c r="F256" i="23"/>
  <c r="O255" i="23"/>
  <c r="O252" i="23" s="1"/>
  <c r="O251" i="23" s="1"/>
  <c r="L255" i="23"/>
  <c r="I255" i="23"/>
  <c r="F255" i="23"/>
  <c r="C255" i="23"/>
  <c r="O254" i="23"/>
  <c r="L254" i="23"/>
  <c r="I254" i="23"/>
  <c r="F254" i="23"/>
  <c r="C254" i="23" s="1"/>
  <c r="O253" i="23"/>
  <c r="L253" i="23"/>
  <c r="L252" i="23" s="1"/>
  <c r="L251" i="23" s="1"/>
  <c r="I253" i="23"/>
  <c r="C253" i="23" s="1"/>
  <c r="F253" i="23"/>
  <c r="N252" i="23"/>
  <c r="N251" i="23" s="1"/>
  <c r="M252" i="23"/>
  <c r="K252" i="23"/>
  <c r="J252" i="23"/>
  <c r="J251" i="23" s="1"/>
  <c r="H252" i="23"/>
  <c r="G252" i="23"/>
  <c r="F252" i="23"/>
  <c r="E252" i="23"/>
  <c r="D252" i="23"/>
  <c r="M251" i="23"/>
  <c r="K251" i="23"/>
  <c r="H251" i="23"/>
  <c r="G251" i="23"/>
  <c r="E251" i="23"/>
  <c r="D251" i="23"/>
  <c r="O250" i="23"/>
  <c r="L250" i="23"/>
  <c r="I250" i="23"/>
  <c r="F250" i="23"/>
  <c r="C250" i="23" s="1"/>
  <c r="O249" i="23"/>
  <c r="L249" i="23"/>
  <c r="I249" i="23"/>
  <c r="C249" i="23" s="1"/>
  <c r="F249" i="23"/>
  <c r="O248" i="23"/>
  <c r="L248" i="23"/>
  <c r="C248" i="23" s="1"/>
  <c r="I248" i="23"/>
  <c r="F248" i="23"/>
  <c r="O247" i="23"/>
  <c r="O246" i="23" s="1"/>
  <c r="L247" i="23"/>
  <c r="I247" i="23"/>
  <c r="F247" i="23"/>
  <c r="F246" i="23" s="1"/>
  <c r="C247" i="23"/>
  <c r="N246" i="23"/>
  <c r="M246" i="23"/>
  <c r="L246" i="23"/>
  <c r="K246" i="23"/>
  <c r="J246" i="23"/>
  <c r="H246" i="23"/>
  <c r="G246" i="23"/>
  <c r="E246" i="23"/>
  <c r="D246" i="23"/>
  <c r="O245" i="23"/>
  <c r="L245" i="23"/>
  <c r="I245" i="23"/>
  <c r="C245" i="23" s="1"/>
  <c r="F245" i="23"/>
  <c r="O244" i="23"/>
  <c r="L244" i="23"/>
  <c r="C244" i="23" s="1"/>
  <c r="I244" i="23"/>
  <c r="F244" i="23"/>
  <c r="O243" i="23"/>
  <c r="L243" i="23"/>
  <c r="I243" i="23"/>
  <c r="F243" i="23"/>
  <c r="C243" i="23"/>
  <c r="O242" i="23"/>
  <c r="L242" i="23"/>
  <c r="I242" i="23"/>
  <c r="F242" i="23"/>
  <c r="C242" i="23" s="1"/>
  <c r="O241" i="23"/>
  <c r="L241" i="23"/>
  <c r="I241" i="23"/>
  <c r="C241" i="23" s="1"/>
  <c r="F241" i="23"/>
  <c r="O240" i="23"/>
  <c r="L240" i="23"/>
  <c r="C240" i="23" s="1"/>
  <c r="I240" i="23"/>
  <c r="F240" i="23"/>
  <c r="O239" i="23"/>
  <c r="O238" i="23" s="1"/>
  <c r="L239" i="23"/>
  <c r="I239" i="23"/>
  <c r="F239" i="23"/>
  <c r="F238" i="23" s="1"/>
  <c r="C239" i="23"/>
  <c r="N238" i="23"/>
  <c r="M238" i="23"/>
  <c r="L238" i="23"/>
  <c r="K238" i="23"/>
  <c r="J238" i="23"/>
  <c r="H238" i="23"/>
  <c r="H231" i="23" s="1"/>
  <c r="H230" i="23" s="1"/>
  <c r="G238" i="23"/>
  <c r="E238" i="23"/>
  <c r="D238" i="23"/>
  <c r="D231" i="23" s="1"/>
  <c r="D230" i="23" s="1"/>
  <c r="O237" i="23"/>
  <c r="L237" i="23"/>
  <c r="I237" i="23"/>
  <c r="C237" i="23" s="1"/>
  <c r="F237" i="23"/>
  <c r="O236" i="23"/>
  <c r="L236" i="23"/>
  <c r="C236" i="23" s="1"/>
  <c r="I236" i="23"/>
  <c r="F236" i="23"/>
  <c r="F235" i="23" s="1"/>
  <c r="O235" i="23"/>
  <c r="N235" i="23"/>
  <c r="M235" i="23"/>
  <c r="K235" i="23"/>
  <c r="J235" i="23"/>
  <c r="H235" i="23"/>
  <c r="G235" i="23"/>
  <c r="E235" i="23"/>
  <c r="D235" i="23"/>
  <c r="O234" i="23"/>
  <c r="L234" i="23"/>
  <c r="L233" i="23" s="1"/>
  <c r="I234" i="23"/>
  <c r="F234" i="23"/>
  <c r="F233" i="23" s="1"/>
  <c r="O233" i="23"/>
  <c r="N233" i="23"/>
  <c r="N231" i="23" s="1"/>
  <c r="N230" i="23" s="1"/>
  <c r="M233" i="23"/>
  <c r="M231" i="23" s="1"/>
  <c r="M230" i="23" s="1"/>
  <c r="K233" i="23"/>
  <c r="J233" i="23"/>
  <c r="J231" i="23" s="1"/>
  <c r="I233" i="23"/>
  <c r="H233" i="23"/>
  <c r="G233" i="23"/>
  <c r="E233" i="23"/>
  <c r="E231" i="23" s="1"/>
  <c r="E230" i="23" s="1"/>
  <c r="D233" i="23"/>
  <c r="O232" i="23"/>
  <c r="L232" i="23"/>
  <c r="C232" i="23" s="1"/>
  <c r="I232" i="23"/>
  <c r="F232" i="23"/>
  <c r="K231" i="23"/>
  <c r="K230" i="23" s="1"/>
  <c r="G231" i="23"/>
  <c r="G230" i="23" s="1"/>
  <c r="O229" i="23"/>
  <c r="L229" i="23"/>
  <c r="I229" i="23"/>
  <c r="C229" i="23" s="1"/>
  <c r="F229" i="23"/>
  <c r="O228" i="23"/>
  <c r="L228" i="23"/>
  <c r="C228" i="23" s="1"/>
  <c r="I228" i="23"/>
  <c r="F228" i="23"/>
  <c r="F227" i="23" s="1"/>
  <c r="O227" i="23"/>
  <c r="N227" i="23"/>
  <c r="M227" i="23"/>
  <c r="K227" i="23"/>
  <c r="J227" i="23"/>
  <c r="I227" i="23"/>
  <c r="H227" i="23"/>
  <c r="G227" i="23"/>
  <c r="E227" i="23"/>
  <c r="D227" i="23"/>
  <c r="O226" i="23"/>
  <c r="L226" i="23"/>
  <c r="I226" i="23"/>
  <c r="F226" i="23"/>
  <c r="C226" i="23" s="1"/>
  <c r="E226" i="23"/>
  <c r="O225" i="23"/>
  <c r="L225" i="23"/>
  <c r="C225" i="23" s="1"/>
  <c r="I225" i="23"/>
  <c r="F225" i="23"/>
  <c r="O224" i="23"/>
  <c r="L224" i="23"/>
  <c r="I224" i="23"/>
  <c r="F224" i="23"/>
  <c r="C224" i="23"/>
  <c r="O223" i="23"/>
  <c r="L223" i="23"/>
  <c r="I223" i="23"/>
  <c r="F223" i="23"/>
  <c r="C223" i="23" s="1"/>
  <c r="O222" i="23"/>
  <c r="L222" i="23"/>
  <c r="I222" i="23"/>
  <c r="C222" i="23" s="1"/>
  <c r="F222" i="23"/>
  <c r="O221" i="23"/>
  <c r="L221" i="23"/>
  <c r="C221" i="23" s="1"/>
  <c r="I221" i="23"/>
  <c r="F221" i="23"/>
  <c r="O220" i="23"/>
  <c r="L220" i="23"/>
  <c r="I220" i="23"/>
  <c r="F220" i="23"/>
  <c r="C220" i="23"/>
  <c r="O219" i="23"/>
  <c r="L219" i="23"/>
  <c r="I219" i="23"/>
  <c r="F219" i="23"/>
  <c r="C219" i="23" s="1"/>
  <c r="O218" i="23"/>
  <c r="L218" i="23"/>
  <c r="I218" i="23"/>
  <c r="C218" i="23" s="1"/>
  <c r="F218" i="23"/>
  <c r="O217" i="23"/>
  <c r="L217" i="23"/>
  <c r="C217" i="23" s="1"/>
  <c r="I217" i="23"/>
  <c r="F217" i="23"/>
  <c r="F216" i="23" s="1"/>
  <c r="O216" i="23"/>
  <c r="N216" i="23"/>
  <c r="M216" i="23"/>
  <c r="K216" i="23"/>
  <c r="J216" i="23"/>
  <c r="H216" i="23"/>
  <c r="G216" i="23"/>
  <c r="E216" i="23"/>
  <c r="D216" i="23"/>
  <c r="O215" i="23"/>
  <c r="L215" i="23"/>
  <c r="I215" i="23"/>
  <c r="F215" i="23"/>
  <c r="C215" i="23" s="1"/>
  <c r="O214" i="23"/>
  <c r="L214" i="23"/>
  <c r="I214" i="23"/>
  <c r="C214" i="23" s="1"/>
  <c r="F214" i="23"/>
  <c r="O213" i="23"/>
  <c r="L213" i="23"/>
  <c r="C213" i="23" s="1"/>
  <c r="I213" i="23"/>
  <c r="F213" i="23"/>
  <c r="O212" i="23"/>
  <c r="L212" i="23"/>
  <c r="I212" i="23"/>
  <c r="F212" i="23"/>
  <c r="C212" i="23"/>
  <c r="O211" i="23"/>
  <c r="L211" i="23"/>
  <c r="I211" i="23"/>
  <c r="F211" i="23"/>
  <c r="C211" i="23" s="1"/>
  <c r="O210" i="23"/>
  <c r="L210" i="23"/>
  <c r="I210" i="23"/>
  <c r="C210" i="23" s="1"/>
  <c r="F210" i="23"/>
  <c r="O209" i="23"/>
  <c r="L209" i="23"/>
  <c r="C209" i="23" s="1"/>
  <c r="I209" i="23"/>
  <c r="F209" i="23"/>
  <c r="O208" i="23"/>
  <c r="O205" i="23" s="1"/>
  <c r="O204" i="23" s="1"/>
  <c r="L208" i="23"/>
  <c r="I208" i="23"/>
  <c r="F208" i="23"/>
  <c r="C208" i="23"/>
  <c r="O207" i="23"/>
  <c r="L207" i="23"/>
  <c r="I207" i="23"/>
  <c r="F207" i="23"/>
  <c r="C207" i="23" s="1"/>
  <c r="O206" i="23"/>
  <c r="L206" i="23"/>
  <c r="L205" i="23" s="1"/>
  <c r="I206" i="23"/>
  <c r="C206" i="23" s="1"/>
  <c r="F206" i="23"/>
  <c r="N205" i="23"/>
  <c r="N204" i="23" s="1"/>
  <c r="M205" i="23"/>
  <c r="K205" i="23"/>
  <c r="J205" i="23"/>
  <c r="J204" i="23" s="1"/>
  <c r="H205" i="23"/>
  <c r="G205" i="23"/>
  <c r="F205" i="23"/>
  <c r="E205" i="23"/>
  <c r="D205" i="23"/>
  <c r="M204" i="23"/>
  <c r="K204" i="23"/>
  <c r="H204" i="23"/>
  <c r="G204" i="23"/>
  <c r="E204" i="23"/>
  <c r="D204" i="23"/>
  <c r="O203" i="23"/>
  <c r="L203" i="23"/>
  <c r="I203" i="23"/>
  <c r="F203" i="23"/>
  <c r="C203" i="23" s="1"/>
  <c r="O202" i="23"/>
  <c r="L202" i="23"/>
  <c r="I202" i="23"/>
  <c r="C202" i="23" s="1"/>
  <c r="F202" i="23"/>
  <c r="O201" i="23"/>
  <c r="L201" i="23"/>
  <c r="C201" i="23" s="1"/>
  <c r="I201" i="23"/>
  <c r="F201" i="23"/>
  <c r="O200" i="23"/>
  <c r="O198" i="23" s="1"/>
  <c r="O196" i="23" s="1"/>
  <c r="O195" i="23" s="1"/>
  <c r="L200" i="23"/>
  <c r="I200" i="23"/>
  <c r="F200" i="23"/>
  <c r="C200" i="23"/>
  <c r="O199" i="23"/>
  <c r="L199" i="23"/>
  <c r="I199" i="23"/>
  <c r="F199" i="23"/>
  <c r="F198" i="23" s="1"/>
  <c r="N198" i="23"/>
  <c r="N196" i="23" s="1"/>
  <c r="N195" i="23" s="1"/>
  <c r="N194" i="23" s="1"/>
  <c r="M198" i="23"/>
  <c r="M196" i="23" s="1"/>
  <c r="M195" i="23" s="1"/>
  <c r="M194" i="23" s="1"/>
  <c r="L198" i="23"/>
  <c r="K198" i="23"/>
  <c r="J198" i="23"/>
  <c r="J196" i="23" s="1"/>
  <c r="J195" i="23" s="1"/>
  <c r="I198" i="23"/>
  <c r="I196" i="23" s="1"/>
  <c r="H198" i="23"/>
  <c r="G198" i="23"/>
  <c r="E198" i="23"/>
  <c r="E196" i="23" s="1"/>
  <c r="E195" i="23" s="1"/>
  <c r="E194" i="23" s="1"/>
  <c r="D198" i="23"/>
  <c r="O197" i="23"/>
  <c r="L197" i="23"/>
  <c r="C197" i="23" s="1"/>
  <c r="I197" i="23"/>
  <c r="F197" i="23"/>
  <c r="K196" i="23"/>
  <c r="K195" i="23" s="1"/>
  <c r="K194" i="23" s="1"/>
  <c r="H196" i="23"/>
  <c r="G196" i="23"/>
  <c r="G195" i="23" s="1"/>
  <c r="G194" i="23" s="1"/>
  <c r="D196" i="23"/>
  <c r="H195" i="23"/>
  <c r="H194" i="23" s="1"/>
  <c r="D195" i="23"/>
  <c r="O193" i="23"/>
  <c r="L193" i="23"/>
  <c r="C193" i="23" s="1"/>
  <c r="I193" i="23"/>
  <c r="F193" i="23"/>
  <c r="O192" i="23"/>
  <c r="O191" i="23" s="1"/>
  <c r="N192" i="23"/>
  <c r="M192" i="23"/>
  <c r="K192" i="23"/>
  <c r="K191" i="23" s="1"/>
  <c r="J192" i="23"/>
  <c r="I192" i="23"/>
  <c r="H192" i="23"/>
  <c r="G192" i="23"/>
  <c r="G191" i="23" s="1"/>
  <c r="F192" i="23"/>
  <c r="E192" i="23"/>
  <c r="D192" i="23"/>
  <c r="N191" i="23"/>
  <c r="M191" i="23"/>
  <c r="J191" i="23"/>
  <c r="I191" i="23"/>
  <c r="H191" i="23"/>
  <c r="F191" i="23"/>
  <c r="E191" i="23"/>
  <c r="D191" i="23"/>
  <c r="O190" i="23"/>
  <c r="L190" i="23"/>
  <c r="I190" i="23"/>
  <c r="I188" i="23" s="1"/>
  <c r="F190" i="23"/>
  <c r="C190" i="23" s="1"/>
  <c r="O189" i="23"/>
  <c r="L189" i="23"/>
  <c r="C189" i="23" s="1"/>
  <c r="I189" i="23"/>
  <c r="F189" i="23"/>
  <c r="O188" i="23"/>
  <c r="N188" i="23"/>
  <c r="M188" i="23"/>
  <c r="K188" i="23"/>
  <c r="K187" i="23" s="1"/>
  <c r="J188" i="23"/>
  <c r="H188" i="23"/>
  <c r="G188" i="23"/>
  <c r="G187" i="23" s="1"/>
  <c r="F188" i="23"/>
  <c r="E188" i="23"/>
  <c r="D188" i="23"/>
  <c r="N187" i="23"/>
  <c r="M187" i="23"/>
  <c r="J187" i="23"/>
  <c r="H187" i="23"/>
  <c r="F187" i="23"/>
  <c r="E187" i="23"/>
  <c r="D187" i="23"/>
  <c r="O186" i="23"/>
  <c r="L186" i="23"/>
  <c r="I186" i="23"/>
  <c r="I184" i="23" s="1"/>
  <c r="F186" i="23"/>
  <c r="C186" i="23" s="1"/>
  <c r="O185" i="23"/>
  <c r="L185" i="23"/>
  <c r="C185" i="23" s="1"/>
  <c r="I185" i="23"/>
  <c r="F185" i="23"/>
  <c r="O184" i="23"/>
  <c r="N184" i="23"/>
  <c r="M184" i="23"/>
  <c r="K184" i="23"/>
  <c r="K173" i="23" s="1"/>
  <c r="J184" i="23"/>
  <c r="H184" i="23"/>
  <c r="G184" i="23"/>
  <c r="G173" i="23" s="1"/>
  <c r="F184" i="23"/>
  <c r="E184" i="23"/>
  <c r="D184" i="23"/>
  <c r="O183" i="23"/>
  <c r="L183" i="23"/>
  <c r="I183" i="23"/>
  <c r="F183" i="23"/>
  <c r="C183" i="23" s="1"/>
  <c r="O182" i="23"/>
  <c r="L182" i="23"/>
  <c r="I182" i="23"/>
  <c r="I179" i="23" s="1"/>
  <c r="F182" i="23"/>
  <c r="C182" i="23" s="1"/>
  <c r="O181" i="23"/>
  <c r="L181" i="23"/>
  <c r="C181" i="23" s="1"/>
  <c r="I181" i="23"/>
  <c r="F181" i="23"/>
  <c r="O180" i="23"/>
  <c r="O179" i="23" s="1"/>
  <c r="L180" i="23"/>
  <c r="I180" i="23"/>
  <c r="F180" i="23"/>
  <c r="F179" i="23" s="1"/>
  <c r="C180" i="23"/>
  <c r="N179" i="23"/>
  <c r="M179" i="23"/>
  <c r="L179" i="23"/>
  <c r="K179" i="23"/>
  <c r="J179" i="23"/>
  <c r="H179" i="23"/>
  <c r="G179" i="23"/>
  <c r="E179" i="23"/>
  <c r="D179" i="23"/>
  <c r="O178" i="23"/>
  <c r="L178" i="23"/>
  <c r="I178" i="23"/>
  <c r="I175" i="23" s="1"/>
  <c r="I174" i="23" s="1"/>
  <c r="I173" i="23" s="1"/>
  <c r="F178" i="23"/>
  <c r="C178" i="23" s="1"/>
  <c r="O177" i="23"/>
  <c r="L177" i="23"/>
  <c r="C177" i="23" s="1"/>
  <c r="I177" i="23"/>
  <c r="F177" i="23"/>
  <c r="O176" i="23"/>
  <c r="O175" i="23" s="1"/>
  <c r="L176" i="23"/>
  <c r="I176" i="23"/>
  <c r="F176" i="23"/>
  <c r="F175" i="23" s="1"/>
  <c r="C176" i="23"/>
  <c r="N175" i="23"/>
  <c r="M175" i="23"/>
  <c r="L175" i="23"/>
  <c r="L174" i="23" s="1"/>
  <c r="K175" i="23"/>
  <c r="J175" i="23"/>
  <c r="H175" i="23"/>
  <c r="H174" i="23" s="1"/>
  <c r="H173" i="23" s="1"/>
  <c r="G175" i="23"/>
  <c r="E175" i="23"/>
  <c r="D175" i="23"/>
  <c r="D174" i="23" s="1"/>
  <c r="D173" i="23" s="1"/>
  <c r="N174" i="23"/>
  <c r="M174" i="23"/>
  <c r="M173" i="23" s="1"/>
  <c r="K174" i="23"/>
  <c r="J174" i="23"/>
  <c r="G174" i="23"/>
  <c r="E174" i="23"/>
  <c r="E173" i="23" s="1"/>
  <c r="N173" i="23"/>
  <c r="J173" i="23"/>
  <c r="O172" i="23"/>
  <c r="L172" i="23"/>
  <c r="I172" i="23"/>
  <c r="F172" i="23"/>
  <c r="C172" i="23"/>
  <c r="O171" i="23"/>
  <c r="L171" i="23"/>
  <c r="I171" i="23"/>
  <c r="F171" i="23"/>
  <c r="C171" i="23" s="1"/>
  <c r="O170" i="23"/>
  <c r="L170" i="23"/>
  <c r="I170" i="23"/>
  <c r="C170" i="23" s="1"/>
  <c r="F170" i="23"/>
  <c r="O169" i="23"/>
  <c r="L169" i="23"/>
  <c r="C169" i="23" s="1"/>
  <c r="I169" i="23"/>
  <c r="F169" i="23"/>
  <c r="O168" i="23"/>
  <c r="O166" i="23" s="1"/>
  <c r="O165" i="23" s="1"/>
  <c r="L168" i="23"/>
  <c r="I168" i="23"/>
  <c r="F168" i="23"/>
  <c r="C168" i="23"/>
  <c r="O167" i="23"/>
  <c r="L167" i="23"/>
  <c r="L166" i="23" s="1"/>
  <c r="L165" i="23" s="1"/>
  <c r="I167" i="23"/>
  <c r="F167" i="23"/>
  <c r="F166" i="23" s="1"/>
  <c r="N166" i="23"/>
  <c r="M166" i="23"/>
  <c r="M165" i="23" s="1"/>
  <c r="K166" i="23"/>
  <c r="J166" i="23"/>
  <c r="I166" i="23"/>
  <c r="I165" i="23" s="1"/>
  <c r="H166" i="23"/>
  <c r="G166" i="23"/>
  <c r="E166" i="23"/>
  <c r="E165" i="23" s="1"/>
  <c r="D166" i="23"/>
  <c r="N165" i="23"/>
  <c r="K165" i="23"/>
  <c r="J165" i="23"/>
  <c r="H165" i="23"/>
  <c r="G165" i="23"/>
  <c r="D165" i="23"/>
  <c r="O164" i="23"/>
  <c r="L164" i="23"/>
  <c r="I164" i="23"/>
  <c r="F164" i="23"/>
  <c r="C164" i="23"/>
  <c r="O163" i="23"/>
  <c r="L163" i="23"/>
  <c r="I163" i="23"/>
  <c r="F163" i="23"/>
  <c r="C163" i="23" s="1"/>
  <c r="O162" i="23"/>
  <c r="L162" i="23"/>
  <c r="I162" i="23"/>
  <c r="C162" i="23" s="1"/>
  <c r="F162" i="23"/>
  <c r="O161" i="23"/>
  <c r="L161" i="23"/>
  <c r="C161" i="23" s="1"/>
  <c r="I161" i="23"/>
  <c r="F161" i="23"/>
  <c r="O160" i="23"/>
  <c r="N160" i="23"/>
  <c r="M160" i="23"/>
  <c r="K160" i="23"/>
  <c r="J160" i="23"/>
  <c r="H160" i="23"/>
  <c r="G160" i="23"/>
  <c r="F160" i="23"/>
  <c r="E160" i="23"/>
  <c r="D160" i="23"/>
  <c r="O159" i="23"/>
  <c r="L159" i="23"/>
  <c r="I159" i="23"/>
  <c r="F159" i="23"/>
  <c r="C159" i="23" s="1"/>
  <c r="O158" i="23"/>
  <c r="L158" i="23"/>
  <c r="I158" i="23"/>
  <c r="C158" i="23" s="1"/>
  <c r="F158" i="23"/>
  <c r="O157" i="23"/>
  <c r="L157" i="23"/>
  <c r="C157" i="23" s="1"/>
  <c r="I157" i="23"/>
  <c r="F157" i="23"/>
  <c r="O156" i="23"/>
  <c r="L156" i="23"/>
  <c r="I156" i="23"/>
  <c r="F156" i="23"/>
  <c r="C156" i="23"/>
  <c r="O155" i="23"/>
  <c r="L155" i="23"/>
  <c r="I155" i="23"/>
  <c r="F155" i="23"/>
  <c r="C155" i="23" s="1"/>
  <c r="O154" i="23"/>
  <c r="L154" i="23"/>
  <c r="I154" i="23"/>
  <c r="C154" i="23" s="1"/>
  <c r="F154" i="23"/>
  <c r="O153" i="23"/>
  <c r="L153" i="23"/>
  <c r="C153" i="23" s="1"/>
  <c r="I153" i="23"/>
  <c r="F153" i="23"/>
  <c r="O152" i="23"/>
  <c r="O151" i="23" s="1"/>
  <c r="L152" i="23"/>
  <c r="I152" i="23"/>
  <c r="F152" i="23"/>
  <c r="F151" i="23" s="1"/>
  <c r="C152" i="23"/>
  <c r="N151" i="23"/>
  <c r="M151" i="23"/>
  <c r="L151" i="23"/>
  <c r="K151" i="23"/>
  <c r="J151" i="23"/>
  <c r="H151" i="23"/>
  <c r="G151" i="23"/>
  <c r="E151" i="23"/>
  <c r="D151" i="23"/>
  <c r="O150" i="23"/>
  <c r="L150" i="23"/>
  <c r="I150" i="23"/>
  <c r="C150" i="23" s="1"/>
  <c r="F150" i="23"/>
  <c r="O149" i="23"/>
  <c r="L149" i="23"/>
  <c r="C149" i="23" s="1"/>
  <c r="I149" i="23"/>
  <c r="F149" i="23"/>
  <c r="O148" i="23"/>
  <c r="L148" i="23"/>
  <c r="I148" i="23"/>
  <c r="F148" i="23"/>
  <c r="C148" i="23"/>
  <c r="O147" i="23"/>
  <c r="L147" i="23"/>
  <c r="I147" i="23"/>
  <c r="F147" i="23"/>
  <c r="C147" i="23" s="1"/>
  <c r="O146" i="23"/>
  <c r="L146" i="23"/>
  <c r="I146" i="23"/>
  <c r="I144" i="23" s="1"/>
  <c r="F146" i="23"/>
  <c r="C146" i="23" s="1"/>
  <c r="O145" i="23"/>
  <c r="L145" i="23"/>
  <c r="C145" i="23" s="1"/>
  <c r="I145" i="23"/>
  <c r="F145" i="23"/>
  <c r="O144" i="23"/>
  <c r="N144" i="23"/>
  <c r="M144" i="23"/>
  <c r="K144" i="23"/>
  <c r="J144" i="23"/>
  <c r="H144" i="23"/>
  <c r="G144" i="23"/>
  <c r="E144" i="23"/>
  <c r="D144" i="23"/>
  <c r="O143" i="23"/>
  <c r="L143" i="23"/>
  <c r="I143" i="23"/>
  <c r="F143" i="23"/>
  <c r="C143" i="23" s="1"/>
  <c r="O142" i="23"/>
  <c r="L142" i="23"/>
  <c r="L141" i="23" s="1"/>
  <c r="I142" i="23"/>
  <c r="I141" i="23" s="1"/>
  <c r="F142" i="23"/>
  <c r="C142" i="23" s="1"/>
  <c r="O141" i="23"/>
  <c r="N141" i="23"/>
  <c r="N130" i="23" s="1"/>
  <c r="M141" i="23"/>
  <c r="K141" i="23"/>
  <c r="J141" i="23"/>
  <c r="J130" i="23" s="1"/>
  <c r="H141" i="23"/>
  <c r="G141" i="23"/>
  <c r="F141" i="23"/>
  <c r="C141" i="23" s="1"/>
  <c r="E141" i="23"/>
  <c r="D141" i="23"/>
  <c r="O140" i="23"/>
  <c r="L140" i="23"/>
  <c r="I140" i="23"/>
  <c r="F140" i="23"/>
  <c r="C140" i="23"/>
  <c r="O139" i="23"/>
  <c r="L139" i="23"/>
  <c r="I139" i="23"/>
  <c r="F139" i="23"/>
  <c r="C139" i="23" s="1"/>
  <c r="O138" i="23"/>
  <c r="L138" i="23"/>
  <c r="I138" i="23"/>
  <c r="I136" i="23" s="1"/>
  <c r="F138" i="23"/>
  <c r="C138" i="23" s="1"/>
  <c r="O137" i="23"/>
  <c r="L137" i="23"/>
  <c r="C137" i="23" s="1"/>
  <c r="I137" i="23"/>
  <c r="F137" i="23"/>
  <c r="O136" i="23"/>
  <c r="N136" i="23"/>
  <c r="M136" i="23"/>
  <c r="K136" i="23"/>
  <c r="K130" i="23" s="1"/>
  <c r="J136" i="23"/>
  <c r="H136" i="23"/>
  <c r="G136" i="23"/>
  <c r="G130" i="23" s="1"/>
  <c r="E136" i="23"/>
  <c r="D136" i="23"/>
  <c r="O135" i="23"/>
  <c r="L135" i="23"/>
  <c r="I135" i="23"/>
  <c r="F135" i="23"/>
  <c r="C135" i="23" s="1"/>
  <c r="O134" i="23"/>
  <c r="L134" i="23"/>
  <c r="I134" i="23"/>
  <c r="I131" i="23" s="1"/>
  <c r="F134" i="23"/>
  <c r="C134" i="23" s="1"/>
  <c r="O133" i="23"/>
  <c r="L133" i="23"/>
  <c r="C133" i="23" s="1"/>
  <c r="I133" i="23"/>
  <c r="F133" i="23"/>
  <c r="O132" i="23"/>
  <c r="O131" i="23" s="1"/>
  <c r="O130" i="23" s="1"/>
  <c r="L132" i="23"/>
  <c r="I132" i="23"/>
  <c r="F132" i="23"/>
  <c r="F131" i="23" s="1"/>
  <c r="C132" i="23"/>
  <c r="N131" i="23"/>
  <c r="M131" i="23"/>
  <c r="L131" i="23"/>
  <c r="K131" i="23"/>
  <c r="J131" i="23"/>
  <c r="H131" i="23"/>
  <c r="H130" i="23" s="1"/>
  <c r="G131" i="23"/>
  <c r="E131" i="23"/>
  <c r="D131" i="23"/>
  <c r="D130" i="23" s="1"/>
  <c r="M130" i="23"/>
  <c r="E130" i="23"/>
  <c r="O129" i="23"/>
  <c r="L129" i="23"/>
  <c r="C129" i="23" s="1"/>
  <c r="I129" i="23"/>
  <c r="F129" i="23"/>
  <c r="O128" i="23"/>
  <c r="N128" i="23"/>
  <c r="M128" i="23"/>
  <c r="K128" i="23"/>
  <c r="J128" i="23"/>
  <c r="I128" i="23"/>
  <c r="H128" i="23"/>
  <c r="G128" i="23"/>
  <c r="F128" i="23"/>
  <c r="E128" i="23"/>
  <c r="D128" i="23"/>
  <c r="O127" i="23"/>
  <c r="L127" i="23"/>
  <c r="I127" i="23"/>
  <c r="F127" i="23"/>
  <c r="C127" i="23" s="1"/>
  <c r="O126" i="23"/>
  <c r="L126" i="23"/>
  <c r="I126" i="23"/>
  <c r="I122" i="23" s="1"/>
  <c r="F126" i="23"/>
  <c r="C126" i="23" s="1"/>
  <c r="O125" i="23"/>
  <c r="L125" i="23"/>
  <c r="I125" i="23"/>
  <c r="F125" i="23"/>
  <c r="O124" i="23"/>
  <c r="O122" i="23" s="1"/>
  <c r="L124" i="23"/>
  <c r="I124" i="23"/>
  <c r="F124" i="23"/>
  <c r="C124" i="23"/>
  <c r="O123" i="23"/>
  <c r="L123" i="23"/>
  <c r="I123" i="23"/>
  <c r="F123" i="23"/>
  <c r="N122" i="23"/>
  <c r="M122" i="23"/>
  <c r="K122" i="23"/>
  <c r="J122" i="23"/>
  <c r="H122" i="23"/>
  <c r="G122" i="23"/>
  <c r="E122" i="23"/>
  <c r="D122" i="23"/>
  <c r="O121" i="23"/>
  <c r="L121" i="23"/>
  <c r="C121" i="23" s="1"/>
  <c r="I121" i="23"/>
  <c r="F121" i="23"/>
  <c r="O120" i="23"/>
  <c r="L120" i="23"/>
  <c r="I120" i="23"/>
  <c r="F120" i="23"/>
  <c r="C120" i="23"/>
  <c r="O119" i="23"/>
  <c r="L119" i="23"/>
  <c r="I119" i="23"/>
  <c r="F119" i="23"/>
  <c r="O118" i="23"/>
  <c r="L118" i="23"/>
  <c r="I118" i="23"/>
  <c r="F118" i="23"/>
  <c r="O117" i="23"/>
  <c r="L117" i="23"/>
  <c r="I117" i="23"/>
  <c r="F117" i="23"/>
  <c r="O116" i="23"/>
  <c r="N116" i="23"/>
  <c r="M116" i="23"/>
  <c r="K116" i="23"/>
  <c r="J116" i="23"/>
  <c r="H116" i="23"/>
  <c r="G116" i="23"/>
  <c r="E116" i="23"/>
  <c r="D116" i="23"/>
  <c r="O115" i="23"/>
  <c r="L115" i="23"/>
  <c r="I115" i="23"/>
  <c r="F115" i="23"/>
  <c r="O114" i="23"/>
  <c r="L114" i="23"/>
  <c r="I114" i="23"/>
  <c r="I112" i="23" s="1"/>
  <c r="F114" i="23"/>
  <c r="O113" i="23"/>
  <c r="L113" i="23"/>
  <c r="I113" i="23"/>
  <c r="F113" i="23"/>
  <c r="O112" i="23"/>
  <c r="N112" i="23"/>
  <c r="M112" i="23"/>
  <c r="K112" i="23"/>
  <c r="J112" i="23"/>
  <c r="H112" i="23"/>
  <c r="G112" i="23"/>
  <c r="E112" i="23"/>
  <c r="D112" i="23"/>
  <c r="O111" i="23"/>
  <c r="L111" i="23"/>
  <c r="I111" i="23"/>
  <c r="F111" i="23"/>
  <c r="C111" i="23" s="1"/>
  <c r="O110" i="23"/>
  <c r="L110" i="23"/>
  <c r="I110" i="23"/>
  <c r="F110" i="23"/>
  <c r="C110" i="23" s="1"/>
  <c r="O109" i="23"/>
  <c r="L109" i="23"/>
  <c r="C109" i="23" s="1"/>
  <c r="I109" i="23"/>
  <c r="F109" i="23"/>
  <c r="O108" i="23"/>
  <c r="L108" i="23"/>
  <c r="I108" i="23"/>
  <c r="F108" i="23"/>
  <c r="C108" i="23"/>
  <c r="O107" i="23"/>
  <c r="L107" i="23"/>
  <c r="I107" i="23"/>
  <c r="F107" i="23"/>
  <c r="C107" i="23" s="1"/>
  <c r="O106" i="23"/>
  <c r="L106" i="23"/>
  <c r="I106" i="23"/>
  <c r="C106" i="23" s="1"/>
  <c r="F106" i="23"/>
  <c r="O105" i="23"/>
  <c r="L105" i="23"/>
  <c r="I105" i="23"/>
  <c r="F105" i="23"/>
  <c r="O104" i="23"/>
  <c r="L104" i="23"/>
  <c r="I104" i="23"/>
  <c r="E104" i="23"/>
  <c r="F104" i="23" s="1"/>
  <c r="N103" i="23"/>
  <c r="M103" i="23"/>
  <c r="K103" i="23"/>
  <c r="J103" i="23"/>
  <c r="H103" i="23"/>
  <c r="G103" i="23"/>
  <c r="E103" i="23"/>
  <c r="D103" i="23"/>
  <c r="O102" i="23"/>
  <c r="L102" i="23"/>
  <c r="C102" i="23" s="1"/>
  <c r="I102" i="23"/>
  <c r="F102" i="23"/>
  <c r="O101" i="23"/>
  <c r="L101" i="23"/>
  <c r="I101" i="23"/>
  <c r="F101" i="23"/>
  <c r="C101" i="23"/>
  <c r="O100" i="23"/>
  <c r="L100" i="23"/>
  <c r="I100" i="23"/>
  <c r="F100" i="23"/>
  <c r="C100" i="23" s="1"/>
  <c r="O99" i="23"/>
  <c r="L99" i="23"/>
  <c r="I99" i="23"/>
  <c r="F99" i="23"/>
  <c r="C99" i="23" s="1"/>
  <c r="O98" i="23"/>
  <c r="L98" i="23"/>
  <c r="I98" i="23"/>
  <c r="F98" i="23"/>
  <c r="O97" i="23"/>
  <c r="O95" i="23" s="1"/>
  <c r="L97" i="23"/>
  <c r="I97" i="23"/>
  <c r="F97" i="23"/>
  <c r="C97" i="23"/>
  <c r="O96" i="23"/>
  <c r="L96" i="23"/>
  <c r="I96" i="23"/>
  <c r="F96" i="23"/>
  <c r="N95" i="23"/>
  <c r="M95" i="23"/>
  <c r="K95" i="23"/>
  <c r="J95" i="23"/>
  <c r="I95" i="23"/>
  <c r="H95" i="23"/>
  <c r="G95" i="23"/>
  <c r="E95" i="23"/>
  <c r="D95" i="23"/>
  <c r="O94" i="23"/>
  <c r="L94" i="23"/>
  <c r="C94" i="23" s="1"/>
  <c r="I94" i="23"/>
  <c r="F94" i="23"/>
  <c r="O93" i="23"/>
  <c r="L93" i="23"/>
  <c r="I93" i="23"/>
  <c r="F93" i="23"/>
  <c r="C93" i="23"/>
  <c r="O92" i="23"/>
  <c r="L92" i="23"/>
  <c r="I92" i="23"/>
  <c r="F92" i="23"/>
  <c r="O91" i="23"/>
  <c r="L91" i="23"/>
  <c r="I91" i="23"/>
  <c r="I89" i="23" s="1"/>
  <c r="F91" i="23"/>
  <c r="O90" i="23"/>
  <c r="L90" i="23"/>
  <c r="C90" i="23" s="1"/>
  <c r="I90" i="23"/>
  <c r="F90" i="23"/>
  <c r="O89" i="23"/>
  <c r="N89" i="23"/>
  <c r="M89" i="23"/>
  <c r="K89" i="23"/>
  <c r="K83" i="23" s="1"/>
  <c r="J89" i="23"/>
  <c r="H89" i="23"/>
  <c r="G89" i="23"/>
  <c r="G83" i="23" s="1"/>
  <c r="E89" i="23"/>
  <c r="D89" i="23"/>
  <c r="O88" i="23"/>
  <c r="L88" i="23"/>
  <c r="I88" i="23"/>
  <c r="F88" i="23"/>
  <c r="C88" i="23" s="1"/>
  <c r="O87" i="23"/>
  <c r="L87" i="23"/>
  <c r="I87" i="23"/>
  <c r="F87" i="23"/>
  <c r="O86" i="23"/>
  <c r="L86" i="23"/>
  <c r="C86" i="23" s="1"/>
  <c r="I86" i="23"/>
  <c r="F86" i="23"/>
  <c r="O85" i="23"/>
  <c r="O84" i="23" s="1"/>
  <c r="L85" i="23"/>
  <c r="I85" i="23"/>
  <c r="F85" i="23"/>
  <c r="F84" i="23" s="1"/>
  <c r="C85" i="23"/>
  <c r="N84" i="23"/>
  <c r="M84" i="23"/>
  <c r="K84" i="23"/>
  <c r="J84" i="23"/>
  <c r="I84" i="23"/>
  <c r="H84" i="23"/>
  <c r="H83" i="23" s="1"/>
  <c r="G84" i="23"/>
  <c r="E84" i="23"/>
  <c r="D84" i="23"/>
  <c r="D83" i="23" s="1"/>
  <c r="N83" i="23"/>
  <c r="N75" i="23" s="1"/>
  <c r="M83" i="23"/>
  <c r="J83" i="23"/>
  <c r="E83" i="23"/>
  <c r="O82" i="23"/>
  <c r="L82" i="23"/>
  <c r="C82" i="23" s="1"/>
  <c r="I82" i="23"/>
  <c r="F82" i="23"/>
  <c r="O81" i="23"/>
  <c r="O80" i="23" s="1"/>
  <c r="L81" i="23"/>
  <c r="I81" i="23"/>
  <c r="F81" i="23"/>
  <c r="F80" i="23" s="1"/>
  <c r="C81" i="23"/>
  <c r="N80" i="23"/>
  <c r="M80" i="23"/>
  <c r="M76" i="23" s="1"/>
  <c r="M75" i="23" s="1"/>
  <c r="K80" i="23"/>
  <c r="J80" i="23"/>
  <c r="I80" i="23"/>
  <c r="H80" i="23"/>
  <c r="G80" i="23"/>
  <c r="E80" i="23"/>
  <c r="D80" i="23"/>
  <c r="O79" i="23"/>
  <c r="L79" i="23"/>
  <c r="I79" i="23"/>
  <c r="I77" i="23" s="1"/>
  <c r="I76" i="23" s="1"/>
  <c r="F79" i="23"/>
  <c r="C79" i="23" s="1"/>
  <c r="O78" i="23"/>
  <c r="L78" i="23"/>
  <c r="C78" i="23" s="1"/>
  <c r="I78" i="23"/>
  <c r="F78" i="23"/>
  <c r="O77" i="23"/>
  <c r="O76" i="23" s="1"/>
  <c r="N77" i="23"/>
  <c r="M77" i="23"/>
  <c r="K77" i="23"/>
  <c r="K76" i="23" s="1"/>
  <c r="J77" i="23"/>
  <c r="H77" i="23"/>
  <c r="H76" i="23" s="1"/>
  <c r="H75" i="23" s="1"/>
  <c r="G77" i="23"/>
  <c r="G76" i="23" s="1"/>
  <c r="F77" i="23"/>
  <c r="E77" i="23"/>
  <c r="D77" i="23"/>
  <c r="D76" i="23" s="1"/>
  <c r="D75" i="23" s="1"/>
  <c r="N76" i="23"/>
  <c r="J76" i="23"/>
  <c r="E76" i="23"/>
  <c r="E75" i="23" s="1"/>
  <c r="J75" i="23"/>
  <c r="O74" i="23"/>
  <c r="O69" i="23" s="1"/>
  <c r="L74" i="23"/>
  <c r="I74" i="23"/>
  <c r="F74" i="23"/>
  <c r="C74" i="23"/>
  <c r="O73" i="23"/>
  <c r="L73" i="23"/>
  <c r="I73" i="23"/>
  <c r="F73" i="23"/>
  <c r="C73" i="23" s="1"/>
  <c r="O72" i="23"/>
  <c r="L72" i="23"/>
  <c r="I72" i="23"/>
  <c r="F72" i="23"/>
  <c r="O71" i="23"/>
  <c r="L71" i="23"/>
  <c r="I71" i="23"/>
  <c r="F71" i="23"/>
  <c r="O70" i="23"/>
  <c r="L70" i="23"/>
  <c r="C70" i="23" s="1"/>
  <c r="I70" i="23"/>
  <c r="I69" i="23" s="1"/>
  <c r="F70" i="23"/>
  <c r="N69" i="23"/>
  <c r="M69" i="23"/>
  <c r="K69" i="23"/>
  <c r="K67" i="23" s="1"/>
  <c r="J69" i="23"/>
  <c r="H69" i="23"/>
  <c r="H67" i="23" s="1"/>
  <c r="G69" i="23"/>
  <c r="G67" i="23" s="1"/>
  <c r="E69" i="23"/>
  <c r="D69" i="23"/>
  <c r="D67" i="23" s="1"/>
  <c r="D53" i="23" s="1"/>
  <c r="O68" i="23"/>
  <c r="L68" i="23"/>
  <c r="I68" i="23"/>
  <c r="I67" i="23" s="1"/>
  <c r="F68" i="23"/>
  <c r="N67" i="23"/>
  <c r="M67" i="23"/>
  <c r="J67" i="23"/>
  <c r="E67" i="23"/>
  <c r="O66" i="23"/>
  <c r="L66" i="23"/>
  <c r="I66" i="23"/>
  <c r="F66" i="23"/>
  <c r="C66" i="23"/>
  <c r="O65" i="23"/>
  <c r="L65" i="23"/>
  <c r="I65" i="23"/>
  <c r="F65" i="23"/>
  <c r="F58" i="23" s="1"/>
  <c r="O64" i="23"/>
  <c r="L64" i="23"/>
  <c r="I64" i="23"/>
  <c r="F64" i="23"/>
  <c r="O63" i="23"/>
  <c r="L63" i="23"/>
  <c r="I63" i="23"/>
  <c r="F63" i="23"/>
  <c r="O62" i="23"/>
  <c r="L62" i="23"/>
  <c r="C62" i="23" s="1"/>
  <c r="I62" i="23"/>
  <c r="F62" i="23"/>
  <c r="O61" i="23"/>
  <c r="L61" i="23"/>
  <c r="I61" i="23"/>
  <c r="F61" i="23"/>
  <c r="C61" i="23"/>
  <c r="O60" i="23"/>
  <c r="L60" i="23"/>
  <c r="I60" i="23"/>
  <c r="F60" i="23"/>
  <c r="C60" i="23" s="1"/>
  <c r="O59" i="23"/>
  <c r="L59" i="23"/>
  <c r="I59" i="23"/>
  <c r="F59" i="23"/>
  <c r="C59" i="23" s="1"/>
  <c r="O58" i="23"/>
  <c r="N58" i="23"/>
  <c r="M58" i="23"/>
  <c r="K58" i="23"/>
  <c r="K54" i="23" s="1"/>
  <c r="K53" i="23" s="1"/>
  <c r="J58" i="23"/>
  <c r="H58" i="23"/>
  <c r="G58" i="23"/>
  <c r="E58" i="23"/>
  <c r="D58" i="23"/>
  <c r="O57" i="23"/>
  <c r="L57" i="23"/>
  <c r="I57" i="23"/>
  <c r="F57" i="23"/>
  <c r="C57" i="23"/>
  <c r="O56" i="23"/>
  <c r="O55" i="23" s="1"/>
  <c r="O54" i="23" s="1"/>
  <c r="L56" i="23"/>
  <c r="I56" i="23"/>
  <c r="I55" i="23" s="1"/>
  <c r="F56" i="23"/>
  <c r="C56" i="23" s="1"/>
  <c r="N55" i="23"/>
  <c r="M55" i="23"/>
  <c r="M54" i="23" s="1"/>
  <c r="L55" i="23"/>
  <c r="K55" i="23"/>
  <c r="J55" i="23"/>
  <c r="J54" i="23" s="1"/>
  <c r="J53" i="23" s="1"/>
  <c r="J52" i="23" s="1"/>
  <c r="H55" i="23"/>
  <c r="G55" i="23"/>
  <c r="F55" i="23"/>
  <c r="F54" i="23" s="1"/>
  <c r="E55" i="23"/>
  <c r="E54" i="23" s="1"/>
  <c r="D55" i="23"/>
  <c r="N54" i="23"/>
  <c r="N53" i="23" s="1"/>
  <c r="H54" i="23"/>
  <c r="G54" i="23"/>
  <c r="D54" i="23"/>
  <c r="H53" i="23"/>
  <c r="H52" i="23" s="1"/>
  <c r="H51" i="23" s="1"/>
  <c r="G53" i="23"/>
  <c r="O47" i="23"/>
  <c r="C47" i="23" s="1"/>
  <c r="O46" i="23"/>
  <c r="C46" i="23"/>
  <c r="N45" i="23"/>
  <c r="M45" i="23"/>
  <c r="L44" i="23"/>
  <c r="I44" i="23"/>
  <c r="F44" i="23"/>
  <c r="C44" i="23"/>
  <c r="L43" i="23"/>
  <c r="K43" i="23"/>
  <c r="J43" i="23"/>
  <c r="I43" i="23"/>
  <c r="I20" i="23" s="1"/>
  <c r="H43" i="23"/>
  <c r="G43" i="23"/>
  <c r="F43" i="23"/>
  <c r="E43" i="23"/>
  <c r="D43" i="23"/>
  <c r="F42" i="23"/>
  <c r="C42" i="23"/>
  <c r="F41" i="23"/>
  <c r="C41" i="23" s="1"/>
  <c r="E41" i="23"/>
  <c r="D41" i="23"/>
  <c r="L40" i="23"/>
  <c r="C40" i="23" s="1"/>
  <c r="L39" i="23"/>
  <c r="C39" i="23"/>
  <c r="L38" i="23"/>
  <c r="C38" i="23" s="1"/>
  <c r="L37" i="23"/>
  <c r="C37" i="23"/>
  <c r="K36" i="23"/>
  <c r="J36" i="23"/>
  <c r="L35" i="23"/>
  <c r="C35" i="23" s="1"/>
  <c r="L34" i="23"/>
  <c r="C34" i="23"/>
  <c r="K33" i="23"/>
  <c r="J33" i="23"/>
  <c r="L32" i="23"/>
  <c r="K31" i="23"/>
  <c r="K26" i="23" s="1"/>
  <c r="J31" i="23"/>
  <c r="J26" i="23" s="1"/>
  <c r="J20" i="23" s="1"/>
  <c r="L30" i="23"/>
  <c r="C30" i="23"/>
  <c r="L29" i="23"/>
  <c r="C29" i="23" s="1"/>
  <c r="L28" i="23"/>
  <c r="C28" i="23"/>
  <c r="K27" i="23"/>
  <c r="J27" i="23"/>
  <c r="F25" i="23"/>
  <c r="C25" i="23" s="1"/>
  <c r="I24" i="23"/>
  <c r="E24" i="23"/>
  <c r="E20" i="23" s="1"/>
  <c r="O23" i="23"/>
  <c r="L23" i="23"/>
  <c r="C23" i="23" s="1"/>
  <c r="I23" i="23"/>
  <c r="F23" i="23"/>
  <c r="O22" i="23"/>
  <c r="O21" i="23" s="1"/>
  <c r="L22" i="23"/>
  <c r="I22" i="23"/>
  <c r="F22" i="23"/>
  <c r="F21" i="23" s="1"/>
  <c r="C22" i="23"/>
  <c r="N21" i="23"/>
  <c r="N289" i="23" s="1"/>
  <c r="N288" i="23" s="1"/>
  <c r="M21" i="23"/>
  <c r="M289" i="23" s="1"/>
  <c r="M288" i="23" s="1"/>
  <c r="K21" i="23"/>
  <c r="K289" i="23" s="1"/>
  <c r="K288" i="23" s="1"/>
  <c r="J21" i="23"/>
  <c r="J289" i="23" s="1"/>
  <c r="J288" i="23" s="1"/>
  <c r="I21" i="23"/>
  <c r="H21" i="23"/>
  <c r="G21" i="23"/>
  <c r="G289" i="23" s="1"/>
  <c r="G288" i="23" s="1"/>
  <c r="E21" i="23"/>
  <c r="E289" i="23" s="1"/>
  <c r="E288" i="23" s="1"/>
  <c r="D21" i="23"/>
  <c r="N20" i="23"/>
  <c r="M20" i="23"/>
  <c r="G20" i="23"/>
  <c r="O298" i="22"/>
  <c r="L298" i="22"/>
  <c r="C298" i="22" s="1"/>
  <c r="I298" i="22"/>
  <c r="F298" i="22"/>
  <c r="O297" i="22"/>
  <c r="L297" i="22"/>
  <c r="I297" i="22"/>
  <c r="F297" i="22"/>
  <c r="C297" i="22"/>
  <c r="O296" i="22"/>
  <c r="L296" i="22"/>
  <c r="I296" i="22"/>
  <c r="F296" i="22"/>
  <c r="C296" i="22" s="1"/>
  <c r="O295" i="22"/>
  <c r="L295" i="22"/>
  <c r="I295" i="22"/>
  <c r="F295" i="22"/>
  <c r="C295" i="22" s="1"/>
  <c r="O294" i="22"/>
  <c r="O290" i="22" s="1"/>
  <c r="L294" i="22"/>
  <c r="I294" i="22"/>
  <c r="F294" i="22"/>
  <c r="C294" i="22"/>
  <c r="O293" i="22"/>
  <c r="L293" i="22"/>
  <c r="I293" i="22"/>
  <c r="F293" i="22"/>
  <c r="C293" i="22" s="1"/>
  <c r="O292" i="22"/>
  <c r="L292" i="22"/>
  <c r="I292" i="22"/>
  <c r="F292" i="22"/>
  <c r="O291" i="22"/>
  <c r="L291" i="22"/>
  <c r="L290" i="22" s="1"/>
  <c r="I291" i="22"/>
  <c r="F291" i="22"/>
  <c r="N290" i="22"/>
  <c r="M290" i="22"/>
  <c r="K290" i="22"/>
  <c r="J290" i="22"/>
  <c r="H290" i="22"/>
  <c r="G290" i="22"/>
  <c r="E290" i="22"/>
  <c r="D290" i="22"/>
  <c r="O285" i="22"/>
  <c r="L285" i="22"/>
  <c r="C285" i="22" s="1"/>
  <c r="I285" i="22"/>
  <c r="F285" i="22"/>
  <c r="O284" i="22"/>
  <c r="O283" i="22" s="1"/>
  <c r="L284" i="22"/>
  <c r="I284" i="22"/>
  <c r="F284" i="22"/>
  <c r="F283" i="22" s="1"/>
  <c r="C284" i="22"/>
  <c r="N283" i="22"/>
  <c r="M283" i="22"/>
  <c r="L283" i="22"/>
  <c r="K283" i="22"/>
  <c r="J283" i="22"/>
  <c r="I283" i="22"/>
  <c r="H283" i="22"/>
  <c r="G283" i="22"/>
  <c r="E283" i="22"/>
  <c r="D283" i="22"/>
  <c r="O282" i="22"/>
  <c r="L282" i="22"/>
  <c r="L281" i="22" s="1"/>
  <c r="I282" i="22"/>
  <c r="C282" i="22" s="1"/>
  <c r="F282" i="22"/>
  <c r="O281" i="22"/>
  <c r="N281" i="22"/>
  <c r="M281" i="22"/>
  <c r="K281" i="22"/>
  <c r="J281" i="22"/>
  <c r="H281" i="22"/>
  <c r="G281" i="22"/>
  <c r="F281" i="22"/>
  <c r="E281" i="22"/>
  <c r="D281" i="22"/>
  <c r="O280" i="22"/>
  <c r="L280" i="22"/>
  <c r="I280" i="22"/>
  <c r="F280" i="22"/>
  <c r="C280" i="22"/>
  <c r="O279" i="22"/>
  <c r="L279" i="22"/>
  <c r="I279" i="22"/>
  <c r="F279" i="22"/>
  <c r="C279" i="22" s="1"/>
  <c r="O278" i="22"/>
  <c r="L278" i="22"/>
  <c r="I278" i="22"/>
  <c r="C278" i="22" s="1"/>
  <c r="F278" i="22"/>
  <c r="O277" i="22"/>
  <c r="L277" i="22"/>
  <c r="C277" i="22" s="1"/>
  <c r="I277" i="22"/>
  <c r="F277" i="22"/>
  <c r="F276" i="22" s="1"/>
  <c r="O276" i="22"/>
  <c r="N276" i="22"/>
  <c r="M276" i="22"/>
  <c r="K276" i="22"/>
  <c r="J276" i="22"/>
  <c r="H276" i="22"/>
  <c r="G276" i="22"/>
  <c r="E276" i="22"/>
  <c r="D276" i="22"/>
  <c r="O275" i="22"/>
  <c r="L275" i="22"/>
  <c r="I275" i="22"/>
  <c r="F275" i="22"/>
  <c r="C275" i="22" s="1"/>
  <c r="O274" i="22"/>
  <c r="L274" i="22"/>
  <c r="I274" i="22"/>
  <c r="C274" i="22" s="1"/>
  <c r="F274" i="22"/>
  <c r="O273" i="22"/>
  <c r="L273" i="22"/>
  <c r="C273" i="22" s="1"/>
  <c r="I273" i="22"/>
  <c r="F273" i="22"/>
  <c r="F272" i="22" s="1"/>
  <c r="O272" i="22"/>
  <c r="O270" i="22" s="1"/>
  <c r="O269" i="22" s="1"/>
  <c r="N272" i="22"/>
  <c r="M272" i="22"/>
  <c r="K272" i="22"/>
  <c r="K270" i="22" s="1"/>
  <c r="K269" i="22" s="1"/>
  <c r="J272" i="22"/>
  <c r="H272" i="22"/>
  <c r="H270" i="22" s="1"/>
  <c r="H269" i="22" s="1"/>
  <c r="G272" i="22"/>
  <c r="G270" i="22" s="1"/>
  <c r="G269" i="22" s="1"/>
  <c r="E272" i="22"/>
  <c r="D272" i="22"/>
  <c r="D270" i="22" s="1"/>
  <c r="D269" i="22" s="1"/>
  <c r="O271" i="22"/>
  <c r="L271" i="22"/>
  <c r="I271" i="22"/>
  <c r="F271" i="22"/>
  <c r="F270" i="22" s="1"/>
  <c r="N270" i="22"/>
  <c r="M270" i="22"/>
  <c r="M269" i="22" s="1"/>
  <c r="J270" i="22"/>
  <c r="E270" i="22"/>
  <c r="E269" i="22" s="1"/>
  <c r="N269" i="22"/>
  <c r="J269" i="22"/>
  <c r="O268" i="22"/>
  <c r="L268" i="22"/>
  <c r="I268" i="22"/>
  <c r="F268" i="22"/>
  <c r="C268" i="22"/>
  <c r="O267" i="22"/>
  <c r="L267" i="22"/>
  <c r="I267" i="22"/>
  <c r="F267" i="22"/>
  <c r="C267" i="22" s="1"/>
  <c r="O266" i="22"/>
  <c r="L266" i="22"/>
  <c r="I266" i="22"/>
  <c r="C266" i="22" s="1"/>
  <c r="F266" i="22"/>
  <c r="O265" i="22"/>
  <c r="L265" i="22"/>
  <c r="C265" i="22" s="1"/>
  <c r="I265" i="22"/>
  <c r="F265" i="22"/>
  <c r="F264" i="22" s="1"/>
  <c r="O264" i="22"/>
  <c r="N264" i="22"/>
  <c r="M264" i="22"/>
  <c r="K264" i="22"/>
  <c r="J264" i="22"/>
  <c r="H264" i="22"/>
  <c r="G264" i="22"/>
  <c r="E264" i="22"/>
  <c r="D264" i="22"/>
  <c r="O263" i="22"/>
  <c r="L263" i="22"/>
  <c r="I263" i="22"/>
  <c r="F263" i="22"/>
  <c r="C263" i="22" s="1"/>
  <c r="O262" i="22"/>
  <c r="L262" i="22"/>
  <c r="I262" i="22"/>
  <c r="C262" i="22" s="1"/>
  <c r="F262" i="22"/>
  <c r="O261" i="22"/>
  <c r="L261" i="22"/>
  <c r="C261" i="22" s="1"/>
  <c r="I261" i="22"/>
  <c r="F261" i="22"/>
  <c r="F260" i="22" s="1"/>
  <c r="O260" i="22"/>
  <c r="O259" i="22" s="1"/>
  <c r="N260" i="22"/>
  <c r="M260" i="22"/>
  <c r="K260" i="22"/>
  <c r="K259" i="22" s="1"/>
  <c r="J260" i="22"/>
  <c r="H260" i="22"/>
  <c r="G260" i="22"/>
  <c r="G259" i="22" s="1"/>
  <c r="E260" i="22"/>
  <c r="D260" i="22"/>
  <c r="N259" i="22"/>
  <c r="M259" i="22"/>
  <c r="J259" i="22"/>
  <c r="H259" i="22"/>
  <c r="E259" i="22"/>
  <c r="D259" i="22"/>
  <c r="O258" i="22"/>
  <c r="L258" i="22"/>
  <c r="I258" i="22"/>
  <c r="C258" i="22" s="1"/>
  <c r="F258" i="22"/>
  <c r="O257" i="22"/>
  <c r="L257" i="22"/>
  <c r="C257" i="22" s="1"/>
  <c r="I257" i="22"/>
  <c r="F257" i="22"/>
  <c r="O256" i="22"/>
  <c r="L256" i="22"/>
  <c r="I256" i="22"/>
  <c r="F256" i="22"/>
  <c r="C256" i="22"/>
  <c r="O255" i="22"/>
  <c r="L255" i="22"/>
  <c r="I255" i="22"/>
  <c r="F255" i="22"/>
  <c r="C255" i="22" s="1"/>
  <c r="O254" i="22"/>
  <c r="L254" i="22"/>
  <c r="I254" i="22"/>
  <c r="C254" i="22" s="1"/>
  <c r="F254" i="22"/>
  <c r="O253" i="22"/>
  <c r="L253" i="22"/>
  <c r="C253" i="22" s="1"/>
  <c r="I253" i="22"/>
  <c r="F253" i="22"/>
  <c r="F252" i="22" s="1"/>
  <c r="O252" i="22"/>
  <c r="O251" i="22" s="1"/>
  <c r="N252" i="22"/>
  <c r="M252" i="22"/>
  <c r="K252" i="22"/>
  <c r="K251" i="22" s="1"/>
  <c r="J252" i="22"/>
  <c r="H252" i="22"/>
  <c r="G252" i="22"/>
  <c r="G251" i="22" s="1"/>
  <c r="E252" i="22"/>
  <c r="D252" i="22"/>
  <c r="N251" i="22"/>
  <c r="M251" i="22"/>
  <c r="J251" i="22"/>
  <c r="H251" i="22"/>
  <c r="E251" i="22"/>
  <c r="D251" i="22"/>
  <c r="O250" i="22"/>
  <c r="L250" i="22"/>
  <c r="I250" i="22"/>
  <c r="C250" i="22" s="1"/>
  <c r="F250" i="22"/>
  <c r="O249" i="22"/>
  <c r="L249" i="22"/>
  <c r="C249" i="22" s="1"/>
  <c r="I249" i="22"/>
  <c r="F249" i="22"/>
  <c r="O248" i="22"/>
  <c r="O246" i="22" s="1"/>
  <c r="L248" i="22"/>
  <c r="I248" i="22"/>
  <c r="F248" i="22"/>
  <c r="C248" i="22"/>
  <c r="O247" i="22"/>
  <c r="L247" i="22"/>
  <c r="L246" i="22" s="1"/>
  <c r="I247" i="22"/>
  <c r="F247" i="22"/>
  <c r="F246" i="22" s="1"/>
  <c r="C246" i="22" s="1"/>
  <c r="N246" i="22"/>
  <c r="M246" i="22"/>
  <c r="K246" i="22"/>
  <c r="J246" i="22"/>
  <c r="I246" i="22"/>
  <c r="H246" i="22"/>
  <c r="G246" i="22"/>
  <c r="E246" i="22"/>
  <c r="D246" i="22"/>
  <c r="O245" i="22"/>
  <c r="L245" i="22"/>
  <c r="C245" i="22" s="1"/>
  <c r="I245" i="22"/>
  <c r="F245" i="22"/>
  <c r="O244" i="22"/>
  <c r="L244" i="22"/>
  <c r="I244" i="22"/>
  <c r="F244" i="22"/>
  <c r="C244" i="22"/>
  <c r="O243" i="22"/>
  <c r="L243" i="22"/>
  <c r="I243" i="22"/>
  <c r="F243" i="22"/>
  <c r="C243" i="22" s="1"/>
  <c r="O242" i="22"/>
  <c r="L242" i="22"/>
  <c r="I242" i="22"/>
  <c r="C242" i="22" s="1"/>
  <c r="F242" i="22"/>
  <c r="O241" i="22"/>
  <c r="L241" i="22"/>
  <c r="C241" i="22" s="1"/>
  <c r="I241" i="22"/>
  <c r="F241" i="22"/>
  <c r="O240" i="22"/>
  <c r="O238" i="22" s="1"/>
  <c r="L240" i="22"/>
  <c r="I240" i="22"/>
  <c r="F240" i="22"/>
  <c r="C240" i="22"/>
  <c r="O239" i="22"/>
  <c r="L239" i="22"/>
  <c r="L238" i="22" s="1"/>
  <c r="I239" i="22"/>
  <c r="F239" i="22"/>
  <c r="F238" i="22" s="1"/>
  <c r="C238" i="22" s="1"/>
  <c r="N238" i="22"/>
  <c r="M238" i="22"/>
  <c r="M231" i="22" s="1"/>
  <c r="M230" i="22" s="1"/>
  <c r="K238" i="22"/>
  <c r="J238" i="22"/>
  <c r="I238" i="22"/>
  <c r="H238" i="22"/>
  <c r="G238" i="22"/>
  <c r="E238" i="22"/>
  <c r="E231" i="22" s="1"/>
  <c r="E230" i="22" s="1"/>
  <c r="D238" i="22"/>
  <c r="O237" i="22"/>
  <c r="L237" i="22"/>
  <c r="C237" i="22" s="1"/>
  <c r="I237" i="22"/>
  <c r="F237" i="22"/>
  <c r="O236" i="22"/>
  <c r="O235" i="22" s="1"/>
  <c r="L236" i="22"/>
  <c r="I236" i="22"/>
  <c r="F236" i="22"/>
  <c r="F235" i="22" s="1"/>
  <c r="C235" i="22" s="1"/>
  <c r="C236" i="22"/>
  <c r="N235" i="22"/>
  <c r="M235" i="22"/>
  <c r="L235" i="22"/>
  <c r="K235" i="22"/>
  <c r="J235" i="22"/>
  <c r="I235" i="22"/>
  <c r="H235" i="22"/>
  <c r="G235" i="22"/>
  <c r="E235" i="22"/>
  <c r="D235" i="22"/>
  <c r="O234" i="22"/>
  <c r="L234" i="22"/>
  <c r="L233" i="22" s="1"/>
  <c r="I234" i="22"/>
  <c r="C234" i="22" s="1"/>
  <c r="F234" i="22"/>
  <c r="O233" i="22"/>
  <c r="N233" i="22"/>
  <c r="N231" i="22" s="1"/>
  <c r="N230" i="22" s="1"/>
  <c r="M233" i="22"/>
  <c r="K233" i="22"/>
  <c r="K231" i="22" s="1"/>
  <c r="K230" i="22" s="1"/>
  <c r="J233" i="22"/>
  <c r="J231" i="22" s="1"/>
  <c r="J230" i="22" s="1"/>
  <c r="H233" i="22"/>
  <c r="G233" i="22"/>
  <c r="G231" i="22" s="1"/>
  <c r="F233" i="22"/>
  <c r="E233" i="22"/>
  <c r="D233" i="22"/>
  <c r="O232" i="22"/>
  <c r="L232" i="22"/>
  <c r="I232" i="22"/>
  <c r="F232" i="22"/>
  <c r="C232" i="22"/>
  <c r="H231" i="22"/>
  <c r="H230" i="22" s="1"/>
  <c r="D231" i="22"/>
  <c r="D230" i="22" s="1"/>
  <c r="O229" i="22"/>
  <c r="L229" i="22"/>
  <c r="C229" i="22" s="1"/>
  <c r="I229" i="22"/>
  <c r="F229" i="22"/>
  <c r="O228" i="22"/>
  <c r="O227" i="22" s="1"/>
  <c r="L228" i="22"/>
  <c r="I228" i="22"/>
  <c r="F228" i="22"/>
  <c r="F227" i="22" s="1"/>
  <c r="C227" i="22" s="1"/>
  <c r="C228" i="22"/>
  <c r="N227" i="22"/>
  <c r="M227" i="22"/>
  <c r="L227" i="22"/>
  <c r="K227" i="22"/>
  <c r="J227" i="22"/>
  <c r="I227" i="22"/>
  <c r="H227" i="22"/>
  <c r="G227" i="22"/>
  <c r="E227" i="22"/>
  <c r="D227" i="22"/>
  <c r="O226" i="22"/>
  <c r="L226" i="22"/>
  <c r="I226" i="22"/>
  <c r="E226" i="22"/>
  <c r="D226" i="22"/>
  <c r="F226" i="22" s="1"/>
  <c r="C226" i="22" s="1"/>
  <c r="O225" i="22"/>
  <c r="L225" i="22"/>
  <c r="I225" i="22"/>
  <c r="F225" i="22"/>
  <c r="C225" i="22" s="1"/>
  <c r="O224" i="22"/>
  <c r="L224" i="22"/>
  <c r="I224" i="22"/>
  <c r="C224" i="22" s="1"/>
  <c r="F224" i="22"/>
  <c r="O223" i="22"/>
  <c r="L223" i="22"/>
  <c r="C223" i="22" s="1"/>
  <c r="I223" i="22"/>
  <c r="F223" i="22"/>
  <c r="O222" i="22"/>
  <c r="L222" i="22"/>
  <c r="I222" i="22"/>
  <c r="F222" i="22"/>
  <c r="C222" i="22"/>
  <c r="O221" i="22"/>
  <c r="L221" i="22"/>
  <c r="I221" i="22"/>
  <c r="F221" i="22"/>
  <c r="C221" i="22" s="1"/>
  <c r="O220" i="22"/>
  <c r="L220" i="22"/>
  <c r="I220" i="22"/>
  <c r="C220" i="22" s="1"/>
  <c r="F220" i="22"/>
  <c r="O219" i="22"/>
  <c r="L219" i="22"/>
  <c r="C219" i="22" s="1"/>
  <c r="I219" i="22"/>
  <c r="F219" i="22"/>
  <c r="O218" i="22"/>
  <c r="O216" i="22" s="1"/>
  <c r="L218" i="22"/>
  <c r="I218" i="22"/>
  <c r="F218" i="22"/>
  <c r="C218" i="22"/>
  <c r="O217" i="22"/>
  <c r="L217" i="22"/>
  <c r="L216" i="22" s="1"/>
  <c r="I217" i="22"/>
  <c r="F217" i="22"/>
  <c r="F216" i="22" s="1"/>
  <c r="N216" i="22"/>
  <c r="M216" i="22"/>
  <c r="K216" i="22"/>
  <c r="J216" i="22"/>
  <c r="I216" i="22"/>
  <c r="H216" i="22"/>
  <c r="G216" i="22"/>
  <c r="E216" i="22"/>
  <c r="D216" i="22"/>
  <c r="O215" i="22"/>
  <c r="L215" i="22"/>
  <c r="C215" i="22" s="1"/>
  <c r="I215" i="22"/>
  <c r="F215" i="22"/>
  <c r="O214" i="22"/>
  <c r="L214" i="22"/>
  <c r="I214" i="22"/>
  <c r="F214" i="22"/>
  <c r="C214" i="22"/>
  <c r="O213" i="22"/>
  <c r="L213" i="22"/>
  <c r="I213" i="22"/>
  <c r="F213" i="22"/>
  <c r="C213" i="22" s="1"/>
  <c r="O212" i="22"/>
  <c r="L212" i="22"/>
  <c r="I212" i="22"/>
  <c r="C212" i="22" s="1"/>
  <c r="F212" i="22"/>
  <c r="O211" i="22"/>
  <c r="L211" i="22"/>
  <c r="C211" i="22" s="1"/>
  <c r="I211" i="22"/>
  <c r="F211" i="22"/>
  <c r="O210" i="22"/>
  <c r="L210" i="22"/>
  <c r="I210" i="22"/>
  <c r="F210" i="22"/>
  <c r="C210" i="22"/>
  <c r="O209" i="22"/>
  <c r="L209" i="22"/>
  <c r="I209" i="22"/>
  <c r="F209" i="22"/>
  <c r="C209" i="22" s="1"/>
  <c r="O208" i="22"/>
  <c r="L208" i="22"/>
  <c r="I208" i="22"/>
  <c r="C208" i="22" s="1"/>
  <c r="F208" i="22"/>
  <c r="O207" i="22"/>
  <c r="L207" i="22"/>
  <c r="C207" i="22" s="1"/>
  <c r="I207" i="22"/>
  <c r="F207" i="22"/>
  <c r="O206" i="22"/>
  <c r="O205" i="22" s="1"/>
  <c r="O204" i="22" s="1"/>
  <c r="L206" i="22"/>
  <c r="I206" i="22"/>
  <c r="F206" i="22"/>
  <c r="F205" i="22" s="1"/>
  <c r="C206" i="22"/>
  <c r="N205" i="22"/>
  <c r="M205" i="22"/>
  <c r="L205" i="22"/>
  <c r="K205" i="22"/>
  <c r="J205" i="22"/>
  <c r="H205" i="22"/>
  <c r="H204" i="22" s="1"/>
  <c r="G205" i="22"/>
  <c r="E205" i="22"/>
  <c r="D205" i="22"/>
  <c r="D204" i="22" s="1"/>
  <c r="N204" i="22"/>
  <c r="M204" i="22"/>
  <c r="K204" i="22"/>
  <c r="J204" i="22"/>
  <c r="G204" i="22"/>
  <c r="E204" i="22"/>
  <c r="O203" i="22"/>
  <c r="L203" i="22"/>
  <c r="C203" i="22" s="1"/>
  <c r="I203" i="22"/>
  <c r="F203" i="22"/>
  <c r="O202" i="22"/>
  <c r="L202" i="22"/>
  <c r="I202" i="22"/>
  <c r="F202" i="22"/>
  <c r="C202" i="22"/>
  <c r="O201" i="22"/>
  <c r="L201" i="22"/>
  <c r="I201" i="22"/>
  <c r="F201" i="22"/>
  <c r="C201" i="22" s="1"/>
  <c r="O200" i="22"/>
  <c r="L200" i="22"/>
  <c r="I200" i="22"/>
  <c r="C200" i="22" s="1"/>
  <c r="F200" i="22"/>
  <c r="O199" i="22"/>
  <c r="L199" i="22"/>
  <c r="C199" i="22" s="1"/>
  <c r="I199" i="22"/>
  <c r="F199" i="22"/>
  <c r="F198" i="22" s="1"/>
  <c r="O198" i="22"/>
  <c r="O196" i="22" s="1"/>
  <c r="O195" i="22" s="1"/>
  <c r="N198" i="22"/>
  <c r="M198" i="22"/>
  <c r="K198" i="22"/>
  <c r="K196" i="22" s="1"/>
  <c r="K195" i="22" s="1"/>
  <c r="J198" i="22"/>
  <c r="H198" i="22"/>
  <c r="H196" i="22" s="1"/>
  <c r="H195" i="22" s="1"/>
  <c r="H194" i="22" s="1"/>
  <c r="G198" i="22"/>
  <c r="G196" i="22" s="1"/>
  <c r="G195" i="22" s="1"/>
  <c r="E198" i="22"/>
  <c r="D198" i="22"/>
  <c r="D196" i="22" s="1"/>
  <c r="D195" i="22" s="1"/>
  <c r="D194" i="22" s="1"/>
  <c r="O197" i="22"/>
  <c r="L197" i="22"/>
  <c r="I197" i="22"/>
  <c r="F197" i="22"/>
  <c r="F196" i="22" s="1"/>
  <c r="N196" i="22"/>
  <c r="M196" i="22"/>
  <c r="M195" i="22" s="1"/>
  <c r="M194" i="22" s="1"/>
  <c r="J196" i="22"/>
  <c r="E196" i="22"/>
  <c r="E195" i="22" s="1"/>
  <c r="E194" i="22" s="1"/>
  <c r="N195" i="22"/>
  <c r="N194" i="22" s="1"/>
  <c r="J195" i="22"/>
  <c r="O193" i="22"/>
  <c r="L193" i="22"/>
  <c r="L192" i="22" s="1"/>
  <c r="L191" i="22" s="1"/>
  <c r="I193" i="22"/>
  <c r="F193" i="22"/>
  <c r="F192" i="22" s="1"/>
  <c r="O192" i="22"/>
  <c r="N192" i="22"/>
  <c r="M192" i="22"/>
  <c r="M191" i="22" s="1"/>
  <c r="K192" i="22"/>
  <c r="J192" i="22"/>
  <c r="I192" i="22"/>
  <c r="I191" i="22" s="1"/>
  <c r="H192" i="22"/>
  <c r="G192" i="22"/>
  <c r="E192" i="22"/>
  <c r="E191" i="22" s="1"/>
  <c r="D192" i="22"/>
  <c r="O191" i="22"/>
  <c r="N191" i="22"/>
  <c r="K191" i="22"/>
  <c r="J191" i="22"/>
  <c r="H191" i="22"/>
  <c r="G191" i="22"/>
  <c r="D191" i="22"/>
  <c r="O190" i="22"/>
  <c r="O188" i="22" s="1"/>
  <c r="O187" i="22" s="1"/>
  <c r="L190" i="22"/>
  <c r="I190" i="22"/>
  <c r="F190" i="22"/>
  <c r="C190" i="22"/>
  <c r="O189" i="22"/>
  <c r="L189" i="22"/>
  <c r="L188" i="22" s="1"/>
  <c r="I189" i="22"/>
  <c r="F189" i="22"/>
  <c r="F188" i="22" s="1"/>
  <c r="N188" i="22"/>
  <c r="M188" i="22"/>
  <c r="K188" i="22"/>
  <c r="J188" i="22"/>
  <c r="I188" i="22"/>
  <c r="H188" i="22"/>
  <c r="G188" i="22"/>
  <c r="E188" i="22"/>
  <c r="E187" i="22" s="1"/>
  <c r="D188" i="22"/>
  <c r="N187" i="22"/>
  <c r="K187" i="22"/>
  <c r="J187" i="22"/>
  <c r="H187" i="22"/>
  <c r="G187" i="22"/>
  <c r="D187" i="22"/>
  <c r="O186" i="22"/>
  <c r="O184" i="22" s="1"/>
  <c r="L186" i="22"/>
  <c r="I186" i="22"/>
  <c r="F186" i="22"/>
  <c r="C186" i="22"/>
  <c r="O185" i="22"/>
  <c r="L185" i="22"/>
  <c r="L184" i="22" s="1"/>
  <c r="I185" i="22"/>
  <c r="F185" i="22"/>
  <c r="F184" i="22" s="1"/>
  <c r="C184" i="22" s="1"/>
  <c r="N184" i="22"/>
  <c r="M184" i="22"/>
  <c r="M173" i="22" s="1"/>
  <c r="K184" i="22"/>
  <c r="J184" i="22"/>
  <c r="I184" i="22"/>
  <c r="H184" i="22"/>
  <c r="G184" i="22"/>
  <c r="E184" i="22"/>
  <c r="E173" i="22" s="1"/>
  <c r="D184" i="22"/>
  <c r="O183" i="22"/>
  <c r="L183" i="22"/>
  <c r="C183" i="22" s="1"/>
  <c r="I183" i="22"/>
  <c r="F183" i="22"/>
  <c r="O182" i="22"/>
  <c r="O179" i="22" s="1"/>
  <c r="L182" i="22"/>
  <c r="I182" i="22"/>
  <c r="F182" i="22"/>
  <c r="C182" i="22"/>
  <c r="O181" i="22"/>
  <c r="L181" i="22"/>
  <c r="I181" i="22"/>
  <c r="F181" i="22"/>
  <c r="C181" i="22" s="1"/>
  <c r="O180" i="22"/>
  <c r="L180" i="22"/>
  <c r="L179" i="22" s="1"/>
  <c r="I180" i="22"/>
  <c r="C180" i="22" s="1"/>
  <c r="F180" i="22"/>
  <c r="N179" i="22"/>
  <c r="M179" i="22"/>
  <c r="K179" i="22"/>
  <c r="J179" i="22"/>
  <c r="H179" i="22"/>
  <c r="G179" i="22"/>
  <c r="F179" i="22"/>
  <c r="E179" i="22"/>
  <c r="D179" i="22"/>
  <c r="O178" i="22"/>
  <c r="O175" i="22" s="1"/>
  <c r="O174" i="22" s="1"/>
  <c r="O173" i="22" s="1"/>
  <c r="L178" i="22"/>
  <c r="I178" i="22"/>
  <c r="F178" i="22"/>
  <c r="C178" i="22"/>
  <c r="O177" i="22"/>
  <c r="L177" i="22"/>
  <c r="I177" i="22"/>
  <c r="F177" i="22"/>
  <c r="C177" i="22" s="1"/>
  <c r="O176" i="22"/>
  <c r="L176" i="22"/>
  <c r="L175" i="22" s="1"/>
  <c r="I176" i="22"/>
  <c r="C176" i="22" s="1"/>
  <c r="F176" i="22"/>
  <c r="N175" i="22"/>
  <c r="N174" i="22" s="1"/>
  <c r="N173" i="22" s="1"/>
  <c r="M175" i="22"/>
  <c r="K175" i="22"/>
  <c r="J175" i="22"/>
  <c r="J174" i="22" s="1"/>
  <c r="J173" i="22" s="1"/>
  <c r="H175" i="22"/>
  <c r="G175" i="22"/>
  <c r="F175" i="22"/>
  <c r="E175" i="22"/>
  <c r="D175" i="22"/>
  <c r="M174" i="22"/>
  <c r="K174" i="22"/>
  <c r="K173" i="22" s="1"/>
  <c r="H174" i="22"/>
  <c r="G174" i="22"/>
  <c r="G173" i="22" s="1"/>
  <c r="E174" i="22"/>
  <c r="D174" i="22"/>
  <c r="H173" i="22"/>
  <c r="D173" i="22"/>
  <c r="O172" i="22"/>
  <c r="L172" i="22"/>
  <c r="I172" i="22"/>
  <c r="C172" i="22" s="1"/>
  <c r="F172" i="22"/>
  <c r="O171" i="22"/>
  <c r="L171" i="22"/>
  <c r="C171" i="22" s="1"/>
  <c r="I171" i="22"/>
  <c r="F171" i="22"/>
  <c r="O170" i="22"/>
  <c r="L170" i="22"/>
  <c r="I170" i="22"/>
  <c r="F170" i="22"/>
  <c r="C170" i="22"/>
  <c r="O169" i="22"/>
  <c r="L169" i="22"/>
  <c r="I169" i="22"/>
  <c r="F169" i="22"/>
  <c r="C169" i="22" s="1"/>
  <c r="O168" i="22"/>
  <c r="L168" i="22"/>
  <c r="I168" i="22"/>
  <c r="C168" i="22" s="1"/>
  <c r="F168" i="22"/>
  <c r="O167" i="22"/>
  <c r="L167" i="22"/>
  <c r="C167" i="22" s="1"/>
  <c r="I167" i="22"/>
  <c r="F167" i="22"/>
  <c r="F166" i="22" s="1"/>
  <c r="O166" i="22"/>
  <c r="O165" i="22" s="1"/>
  <c r="N166" i="22"/>
  <c r="M166" i="22"/>
  <c r="K166" i="22"/>
  <c r="K165" i="22" s="1"/>
  <c r="K75" i="22" s="1"/>
  <c r="J166" i="22"/>
  <c r="H166" i="22"/>
  <c r="G166" i="22"/>
  <c r="G165" i="22" s="1"/>
  <c r="G75" i="22" s="1"/>
  <c r="E166" i="22"/>
  <c r="D166" i="22"/>
  <c r="N165" i="22"/>
  <c r="M165" i="22"/>
  <c r="J165" i="22"/>
  <c r="H165" i="22"/>
  <c r="E165" i="22"/>
  <c r="D165" i="22"/>
  <c r="O164" i="22"/>
  <c r="L164" i="22"/>
  <c r="I164" i="22"/>
  <c r="C164" i="22" s="1"/>
  <c r="F164" i="22"/>
  <c r="O163" i="22"/>
  <c r="L163" i="22"/>
  <c r="C163" i="22" s="1"/>
  <c r="I163" i="22"/>
  <c r="F163" i="22"/>
  <c r="O162" i="22"/>
  <c r="O160" i="22" s="1"/>
  <c r="L162" i="22"/>
  <c r="I162" i="22"/>
  <c r="F162" i="22"/>
  <c r="C162" i="22"/>
  <c r="O161" i="22"/>
  <c r="L161" i="22"/>
  <c r="L160" i="22" s="1"/>
  <c r="I161" i="22"/>
  <c r="F161" i="22"/>
  <c r="F160" i="22" s="1"/>
  <c r="N160" i="22"/>
  <c r="M160" i="22"/>
  <c r="K160" i="22"/>
  <c r="J160" i="22"/>
  <c r="I160" i="22"/>
  <c r="H160" i="22"/>
  <c r="G160" i="22"/>
  <c r="E160" i="22"/>
  <c r="D160" i="22"/>
  <c r="O159" i="22"/>
  <c r="L159" i="22"/>
  <c r="C159" i="22" s="1"/>
  <c r="I159" i="22"/>
  <c r="F159" i="22"/>
  <c r="O158" i="22"/>
  <c r="L158" i="22"/>
  <c r="I158" i="22"/>
  <c r="F158" i="22"/>
  <c r="C158" i="22"/>
  <c r="O157" i="22"/>
  <c r="L157" i="22"/>
  <c r="I157" i="22"/>
  <c r="F157" i="22"/>
  <c r="C157" i="22" s="1"/>
  <c r="O156" i="22"/>
  <c r="L156" i="22"/>
  <c r="I156" i="22"/>
  <c r="C156" i="22" s="1"/>
  <c r="F156" i="22"/>
  <c r="O155" i="22"/>
  <c r="L155" i="22"/>
  <c r="C155" i="22" s="1"/>
  <c r="I155" i="22"/>
  <c r="F155" i="22"/>
  <c r="O154" i="22"/>
  <c r="O151" i="22" s="1"/>
  <c r="L154" i="22"/>
  <c r="I154" i="22"/>
  <c r="F154" i="22"/>
  <c r="C154" i="22"/>
  <c r="O153" i="22"/>
  <c r="L153" i="22"/>
  <c r="I153" i="22"/>
  <c r="F153" i="22"/>
  <c r="C153" i="22" s="1"/>
  <c r="O152" i="22"/>
  <c r="L152" i="22"/>
  <c r="L151" i="22" s="1"/>
  <c r="I152" i="22"/>
  <c r="C152" i="22" s="1"/>
  <c r="F152" i="22"/>
  <c r="N151" i="22"/>
  <c r="M151" i="22"/>
  <c r="K151" i="22"/>
  <c r="J151" i="22"/>
  <c r="H151" i="22"/>
  <c r="G151" i="22"/>
  <c r="F151" i="22"/>
  <c r="E151" i="22"/>
  <c r="D151" i="22"/>
  <c r="O150" i="22"/>
  <c r="L150" i="22"/>
  <c r="I150" i="22"/>
  <c r="F150" i="22"/>
  <c r="C150" i="22"/>
  <c r="O149" i="22"/>
  <c r="L149" i="22"/>
  <c r="I149" i="22"/>
  <c r="F149" i="22"/>
  <c r="C149" i="22" s="1"/>
  <c r="O148" i="22"/>
  <c r="L148" i="22"/>
  <c r="I148" i="22"/>
  <c r="C148" i="22" s="1"/>
  <c r="F148" i="22"/>
  <c r="O147" i="22"/>
  <c r="L147" i="22"/>
  <c r="C147" i="22" s="1"/>
  <c r="I147" i="22"/>
  <c r="F147" i="22"/>
  <c r="O146" i="22"/>
  <c r="O144" i="22" s="1"/>
  <c r="L146" i="22"/>
  <c r="I146" i="22"/>
  <c r="F146" i="22"/>
  <c r="C146" i="22"/>
  <c r="O145" i="22"/>
  <c r="L145" i="22"/>
  <c r="L144" i="22" s="1"/>
  <c r="I145" i="22"/>
  <c r="F145" i="22"/>
  <c r="F144" i="22" s="1"/>
  <c r="C144" i="22" s="1"/>
  <c r="N144" i="22"/>
  <c r="M144" i="22"/>
  <c r="K144" i="22"/>
  <c r="J144" i="22"/>
  <c r="I144" i="22"/>
  <c r="H144" i="22"/>
  <c r="G144" i="22"/>
  <c r="E144" i="22"/>
  <c r="D144" i="22"/>
  <c r="O143" i="22"/>
  <c r="L143" i="22"/>
  <c r="C143" i="22" s="1"/>
  <c r="I143" i="22"/>
  <c r="F143" i="22"/>
  <c r="O142" i="22"/>
  <c r="O141" i="22" s="1"/>
  <c r="L142" i="22"/>
  <c r="I142" i="22"/>
  <c r="F142" i="22"/>
  <c r="F141" i="22" s="1"/>
  <c r="C141" i="22" s="1"/>
  <c r="C142" i="22"/>
  <c r="N141" i="22"/>
  <c r="M141" i="22"/>
  <c r="L141" i="22"/>
  <c r="K141" i="22"/>
  <c r="J141" i="22"/>
  <c r="I141" i="22"/>
  <c r="H141" i="22"/>
  <c r="H130" i="22" s="1"/>
  <c r="H75" i="22" s="1"/>
  <c r="G141" i="22"/>
  <c r="E141" i="22"/>
  <c r="D141" i="22"/>
  <c r="D130" i="22" s="1"/>
  <c r="D75" i="22" s="1"/>
  <c r="O140" i="22"/>
  <c r="L140" i="22"/>
  <c r="I140" i="22"/>
  <c r="C140" i="22" s="1"/>
  <c r="F140" i="22"/>
  <c r="O139" i="22"/>
  <c r="L139" i="22"/>
  <c r="C139" i="22" s="1"/>
  <c r="I139" i="22"/>
  <c r="F139" i="22"/>
  <c r="O138" i="22"/>
  <c r="O136" i="22" s="1"/>
  <c r="L138" i="22"/>
  <c r="I138" i="22"/>
  <c r="F138" i="22"/>
  <c r="C138" i="22"/>
  <c r="O137" i="22"/>
  <c r="L137" i="22"/>
  <c r="L136" i="22" s="1"/>
  <c r="I137" i="22"/>
  <c r="F137" i="22"/>
  <c r="F136" i="22" s="1"/>
  <c r="C136" i="22" s="1"/>
  <c r="N136" i="22"/>
  <c r="M136" i="22"/>
  <c r="M130" i="22" s="1"/>
  <c r="K136" i="22"/>
  <c r="J136" i="22"/>
  <c r="I136" i="22"/>
  <c r="H136" i="22"/>
  <c r="G136" i="22"/>
  <c r="E136" i="22"/>
  <c r="E130" i="22" s="1"/>
  <c r="D136" i="22"/>
  <c r="O135" i="22"/>
  <c r="L135" i="22"/>
  <c r="C135" i="22" s="1"/>
  <c r="I135" i="22"/>
  <c r="F135" i="22"/>
  <c r="O134" i="22"/>
  <c r="O131" i="22" s="1"/>
  <c r="L134" i="22"/>
  <c r="I134" i="22"/>
  <c r="F134" i="22"/>
  <c r="C134" i="22"/>
  <c r="O133" i="22"/>
  <c r="L133" i="22"/>
  <c r="I133" i="22"/>
  <c r="F133" i="22"/>
  <c r="C133" i="22" s="1"/>
  <c r="O132" i="22"/>
  <c r="L132" i="22"/>
  <c r="L131" i="22" s="1"/>
  <c r="L130" i="22" s="1"/>
  <c r="I132" i="22"/>
  <c r="C132" i="22" s="1"/>
  <c r="F132" i="22"/>
  <c r="N131" i="22"/>
  <c r="N130" i="22" s="1"/>
  <c r="M131" i="22"/>
  <c r="K131" i="22"/>
  <c r="J131" i="22"/>
  <c r="J130" i="22" s="1"/>
  <c r="H131" i="22"/>
  <c r="G131" i="22"/>
  <c r="F131" i="22"/>
  <c r="E131" i="22"/>
  <c r="D131" i="22"/>
  <c r="K130" i="22"/>
  <c r="G130" i="22"/>
  <c r="O129" i="22"/>
  <c r="L129" i="22"/>
  <c r="L128" i="22" s="1"/>
  <c r="I129" i="22"/>
  <c r="F129" i="22"/>
  <c r="F128" i="22" s="1"/>
  <c r="O128" i="22"/>
  <c r="N128" i="22"/>
  <c r="M128" i="22"/>
  <c r="K128" i="22"/>
  <c r="J128" i="22"/>
  <c r="I128" i="22"/>
  <c r="H128" i="22"/>
  <c r="G128" i="22"/>
  <c r="E128" i="22"/>
  <c r="D128" i="22"/>
  <c r="O127" i="22"/>
  <c r="L127" i="22"/>
  <c r="C127" i="22" s="1"/>
  <c r="I127" i="22"/>
  <c r="F127" i="22"/>
  <c r="O126" i="22"/>
  <c r="L126" i="22"/>
  <c r="I126" i="22"/>
  <c r="F126" i="22"/>
  <c r="C126" i="22"/>
  <c r="O125" i="22"/>
  <c r="L125" i="22"/>
  <c r="I125" i="22"/>
  <c r="F125" i="22"/>
  <c r="C125" i="22" s="1"/>
  <c r="O124" i="22"/>
  <c r="L124" i="22"/>
  <c r="I124" i="22"/>
  <c r="C124" i="22" s="1"/>
  <c r="F124" i="22"/>
  <c r="O123" i="22"/>
  <c r="L123" i="22"/>
  <c r="C123" i="22" s="1"/>
  <c r="I123" i="22"/>
  <c r="F123" i="22"/>
  <c r="F122" i="22" s="1"/>
  <c r="O122" i="22"/>
  <c r="N122" i="22"/>
  <c r="M122" i="22"/>
  <c r="K122" i="22"/>
  <c r="J122" i="22"/>
  <c r="H122" i="22"/>
  <c r="G122" i="22"/>
  <c r="E122" i="22"/>
  <c r="D122" i="22"/>
  <c r="O121" i="22"/>
  <c r="L121" i="22"/>
  <c r="I121" i="22"/>
  <c r="F121" i="22"/>
  <c r="C121" i="22" s="1"/>
  <c r="O120" i="22"/>
  <c r="L120" i="22"/>
  <c r="I120" i="22"/>
  <c r="C120" i="22" s="1"/>
  <c r="F120" i="22"/>
  <c r="O119" i="22"/>
  <c r="L119" i="22"/>
  <c r="C119" i="22" s="1"/>
  <c r="I119" i="22"/>
  <c r="F119" i="22"/>
  <c r="O118" i="22"/>
  <c r="O116" i="22" s="1"/>
  <c r="L118" i="22"/>
  <c r="I118" i="22"/>
  <c r="F118" i="22"/>
  <c r="C118" i="22"/>
  <c r="O117" i="22"/>
  <c r="L117" i="22"/>
  <c r="L116" i="22" s="1"/>
  <c r="I117" i="22"/>
  <c r="F117" i="22"/>
  <c r="F116" i="22" s="1"/>
  <c r="N116" i="22"/>
  <c r="M116" i="22"/>
  <c r="K116" i="22"/>
  <c r="J116" i="22"/>
  <c r="I116" i="22"/>
  <c r="H116" i="22"/>
  <c r="G116" i="22"/>
  <c r="E116" i="22"/>
  <c r="D116" i="22"/>
  <c r="O115" i="22"/>
  <c r="L115" i="22"/>
  <c r="C115" i="22" s="1"/>
  <c r="I115" i="22"/>
  <c r="F115" i="22"/>
  <c r="O114" i="22"/>
  <c r="O112" i="22" s="1"/>
  <c r="L114" i="22"/>
  <c r="I114" i="22"/>
  <c r="F114" i="22"/>
  <c r="C114" i="22"/>
  <c r="O113" i="22"/>
  <c r="L113" i="22"/>
  <c r="L112" i="22" s="1"/>
  <c r="I113" i="22"/>
  <c r="F113" i="22"/>
  <c r="F112" i="22" s="1"/>
  <c r="C112" i="22" s="1"/>
  <c r="N112" i="22"/>
  <c r="M112" i="22"/>
  <c r="K112" i="22"/>
  <c r="J112" i="22"/>
  <c r="I112" i="22"/>
  <c r="H112" i="22"/>
  <c r="G112" i="22"/>
  <c r="E112" i="22"/>
  <c r="D112" i="22"/>
  <c r="O111" i="22"/>
  <c r="L111" i="22"/>
  <c r="C111" i="22" s="1"/>
  <c r="I111" i="22"/>
  <c r="F111" i="22"/>
  <c r="O110" i="22"/>
  <c r="L110" i="22"/>
  <c r="I110" i="22"/>
  <c r="F110" i="22"/>
  <c r="C110" i="22"/>
  <c r="O109" i="22"/>
  <c r="L109" i="22"/>
  <c r="I109" i="22"/>
  <c r="F109" i="22"/>
  <c r="C109" i="22" s="1"/>
  <c r="O108" i="22"/>
  <c r="L108" i="22"/>
  <c r="I108" i="22"/>
  <c r="C108" i="22" s="1"/>
  <c r="F108" i="22"/>
  <c r="O107" i="22"/>
  <c r="L107" i="22"/>
  <c r="C107" i="22" s="1"/>
  <c r="I107" i="22"/>
  <c r="F107" i="22"/>
  <c r="O106" i="22"/>
  <c r="O103" i="22" s="1"/>
  <c r="L106" i="22"/>
  <c r="I106" i="22"/>
  <c r="F106" i="22"/>
  <c r="C106" i="22"/>
  <c r="O105" i="22"/>
  <c r="L105" i="22"/>
  <c r="I105" i="22"/>
  <c r="F105" i="22"/>
  <c r="C105" i="22" s="1"/>
  <c r="O104" i="22"/>
  <c r="L104" i="22"/>
  <c r="L103" i="22" s="1"/>
  <c r="I104" i="22"/>
  <c r="C104" i="22" s="1"/>
  <c r="F104" i="22"/>
  <c r="N103" i="22"/>
  <c r="M103" i="22"/>
  <c r="K103" i="22"/>
  <c r="J103" i="22"/>
  <c r="H103" i="22"/>
  <c r="G103" i="22"/>
  <c r="F103" i="22"/>
  <c r="E103" i="22"/>
  <c r="D103" i="22"/>
  <c r="O102" i="22"/>
  <c r="L102" i="22"/>
  <c r="I102" i="22"/>
  <c r="E102" i="22"/>
  <c r="E95" i="22" s="1"/>
  <c r="O101" i="22"/>
  <c r="L101" i="22"/>
  <c r="I101" i="22"/>
  <c r="C101" i="22" s="1"/>
  <c r="F101" i="22"/>
  <c r="O100" i="22"/>
  <c r="L100" i="22"/>
  <c r="C100" i="22" s="1"/>
  <c r="I100" i="22"/>
  <c r="F100" i="22"/>
  <c r="O99" i="22"/>
  <c r="L99" i="22"/>
  <c r="I99" i="22"/>
  <c r="F99" i="22"/>
  <c r="C99" i="22"/>
  <c r="O98" i="22"/>
  <c r="L98" i="22"/>
  <c r="I98" i="22"/>
  <c r="F98" i="22"/>
  <c r="C98" i="22" s="1"/>
  <c r="O97" i="22"/>
  <c r="L97" i="22"/>
  <c r="I97" i="22"/>
  <c r="C97" i="22" s="1"/>
  <c r="F97" i="22"/>
  <c r="O96" i="22"/>
  <c r="L96" i="22"/>
  <c r="C96" i="22" s="1"/>
  <c r="I96" i="22"/>
  <c r="F96" i="22"/>
  <c r="O95" i="22"/>
  <c r="N95" i="22"/>
  <c r="M95" i="22"/>
  <c r="K95" i="22"/>
  <c r="J95" i="22"/>
  <c r="H95" i="22"/>
  <c r="G95" i="22"/>
  <c r="D95" i="22"/>
  <c r="O94" i="22"/>
  <c r="L94" i="22"/>
  <c r="I94" i="22"/>
  <c r="F94" i="22"/>
  <c r="C94" i="22" s="1"/>
  <c r="O93" i="22"/>
  <c r="L93" i="22"/>
  <c r="I93" i="22"/>
  <c r="C93" i="22" s="1"/>
  <c r="F93" i="22"/>
  <c r="O92" i="22"/>
  <c r="L92" i="22"/>
  <c r="C92" i="22" s="1"/>
  <c r="I92" i="22"/>
  <c r="F92" i="22"/>
  <c r="O91" i="22"/>
  <c r="O89" i="22" s="1"/>
  <c r="L91" i="22"/>
  <c r="I91" i="22"/>
  <c r="F91" i="22"/>
  <c r="C91" i="22"/>
  <c r="O90" i="22"/>
  <c r="L90" i="22"/>
  <c r="L89" i="22" s="1"/>
  <c r="I90" i="22"/>
  <c r="F90" i="22"/>
  <c r="F89" i="22" s="1"/>
  <c r="N89" i="22"/>
  <c r="M89" i="22"/>
  <c r="M83" i="22" s="1"/>
  <c r="K89" i="22"/>
  <c r="J89" i="22"/>
  <c r="I89" i="22"/>
  <c r="H89" i="22"/>
  <c r="G89" i="22"/>
  <c r="E89" i="22"/>
  <c r="D89" i="22"/>
  <c r="O88" i="22"/>
  <c r="L88" i="22"/>
  <c r="C88" i="22" s="1"/>
  <c r="I88" i="22"/>
  <c r="F88" i="22"/>
  <c r="O87" i="22"/>
  <c r="O84" i="22" s="1"/>
  <c r="O83" i="22" s="1"/>
  <c r="L87" i="22"/>
  <c r="I87" i="22"/>
  <c r="F87" i="22"/>
  <c r="C87" i="22"/>
  <c r="O86" i="22"/>
  <c r="L86" i="22"/>
  <c r="I86" i="22"/>
  <c r="F86" i="22"/>
  <c r="C86" i="22" s="1"/>
  <c r="O85" i="22"/>
  <c r="L85" i="22"/>
  <c r="L84" i="22" s="1"/>
  <c r="I85" i="22"/>
  <c r="C85" i="22" s="1"/>
  <c r="F85" i="22"/>
  <c r="N84" i="22"/>
  <c r="N83" i="22" s="1"/>
  <c r="M84" i="22"/>
  <c r="K84" i="22"/>
  <c r="J84" i="22"/>
  <c r="J83" i="22" s="1"/>
  <c r="H84" i="22"/>
  <c r="G84" i="22"/>
  <c r="F84" i="22"/>
  <c r="E84" i="22"/>
  <c r="D84" i="22"/>
  <c r="K83" i="22"/>
  <c r="H83" i="22"/>
  <c r="G83" i="22"/>
  <c r="D83" i="22"/>
  <c r="O82" i="22"/>
  <c r="L82" i="22"/>
  <c r="I82" i="22"/>
  <c r="F82" i="22"/>
  <c r="C82" i="22" s="1"/>
  <c r="O81" i="22"/>
  <c r="L81" i="22"/>
  <c r="L80" i="22" s="1"/>
  <c r="I81" i="22"/>
  <c r="C81" i="22" s="1"/>
  <c r="F81" i="22"/>
  <c r="O80" i="22"/>
  <c r="N80" i="22"/>
  <c r="M80" i="22"/>
  <c r="K80" i="22"/>
  <c r="J80" i="22"/>
  <c r="H80" i="22"/>
  <c r="G80" i="22"/>
  <c r="F80" i="22"/>
  <c r="E80" i="22"/>
  <c r="D80" i="22"/>
  <c r="O79" i="22"/>
  <c r="O77" i="22" s="1"/>
  <c r="O76" i="22" s="1"/>
  <c r="L79" i="22"/>
  <c r="I79" i="22"/>
  <c r="F79" i="22"/>
  <c r="C79" i="22"/>
  <c r="O78" i="22"/>
  <c r="L78" i="22"/>
  <c r="L77" i="22" s="1"/>
  <c r="I78" i="22"/>
  <c r="F78" i="22"/>
  <c r="F77" i="22" s="1"/>
  <c r="N77" i="22"/>
  <c r="M77" i="22"/>
  <c r="M76" i="22" s="1"/>
  <c r="K77" i="22"/>
  <c r="J77" i="22"/>
  <c r="I77" i="22"/>
  <c r="H77" i="22"/>
  <c r="G77" i="22"/>
  <c r="E77" i="22"/>
  <c r="E76" i="22" s="1"/>
  <c r="D77" i="22"/>
  <c r="N76" i="22"/>
  <c r="K76" i="22"/>
  <c r="J76" i="22"/>
  <c r="J75" i="22" s="1"/>
  <c r="H76" i="22"/>
  <c r="G76" i="22"/>
  <c r="D76" i="22"/>
  <c r="O74" i="22"/>
  <c r="L74" i="22"/>
  <c r="I74" i="22"/>
  <c r="F74" i="22"/>
  <c r="C74" i="22" s="1"/>
  <c r="O73" i="22"/>
  <c r="L73" i="22"/>
  <c r="I73" i="22"/>
  <c r="C73" i="22" s="1"/>
  <c r="F73" i="22"/>
  <c r="O72" i="22"/>
  <c r="L72" i="22"/>
  <c r="C72" i="22" s="1"/>
  <c r="I72" i="22"/>
  <c r="F72" i="22"/>
  <c r="O71" i="22"/>
  <c r="O69" i="22" s="1"/>
  <c r="O67" i="22" s="1"/>
  <c r="L71" i="22"/>
  <c r="I71" i="22"/>
  <c r="F71" i="22"/>
  <c r="C71" i="22"/>
  <c r="O70" i="22"/>
  <c r="L70" i="22"/>
  <c r="L69" i="22" s="1"/>
  <c r="I70" i="22"/>
  <c r="F70" i="22"/>
  <c r="F69" i="22" s="1"/>
  <c r="C69" i="22" s="1"/>
  <c r="N69" i="22"/>
  <c r="N67" i="22" s="1"/>
  <c r="N53" i="22" s="1"/>
  <c r="M69" i="22"/>
  <c r="M67" i="22" s="1"/>
  <c r="M53" i="22" s="1"/>
  <c r="K69" i="22"/>
  <c r="J69" i="22"/>
  <c r="J67" i="22" s="1"/>
  <c r="J53" i="22" s="1"/>
  <c r="J52" i="22" s="1"/>
  <c r="I69" i="22"/>
  <c r="I67" i="22" s="1"/>
  <c r="H69" i="22"/>
  <c r="G69" i="22"/>
  <c r="E69" i="22"/>
  <c r="E67" i="22" s="1"/>
  <c r="E53" i="22" s="1"/>
  <c r="D69" i="22"/>
  <c r="O68" i="22"/>
  <c r="L68" i="22"/>
  <c r="C68" i="22" s="1"/>
  <c r="I68" i="22"/>
  <c r="F68" i="22"/>
  <c r="K67" i="22"/>
  <c r="H67" i="22"/>
  <c r="G67" i="22"/>
  <c r="D67" i="22"/>
  <c r="O66" i="22"/>
  <c r="L66" i="22"/>
  <c r="I66" i="22"/>
  <c r="F66" i="22"/>
  <c r="C66" i="22" s="1"/>
  <c r="O65" i="22"/>
  <c r="L65" i="22"/>
  <c r="I65" i="22"/>
  <c r="C65" i="22" s="1"/>
  <c r="F65" i="22"/>
  <c r="O64" i="22"/>
  <c r="L64" i="22"/>
  <c r="C64" i="22" s="1"/>
  <c r="I64" i="22"/>
  <c r="F64" i="22"/>
  <c r="O63" i="22"/>
  <c r="L63" i="22"/>
  <c r="I63" i="22"/>
  <c r="F63" i="22"/>
  <c r="C63" i="22"/>
  <c r="O62" i="22"/>
  <c r="L62" i="22"/>
  <c r="I62" i="22"/>
  <c r="F62" i="22"/>
  <c r="C62" i="22" s="1"/>
  <c r="O61" i="22"/>
  <c r="L61" i="22"/>
  <c r="I61" i="22"/>
  <c r="C61" i="22" s="1"/>
  <c r="F61" i="22"/>
  <c r="O60" i="22"/>
  <c r="L60" i="22"/>
  <c r="C60" i="22" s="1"/>
  <c r="I60" i="22"/>
  <c r="F60" i="22"/>
  <c r="O59" i="22"/>
  <c r="O58" i="22" s="1"/>
  <c r="L59" i="22"/>
  <c r="I59" i="22"/>
  <c r="F59" i="22"/>
  <c r="F58" i="22" s="1"/>
  <c r="C59" i="22"/>
  <c r="N58" i="22"/>
  <c r="M58" i="22"/>
  <c r="L58" i="22"/>
  <c r="K58" i="22"/>
  <c r="J58" i="22"/>
  <c r="H58" i="22"/>
  <c r="G58" i="22"/>
  <c r="E58" i="22"/>
  <c r="D58" i="22"/>
  <c r="O57" i="22"/>
  <c r="L57" i="22"/>
  <c r="I57" i="22"/>
  <c r="C57" i="22" s="1"/>
  <c r="F57" i="22"/>
  <c r="O56" i="22"/>
  <c r="L56" i="22"/>
  <c r="C56" i="22" s="1"/>
  <c r="I56" i="22"/>
  <c r="F56" i="22"/>
  <c r="F55" i="22" s="1"/>
  <c r="O55" i="22"/>
  <c r="N55" i="22"/>
  <c r="M55" i="22"/>
  <c r="K55" i="22"/>
  <c r="K54" i="22" s="1"/>
  <c r="K53" i="22" s="1"/>
  <c r="K52" i="22" s="1"/>
  <c r="J55" i="22"/>
  <c r="H55" i="22"/>
  <c r="G55" i="22"/>
  <c r="G54" i="22" s="1"/>
  <c r="G53" i="22" s="1"/>
  <c r="G52" i="22" s="1"/>
  <c r="E55" i="22"/>
  <c r="D55" i="22"/>
  <c r="N54" i="22"/>
  <c r="M54" i="22"/>
  <c r="J54" i="22"/>
  <c r="H54" i="22"/>
  <c r="H53" i="22" s="1"/>
  <c r="E54" i="22"/>
  <c r="D54" i="22"/>
  <c r="D53" i="22" s="1"/>
  <c r="D52" i="22" s="1"/>
  <c r="D51" i="22" s="1"/>
  <c r="O47" i="22"/>
  <c r="C47" i="22"/>
  <c r="O46" i="22"/>
  <c r="O45" i="22" s="1"/>
  <c r="N45" i="22"/>
  <c r="M45" i="22"/>
  <c r="M20" i="22" s="1"/>
  <c r="L44" i="22"/>
  <c r="I44" i="22"/>
  <c r="I43" i="22" s="1"/>
  <c r="F44" i="22"/>
  <c r="C44" i="22" s="1"/>
  <c r="L43" i="22"/>
  <c r="K43" i="22"/>
  <c r="J43" i="22"/>
  <c r="H43" i="22"/>
  <c r="G43" i="22"/>
  <c r="F43" i="22"/>
  <c r="E43" i="22"/>
  <c r="D43" i="22"/>
  <c r="F42" i="22"/>
  <c r="F41" i="22" s="1"/>
  <c r="C41" i="22" s="1"/>
  <c r="E41" i="22"/>
  <c r="E20" i="22" s="1"/>
  <c r="D41" i="22"/>
  <c r="D20" i="22" s="1"/>
  <c r="L40" i="22"/>
  <c r="C40" i="22"/>
  <c r="L39" i="22"/>
  <c r="C39" i="22" s="1"/>
  <c r="L38" i="22"/>
  <c r="C38" i="22"/>
  <c r="L37" i="22"/>
  <c r="L36" i="22" s="1"/>
  <c r="C36" i="22" s="1"/>
  <c r="K36" i="22"/>
  <c r="J36" i="22"/>
  <c r="L35" i="22"/>
  <c r="C35" i="22"/>
  <c r="L34" i="22"/>
  <c r="L33" i="22" s="1"/>
  <c r="C33" i="22" s="1"/>
  <c r="K33" i="22"/>
  <c r="J33" i="22"/>
  <c r="L32" i="22"/>
  <c r="C32" i="22"/>
  <c r="L31" i="22"/>
  <c r="C31" i="22" s="1"/>
  <c r="K31" i="22"/>
  <c r="J31" i="22"/>
  <c r="L30" i="22"/>
  <c r="C30" i="22" s="1"/>
  <c r="L29" i="22"/>
  <c r="C29" i="22"/>
  <c r="L28" i="22"/>
  <c r="L27" i="22" s="1"/>
  <c r="K27" i="22"/>
  <c r="J27" i="22"/>
  <c r="K26" i="22"/>
  <c r="J26" i="22"/>
  <c r="F25" i="22"/>
  <c r="C25" i="22"/>
  <c r="I24" i="22"/>
  <c r="E24" i="22"/>
  <c r="D24" i="22"/>
  <c r="F24" i="22" s="1"/>
  <c r="C24" i="22" s="1"/>
  <c r="O23" i="22"/>
  <c r="L23" i="22"/>
  <c r="I23" i="22"/>
  <c r="F23" i="22"/>
  <c r="C23" i="22" s="1"/>
  <c r="O22" i="22"/>
  <c r="L22" i="22"/>
  <c r="L21" i="22" s="1"/>
  <c r="I22" i="22"/>
  <c r="C22" i="22" s="1"/>
  <c r="F22" i="22"/>
  <c r="O21" i="22"/>
  <c r="O289" i="22" s="1"/>
  <c r="N21" i="22"/>
  <c r="N289" i="22" s="1"/>
  <c r="N288" i="22" s="1"/>
  <c r="M21" i="22"/>
  <c r="M289" i="22" s="1"/>
  <c r="M288" i="22" s="1"/>
  <c r="K21" i="22"/>
  <c r="K289" i="22" s="1"/>
  <c r="K288" i="22" s="1"/>
  <c r="J21" i="22"/>
  <c r="J289" i="22" s="1"/>
  <c r="J288" i="22" s="1"/>
  <c r="H21" i="22"/>
  <c r="H289" i="22" s="1"/>
  <c r="H288" i="22" s="1"/>
  <c r="G21" i="22"/>
  <c r="G289" i="22" s="1"/>
  <c r="G288" i="22" s="1"/>
  <c r="F21" i="22"/>
  <c r="E21" i="22"/>
  <c r="E289" i="22" s="1"/>
  <c r="E288" i="22" s="1"/>
  <c r="D21" i="22"/>
  <c r="D289" i="22" s="1"/>
  <c r="D288" i="22" s="1"/>
  <c r="K20" i="22"/>
  <c r="H20" i="22"/>
  <c r="G20" i="22"/>
  <c r="O298" i="21"/>
  <c r="L298" i="21"/>
  <c r="I298" i="21"/>
  <c r="F298" i="21"/>
  <c r="C298" i="21" s="1"/>
  <c r="O297" i="21"/>
  <c r="L297" i="21"/>
  <c r="I297" i="21"/>
  <c r="C297" i="21" s="1"/>
  <c r="F297" i="21"/>
  <c r="O296" i="21"/>
  <c r="L296" i="21"/>
  <c r="C296" i="21" s="1"/>
  <c r="I296" i="21"/>
  <c r="F296" i="21"/>
  <c r="O295" i="21"/>
  <c r="L295" i="21"/>
  <c r="I295" i="21"/>
  <c r="F295" i="21"/>
  <c r="C295" i="21"/>
  <c r="O294" i="21"/>
  <c r="L294" i="21"/>
  <c r="I294" i="21"/>
  <c r="F294" i="21"/>
  <c r="C294" i="21" s="1"/>
  <c r="O293" i="21"/>
  <c r="L293" i="21"/>
  <c r="I293" i="21"/>
  <c r="C293" i="21" s="1"/>
  <c r="F293" i="21"/>
  <c r="O292" i="21"/>
  <c r="L292" i="21"/>
  <c r="C292" i="21" s="1"/>
  <c r="I292" i="21"/>
  <c r="F292" i="21"/>
  <c r="O291" i="21"/>
  <c r="O290" i="21" s="1"/>
  <c r="L291" i="21"/>
  <c r="I291" i="21"/>
  <c r="F291" i="21"/>
  <c r="F290" i="21" s="1"/>
  <c r="C291" i="21"/>
  <c r="N290" i="21"/>
  <c r="M290" i="21"/>
  <c r="L290" i="21"/>
  <c r="K290" i="21"/>
  <c r="J290" i="21"/>
  <c r="H290" i="21"/>
  <c r="G290" i="21"/>
  <c r="E290" i="21"/>
  <c r="D290" i="21"/>
  <c r="O285" i="21"/>
  <c r="L285" i="21"/>
  <c r="I285" i="21"/>
  <c r="C285" i="21" s="1"/>
  <c r="F285" i="21"/>
  <c r="O284" i="21"/>
  <c r="L284" i="21"/>
  <c r="C284" i="21" s="1"/>
  <c r="I284" i="21"/>
  <c r="F284" i="21"/>
  <c r="F283" i="21" s="1"/>
  <c r="O283" i="21"/>
  <c r="N283" i="21"/>
  <c r="M283" i="21"/>
  <c r="K283" i="21"/>
  <c r="J283" i="21"/>
  <c r="H283" i="21"/>
  <c r="G283" i="21"/>
  <c r="E283" i="21"/>
  <c r="D283" i="21"/>
  <c r="O282" i="21"/>
  <c r="L282" i="21"/>
  <c r="L281" i="21" s="1"/>
  <c r="I282" i="21"/>
  <c r="F282" i="21"/>
  <c r="F281" i="21" s="1"/>
  <c r="O281" i="21"/>
  <c r="N281" i="21"/>
  <c r="M281" i="21"/>
  <c r="K281" i="21"/>
  <c r="J281" i="21"/>
  <c r="I281" i="21"/>
  <c r="H281" i="21"/>
  <c r="G281" i="21"/>
  <c r="E281" i="21"/>
  <c r="D281" i="21"/>
  <c r="O280" i="21"/>
  <c r="L280" i="21"/>
  <c r="C280" i="21" s="1"/>
  <c r="I280" i="21"/>
  <c r="F280" i="21"/>
  <c r="O279" i="21"/>
  <c r="O276" i="21" s="1"/>
  <c r="L279" i="21"/>
  <c r="I279" i="21"/>
  <c r="F279" i="21"/>
  <c r="C279" i="21"/>
  <c r="O278" i="21"/>
  <c r="L278" i="21"/>
  <c r="I278" i="21"/>
  <c r="F278" i="21"/>
  <c r="C278" i="21" s="1"/>
  <c r="O277" i="21"/>
  <c r="L277" i="21"/>
  <c r="L276" i="21" s="1"/>
  <c r="I277" i="21"/>
  <c r="C277" i="21" s="1"/>
  <c r="F277" i="21"/>
  <c r="N276" i="21"/>
  <c r="M276" i="21"/>
  <c r="K276" i="21"/>
  <c r="J276" i="21"/>
  <c r="H276" i="21"/>
  <c r="G276" i="21"/>
  <c r="F276" i="21"/>
  <c r="E276" i="21"/>
  <c r="D276" i="21"/>
  <c r="O275" i="21"/>
  <c r="L275" i="21"/>
  <c r="I275" i="21"/>
  <c r="F275" i="21"/>
  <c r="C275" i="21"/>
  <c r="O274" i="21"/>
  <c r="L274" i="21"/>
  <c r="I274" i="21"/>
  <c r="F274" i="21"/>
  <c r="C274" i="21" s="1"/>
  <c r="O273" i="21"/>
  <c r="L273" i="21"/>
  <c r="L272" i="21" s="1"/>
  <c r="I273" i="21"/>
  <c r="C273" i="21" s="1"/>
  <c r="F273" i="21"/>
  <c r="O272" i="21"/>
  <c r="N272" i="21"/>
  <c r="N270" i="21" s="1"/>
  <c r="N269" i="21" s="1"/>
  <c r="M272" i="21"/>
  <c r="K272" i="21"/>
  <c r="K270" i="21" s="1"/>
  <c r="K269" i="21" s="1"/>
  <c r="J272" i="21"/>
  <c r="J270" i="21" s="1"/>
  <c r="J269" i="21" s="1"/>
  <c r="H272" i="21"/>
  <c r="G272" i="21"/>
  <c r="G270" i="21" s="1"/>
  <c r="G269" i="21" s="1"/>
  <c r="F272" i="21"/>
  <c r="E272" i="21"/>
  <c r="D272" i="21"/>
  <c r="O271" i="21"/>
  <c r="O270" i="21" s="1"/>
  <c r="O269" i="21" s="1"/>
  <c r="L271" i="21"/>
  <c r="I271" i="21"/>
  <c r="F271" i="21"/>
  <c r="F270" i="21" s="1"/>
  <c r="C271" i="21"/>
  <c r="M270" i="21"/>
  <c r="H270" i="21"/>
  <c r="H269" i="21" s="1"/>
  <c r="E270" i="21"/>
  <c r="D270" i="21"/>
  <c r="D269" i="21" s="1"/>
  <c r="M269" i="21"/>
  <c r="E269" i="21"/>
  <c r="O268" i="21"/>
  <c r="L268" i="21"/>
  <c r="C268" i="21" s="1"/>
  <c r="I268" i="21"/>
  <c r="F268" i="21"/>
  <c r="O267" i="21"/>
  <c r="O264" i="21" s="1"/>
  <c r="L267" i="21"/>
  <c r="I267" i="21"/>
  <c r="F267" i="21"/>
  <c r="C267" i="21"/>
  <c r="O266" i="21"/>
  <c r="L266" i="21"/>
  <c r="I266" i="21"/>
  <c r="F266" i="21"/>
  <c r="C266" i="21" s="1"/>
  <c r="O265" i="21"/>
  <c r="L265" i="21"/>
  <c r="L264" i="21" s="1"/>
  <c r="I265" i="21"/>
  <c r="C265" i="21" s="1"/>
  <c r="F265" i="21"/>
  <c r="N264" i="21"/>
  <c r="M264" i="21"/>
  <c r="K264" i="21"/>
  <c r="J264" i="21"/>
  <c r="H264" i="21"/>
  <c r="G264" i="21"/>
  <c r="F264" i="21"/>
  <c r="E264" i="21"/>
  <c r="D264" i="21"/>
  <c r="O263" i="21"/>
  <c r="O260" i="21" s="1"/>
  <c r="O259" i="21" s="1"/>
  <c r="L263" i="21"/>
  <c r="I263" i="21"/>
  <c r="F263" i="21"/>
  <c r="C263" i="21"/>
  <c r="O262" i="21"/>
  <c r="L262" i="21"/>
  <c r="I262" i="21"/>
  <c r="F262" i="21"/>
  <c r="C262" i="21" s="1"/>
  <c r="O261" i="21"/>
  <c r="L261" i="21"/>
  <c r="L260" i="21" s="1"/>
  <c r="I261" i="21"/>
  <c r="C261" i="21" s="1"/>
  <c r="F261" i="21"/>
  <c r="N260" i="21"/>
  <c r="N259" i="21" s="1"/>
  <c r="M260" i="21"/>
  <c r="K260" i="21"/>
  <c r="J260" i="21"/>
  <c r="J259" i="21" s="1"/>
  <c r="H260" i="21"/>
  <c r="G260" i="21"/>
  <c r="F260" i="21"/>
  <c r="E260" i="21"/>
  <c r="D260" i="21"/>
  <c r="M259" i="21"/>
  <c r="K259" i="21"/>
  <c r="H259" i="21"/>
  <c r="G259" i="21"/>
  <c r="E259" i="21"/>
  <c r="D259" i="21"/>
  <c r="O258" i="21"/>
  <c r="L258" i="21"/>
  <c r="I258" i="21"/>
  <c r="F258" i="21"/>
  <c r="C258" i="21" s="1"/>
  <c r="O257" i="21"/>
  <c r="L257" i="21"/>
  <c r="I257" i="21"/>
  <c r="C257" i="21" s="1"/>
  <c r="F257" i="21"/>
  <c r="O256" i="21"/>
  <c r="L256" i="21"/>
  <c r="C256" i="21" s="1"/>
  <c r="I256" i="21"/>
  <c r="F256" i="21"/>
  <c r="O255" i="21"/>
  <c r="O252" i="21" s="1"/>
  <c r="O251" i="21" s="1"/>
  <c r="L255" i="21"/>
  <c r="I255" i="21"/>
  <c r="F255" i="21"/>
  <c r="C255" i="21"/>
  <c r="O254" i="21"/>
  <c r="L254" i="21"/>
  <c r="I254" i="21"/>
  <c r="F254" i="21"/>
  <c r="C254" i="21" s="1"/>
  <c r="O253" i="21"/>
  <c r="L253" i="21"/>
  <c r="L252" i="21" s="1"/>
  <c r="L251" i="21" s="1"/>
  <c r="I253" i="21"/>
  <c r="C253" i="21" s="1"/>
  <c r="F253" i="21"/>
  <c r="N252" i="21"/>
  <c r="N251" i="21" s="1"/>
  <c r="M252" i="21"/>
  <c r="K252" i="21"/>
  <c r="J252" i="21"/>
  <c r="J251" i="21" s="1"/>
  <c r="H252" i="21"/>
  <c r="G252" i="21"/>
  <c r="F252" i="21"/>
  <c r="E252" i="21"/>
  <c r="D252" i="21"/>
  <c r="M251" i="21"/>
  <c r="K251" i="21"/>
  <c r="H251" i="21"/>
  <c r="G251" i="21"/>
  <c r="E251" i="21"/>
  <c r="D251" i="21"/>
  <c r="O250" i="21"/>
  <c r="L250" i="21"/>
  <c r="I250" i="21"/>
  <c r="F250" i="21"/>
  <c r="C250" i="21" s="1"/>
  <c r="O249" i="21"/>
  <c r="L249" i="21"/>
  <c r="I249" i="21"/>
  <c r="C249" i="21" s="1"/>
  <c r="F249" i="21"/>
  <c r="O248" i="21"/>
  <c r="L248" i="21"/>
  <c r="C248" i="21" s="1"/>
  <c r="I248" i="21"/>
  <c r="F248" i="21"/>
  <c r="O247" i="21"/>
  <c r="O246" i="21" s="1"/>
  <c r="L247" i="21"/>
  <c r="I247" i="21"/>
  <c r="F247" i="21"/>
  <c r="F246" i="21" s="1"/>
  <c r="C247" i="21"/>
  <c r="N246" i="21"/>
  <c r="M246" i="21"/>
  <c r="L246" i="21"/>
  <c r="K246" i="21"/>
  <c r="J246" i="21"/>
  <c r="H246" i="21"/>
  <c r="G246" i="21"/>
  <c r="E246" i="21"/>
  <c r="D246" i="21"/>
  <c r="O245" i="21"/>
  <c r="L245" i="21"/>
  <c r="I245" i="21"/>
  <c r="C245" i="21" s="1"/>
  <c r="F245" i="21"/>
  <c r="O244" i="21"/>
  <c r="L244" i="21"/>
  <c r="C244" i="21" s="1"/>
  <c r="I244" i="21"/>
  <c r="F244" i="21"/>
  <c r="O243" i="21"/>
  <c r="L243" i="21"/>
  <c r="I243" i="21"/>
  <c r="F243" i="21"/>
  <c r="C243" i="21"/>
  <c r="O242" i="21"/>
  <c r="L242" i="21"/>
  <c r="I242" i="21"/>
  <c r="F242" i="21"/>
  <c r="C242" i="21" s="1"/>
  <c r="O241" i="21"/>
  <c r="L241" i="21"/>
  <c r="I241" i="21"/>
  <c r="C241" i="21" s="1"/>
  <c r="F241" i="21"/>
  <c r="O240" i="21"/>
  <c r="L240" i="21"/>
  <c r="C240" i="21" s="1"/>
  <c r="I240" i="21"/>
  <c r="F240" i="21"/>
  <c r="O239" i="21"/>
  <c r="O238" i="21" s="1"/>
  <c r="L239" i="21"/>
  <c r="I239" i="21"/>
  <c r="F239" i="21"/>
  <c r="F238" i="21" s="1"/>
  <c r="C239" i="21"/>
  <c r="N238" i="21"/>
  <c r="M238" i="21"/>
  <c r="L238" i="21"/>
  <c r="K238" i="21"/>
  <c r="J238" i="21"/>
  <c r="H238" i="21"/>
  <c r="H231" i="21" s="1"/>
  <c r="H230" i="21" s="1"/>
  <c r="G238" i="21"/>
  <c r="E238" i="21"/>
  <c r="D238" i="21"/>
  <c r="D231" i="21" s="1"/>
  <c r="D230" i="21" s="1"/>
  <c r="O237" i="21"/>
  <c r="L237" i="21"/>
  <c r="I237" i="21"/>
  <c r="C237" i="21" s="1"/>
  <c r="F237" i="21"/>
  <c r="O236" i="21"/>
  <c r="L236" i="21"/>
  <c r="C236" i="21" s="1"/>
  <c r="I236" i="21"/>
  <c r="F236" i="21"/>
  <c r="F235" i="21" s="1"/>
  <c r="O235" i="21"/>
  <c r="N235" i="21"/>
  <c r="M235" i="21"/>
  <c r="K235" i="21"/>
  <c r="J235" i="21"/>
  <c r="H235" i="21"/>
  <c r="G235" i="21"/>
  <c r="E235" i="21"/>
  <c r="D235" i="21"/>
  <c r="O234" i="21"/>
  <c r="L234" i="21"/>
  <c r="L233" i="21" s="1"/>
  <c r="I234" i="21"/>
  <c r="F234" i="21"/>
  <c r="F233" i="21" s="1"/>
  <c r="C233" i="21" s="1"/>
  <c r="O233" i="21"/>
  <c r="N233" i="21"/>
  <c r="N231" i="21" s="1"/>
  <c r="M233" i="21"/>
  <c r="M231" i="21" s="1"/>
  <c r="M230" i="21" s="1"/>
  <c r="K233" i="21"/>
  <c r="J233" i="21"/>
  <c r="J231" i="21" s="1"/>
  <c r="I233" i="21"/>
  <c r="H233" i="21"/>
  <c r="G233" i="21"/>
  <c r="E233" i="21"/>
  <c r="E231" i="21" s="1"/>
  <c r="E230" i="21" s="1"/>
  <c r="D233" i="21"/>
  <c r="O232" i="21"/>
  <c r="L232" i="21"/>
  <c r="C232" i="21" s="1"/>
  <c r="I232" i="21"/>
  <c r="F232" i="21"/>
  <c r="K231" i="21"/>
  <c r="K230" i="21" s="1"/>
  <c r="G231" i="21"/>
  <c r="G230" i="21" s="1"/>
  <c r="O229" i="21"/>
  <c r="L229" i="21"/>
  <c r="I229" i="21"/>
  <c r="C229" i="21" s="1"/>
  <c r="F229" i="21"/>
  <c r="O228" i="21"/>
  <c r="L228" i="21"/>
  <c r="C228" i="21" s="1"/>
  <c r="I228" i="21"/>
  <c r="F228" i="21"/>
  <c r="F227" i="21" s="1"/>
  <c r="O227" i="21"/>
  <c r="N227" i="21"/>
  <c r="M227" i="21"/>
  <c r="K227" i="21"/>
  <c r="J227" i="21"/>
  <c r="I227" i="21"/>
  <c r="H227" i="21"/>
  <c r="G227" i="21"/>
  <c r="E227" i="21"/>
  <c r="D227" i="21"/>
  <c r="O226" i="21"/>
  <c r="L226" i="21"/>
  <c r="I226" i="21"/>
  <c r="F226" i="21"/>
  <c r="C226" i="21" s="1"/>
  <c r="E226" i="21"/>
  <c r="O225" i="21"/>
  <c r="L225" i="21"/>
  <c r="C225" i="21" s="1"/>
  <c r="I225" i="21"/>
  <c r="F225" i="21"/>
  <c r="O224" i="21"/>
  <c r="L224" i="21"/>
  <c r="I224" i="21"/>
  <c r="F224" i="21"/>
  <c r="C224" i="21"/>
  <c r="O223" i="21"/>
  <c r="L223" i="21"/>
  <c r="I223" i="21"/>
  <c r="F223" i="21"/>
  <c r="C223" i="21" s="1"/>
  <c r="O222" i="21"/>
  <c r="L222" i="21"/>
  <c r="I222" i="21"/>
  <c r="C222" i="21" s="1"/>
  <c r="F222" i="21"/>
  <c r="O221" i="21"/>
  <c r="L221" i="21"/>
  <c r="C221" i="21" s="1"/>
  <c r="I221" i="21"/>
  <c r="F221" i="21"/>
  <c r="O220" i="21"/>
  <c r="L220" i="21"/>
  <c r="I220" i="21"/>
  <c r="F220" i="21"/>
  <c r="C220" i="21"/>
  <c r="O219" i="21"/>
  <c r="L219" i="21"/>
  <c r="I219" i="21"/>
  <c r="F219" i="21"/>
  <c r="C219" i="21" s="1"/>
  <c r="O218" i="21"/>
  <c r="L218" i="21"/>
  <c r="I218" i="21"/>
  <c r="C218" i="21" s="1"/>
  <c r="F218" i="21"/>
  <c r="O217" i="21"/>
  <c r="L217" i="21"/>
  <c r="C217" i="21" s="1"/>
  <c r="I217" i="21"/>
  <c r="F217" i="21"/>
  <c r="F216" i="21" s="1"/>
  <c r="O216" i="21"/>
  <c r="N216" i="21"/>
  <c r="M216" i="21"/>
  <c r="K216" i="21"/>
  <c r="J216" i="21"/>
  <c r="H216" i="21"/>
  <c r="G216" i="21"/>
  <c r="E216" i="21"/>
  <c r="D216" i="21"/>
  <c r="O215" i="21"/>
  <c r="L215" i="21"/>
  <c r="I215" i="21"/>
  <c r="F215" i="21"/>
  <c r="C215" i="21" s="1"/>
  <c r="O214" i="21"/>
  <c r="L214" i="21"/>
  <c r="I214" i="21"/>
  <c r="C214" i="21" s="1"/>
  <c r="F214" i="21"/>
  <c r="O213" i="21"/>
  <c r="L213" i="21"/>
  <c r="C213" i="21" s="1"/>
  <c r="I213" i="21"/>
  <c r="F213" i="21"/>
  <c r="O212" i="21"/>
  <c r="L212" i="21"/>
  <c r="I212" i="21"/>
  <c r="F212" i="21"/>
  <c r="C212" i="21"/>
  <c r="O211" i="21"/>
  <c r="L211" i="21"/>
  <c r="I211" i="21"/>
  <c r="F211" i="21"/>
  <c r="C211" i="21" s="1"/>
  <c r="O210" i="21"/>
  <c r="L210" i="21"/>
  <c r="I210" i="21"/>
  <c r="C210" i="21" s="1"/>
  <c r="F210" i="21"/>
  <c r="O209" i="21"/>
  <c r="L209" i="21"/>
  <c r="C209" i="21" s="1"/>
  <c r="I209" i="21"/>
  <c r="F209" i="21"/>
  <c r="O208" i="21"/>
  <c r="O205" i="21" s="1"/>
  <c r="O204" i="21" s="1"/>
  <c r="L208" i="21"/>
  <c r="I208" i="21"/>
  <c r="F208" i="21"/>
  <c r="C208" i="21"/>
  <c r="O207" i="21"/>
  <c r="L207" i="21"/>
  <c r="I207" i="21"/>
  <c r="F207" i="21"/>
  <c r="C207" i="21" s="1"/>
  <c r="O206" i="21"/>
  <c r="L206" i="21"/>
  <c r="L205" i="21" s="1"/>
  <c r="I206" i="21"/>
  <c r="C206" i="21" s="1"/>
  <c r="F206" i="21"/>
  <c r="N205" i="21"/>
  <c r="N204" i="21" s="1"/>
  <c r="M205" i="21"/>
  <c r="K205" i="21"/>
  <c r="J205" i="21"/>
  <c r="J204" i="21" s="1"/>
  <c r="H205" i="21"/>
  <c r="G205" i="21"/>
  <c r="F205" i="21"/>
  <c r="E205" i="21"/>
  <c r="D205" i="21"/>
  <c r="M204" i="21"/>
  <c r="K204" i="21"/>
  <c r="H204" i="21"/>
  <c r="G204" i="21"/>
  <c r="E204" i="21"/>
  <c r="D204" i="21"/>
  <c r="O203" i="21"/>
  <c r="L203" i="21"/>
  <c r="I203" i="21"/>
  <c r="F203" i="21"/>
  <c r="C203" i="21" s="1"/>
  <c r="O202" i="21"/>
  <c r="L202" i="21"/>
  <c r="I202" i="21"/>
  <c r="C202" i="21" s="1"/>
  <c r="F202" i="21"/>
  <c r="O201" i="21"/>
  <c r="L201" i="21"/>
  <c r="C201" i="21" s="1"/>
  <c r="I201" i="21"/>
  <c r="F201" i="21"/>
  <c r="O200" i="21"/>
  <c r="O198" i="21" s="1"/>
  <c r="O196" i="21" s="1"/>
  <c r="O195" i="21" s="1"/>
  <c r="L200" i="21"/>
  <c r="I200" i="21"/>
  <c r="F200" i="21"/>
  <c r="C200" i="21"/>
  <c r="O199" i="21"/>
  <c r="L199" i="21"/>
  <c r="L198" i="21" s="1"/>
  <c r="I199" i="21"/>
  <c r="F199" i="21"/>
  <c r="F198" i="21" s="1"/>
  <c r="C198" i="21" s="1"/>
  <c r="N198" i="21"/>
  <c r="N196" i="21" s="1"/>
  <c r="N195" i="21" s="1"/>
  <c r="M198" i="21"/>
  <c r="M196" i="21" s="1"/>
  <c r="M195" i="21" s="1"/>
  <c r="K198" i="21"/>
  <c r="J198" i="21"/>
  <c r="J196" i="21" s="1"/>
  <c r="J195" i="21" s="1"/>
  <c r="I198" i="21"/>
  <c r="I196" i="21" s="1"/>
  <c r="H198" i="21"/>
  <c r="G198" i="21"/>
  <c r="E198" i="21"/>
  <c r="E196" i="21" s="1"/>
  <c r="E195" i="21" s="1"/>
  <c r="E194" i="21" s="1"/>
  <c r="D198" i="21"/>
  <c r="O197" i="21"/>
  <c r="L197" i="21"/>
  <c r="C197" i="21" s="1"/>
  <c r="I197" i="21"/>
  <c r="F197" i="21"/>
  <c r="K196" i="21"/>
  <c r="K195" i="21" s="1"/>
  <c r="H196" i="21"/>
  <c r="G196" i="21"/>
  <c r="G195" i="21" s="1"/>
  <c r="G194" i="21" s="1"/>
  <c r="D196" i="21"/>
  <c r="H195" i="21"/>
  <c r="D195" i="21"/>
  <c r="D194" i="21" s="1"/>
  <c r="O193" i="21"/>
  <c r="L193" i="21"/>
  <c r="C193" i="21" s="1"/>
  <c r="I193" i="21"/>
  <c r="F193" i="21"/>
  <c r="F192" i="21" s="1"/>
  <c r="O192" i="21"/>
  <c r="O191" i="21" s="1"/>
  <c r="N192" i="21"/>
  <c r="M192" i="21"/>
  <c r="K192" i="21"/>
  <c r="K191" i="21" s="1"/>
  <c r="J192" i="21"/>
  <c r="I192" i="21"/>
  <c r="H192" i="21"/>
  <c r="G192" i="21"/>
  <c r="G191" i="21" s="1"/>
  <c r="E192" i="21"/>
  <c r="D192" i="21"/>
  <c r="N191" i="21"/>
  <c r="M191" i="21"/>
  <c r="J191" i="21"/>
  <c r="I191" i="21"/>
  <c r="H191" i="21"/>
  <c r="E191" i="21"/>
  <c r="D191" i="21"/>
  <c r="O190" i="21"/>
  <c r="L190" i="21"/>
  <c r="I190" i="21"/>
  <c r="C190" i="21" s="1"/>
  <c r="F190" i="21"/>
  <c r="O189" i="21"/>
  <c r="L189" i="21"/>
  <c r="C189" i="21" s="1"/>
  <c r="I189" i="21"/>
  <c r="F189" i="21"/>
  <c r="F188" i="21" s="1"/>
  <c r="O188" i="21"/>
  <c r="N188" i="21"/>
  <c r="M188" i="21"/>
  <c r="K188" i="21"/>
  <c r="K187" i="21" s="1"/>
  <c r="J188" i="21"/>
  <c r="H188" i="21"/>
  <c r="G188" i="21"/>
  <c r="G187" i="21" s="1"/>
  <c r="E188" i="21"/>
  <c r="D188" i="21"/>
  <c r="N187" i="21"/>
  <c r="M187" i="21"/>
  <c r="J187" i="21"/>
  <c r="H187" i="21"/>
  <c r="E187" i="21"/>
  <c r="D187" i="21"/>
  <c r="O186" i="21"/>
  <c r="L186" i="21"/>
  <c r="I186" i="21"/>
  <c r="C186" i="21" s="1"/>
  <c r="F186" i="21"/>
  <c r="O185" i="21"/>
  <c r="L185" i="21"/>
  <c r="C185" i="21" s="1"/>
  <c r="I185" i="21"/>
  <c r="F185" i="21"/>
  <c r="F184" i="21" s="1"/>
  <c r="O184" i="21"/>
  <c r="N184" i="21"/>
  <c r="M184" i="21"/>
  <c r="K184" i="21"/>
  <c r="K173" i="21" s="1"/>
  <c r="J184" i="21"/>
  <c r="H184" i="21"/>
  <c r="G184" i="21"/>
  <c r="G173" i="21" s="1"/>
  <c r="E184" i="21"/>
  <c r="D184" i="21"/>
  <c r="O183" i="21"/>
  <c r="L183" i="21"/>
  <c r="I183" i="21"/>
  <c r="F183" i="21"/>
  <c r="C183" i="21" s="1"/>
  <c r="O182" i="21"/>
  <c r="L182" i="21"/>
  <c r="I182" i="21"/>
  <c r="C182" i="21" s="1"/>
  <c r="F182" i="21"/>
  <c r="O181" i="21"/>
  <c r="L181" i="21"/>
  <c r="C181" i="21" s="1"/>
  <c r="I181" i="21"/>
  <c r="F181" i="21"/>
  <c r="O180" i="21"/>
  <c r="O179" i="21" s="1"/>
  <c r="L180" i="21"/>
  <c r="I180" i="21"/>
  <c r="F180" i="21"/>
  <c r="F179" i="21" s="1"/>
  <c r="C180" i="21"/>
  <c r="N179" i="21"/>
  <c r="M179" i="21"/>
  <c r="L179" i="21"/>
  <c r="K179" i="21"/>
  <c r="J179" i="21"/>
  <c r="H179" i="21"/>
  <c r="G179" i="21"/>
  <c r="E179" i="21"/>
  <c r="D179" i="21"/>
  <c r="O178" i="21"/>
  <c r="L178" i="21"/>
  <c r="I178" i="21"/>
  <c r="C178" i="21" s="1"/>
  <c r="F178" i="21"/>
  <c r="O177" i="21"/>
  <c r="L177" i="21"/>
  <c r="C177" i="21" s="1"/>
  <c r="I177" i="21"/>
  <c r="F177" i="21"/>
  <c r="O176" i="21"/>
  <c r="O175" i="21" s="1"/>
  <c r="O174" i="21" s="1"/>
  <c r="O173" i="21" s="1"/>
  <c r="L176" i="21"/>
  <c r="I176" i="21"/>
  <c r="F176" i="21"/>
  <c r="F175" i="21" s="1"/>
  <c r="C176" i="21"/>
  <c r="N175" i="21"/>
  <c r="M175" i="21"/>
  <c r="L175" i="21"/>
  <c r="L174" i="21" s="1"/>
  <c r="K175" i="21"/>
  <c r="J175" i="21"/>
  <c r="H175" i="21"/>
  <c r="H174" i="21" s="1"/>
  <c r="H173" i="21" s="1"/>
  <c r="G175" i="21"/>
  <c r="E175" i="21"/>
  <c r="D175" i="21"/>
  <c r="D174" i="21" s="1"/>
  <c r="D173" i="21" s="1"/>
  <c r="N174" i="21"/>
  <c r="M174" i="21"/>
  <c r="M173" i="21" s="1"/>
  <c r="K174" i="21"/>
  <c r="J174" i="21"/>
  <c r="G174" i="21"/>
  <c r="E174" i="21"/>
  <c r="E173" i="21" s="1"/>
  <c r="N173" i="21"/>
  <c r="J173" i="21"/>
  <c r="O172" i="21"/>
  <c r="L172" i="21"/>
  <c r="I172" i="21"/>
  <c r="F172" i="21"/>
  <c r="C172" i="21"/>
  <c r="O171" i="21"/>
  <c r="L171" i="21"/>
  <c r="I171" i="21"/>
  <c r="F171" i="21"/>
  <c r="C171" i="21" s="1"/>
  <c r="O170" i="21"/>
  <c r="L170" i="21"/>
  <c r="I170" i="21"/>
  <c r="C170" i="21" s="1"/>
  <c r="F170" i="21"/>
  <c r="O169" i="21"/>
  <c r="L169" i="21"/>
  <c r="C169" i="21" s="1"/>
  <c r="I169" i="21"/>
  <c r="F169" i="21"/>
  <c r="O168" i="21"/>
  <c r="O166" i="21" s="1"/>
  <c r="O165" i="21" s="1"/>
  <c r="L168" i="21"/>
  <c r="I168" i="21"/>
  <c r="F168" i="21"/>
  <c r="C168" i="21"/>
  <c r="O167" i="21"/>
  <c r="L167" i="21"/>
  <c r="L166" i="21" s="1"/>
  <c r="L165" i="21" s="1"/>
  <c r="I167" i="21"/>
  <c r="F167" i="21"/>
  <c r="F166" i="21" s="1"/>
  <c r="N166" i="21"/>
  <c r="M166" i="21"/>
  <c r="M165" i="21" s="1"/>
  <c r="K166" i="21"/>
  <c r="J166" i="21"/>
  <c r="I166" i="21"/>
  <c r="I165" i="21" s="1"/>
  <c r="H166" i="21"/>
  <c r="G166" i="21"/>
  <c r="E166" i="21"/>
  <c r="E165" i="21" s="1"/>
  <c r="D166" i="21"/>
  <c r="N165" i="21"/>
  <c r="K165" i="21"/>
  <c r="J165" i="21"/>
  <c r="H165" i="21"/>
  <c r="G165" i="21"/>
  <c r="D165" i="21"/>
  <c r="O164" i="21"/>
  <c r="L164" i="21"/>
  <c r="I164" i="21"/>
  <c r="F164" i="21"/>
  <c r="C164" i="21"/>
  <c r="O163" i="21"/>
  <c r="L163" i="21"/>
  <c r="I163" i="21"/>
  <c r="F163" i="21"/>
  <c r="C163" i="21" s="1"/>
  <c r="O162" i="21"/>
  <c r="L162" i="21"/>
  <c r="I162" i="21"/>
  <c r="C162" i="21" s="1"/>
  <c r="F162" i="21"/>
  <c r="O161" i="21"/>
  <c r="L161" i="21"/>
  <c r="C161" i="21" s="1"/>
  <c r="I161" i="21"/>
  <c r="F161" i="21"/>
  <c r="F160" i="21" s="1"/>
  <c r="O160" i="21"/>
  <c r="N160" i="21"/>
  <c r="M160" i="21"/>
  <c r="K160" i="21"/>
  <c r="J160" i="21"/>
  <c r="H160" i="21"/>
  <c r="G160" i="21"/>
  <c r="E160" i="21"/>
  <c r="D160" i="21"/>
  <c r="O159" i="21"/>
  <c r="L159" i="21"/>
  <c r="I159" i="21"/>
  <c r="F159" i="21"/>
  <c r="C159" i="21" s="1"/>
  <c r="O158" i="21"/>
  <c r="L158" i="21"/>
  <c r="I158" i="21"/>
  <c r="C158" i="21" s="1"/>
  <c r="F158" i="21"/>
  <c r="O157" i="21"/>
  <c r="L157" i="21"/>
  <c r="C157" i="21" s="1"/>
  <c r="I157" i="21"/>
  <c r="F157" i="21"/>
  <c r="O156" i="21"/>
  <c r="L156" i="21"/>
  <c r="I156" i="21"/>
  <c r="F156" i="21"/>
  <c r="C156" i="21"/>
  <c r="O155" i="21"/>
  <c r="L155" i="21"/>
  <c r="I155" i="21"/>
  <c r="F155" i="21"/>
  <c r="C155" i="21" s="1"/>
  <c r="O154" i="21"/>
  <c r="L154" i="21"/>
  <c r="I154" i="21"/>
  <c r="C154" i="21" s="1"/>
  <c r="F154" i="21"/>
  <c r="O153" i="21"/>
  <c r="L153" i="21"/>
  <c r="C153" i="21" s="1"/>
  <c r="I153" i="21"/>
  <c r="F153" i="21"/>
  <c r="O152" i="21"/>
  <c r="O151" i="21" s="1"/>
  <c r="L152" i="21"/>
  <c r="I152" i="21"/>
  <c r="F152" i="21"/>
  <c r="F151" i="21" s="1"/>
  <c r="C152" i="21"/>
  <c r="N151" i="21"/>
  <c r="M151" i="21"/>
  <c r="L151" i="21"/>
  <c r="K151" i="21"/>
  <c r="J151" i="21"/>
  <c r="H151" i="21"/>
  <c r="G151" i="21"/>
  <c r="E151" i="21"/>
  <c r="D151" i="21"/>
  <c r="O150" i="21"/>
  <c r="L150" i="21"/>
  <c r="I150" i="21"/>
  <c r="C150" i="21" s="1"/>
  <c r="F150" i="21"/>
  <c r="O149" i="21"/>
  <c r="L149" i="21"/>
  <c r="C149" i="21" s="1"/>
  <c r="I149" i="21"/>
  <c r="F149" i="21"/>
  <c r="O148" i="21"/>
  <c r="L148" i="21"/>
  <c r="I148" i="21"/>
  <c r="F148" i="21"/>
  <c r="C148" i="21"/>
  <c r="O147" i="21"/>
  <c r="L147" i="21"/>
  <c r="I147" i="21"/>
  <c r="F147" i="21"/>
  <c r="C147" i="21" s="1"/>
  <c r="O146" i="21"/>
  <c r="L146" i="21"/>
  <c r="I146" i="21"/>
  <c r="C146" i="21" s="1"/>
  <c r="F146" i="21"/>
  <c r="O145" i="21"/>
  <c r="L145" i="21"/>
  <c r="C145" i="21" s="1"/>
  <c r="I145" i="21"/>
  <c r="F145" i="21"/>
  <c r="F144" i="21" s="1"/>
  <c r="O144" i="21"/>
  <c r="N144" i="21"/>
  <c r="M144" i="21"/>
  <c r="K144" i="21"/>
  <c r="J144" i="21"/>
  <c r="H144" i="21"/>
  <c r="G144" i="21"/>
  <c r="E144" i="21"/>
  <c r="D144" i="21"/>
  <c r="O143" i="21"/>
  <c r="L143" i="21"/>
  <c r="I143" i="21"/>
  <c r="F143" i="21"/>
  <c r="C143" i="21" s="1"/>
  <c r="O142" i="21"/>
  <c r="L142" i="21"/>
  <c r="L141" i="21" s="1"/>
  <c r="I142" i="21"/>
  <c r="C142" i="21" s="1"/>
  <c r="F142" i="21"/>
  <c r="O141" i="21"/>
  <c r="N141" i="21"/>
  <c r="N130" i="21" s="1"/>
  <c r="N75" i="21" s="1"/>
  <c r="M141" i="21"/>
  <c r="K141" i="21"/>
  <c r="J141" i="21"/>
  <c r="J130" i="21" s="1"/>
  <c r="J75" i="21" s="1"/>
  <c r="H141" i="21"/>
  <c r="G141" i="21"/>
  <c r="F141" i="21"/>
  <c r="E141" i="21"/>
  <c r="D141" i="21"/>
  <c r="O140" i="21"/>
  <c r="L140" i="21"/>
  <c r="I140" i="21"/>
  <c r="F140" i="21"/>
  <c r="C140" i="21"/>
  <c r="O139" i="21"/>
  <c r="L139" i="21"/>
  <c r="I139" i="21"/>
  <c r="F139" i="21"/>
  <c r="C139" i="21" s="1"/>
  <c r="O138" i="21"/>
  <c r="L138" i="21"/>
  <c r="I138" i="21"/>
  <c r="C138" i="21" s="1"/>
  <c r="F138" i="21"/>
  <c r="O137" i="21"/>
  <c r="L137" i="21"/>
  <c r="C137" i="21" s="1"/>
  <c r="I137" i="21"/>
  <c r="F137" i="21"/>
  <c r="F136" i="21" s="1"/>
  <c r="O136" i="21"/>
  <c r="N136" i="21"/>
  <c r="M136" i="21"/>
  <c r="K136" i="21"/>
  <c r="K130" i="21" s="1"/>
  <c r="J136" i="21"/>
  <c r="H136" i="21"/>
  <c r="G136" i="21"/>
  <c r="G130" i="21" s="1"/>
  <c r="E136" i="21"/>
  <c r="D136" i="21"/>
  <c r="O135" i="21"/>
  <c r="L135" i="21"/>
  <c r="I135" i="21"/>
  <c r="F135" i="21"/>
  <c r="C135" i="21" s="1"/>
  <c r="O134" i="21"/>
  <c r="L134" i="21"/>
  <c r="I134" i="21"/>
  <c r="C134" i="21" s="1"/>
  <c r="F134" i="21"/>
  <c r="O133" i="21"/>
  <c r="L133" i="21"/>
  <c r="C133" i="21" s="1"/>
  <c r="I133" i="21"/>
  <c r="F133" i="21"/>
  <c r="O132" i="21"/>
  <c r="O131" i="21" s="1"/>
  <c r="O130" i="21" s="1"/>
  <c r="L132" i="21"/>
  <c r="I132" i="21"/>
  <c r="F132" i="21"/>
  <c r="F131" i="21" s="1"/>
  <c r="C132" i="21"/>
  <c r="N131" i="21"/>
  <c r="M131" i="21"/>
  <c r="L131" i="21"/>
  <c r="K131" i="21"/>
  <c r="J131" i="21"/>
  <c r="H131" i="21"/>
  <c r="H130" i="21" s="1"/>
  <c r="G131" i="21"/>
  <c r="E131" i="21"/>
  <c r="D131" i="21"/>
  <c r="D130" i="21" s="1"/>
  <c r="M130" i="21"/>
  <c r="E130" i="21"/>
  <c r="O129" i="21"/>
  <c r="L129" i="21"/>
  <c r="I129" i="21"/>
  <c r="F129" i="21"/>
  <c r="O128" i="21"/>
  <c r="N128" i="21"/>
  <c r="M128" i="21"/>
  <c r="K128" i="21"/>
  <c r="J128" i="21"/>
  <c r="I128" i="21"/>
  <c r="H128" i="21"/>
  <c r="G128" i="21"/>
  <c r="F128" i="21"/>
  <c r="E128" i="21"/>
  <c r="D128" i="21"/>
  <c r="O127" i="21"/>
  <c r="L127" i="21"/>
  <c r="I127" i="21"/>
  <c r="F127" i="21"/>
  <c r="C127" i="21" s="1"/>
  <c r="O126" i="21"/>
  <c r="L126" i="21"/>
  <c r="I126" i="21"/>
  <c r="C126" i="21" s="1"/>
  <c r="F126" i="21"/>
  <c r="O125" i="21"/>
  <c r="L125" i="21"/>
  <c r="I125" i="21"/>
  <c r="F125" i="21"/>
  <c r="O124" i="21"/>
  <c r="O122" i="21" s="1"/>
  <c r="L124" i="21"/>
  <c r="I124" i="21"/>
  <c r="F124" i="21"/>
  <c r="C124" i="21"/>
  <c r="O123" i="21"/>
  <c r="L123" i="21"/>
  <c r="I123" i="21"/>
  <c r="F123" i="21"/>
  <c r="N122" i="21"/>
  <c r="M122" i="21"/>
  <c r="K122" i="21"/>
  <c r="J122" i="21"/>
  <c r="H122" i="21"/>
  <c r="G122" i="21"/>
  <c r="E122" i="21"/>
  <c r="D122" i="21"/>
  <c r="O121" i="21"/>
  <c r="L121" i="21"/>
  <c r="C121" i="21" s="1"/>
  <c r="I121" i="21"/>
  <c r="F121" i="21"/>
  <c r="O120" i="21"/>
  <c r="O116" i="21" s="1"/>
  <c r="L120" i="21"/>
  <c r="I120" i="21"/>
  <c r="F120" i="21"/>
  <c r="C120" i="21"/>
  <c r="O119" i="21"/>
  <c r="L119" i="21"/>
  <c r="I119" i="21"/>
  <c r="F119" i="21"/>
  <c r="O118" i="21"/>
  <c r="L118" i="21"/>
  <c r="I118" i="21"/>
  <c r="I116" i="21" s="1"/>
  <c r="F118" i="21"/>
  <c r="C118" i="21" s="1"/>
  <c r="O117" i="21"/>
  <c r="L117" i="21"/>
  <c r="I117" i="21"/>
  <c r="F117" i="21"/>
  <c r="N116" i="21"/>
  <c r="M116" i="21"/>
  <c r="K116" i="21"/>
  <c r="J116" i="21"/>
  <c r="H116" i="21"/>
  <c r="G116" i="21"/>
  <c r="E116" i="21"/>
  <c r="D116" i="21"/>
  <c r="O115" i="21"/>
  <c r="L115" i="21"/>
  <c r="I115" i="21"/>
  <c r="F115" i="21"/>
  <c r="O114" i="21"/>
  <c r="L114" i="21"/>
  <c r="I114" i="21"/>
  <c r="I112" i="21" s="1"/>
  <c r="F114" i="21"/>
  <c r="C114" i="21" s="1"/>
  <c r="O113" i="21"/>
  <c r="L113" i="21"/>
  <c r="I113" i="21"/>
  <c r="F113" i="21"/>
  <c r="O112" i="21"/>
  <c r="N112" i="21"/>
  <c r="M112" i="21"/>
  <c r="K112" i="21"/>
  <c r="J112" i="21"/>
  <c r="H112" i="21"/>
  <c r="G112" i="21"/>
  <c r="E112" i="21"/>
  <c r="D112" i="21"/>
  <c r="O111" i="21"/>
  <c r="L111" i="21"/>
  <c r="I111" i="21"/>
  <c r="F111" i="21"/>
  <c r="C111" i="21" s="1"/>
  <c r="O110" i="21"/>
  <c r="L110" i="21"/>
  <c r="I110" i="21"/>
  <c r="F110" i="21"/>
  <c r="C110" i="21" s="1"/>
  <c r="O109" i="21"/>
  <c r="L109" i="21"/>
  <c r="C109" i="21" s="1"/>
  <c r="I109" i="21"/>
  <c r="F109" i="21"/>
  <c r="O108" i="21"/>
  <c r="L108" i="21"/>
  <c r="I108" i="21"/>
  <c r="F108" i="21"/>
  <c r="C108" i="21"/>
  <c r="O107" i="21"/>
  <c r="L107" i="21"/>
  <c r="I107" i="21"/>
  <c r="F107" i="21"/>
  <c r="C107" i="21" s="1"/>
  <c r="O106" i="21"/>
  <c r="L106" i="21"/>
  <c r="I106" i="21"/>
  <c r="I103" i="21" s="1"/>
  <c r="F106" i="21"/>
  <c r="O105" i="21"/>
  <c r="L105" i="21"/>
  <c r="I105" i="21"/>
  <c r="F105" i="21"/>
  <c r="O104" i="21"/>
  <c r="O103" i="21" s="1"/>
  <c r="L104" i="21"/>
  <c r="I104" i="21"/>
  <c r="E104" i="21"/>
  <c r="F104" i="21" s="1"/>
  <c r="N103" i="21"/>
  <c r="M103" i="21"/>
  <c r="K103" i="21"/>
  <c r="J103" i="21"/>
  <c r="H103" i="21"/>
  <c r="G103" i="21"/>
  <c r="E103" i="21"/>
  <c r="D103" i="21"/>
  <c r="O102" i="21"/>
  <c r="L102" i="21"/>
  <c r="C102" i="21" s="1"/>
  <c r="I102" i="21"/>
  <c r="F102" i="21"/>
  <c r="O101" i="21"/>
  <c r="L101" i="21"/>
  <c r="I101" i="21"/>
  <c r="F101" i="21"/>
  <c r="C101" i="21"/>
  <c r="O100" i="21"/>
  <c r="L100" i="21"/>
  <c r="I100" i="21"/>
  <c r="F100" i="21"/>
  <c r="C100" i="21" s="1"/>
  <c r="O99" i="21"/>
  <c r="L99" i="21"/>
  <c r="I99" i="21"/>
  <c r="I95" i="21" s="1"/>
  <c r="F99" i="21"/>
  <c r="C99" i="21" s="1"/>
  <c r="O98" i="21"/>
  <c r="L98" i="21"/>
  <c r="I98" i="21"/>
  <c r="F98" i="21"/>
  <c r="O97" i="21"/>
  <c r="O95" i="21" s="1"/>
  <c r="L97" i="21"/>
  <c r="I97" i="21"/>
  <c r="F97" i="21"/>
  <c r="C97" i="21"/>
  <c r="O96" i="21"/>
  <c r="L96" i="21"/>
  <c r="I96" i="21"/>
  <c r="F96" i="21"/>
  <c r="N95" i="21"/>
  <c r="M95" i="21"/>
  <c r="K95" i="21"/>
  <c r="J95" i="21"/>
  <c r="H95" i="21"/>
  <c r="G95" i="21"/>
  <c r="E95" i="21"/>
  <c r="E83" i="21" s="1"/>
  <c r="E75" i="21" s="1"/>
  <c r="D95" i="21"/>
  <c r="O94" i="21"/>
  <c r="L94" i="21"/>
  <c r="C94" i="21" s="1"/>
  <c r="I94" i="21"/>
  <c r="F94" i="21"/>
  <c r="O93" i="21"/>
  <c r="L93" i="21"/>
  <c r="I93" i="21"/>
  <c r="F93" i="21"/>
  <c r="C93" i="21"/>
  <c r="O92" i="21"/>
  <c r="L92" i="21"/>
  <c r="I92" i="21"/>
  <c r="F92" i="21"/>
  <c r="O91" i="21"/>
  <c r="L91" i="21"/>
  <c r="I91" i="21"/>
  <c r="I89" i="21" s="1"/>
  <c r="F91" i="21"/>
  <c r="C91" i="21" s="1"/>
  <c r="O90" i="21"/>
  <c r="L90" i="21"/>
  <c r="I90" i="21"/>
  <c r="F90" i="21"/>
  <c r="O89" i="21"/>
  <c r="N89" i="21"/>
  <c r="M89" i="21"/>
  <c r="K89" i="21"/>
  <c r="J89" i="21"/>
  <c r="H89" i="21"/>
  <c r="G89" i="21"/>
  <c r="E89" i="21"/>
  <c r="D89" i="21"/>
  <c r="O88" i="21"/>
  <c r="L88" i="21"/>
  <c r="I88" i="21"/>
  <c r="F88" i="21"/>
  <c r="C88" i="21" s="1"/>
  <c r="O87" i="21"/>
  <c r="L87" i="21"/>
  <c r="I87" i="21"/>
  <c r="I84" i="21" s="1"/>
  <c r="F87" i="21"/>
  <c r="C87" i="21" s="1"/>
  <c r="O86" i="21"/>
  <c r="L86" i="21"/>
  <c r="C86" i="21" s="1"/>
  <c r="I86" i="21"/>
  <c r="F86" i="21"/>
  <c r="O85" i="21"/>
  <c r="O84" i="21" s="1"/>
  <c r="L85" i="21"/>
  <c r="I85" i="21"/>
  <c r="F85" i="21"/>
  <c r="F84" i="21" s="1"/>
  <c r="C85" i="21"/>
  <c r="N84" i="21"/>
  <c r="M84" i="21"/>
  <c r="L84" i="21"/>
  <c r="K84" i="21"/>
  <c r="J84" i="21"/>
  <c r="H84" i="21"/>
  <c r="H83" i="21" s="1"/>
  <c r="G84" i="21"/>
  <c r="E84" i="21"/>
  <c r="D84" i="21"/>
  <c r="D83" i="21" s="1"/>
  <c r="N83" i="21"/>
  <c r="M83" i="21"/>
  <c r="M75" i="21" s="1"/>
  <c r="J83" i="21"/>
  <c r="O82" i="21"/>
  <c r="L82" i="21"/>
  <c r="C82" i="21" s="1"/>
  <c r="I82" i="21"/>
  <c r="F82" i="21"/>
  <c r="O81" i="21"/>
  <c r="O80" i="21" s="1"/>
  <c r="L81" i="21"/>
  <c r="I81" i="21"/>
  <c r="F81" i="21"/>
  <c r="F80" i="21" s="1"/>
  <c r="C81" i="21"/>
  <c r="N80" i="21"/>
  <c r="M80" i="21"/>
  <c r="L80" i="21"/>
  <c r="K80" i="21"/>
  <c r="J80" i="21"/>
  <c r="I80" i="21"/>
  <c r="H80" i="21"/>
  <c r="H76" i="21" s="1"/>
  <c r="H75" i="21" s="1"/>
  <c r="G80" i="21"/>
  <c r="E80" i="21"/>
  <c r="D80" i="21"/>
  <c r="O79" i="21"/>
  <c r="L79" i="21"/>
  <c r="I79" i="21"/>
  <c r="I77" i="21" s="1"/>
  <c r="I76" i="21" s="1"/>
  <c r="F79" i="21"/>
  <c r="C79" i="21" s="1"/>
  <c r="O78" i="21"/>
  <c r="L78" i="21"/>
  <c r="I78" i="21"/>
  <c r="F78" i="21"/>
  <c r="O77" i="21"/>
  <c r="N77" i="21"/>
  <c r="M77" i="21"/>
  <c r="K77" i="21"/>
  <c r="K76" i="21" s="1"/>
  <c r="J77" i="21"/>
  <c r="H77" i="21"/>
  <c r="G77" i="21"/>
  <c r="G76" i="21" s="1"/>
  <c r="F77" i="21"/>
  <c r="E77" i="21"/>
  <c r="D77" i="21"/>
  <c r="N76" i="21"/>
  <c r="M76" i="21"/>
  <c r="J76" i="21"/>
  <c r="E76" i="21"/>
  <c r="D76" i="21"/>
  <c r="D75" i="21" s="1"/>
  <c r="O74" i="21"/>
  <c r="L74" i="21"/>
  <c r="C74" i="21" s="1"/>
  <c r="I74" i="21"/>
  <c r="F74" i="21"/>
  <c r="O73" i="21"/>
  <c r="L73" i="21"/>
  <c r="I73" i="21"/>
  <c r="F73" i="21"/>
  <c r="C73" i="21"/>
  <c r="O72" i="21"/>
  <c r="L72" i="21"/>
  <c r="I72" i="21"/>
  <c r="F72" i="21"/>
  <c r="O71" i="21"/>
  <c r="L71" i="21"/>
  <c r="I71" i="21"/>
  <c r="F71" i="21"/>
  <c r="O70" i="21"/>
  <c r="L70" i="21"/>
  <c r="C70" i="21" s="1"/>
  <c r="I70" i="21"/>
  <c r="F70" i="21"/>
  <c r="O69" i="21"/>
  <c r="O67" i="21" s="1"/>
  <c r="N69" i="21"/>
  <c r="M69" i="21"/>
  <c r="K69" i="21"/>
  <c r="K67" i="21" s="1"/>
  <c r="J69" i="21"/>
  <c r="H69" i="21"/>
  <c r="H67" i="21" s="1"/>
  <c r="G69" i="21"/>
  <c r="G67" i="21" s="1"/>
  <c r="E69" i="21"/>
  <c r="D69" i="21"/>
  <c r="D67" i="21" s="1"/>
  <c r="O68" i="21"/>
  <c r="L68" i="21"/>
  <c r="I68" i="21"/>
  <c r="F68" i="21"/>
  <c r="C68" i="21" s="1"/>
  <c r="N67" i="21"/>
  <c r="M67" i="21"/>
  <c r="J67" i="21"/>
  <c r="E67" i="21"/>
  <c r="O66" i="21"/>
  <c r="L66" i="21"/>
  <c r="C66" i="21" s="1"/>
  <c r="I66" i="21"/>
  <c r="F66" i="21"/>
  <c r="O65" i="21"/>
  <c r="L65" i="21"/>
  <c r="I65" i="21"/>
  <c r="F65" i="21"/>
  <c r="C65" i="21"/>
  <c r="O64" i="21"/>
  <c r="L64" i="21"/>
  <c r="I64" i="21"/>
  <c r="F64" i="21"/>
  <c r="C64" i="21" s="1"/>
  <c r="O63" i="21"/>
  <c r="L63" i="21"/>
  <c r="I63" i="21"/>
  <c r="F63" i="21"/>
  <c r="O62" i="21"/>
  <c r="L62" i="21"/>
  <c r="C62" i="21" s="1"/>
  <c r="I62" i="21"/>
  <c r="F62" i="21"/>
  <c r="O61" i="21"/>
  <c r="O58" i="21" s="1"/>
  <c r="O54" i="21" s="1"/>
  <c r="O53" i="21" s="1"/>
  <c r="L61" i="21"/>
  <c r="I61" i="21"/>
  <c r="F61" i="21"/>
  <c r="C61" i="21"/>
  <c r="O60" i="21"/>
  <c r="L60" i="21"/>
  <c r="I60" i="21"/>
  <c r="F60" i="21"/>
  <c r="C60" i="21" s="1"/>
  <c r="O59" i="21"/>
  <c r="L59" i="21"/>
  <c r="I59" i="21"/>
  <c r="F59" i="21"/>
  <c r="N58" i="21"/>
  <c r="N54" i="21" s="1"/>
  <c r="N53" i="21" s="1"/>
  <c r="N52" i="21" s="1"/>
  <c r="M58" i="21"/>
  <c r="K58" i="21"/>
  <c r="K54" i="21" s="1"/>
  <c r="K53" i="21" s="1"/>
  <c r="J58" i="21"/>
  <c r="H58" i="21"/>
  <c r="G58" i="21"/>
  <c r="G54" i="21" s="1"/>
  <c r="G53" i="21" s="1"/>
  <c r="F58" i="21"/>
  <c r="E58" i="21"/>
  <c r="D58" i="21"/>
  <c r="O57" i="21"/>
  <c r="O55" i="21" s="1"/>
  <c r="L57" i="21"/>
  <c r="I57" i="21"/>
  <c r="F57" i="21"/>
  <c r="C57" i="21"/>
  <c r="O56" i="21"/>
  <c r="L56" i="21"/>
  <c r="I56" i="21"/>
  <c r="I55" i="21" s="1"/>
  <c r="F56" i="21"/>
  <c r="C56" i="21" s="1"/>
  <c r="N55" i="21"/>
  <c r="M55" i="21"/>
  <c r="M54" i="21" s="1"/>
  <c r="L55" i="21"/>
  <c r="K55" i="21"/>
  <c r="J55" i="21"/>
  <c r="H55" i="21"/>
  <c r="G55" i="21"/>
  <c r="E55" i="21"/>
  <c r="E54" i="21" s="1"/>
  <c r="D55" i="21"/>
  <c r="J54" i="21"/>
  <c r="J53" i="21" s="1"/>
  <c r="J52" i="21" s="1"/>
  <c r="H54" i="21"/>
  <c r="D54" i="21"/>
  <c r="H53" i="21"/>
  <c r="D53" i="21"/>
  <c r="D52" i="21" s="1"/>
  <c r="D51" i="21" s="1"/>
  <c r="O47" i="21"/>
  <c r="C47" i="21" s="1"/>
  <c r="O46" i="21"/>
  <c r="C46" i="21"/>
  <c r="N45" i="21"/>
  <c r="M45" i="21"/>
  <c r="L44" i="21"/>
  <c r="C44" i="21" s="1"/>
  <c r="I44" i="21"/>
  <c r="F44" i="21"/>
  <c r="L43" i="21"/>
  <c r="K43" i="21"/>
  <c r="J43" i="21"/>
  <c r="I43" i="21"/>
  <c r="H43" i="21"/>
  <c r="G43" i="21"/>
  <c r="F43" i="21"/>
  <c r="C43" i="21" s="1"/>
  <c r="E43" i="21"/>
  <c r="D43" i="21"/>
  <c r="F42" i="21"/>
  <c r="C42" i="21"/>
  <c r="F41" i="21"/>
  <c r="E41" i="21"/>
  <c r="D41" i="21"/>
  <c r="C41" i="21"/>
  <c r="L40" i="21"/>
  <c r="C40" i="21" s="1"/>
  <c r="L39" i="21"/>
  <c r="C39" i="21"/>
  <c r="L38" i="21"/>
  <c r="C38" i="21" s="1"/>
  <c r="L37" i="21"/>
  <c r="C37" i="21"/>
  <c r="K36" i="21"/>
  <c r="J36" i="21"/>
  <c r="L35" i="21"/>
  <c r="C35" i="21" s="1"/>
  <c r="L34" i="21"/>
  <c r="C34" i="21"/>
  <c r="K33" i="21"/>
  <c r="J33" i="21"/>
  <c r="L32" i="21"/>
  <c r="K31" i="21"/>
  <c r="K26" i="21" s="1"/>
  <c r="J31" i="21"/>
  <c r="J26" i="21" s="1"/>
  <c r="L30" i="21"/>
  <c r="C30" i="21"/>
  <c r="L29" i="21"/>
  <c r="C29" i="21" s="1"/>
  <c r="L28" i="21"/>
  <c r="C28" i="21"/>
  <c r="K27" i="21"/>
  <c r="J27" i="21"/>
  <c r="F25" i="21"/>
  <c r="C25" i="21" s="1"/>
  <c r="I24" i="21"/>
  <c r="E24" i="21"/>
  <c r="E20" i="21" s="1"/>
  <c r="O23" i="21"/>
  <c r="L23" i="21"/>
  <c r="I23" i="21"/>
  <c r="F23" i="21"/>
  <c r="C23" i="21"/>
  <c r="O22" i="21"/>
  <c r="L22" i="21"/>
  <c r="I22" i="21"/>
  <c r="F22" i="21"/>
  <c r="F21" i="21" s="1"/>
  <c r="N21" i="21"/>
  <c r="N289" i="21" s="1"/>
  <c r="N288" i="21" s="1"/>
  <c r="M21" i="21"/>
  <c r="M289" i="21" s="1"/>
  <c r="M288" i="21" s="1"/>
  <c r="L21" i="21"/>
  <c r="K21" i="21"/>
  <c r="K289" i="21" s="1"/>
  <c r="K288" i="21" s="1"/>
  <c r="J21" i="21"/>
  <c r="J289" i="21" s="1"/>
  <c r="J288" i="21" s="1"/>
  <c r="I21" i="21"/>
  <c r="H21" i="21"/>
  <c r="G21" i="21"/>
  <c r="G289" i="21" s="1"/>
  <c r="G288" i="21" s="1"/>
  <c r="E21" i="21"/>
  <c r="E289" i="21" s="1"/>
  <c r="E288" i="21" s="1"/>
  <c r="D21" i="21"/>
  <c r="N20" i="21"/>
  <c r="I20" i="21"/>
  <c r="G20" i="21"/>
  <c r="O298" i="20"/>
  <c r="L298" i="20"/>
  <c r="I298" i="20"/>
  <c r="F298" i="20"/>
  <c r="O297" i="20"/>
  <c r="L297" i="20"/>
  <c r="I297" i="20"/>
  <c r="F297" i="20"/>
  <c r="C297" i="20"/>
  <c r="O296" i="20"/>
  <c r="L296" i="20"/>
  <c r="I296" i="20"/>
  <c r="F296" i="20"/>
  <c r="C296" i="20" s="1"/>
  <c r="O295" i="20"/>
  <c r="L295" i="20"/>
  <c r="I295" i="20"/>
  <c r="C295" i="20" s="1"/>
  <c r="F295" i="20"/>
  <c r="O294" i="20"/>
  <c r="L294" i="20"/>
  <c r="C294" i="20" s="1"/>
  <c r="I294" i="20"/>
  <c r="F294" i="20"/>
  <c r="O293" i="20"/>
  <c r="L293" i="20"/>
  <c r="I293" i="20"/>
  <c r="F293" i="20"/>
  <c r="C293" i="20"/>
  <c r="O292" i="20"/>
  <c r="L292" i="20"/>
  <c r="I292" i="20"/>
  <c r="F292" i="20"/>
  <c r="C292" i="20" s="1"/>
  <c r="O291" i="20"/>
  <c r="L291" i="20"/>
  <c r="L290" i="20" s="1"/>
  <c r="I291" i="20"/>
  <c r="F291" i="20"/>
  <c r="O290" i="20"/>
  <c r="N290" i="20"/>
  <c r="M290" i="20"/>
  <c r="K290" i="20"/>
  <c r="J290" i="20"/>
  <c r="H290" i="20"/>
  <c r="G290" i="20"/>
  <c r="E290" i="20"/>
  <c r="D290" i="20"/>
  <c r="O285" i="20"/>
  <c r="L285" i="20"/>
  <c r="I285" i="20"/>
  <c r="F285" i="20"/>
  <c r="C285" i="20"/>
  <c r="O284" i="20"/>
  <c r="L284" i="20"/>
  <c r="I284" i="20"/>
  <c r="I283" i="20" s="1"/>
  <c r="F284" i="20"/>
  <c r="C284" i="20" s="1"/>
  <c r="N283" i="20"/>
  <c r="M283" i="20"/>
  <c r="L283" i="20"/>
  <c r="K283" i="20"/>
  <c r="J283" i="20"/>
  <c r="H283" i="20"/>
  <c r="G283" i="20"/>
  <c r="E283" i="20"/>
  <c r="D283" i="20"/>
  <c r="O282" i="20"/>
  <c r="O281" i="20" s="1"/>
  <c r="C281" i="20" s="1"/>
  <c r="L282" i="20"/>
  <c r="I282" i="20"/>
  <c r="I281" i="20" s="1"/>
  <c r="F282" i="20"/>
  <c r="C282" i="20"/>
  <c r="N281" i="20"/>
  <c r="M281" i="20"/>
  <c r="L281" i="20"/>
  <c r="K281" i="20"/>
  <c r="J281" i="20"/>
  <c r="H281" i="20"/>
  <c r="G281" i="20"/>
  <c r="F281" i="20"/>
  <c r="E281" i="20"/>
  <c r="D281" i="20"/>
  <c r="O280" i="20"/>
  <c r="L280" i="20"/>
  <c r="I280" i="20"/>
  <c r="F280" i="20"/>
  <c r="C280" i="20" s="1"/>
  <c r="O279" i="20"/>
  <c r="L279" i="20"/>
  <c r="I279" i="20"/>
  <c r="F279" i="20"/>
  <c r="C279" i="20" s="1"/>
  <c r="O278" i="20"/>
  <c r="L278" i="20"/>
  <c r="C278" i="20" s="1"/>
  <c r="I278" i="20"/>
  <c r="F278" i="20"/>
  <c r="O277" i="20"/>
  <c r="O276" i="20" s="1"/>
  <c r="L277" i="20"/>
  <c r="I277" i="20"/>
  <c r="F277" i="20"/>
  <c r="F276" i="20" s="1"/>
  <c r="C277" i="20"/>
  <c r="N276" i="20"/>
  <c r="M276" i="20"/>
  <c r="K276" i="20"/>
  <c r="J276" i="20"/>
  <c r="I276" i="20"/>
  <c r="H276" i="20"/>
  <c r="G276" i="20"/>
  <c r="E276" i="20"/>
  <c r="D276" i="20"/>
  <c r="O275" i="20"/>
  <c r="L275" i="20"/>
  <c r="I275" i="20"/>
  <c r="F275" i="20"/>
  <c r="C275" i="20" s="1"/>
  <c r="O274" i="20"/>
  <c r="L274" i="20"/>
  <c r="C274" i="20" s="1"/>
  <c r="I274" i="20"/>
  <c r="F274" i="20"/>
  <c r="O273" i="20"/>
  <c r="O272" i="20" s="1"/>
  <c r="O270" i="20" s="1"/>
  <c r="O269" i="20" s="1"/>
  <c r="L273" i="20"/>
  <c r="I273" i="20"/>
  <c r="F273" i="20"/>
  <c r="F272" i="20" s="1"/>
  <c r="C273" i="20"/>
  <c r="N272" i="20"/>
  <c r="M272" i="20"/>
  <c r="M270" i="20" s="1"/>
  <c r="M269" i="20" s="1"/>
  <c r="K272" i="20"/>
  <c r="J272" i="20"/>
  <c r="I272" i="20"/>
  <c r="H272" i="20"/>
  <c r="H270" i="20" s="1"/>
  <c r="G272" i="20"/>
  <c r="E272" i="20"/>
  <c r="E270" i="20" s="1"/>
  <c r="E269" i="20" s="1"/>
  <c r="D272" i="20"/>
  <c r="D270" i="20" s="1"/>
  <c r="D269" i="20" s="1"/>
  <c r="O271" i="20"/>
  <c r="L271" i="20"/>
  <c r="I271" i="20"/>
  <c r="F271" i="20"/>
  <c r="C271" i="20" s="1"/>
  <c r="N270" i="20"/>
  <c r="N269" i="20" s="1"/>
  <c r="K270" i="20"/>
  <c r="K269" i="20" s="1"/>
  <c r="J270" i="20"/>
  <c r="J269" i="20" s="1"/>
  <c r="G270" i="20"/>
  <c r="H269" i="20"/>
  <c r="G269" i="20"/>
  <c r="O268" i="20"/>
  <c r="L268" i="20"/>
  <c r="I268" i="20"/>
  <c r="F268" i="20"/>
  <c r="C268" i="20" s="1"/>
  <c r="O267" i="20"/>
  <c r="L267" i="20"/>
  <c r="I267" i="20"/>
  <c r="F267" i="20"/>
  <c r="O266" i="20"/>
  <c r="L266" i="20"/>
  <c r="C266" i="20" s="1"/>
  <c r="I266" i="20"/>
  <c r="F266" i="20"/>
  <c r="O265" i="20"/>
  <c r="O264" i="20" s="1"/>
  <c r="L265" i="20"/>
  <c r="I265" i="20"/>
  <c r="F265" i="20"/>
  <c r="F264" i="20" s="1"/>
  <c r="C265" i="20"/>
  <c r="N264" i="20"/>
  <c r="M264" i="20"/>
  <c r="K264" i="20"/>
  <c r="J264" i="20"/>
  <c r="I264" i="20"/>
  <c r="H264" i="20"/>
  <c r="G264" i="20"/>
  <c r="E264" i="20"/>
  <c r="D264" i="20"/>
  <c r="O263" i="20"/>
  <c r="L263" i="20"/>
  <c r="I263" i="20"/>
  <c r="F263" i="20"/>
  <c r="O262" i="20"/>
  <c r="L262" i="20"/>
  <c r="C262" i="20" s="1"/>
  <c r="I262" i="20"/>
  <c r="F262" i="20"/>
  <c r="O261" i="20"/>
  <c r="O260" i="20" s="1"/>
  <c r="O259" i="20" s="1"/>
  <c r="L261" i="20"/>
  <c r="I261" i="20"/>
  <c r="F261" i="20"/>
  <c r="F260" i="20" s="1"/>
  <c r="C261" i="20"/>
  <c r="N260" i="20"/>
  <c r="M260" i="20"/>
  <c r="L260" i="20"/>
  <c r="K260" i="20"/>
  <c r="J260" i="20"/>
  <c r="I260" i="20"/>
  <c r="H260" i="20"/>
  <c r="H259" i="20" s="1"/>
  <c r="G260" i="20"/>
  <c r="E260" i="20"/>
  <c r="D260" i="20"/>
  <c r="D259" i="20" s="1"/>
  <c r="N259" i="20"/>
  <c r="M259" i="20"/>
  <c r="K259" i="20"/>
  <c r="J259" i="20"/>
  <c r="I259" i="20"/>
  <c r="G259" i="20"/>
  <c r="E259" i="20"/>
  <c r="O258" i="20"/>
  <c r="L258" i="20"/>
  <c r="C258" i="20" s="1"/>
  <c r="I258" i="20"/>
  <c r="F258" i="20"/>
  <c r="O257" i="20"/>
  <c r="L257" i="20"/>
  <c r="I257" i="20"/>
  <c r="F257" i="20"/>
  <c r="C257" i="20"/>
  <c r="O256" i="20"/>
  <c r="L256" i="20"/>
  <c r="I256" i="20"/>
  <c r="F256" i="20"/>
  <c r="C256" i="20" s="1"/>
  <c r="O255" i="20"/>
  <c r="L255" i="20"/>
  <c r="I255" i="20"/>
  <c r="C255" i="20" s="1"/>
  <c r="F255" i="20"/>
  <c r="O254" i="20"/>
  <c r="L254" i="20"/>
  <c r="C254" i="20" s="1"/>
  <c r="I254" i="20"/>
  <c r="F254" i="20"/>
  <c r="O253" i="20"/>
  <c r="O252" i="20" s="1"/>
  <c r="O251" i="20" s="1"/>
  <c r="L253" i="20"/>
  <c r="I253" i="20"/>
  <c r="F253" i="20"/>
  <c r="F252" i="20" s="1"/>
  <c r="C253" i="20"/>
  <c r="N252" i="20"/>
  <c r="M252" i="20"/>
  <c r="L252" i="20"/>
  <c r="L251" i="20" s="1"/>
  <c r="K252" i="20"/>
  <c r="J252" i="20"/>
  <c r="H252" i="20"/>
  <c r="H251" i="20" s="1"/>
  <c r="G252" i="20"/>
  <c r="E252" i="20"/>
  <c r="D252" i="20"/>
  <c r="D251" i="20" s="1"/>
  <c r="N251" i="20"/>
  <c r="M251" i="20"/>
  <c r="K251" i="20"/>
  <c r="J251" i="20"/>
  <c r="G251" i="20"/>
  <c r="E251" i="20"/>
  <c r="O250" i="20"/>
  <c r="L250" i="20"/>
  <c r="C250" i="20" s="1"/>
  <c r="I250" i="20"/>
  <c r="F250" i="20"/>
  <c r="O249" i="20"/>
  <c r="O246" i="20" s="1"/>
  <c r="L249" i="20"/>
  <c r="I249" i="20"/>
  <c r="F249" i="20"/>
  <c r="C249" i="20"/>
  <c r="O248" i="20"/>
  <c r="L248" i="20"/>
  <c r="I248" i="20"/>
  <c r="F248" i="20"/>
  <c r="C248" i="20" s="1"/>
  <c r="O247" i="20"/>
  <c r="L247" i="20"/>
  <c r="L246" i="20" s="1"/>
  <c r="I247" i="20"/>
  <c r="C247" i="20" s="1"/>
  <c r="F247" i="20"/>
  <c r="N246" i="20"/>
  <c r="M246" i="20"/>
  <c r="K246" i="20"/>
  <c r="J246" i="20"/>
  <c r="H246" i="20"/>
  <c r="G246" i="20"/>
  <c r="F246" i="20"/>
  <c r="E246" i="20"/>
  <c r="D246" i="20"/>
  <c r="O245" i="20"/>
  <c r="L245" i="20"/>
  <c r="I245" i="20"/>
  <c r="F245" i="20"/>
  <c r="C245" i="20"/>
  <c r="O244" i="20"/>
  <c r="L244" i="20"/>
  <c r="I244" i="20"/>
  <c r="F244" i="20"/>
  <c r="C244" i="20" s="1"/>
  <c r="O243" i="20"/>
  <c r="L243" i="20"/>
  <c r="I243" i="20"/>
  <c r="C243" i="20" s="1"/>
  <c r="F243" i="20"/>
  <c r="O242" i="20"/>
  <c r="L242" i="20"/>
  <c r="C242" i="20" s="1"/>
  <c r="I242" i="20"/>
  <c r="F242" i="20"/>
  <c r="O241" i="20"/>
  <c r="O238" i="20" s="1"/>
  <c r="L241" i="20"/>
  <c r="I241" i="20"/>
  <c r="F241" i="20"/>
  <c r="C241" i="20"/>
  <c r="O240" i="20"/>
  <c r="L240" i="20"/>
  <c r="I240" i="20"/>
  <c r="F240" i="20"/>
  <c r="C240" i="20" s="1"/>
  <c r="O239" i="20"/>
  <c r="L239" i="20"/>
  <c r="L238" i="20" s="1"/>
  <c r="I239" i="20"/>
  <c r="C239" i="20" s="1"/>
  <c r="F239" i="20"/>
  <c r="N238" i="20"/>
  <c r="N231" i="20" s="1"/>
  <c r="N230" i="20" s="1"/>
  <c r="M238" i="20"/>
  <c r="K238" i="20"/>
  <c r="J238" i="20"/>
  <c r="J231" i="20" s="1"/>
  <c r="J230" i="20" s="1"/>
  <c r="H238" i="20"/>
  <c r="G238" i="20"/>
  <c r="F238" i="20"/>
  <c r="E238" i="20"/>
  <c r="D238" i="20"/>
  <c r="O237" i="20"/>
  <c r="O235" i="20" s="1"/>
  <c r="L237" i="20"/>
  <c r="I237" i="20"/>
  <c r="F237" i="20"/>
  <c r="C237" i="20"/>
  <c r="O236" i="20"/>
  <c r="L236" i="20"/>
  <c r="L235" i="20" s="1"/>
  <c r="I236" i="20"/>
  <c r="F236" i="20"/>
  <c r="F235" i="20" s="1"/>
  <c r="N235" i="20"/>
  <c r="M235" i="20"/>
  <c r="K235" i="20"/>
  <c r="J235" i="20"/>
  <c r="I235" i="20"/>
  <c r="H235" i="20"/>
  <c r="G235" i="20"/>
  <c r="E235" i="20"/>
  <c r="D235" i="20"/>
  <c r="O234" i="20"/>
  <c r="L234" i="20"/>
  <c r="C234" i="20" s="1"/>
  <c r="I234" i="20"/>
  <c r="F234" i="20"/>
  <c r="F233" i="20" s="1"/>
  <c r="O233" i="20"/>
  <c r="O231" i="20" s="1"/>
  <c r="O230" i="20" s="1"/>
  <c r="N233" i="20"/>
  <c r="M233" i="20"/>
  <c r="K233" i="20"/>
  <c r="K231" i="20" s="1"/>
  <c r="K230" i="20" s="1"/>
  <c r="J233" i="20"/>
  <c r="I233" i="20"/>
  <c r="H233" i="20"/>
  <c r="H231" i="20" s="1"/>
  <c r="G233" i="20"/>
  <c r="G231" i="20" s="1"/>
  <c r="G230" i="20" s="1"/>
  <c r="E233" i="20"/>
  <c r="D233" i="20"/>
  <c r="D231" i="20" s="1"/>
  <c r="O232" i="20"/>
  <c r="L232" i="20"/>
  <c r="I232" i="20"/>
  <c r="F232" i="20"/>
  <c r="M231" i="20"/>
  <c r="M230" i="20" s="1"/>
  <c r="E231" i="20"/>
  <c r="E230" i="20" s="1"/>
  <c r="O229" i="20"/>
  <c r="L229" i="20"/>
  <c r="I229" i="20"/>
  <c r="F229" i="20"/>
  <c r="C229" i="20"/>
  <c r="O228" i="20"/>
  <c r="L228" i="20"/>
  <c r="L227" i="20" s="1"/>
  <c r="I228" i="20"/>
  <c r="F228" i="20"/>
  <c r="F227" i="20" s="1"/>
  <c r="C227" i="20" s="1"/>
  <c r="O227" i="20"/>
  <c r="N227" i="20"/>
  <c r="N204" i="20" s="1"/>
  <c r="M227" i="20"/>
  <c r="M204" i="20" s="1"/>
  <c r="M195" i="20" s="1"/>
  <c r="M194" i="20" s="1"/>
  <c r="K227" i="20"/>
  <c r="J227" i="20"/>
  <c r="J204" i="20" s="1"/>
  <c r="I227" i="20"/>
  <c r="H227" i="20"/>
  <c r="G227" i="20"/>
  <c r="E227" i="20"/>
  <c r="E204" i="20" s="1"/>
  <c r="E195" i="20" s="1"/>
  <c r="D227" i="20"/>
  <c r="O226" i="20"/>
  <c r="L226" i="20"/>
  <c r="C226" i="20" s="1"/>
  <c r="I226" i="20"/>
  <c r="F226" i="20"/>
  <c r="O225" i="20"/>
  <c r="L225" i="20"/>
  <c r="I225" i="20"/>
  <c r="F225" i="20"/>
  <c r="C225" i="20"/>
  <c r="O224" i="20"/>
  <c r="L224" i="20"/>
  <c r="I224" i="20"/>
  <c r="F224" i="20"/>
  <c r="C224" i="20" s="1"/>
  <c r="O223" i="20"/>
  <c r="L223" i="20"/>
  <c r="I223" i="20"/>
  <c r="C223" i="20" s="1"/>
  <c r="F223" i="20"/>
  <c r="O222" i="20"/>
  <c r="L222" i="20"/>
  <c r="C222" i="20" s="1"/>
  <c r="I222" i="20"/>
  <c r="F222" i="20"/>
  <c r="O221" i="20"/>
  <c r="L221" i="20"/>
  <c r="I221" i="20"/>
  <c r="F221" i="20"/>
  <c r="C221" i="20"/>
  <c r="O220" i="20"/>
  <c r="L220" i="20"/>
  <c r="I220" i="20"/>
  <c r="F220" i="20"/>
  <c r="C220" i="20" s="1"/>
  <c r="O219" i="20"/>
  <c r="L219" i="20"/>
  <c r="I219" i="20"/>
  <c r="C219" i="20" s="1"/>
  <c r="F219" i="20"/>
  <c r="O218" i="20"/>
  <c r="L218" i="20"/>
  <c r="C218" i="20" s="1"/>
  <c r="I218" i="20"/>
  <c r="F218" i="20"/>
  <c r="O217" i="20"/>
  <c r="O216" i="20" s="1"/>
  <c r="L217" i="20"/>
  <c r="I217" i="20"/>
  <c r="F217" i="20"/>
  <c r="F216" i="20" s="1"/>
  <c r="C217" i="20"/>
  <c r="N216" i="20"/>
  <c r="M216" i="20"/>
  <c r="L216" i="20"/>
  <c r="K216" i="20"/>
  <c r="J216" i="20"/>
  <c r="H216" i="20"/>
  <c r="G216" i="20"/>
  <c r="E216" i="20"/>
  <c r="D216" i="20"/>
  <c r="O215" i="20"/>
  <c r="L215" i="20"/>
  <c r="I215" i="20"/>
  <c r="C215" i="20" s="1"/>
  <c r="F215" i="20"/>
  <c r="O214" i="20"/>
  <c r="L214" i="20"/>
  <c r="C214" i="20" s="1"/>
  <c r="I214" i="20"/>
  <c r="F214" i="20"/>
  <c r="O213" i="20"/>
  <c r="L213" i="20"/>
  <c r="I213" i="20"/>
  <c r="F213" i="20"/>
  <c r="C213" i="20"/>
  <c r="O212" i="20"/>
  <c r="L212" i="20"/>
  <c r="I212" i="20"/>
  <c r="F212" i="20"/>
  <c r="C212" i="20" s="1"/>
  <c r="O211" i="20"/>
  <c r="L211" i="20"/>
  <c r="I211" i="20"/>
  <c r="C211" i="20" s="1"/>
  <c r="F211" i="20"/>
  <c r="O210" i="20"/>
  <c r="L210" i="20"/>
  <c r="C210" i="20" s="1"/>
  <c r="I210" i="20"/>
  <c r="F210" i="20"/>
  <c r="O209" i="20"/>
  <c r="L209" i="20"/>
  <c r="I209" i="20"/>
  <c r="F209" i="20"/>
  <c r="C209" i="20"/>
  <c r="O208" i="20"/>
  <c r="L208" i="20"/>
  <c r="I208" i="20"/>
  <c r="F208" i="20"/>
  <c r="C208" i="20" s="1"/>
  <c r="O207" i="20"/>
  <c r="L207" i="20"/>
  <c r="I207" i="20"/>
  <c r="C207" i="20" s="1"/>
  <c r="F207" i="20"/>
  <c r="O206" i="20"/>
  <c r="L206" i="20"/>
  <c r="C206" i="20" s="1"/>
  <c r="I206" i="20"/>
  <c r="F206" i="20"/>
  <c r="F205" i="20" s="1"/>
  <c r="O205" i="20"/>
  <c r="O204" i="20" s="1"/>
  <c r="N205" i="20"/>
  <c r="M205" i="20"/>
  <c r="K205" i="20"/>
  <c r="K204" i="20" s="1"/>
  <c r="J205" i="20"/>
  <c r="H205" i="20"/>
  <c r="G205" i="20"/>
  <c r="G204" i="20" s="1"/>
  <c r="E205" i="20"/>
  <c r="D205" i="20"/>
  <c r="H204" i="20"/>
  <c r="D204" i="20"/>
  <c r="O203" i="20"/>
  <c r="L203" i="20"/>
  <c r="I203" i="20"/>
  <c r="C203" i="20" s="1"/>
  <c r="F203" i="20"/>
  <c r="O202" i="20"/>
  <c r="L202" i="20"/>
  <c r="C202" i="20" s="1"/>
  <c r="I202" i="20"/>
  <c r="F202" i="20"/>
  <c r="O201" i="20"/>
  <c r="L201" i="20"/>
  <c r="I201" i="20"/>
  <c r="F201" i="20"/>
  <c r="C201" i="20"/>
  <c r="O200" i="20"/>
  <c r="L200" i="20"/>
  <c r="I200" i="20"/>
  <c r="F200" i="20"/>
  <c r="C200" i="20" s="1"/>
  <c r="O199" i="20"/>
  <c r="L199" i="20"/>
  <c r="L198" i="20" s="1"/>
  <c r="L196" i="20" s="1"/>
  <c r="I199" i="20"/>
  <c r="C199" i="20" s="1"/>
  <c r="F199" i="20"/>
  <c r="O198" i="20"/>
  <c r="N198" i="20"/>
  <c r="N196" i="20" s="1"/>
  <c r="N195" i="20" s="1"/>
  <c r="N194" i="20" s="1"/>
  <c r="M198" i="20"/>
  <c r="K198" i="20"/>
  <c r="K196" i="20" s="1"/>
  <c r="K195" i="20" s="1"/>
  <c r="K194" i="20" s="1"/>
  <c r="J198" i="20"/>
  <c r="J196" i="20" s="1"/>
  <c r="J195" i="20" s="1"/>
  <c r="H198" i="20"/>
  <c r="G198" i="20"/>
  <c r="G196" i="20" s="1"/>
  <c r="G195" i="20" s="1"/>
  <c r="G194" i="20" s="1"/>
  <c r="F198" i="20"/>
  <c r="E198" i="20"/>
  <c r="D198" i="20"/>
  <c r="O197" i="20"/>
  <c r="O196" i="20" s="1"/>
  <c r="O195" i="20" s="1"/>
  <c r="O194" i="20" s="1"/>
  <c r="L197" i="20"/>
  <c r="I197" i="20"/>
  <c r="F197" i="20"/>
  <c r="F196" i="20" s="1"/>
  <c r="C197" i="20"/>
  <c r="M196" i="20"/>
  <c r="H196" i="20"/>
  <c r="H195" i="20" s="1"/>
  <c r="E196" i="20"/>
  <c r="D196" i="20"/>
  <c r="D195" i="20" s="1"/>
  <c r="O193" i="20"/>
  <c r="O192" i="20" s="1"/>
  <c r="O191" i="20" s="1"/>
  <c r="L193" i="20"/>
  <c r="I193" i="20"/>
  <c r="F193" i="20"/>
  <c r="F192" i="20" s="1"/>
  <c r="C193" i="20"/>
  <c r="N192" i="20"/>
  <c r="M192" i="20"/>
  <c r="L192" i="20"/>
  <c r="L191" i="20" s="1"/>
  <c r="K192" i="20"/>
  <c r="J192" i="20"/>
  <c r="I192" i="20"/>
  <c r="H192" i="20"/>
  <c r="H191" i="20" s="1"/>
  <c r="G192" i="20"/>
  <c r="E192" i="20"/>
  <c r="D192" i="20"/>
  <c r="D191" i="20" s="1"/>
  <c r="N191" i="20"/>
  <c r="M191" i="20"/>
  <c r="K191" i="20"/>
  <c r="J191" i="20"/>
  <c r="I191" i="20"/>
  <c r="G191" i="20"/>
  <c r="E191" i="20"/>
  <c r="O190" i="20"/>
  <c r="L190" i="20"/>
  <c r="C190" i="20" s="1"/>
  <c r="I190" i="20"/>
  <c r="F190" i="20"/>
  <c r="O189" i="20"/>
  <c r="O188" i="20" s="1"/>
  <c r="L189" i="20"/>
  <c r="I189" i="20"/>
  <c r="F189" i="20"/>
  <c r="F188" i="20" s="1"/>
  <c r="C189" i="20"/>
  <c r="N188" i="20"/>
  <c r="M188" i="20"/>
  <c r="L188" i="20"/>
  <c r="K188" i="20"/>
  <c r="J188" i="20"/>
  <c r="I188" i="20"/>
  <c r="H188" i="20"/>
  <c r="G188" i="20"/>
  <c r="E188" i="20"/>
  <c r="D188" i="20"/>
  <c r="D187" i="20" s="1"/>
  <c r="N187" i="20"/>
  <c r="M187" i="20"/>
  <c r="K187" i="20"/>
  <c r="J187" i="20"/>
  <c r="I187" i="20"/>
  <c r="G187" i="20"/>
  <c r="E187" i="20"/>
  <c r="O186" i="20"/>
  <c r="L186" i="20"/>
  <c r="C186" i="20" s="1"/>
  <c r="I186" i="20"/>
  <c r="F186" i="20"/>
  <c r="O185" i="20"/>
  <c r="O184" i="20" s="1"/>
  <c r="L185" i="20"/>
  <c r="I185" i="20"/>
  <c r="F185" i="20"/>
  <c r="F184" i="20" s="1"/>
  <c r="C184" i="20" s="1"/>
  <c r="C185" i="20"/>
  <c r="N184" i="20"/>
  <c r="M184" i="20"/>
  <c r="L184" i="20"/>
  <c r="K184" i="20"/>
  <c r="J184" i="20"/>
  <c r="I184" i="20"/>
  <c r="H184" i="20"/>
  <c r="H173" i="20" s="1"/>
  <c r="G184" i="20"/>
  <c r="E184" i="20"/>
  <c r="D184" i="20"/>
  <c r="D173" i="20" s="1"/>
  <c r="O183" i="20"/>
  <c r="L183" i="20"/>
  <c r="I183" i="20"/>
  <c r="C183" i="20" s="1"/>
  <c r="F183" i="20"/>
  <c r="O182" i="20"/>
  <c r="L182" i="20"/>
  <c r="C182" i="20" s="1"/>
  <c r="I182" i="20"/>
  <c r="F182" i="20"/>
  <c r="O181" i="20"/>
  <c r="O179" i="20" s="1"/>
  <c r="L181" i="20"/>
  <c r="I181" i="20"/>
  <c r="F181" i="20"/>
  <c r="C181" i="20"/>
  <c r="O180" i="20"/>
  <c r="L180" i="20"/>
  <c r="L179" i="20" s="1"/>
  <c r="I180" i="20"/>
  <c r="F180" i="20"/>
  <c r="F179" i="20" s="1"/>
  <c r="C179" i="20" s="1"/>
  <c r="N179" i="20"/>
  <c r="M179" i="20"/>
  <c r="K179" i="20"/>
  <c r="J179" i="20"/>
  <c r="I179" i="20"/>
  <c r="H179" i="20"/>
  <c r="G179" i="20"/>
  <c r="E179" i="20"/>
  <c r="D179" i="20"/>
  <c r="O178" i="20"/>
  <c r="L178" i="20"/>
  <c r="C178" i="20" s="1"/>
  <c r="I178" i="20"/>
  <c r="F178" i="20"/>
  <c r="O177" i="20"/>
  <c r="O175" i="20" s="1"/>
  <c r="L177" i="20"/>
  <c r="I177" i="20"/>
  <c r="F177" i="20"/>
  <c r="C177" i="20"/>
  <c r="O176" i="20"/>
  <c r="L176" i="20"/>
  <c r="L175" i="20" s="1"/>
  <c r="L174" i="20" s="1"/>
  <c r="L173" i="20" s="1"/>
  <c r="I176" i="20"/>
  <c r="F176" i="20"/>
  <c r="F175" i="20" s="1"/>
  <c r="N175" i="20"/>
  <c r="M175" i="20"/>
  <c r="M174" i="20" s="1"/>
  <c r="M173" i="20" s="1"/>
  <c r="K175" i="20"/>
  <c r="J175" i="20"/>
  <c r="I175" i="20"/>
  <c r="I174" i="20" s="1"/>
  <c r="I173" i="20" s="1"/>
  <c r="H175" i="20"/>
  <c r="G175" i="20"/>
  <c r="E175" i="20"/>
  <c r="E174" i="20" s="1"/>
  <c r="E173" i="20" s="1"/>
  <c r="D175" i="20"/>
  <c r="N174" i="20"/>
  <c r="N173" i="20" s="1"/>
  <c r="K174" i="20"/>
  <c r="J174" i="20"/>
  <c r="J173" i="20" s="1"/>
  <c r="H174" i="20"/>
  <c r="G174" i="20"/>
  <c r="D174" i="20"/>
  <c r="K173" i="20"/>
  <c r="G173" i="20"/>
  <c r="O172" i="20"/>
  <c r="L172" i="20"/>
  <c r="I172" i="20"/>
  <c r="F172" i="20"/>
  <c r="C172" i="20" s="1"/>
  <c r="O171" i="20"/>
  <c r="L171" i="20"/>
  <c r="I171" i="20"/>
  <c r="C171" i="20" s="1"/>
  <c r="F171" i="20"/>
  <c r="O170" i="20"/>
  <c r="L170" i="20"/>
  <c r="C170" i="20" s="1"/>
  <c r="I170" i="20"/>
  <c r="F170" i="20"/>
  <c r="O169" i="20"/>
  <c r="O166" i="20" s="1"/>
  <c r="O165" i="20" s="1"/>
  <c r="L169" i="20"/>
  <c r="I169" i="20"/>
  <c r="F169" i="20"/>
  <c r="C169" i="20"/>
  <c r="O168" i="20"/>
  <c r="L168" i="20"/>
  <c r="I168" i="20"/>
  <c r="F168" i="20"/>
  <c r="C168" i="20" s="1"/>
  <c r="O167" i="20"/>
  <c r="L167" i="20"/>
  <c r="L166" i="20" s="1"/>
  <c r="L165" i="20" s="1"/>
  <c r="I167" i="20"/>
  <c r="C167" i="20" s="1"/>
  <c r="F167" i="20"/>
  <c r="N166" i="20"/>
  <c r="N165" i="20" s="1"/>
  <c r="M166" i="20"/>
  <c r="K166" i="20"/>
  <c r="J166" i="20"/>
  <c r="J165" i="20" s="1"/>
  <c r="H166" i="20"/>
  <c r="G166" i="20"/>
  <c r="F166" i="20"/>
  <c r="E166" i="20"/>
  <c r="D166" i="20"/>
  <c r="M165" i="20"/>
  <c r="K165" i="20"/>
  <c r="H165" i="20"/>
  <c r="G165" i="20"/>
  <c r="E165" i="20"/>
  <c r="D165" i="20"/>
  <c r="O164" i="20"/>
  <c r="L164" i="20"/>
  <c r="I164" i="20"/>
  <c r="F164" i="20"/>
  <c r="C164" i="20" s="1"/>
  <c r="O163" i="20"/>
  <c r="L163" i="20"/>
  <c r="I163" i="20"/>
  <c r="C163" i="20" s="1"/>
  <c r="F163" i="20"/>
  <c r="O162" i="20"/>
  <c r="L162" i="20"/>
  <c r="C162" i="20" s="1"/>
  <c r="I162" i="20"/>
  <c r="F162" i="20"/>
  <c r="O161" i="20"/>
  <c r="O160" i="20" s="1"/>
  <c r="L161" i="20"/>
  <c r="I161" i="20"/>
  <c r="F161" i="20"/>
  <c r="F160" i="20" s="1"/>
  <c r="C161" i="20"/>
  <c r="N160" i="20"/>
  <c r="M160" i="20"/>
  <c r="L160" i="20"/>
  <c r="K160" i="20"/>
  <c r="J160" i="20"/>
  <c r="I160" i="20"/>
  <c r="H160" i="20"/>
  <c r="G160" i="20"/>
  <c r="E160" i="20"/>
  <c r="D160" i="20"/>
  <c r="O159" i="20"/>
  <c r="L159" i="20"/>
  <c r="I159" i="20"/>
  <c r="C159" i="20" s="1"/>
  <c r="F159" i="20"/>
  <c r="O158" i="20"/>
  <c r="L158" i="20"/>
  <c r="C158" i="20" s="1"/>
  <c r="I158" i="20"/>
  <c r="F158" i="20"/>
  <c r="O157" i="20"/>
  <c r="L157" i="20"/>
  <c r="I157" i="20"/>
  <c r="F157" i="20"/>
  <c r="C157" i="20"/>
  <c r="O156" i="20"/>
  <c r="L156" i="20"/>
  <c r="I156" i="20"/>
  <c r="F156" i="20"/>
  <c r="C156" i="20" s="1"/>
  <c r="O155" i="20"/>
  <c r="L155" i="20"/>
  <c r="I155" i="20"/>
  <c r="C155" i="20" s="1"/>
  <c r="F155" i="20"/>
  <c r="O154" i="20"/>
  <c r="L154" i="20"/>
  <c r="C154" i="20" s="1"/>
  <c r="I154" i="20"/>
  <c r="F154" i="20"/>
  <c r="O153" i="20"/>
  <c r="O151" i="20" s="1"/>
  <c r="L153" i="20"/>
  <c r="I153" i="20"/>
  <c r="F153" i="20"/>
  <c r="C153" i="20"/>
  <c r="O152" i="20"/>
  <c r="L152" i="20"/>
  <c r="L151" i="20" s="1"/>
  <c r="I152" i="20"/>
  <c r="F152" i="20"/>
  <c r="F151" i="20" s="1"/>
  <c r="C151" i="20" s="1"/>
  <c r="N151" i="20"/>
  <c r="M151" i="20"/>
  <c r="K151" i="20"/>
  <c r="J151" i="20"/>
  <c r="I151" i="20"/>
  <c r="H151" i="20"/>
  <c r="G151" i="20"/>
  <c r="E151" i="20"/>
  <c r="D151" i="20"/>
  <c r="O150" i="20"/>
  <c r="L150" i="20"/>
  <c r="C150" i="20" s="1"/>
  <c r="I150" i="20"/>
  <c r="F150" i="20"/>
  <c r="O149" i="20"/>
  <c r="L149" i="20"/>
  <c r="I149" i="20"/>
  <c r="F149" i="20"/>
  <c r="C149" i="20"/>
  <c r="O148" i="20"/>
  <c r="L148" i="20"/>
  <c r="I148" i="20"/>
  <c r="F148" i="20"/>
  <c r="C148" i="20" s="1"/>
  <c r="O147" i="20"/>
  <c r="L147" i="20"/>
  <c r="I147" i="20"/>
  <c r="C147" i="20" s="1"/>
  <c r="F147" i="20"/>
  <c r="O146" i="20"/>
  <c r="L146" i="20"/>
  <c r="C146" i="20" s="1"/>
  <c r="I146" i="20"/>
  <c r="F146" i="20"/>
  <c r="O145" i="20"/>
  <c r="O144" i="20" s="1"/>
  <c r="L145" i="20"/>
  <c r="I145" i="20"/>
  <c r="F145" i="20"/>
  <c r="F144" i="20" s="1"/>
  <c r="C145" i="20"/>
  <c r="N144" i="20"/>
  <c r="M144" i="20"/>
  <c r="L144" i="20"/>
  <c r="K144" i="20"/>
  <c r="J144" i="20"/>
  <c r="H144" i="20"/>
  <c r="G144" i="20"/>
  <c r="E144" i="20"/>
  <c r="D144" i="20"/>
  <c r="O143" i="20"/>
  <c r="L143" i="20"/>
  <c r="I143" i="20"/>
  <c r="C143" i="20" s="1"/>
  <c r="F143" i="20"/>
  <c r="O142" i="20"/>
  <c r="L142" i="20"/>
  <c r="C142" i="20" s="1"/>
  <c r="I142" i="20"/>
  <c r="F142" i="20"/>
  <c r="F141" i="20" s="1"/>
  <c r="O141" i="20"/>
  <c r="N141" i="20"/>
  <c r="M141" i="20"/>
  <c r="K141" i="20"/>
  <c r="K130" i="20" s="1"/>
  <c r="J141" i="20"/>
  <c r="H141" i="20"/>
  <c r="G141" i="20"/>
  <c r="G130" i="20" s="1"/>
  <c r="E141" i="20"/>
  <c r="D141" i="20"/>
  <c r="O140" i="20"/>
  <c r="L140" i="20"/>
  <c r="I140" i="20"/>
  <c r="F140" i="20"/>
  <c r="C140" i="20" s="1"/>
  <c r="O139" i="20"/>
  <c r="L139" i="20"/>
  <c r="I139" i="20"/>
  <c r="C139" i="20" s="1"/>
  <c r="F139" i="20"/>
  <c r="O138" i="20"/>
  <c r="L138" i="20"/>
  <c r="C138" i="20" s="1"/>
  <c r="I138" i="20"/>
  <c r="F138" i="20"/>
  <c r="O137" i="20"/>
  <c r="O136" i="20" s="1"/>
  <c r="L137" i="20"/>
  <c r="I137" i="20"/>
  <c r="F137" i="20"/>
  <c r="F136" i="20" s="1"/>
  <c r="C137" i="20"/>
  <c r="N136" i="20"/>
  <c r="M136" i="20"/>
  <c r="L136" i="20"/>
  <c r="K136" i="20"/>
  <c r="J136" i="20"/>
  <c r="H136" i="20"/>
  <c r="H130" i="20" s="1"/>
  <c r="G136" i="20"/>
  <c r="E136" i="20"/>
  <c r="D136" i="20"/>
  <c r="D130" i="20" s="1"/>
  <c r="O135" i="20"/>
  <c r="L135" i="20"/>
  <c r="I135" i="20"/>
  <c r="C135" i="20" s="1"/>
  <c r="F135" i="20"/>
  <c r="O134" i="20"/>
  <c r="L134" i="20"/>
  <c r="C134" i="20" s="1"/>
  <c r="I134" i="20"/>
  <c r="F134" i="20"/>
  <c r="O133" i="20"/>
  <c r="O131" i="20" s="1"/>
  <c r="O130" i="20" s="1"/>
  <c r="L133" i="20"/>
  <c r="I133" i="20"/>
  <c r="F133" i="20"/>
  <c r="C133" i="20"/>
  <c r="O132" i="20"/>
  <c r="L132" i="20"/>
  <c r="L131" i="20" s="1"/>
  <c r="I132" i="20"/>
  <c r="F132" i="20"/>
  <c r="F131" i="20" s="1"/>
  <c r="N131" i="20"/>
  <c r="M131" i="20"/>
  <c r="M130" i="20" s="1"/>
  <c r="M75" i="20" s="1"/>
  <c r="K131" i="20"/>
  <c r="J131" i="20"/>
  <c r="I131" i="20"/>
  <c r="H131" i="20"/>
  <c r="G131" i="20"/>
  <c r="E131" i="20"/>
  <c r="E130" i="20" s="1"/>
  <c r="E75" i="20" s="1"/>
  <c r="D131" i="20"/>
  <c r="N130" i="20"/>
  <c r="J130" i="20"/>
  <c r="O129" i="20"/>
  <c r="O128" i="20" s="1"/>
  <c r="L129" i="20"/>
  <c r="I129" i="20"/>
  <c r="F129" i="20"/>
  <c r="F128" i="20" s="1"/>
  <c r="C129" i="20"/>
  <c r="N128" i="20"/>
  <c r="M128" i="20"/>
  <c r="L128" i="20"/>
  <c r="K128" i="20"/>
  <c r="J128" i="20"/>
  <c r="I128" i="20"/>
  <c r="H128" i="20"/>
  <c r="G128" i="20"/>
  <c r="E128" i="20"/>
  <c r="D128" i="20"/>
  <c r="O127" i="20"/>
  <c r="L127" i="20"/>
  <c r="I127" i="20"/>
  <c r="C127" i="20" s="1"/>
  <c r="F127" i="20"/>
  <c r="O126" i="20"/>
  <c r="L126" i="20"/>
  <c r="C126" i="20" s="1"/>
  <c r="I126" i="20"/>
  <c r="F126" i="20"/>
  <c r="O125" i="20"/>
  <c r="O122" i="20" s="1"/>
  <c r="L125" i="20"/>
  <c r="I125" i="20"/>
  <c r="F125" i="20"/>
  <c r="C125" i="20"/>
  <c r="O124" i="20"/>
  <c r="L124" i="20"/>
  <c r="I124" i="20"/>
  <c r="F124" i="20"/>
  <c r="C124" i="20" s="1"/>
  <c r="O123" i="20"/>
  <c r="L123" i="20"/>
  <c r="L122" i="20" s="1"/>
  <c r="I123" i="20"/>
  <c r="C123" i="20" s="1"/>
  <c r="F123" i="20"/>
  <c r="N122" i="20"/>
  <c r="N83" i="20" s="1"/>
  <c r="N75" i="20" s="1"/>
  <c r="M122" i="20"/>
  <c r="K122" i="20"/>
  <c r="J122" i="20"/>
  <c r="J83" i="20" s="1"/>
  <c r="H122" i="20"/>
  <c r="G122" i="20"/>
  <c r="F122" i="20"/>
  <c r="E122" i="20"/>
  <c r="D122" i="20"/>
  <c r="O121" i="20"/>
  <c r="L121" i="20"/>
  <c r="I121" i="20"/>
  <c r="F121" i="20"/>
  <c r="C121" i="20"/>
  <c r="O120" i="20"/>
  <c r="L120" i="20"/>
  <c r="I120" i="20"/>
  <c r="F120" i="20"/>
  <c r="C120" i="20" s="1"/>
  <c r="O119" i="20"/>
  <c r="L119" i="20"/>
  <c r="I119" i="20"/>
  <c r="C119" i="20" s="1"/>
  <c r="F119" i="20"/>
  <c r="O118" i="20"/>
  <c r="L118" i="20"/>
  <c r="C118" i="20" s="1"/>
  <c r="I118" i="20"/>
  <c r="F118" i="20"/>
  <c r="O117" i="20"/>
  <c r="O116" i="20" s="1"/>
  <c r="L117" i="20"/>
  <c r="I117" i="20"/>
  <c r="F117" i="20"/>
  <c r="F116" i="20" s="1"/>
  <c r="C117" i="20"/>
  <c r="N116" i="20"/>
  <c r="M116" i="20"/>
  <c r="L116" i="20"/>
  <c r="K116" i="20"/>
  <c r="J116" i="20"/>
  <c r="H116" i="20"/>
  <c r="G116" i="20"/>
  <c r="E116" i="20"/>
  <c r="D116" i="20"/>
  <c r="O115" i="20"/>
  <c r="L115" i="20"/>
  <c r="I115" i="20"/>
  <c r="C115" i="20" s="1"/>
  <c r="F115" i="20"/>
  <c r="O114" i="20"/>
  <c r="L114" i="20"/>
  <c r="C114" i="20" s="1"/>
  <c r="I114" i="20"/>
  <c r="F114" i="20"/>
  <c r="O113" i="20"/>
  <c r="O112" i="20" s="1"/>
  <c r="L113" i="20"/>
  <c r="I113" i="20"/>
  <c r="F113" i="20"/>
  <c r="F112" i="20" s="1"/>
  <c r="C113" i="20"/>
  <c r="N112" i="20"/>
  <c r="M112" i="20"/>
  <c r="L112" i="20"/>
  <c r="K112" i="20"/>
  <c r="J112" i="20"/>
  <c r="H112" i="20"/>
  <c r="G112" i="20"/>
  <c r="E112" i="20"/>
  <c r="D112" i="20"/>
  <c r="O111" i="20"/>
  <c r="L111" i="20"/>
  <c r="I111" i="20"/>
  <c r="C111" i="20" s="1"/>
  <c r="F111" i="20"/>
  <c r="O110" i="20"/>
  <c r="L110" i="20"/>
  <c r="C110" i="20" s="1"/>
  <c r="I110" i="20"/>
  <c r="F110" i="20"/>
  <c r="O109" i="20"/>
  <c r="L109" i="20"/>
  <c r="I109" i="20"/>
  <c r="F109" i="20"/>
  <c r="C109" i="20"/>
  <c r="O108" i="20"/>
  <c r="L108" i="20"/>
  <c r="I108" i="20"/>
  <c r="F108" i="20"/>
  <c r="C108" i="20" s="1"/>
  <c r="O107" i="20"/>
  <c r="L107" i="20"/>
  <c r="I107" i="20"/>
  <c r="C107" i="20" s="1"/>
  <c r="F107" i="20"/>
  <c r="O106" i="20"/>
  <c r="L106" i="20"/>
  <c r="C106" i="20" s="1"/>
  <c r="I106" i="20"/>
  <c r="F106" i="20"/>
  <c r="O105" i="20"/>
  <c r="O103" i="20" s="1"/>
  <c r="L105" i="20"/>
  <c r="I105" i="20"/>
  <c r="F105" i="20"/>
  <c r="C105" i="20"/>
  <c r="O104" i="20"/>
  <c r="L104" i="20"/>
  <c r="L103" i="20" s="1"/>
  <c r="I104" i="20"/>
  <c r="F104" i="20"/>
  <c r="F103" i="20" s="1"/>
  <c r="N103" i="20"/>
  <c r="M103" i="20"/>
  <c r="K103" i="20"/>
  <c r="J103" i="20"/>
  <c r="I103" i="20"/>
  <c r="H103" i="20"/>
  <c r="G103" i="20"/>
  <c r="E103" i="20"/>
  <c r="D103" i="20"/>
  <c r="O102" i="20"/>
  <c r="L102" i="20"/>
  <c r="C102" i="20" s="1"/>
  <c r="I102" i="20"/>
  <c r="F102" i="20"/>
  <c r="O101" i="20"/>
  <c r="L101" i="20"/>
  <c r="I101" i="20"/>
  <c r="F101" i="20"/>
  <c r="C101" i="20"/>
  <c r="O100" i="20"/>
  <c r="L100" i="20"/>
  <c r="I100" i="20"/>
  <c r="F100" i="20"/>
  <c r="C100" i="20" s="1"/>
  <c r="O99" i="20"/>
  <c r="L99" i="20"/>
  <c r="I99" i="20"/>
  <c r="C99" i="20" s="1"/>
  <c r="F99" i="20"/>
  <c r="O98" i="20"/>
  <c r="L98" i="20"/>
  <c r="C98" i="20" s="1"/>
  <c r="I98" i="20"/>
  <c r="F98" i="20"/>
  <c r="O97" i="20"/>
  <c r="O95" i="20" s="1"/>
  <c r="L97" i="20"/>
  <c r="I97" i="20"/>
  <c r="F97" i="20"/>
  <c r="C97" i="20"/>
  <c r="O96" i="20"/>
  <c r="L96" i="20"/>
  <c r="L95" i="20" s="1"/>
  <c r="I96" i="20"/>
  <c r="F96" i="20"/>
  <c r="F95" i="20" s="1"/>
  <c r="N95" i="20"/>
  <c r="M95" i="20"/>
  <c r="K95" i="20"/>
  <c r="J95" i="20"/>
  <c r="I95" i="20"/>
  <c r="H95" i="20"/>
  <c r="G95" i="20"/>
  <c r="E95" i="20"/>
  <c r="D95" i="20"/>
  <c r="O94" i="20"/>
  <c r="L94" i="20"/>
  <c r="C94" i="20" s="1"/>
  <c r="I94" i="20"/>
  <c r="F94" i="20"/>
  <c r="O93" i="20"/>
  <c r="L93" i="20"/>
  <c r="I93" i="20"/>
  <c r="F93" i="20"/>
  <c r="C93" i="20"/>
  <c r="O92" i="20"/>
  <c r="L92" i="20"/>
  <c r="I92" i="20"/>
  <c r="F92" i="20"/>
  <c r="C92" i="20" s="1"/>
  <c r="O91" i="20"/>
  <c r="L91" i="20"/>
  <c r="I91" i="20"/>
  <c r="C91" i="20" s="1"/>
  <c r="F91" i="20"/>
  <c r="O90" i="20"/>
  <c r="L90" i="20"/>
  <c r="C90" i="20" s="1"/>
  <c r="I90" i="20"/>
  <c r="F90" i="20"/>
  <c r="F89" i="20" s="1"/>
  <c r="O89" i="20"/>
  <c r="N89" i="20"/>
  <c r="M89" i="20"/>
  <c r="K89" i="20"/>
  <c r="K83" i="20" s="1"/>
  <c r="J89" i="20"/>
  <c r="H89" i="20"/>
  <c r="G89" i="20"/>
  <c r="G83" i="20" s="1"/>
  <c r="E89" i="20"/>
  <c r="D89" i="20"/>
  <c r="O88" i="20"/>
  <c r="L88" i="20"/>
  <c r="I88" i="20"/>
  <c r="F88" i="20"/>
  <c r="C88" i="20" s="1"/>
  <c r="O87" i="20"/>
  <c r="L87" i="20"/>
  <c r="I87" i="20"/>
  <c r="C87" i="20" s="1"/>
  <c r="F87" i="20"/>
  <c r="O86" i="20"/>
  <c r="L86" i="20"/>
  <c r="C86" i="20" s="1"/>
  <c r="I86" i="20"/>
  <c r="F86" i="20"/>
  <c r="O85" i="20"/>
  <c r="O84" i="20" s="1"/>
  <c r="L85" i="20"/>
  <c r="I85" i="20"/>
  <c r="F85" i="20"/>
  <c r="F84" i="20" s="1"/>
  <c r="C85" i="20"/>
  <c r="N84" i="20"/>
  <c r="M84" i="20"/>
  <c r="L84" i="20"/>
  <c r="K84" i="20"/>
  <c r="J84" i="20"/>
  <c r="H84" i="20"/>
  <c r="H83" i="20" s="1"/>
  <c r="G84" i="20"/>
  <c r="E84" i="20"/>
  <c r="D84" i="20"/>
  <c r="D83" i="20" s="1"/>
  <c r="M83" i="20"/>
  <c r="E83" i="20"/>
  <c r="O82" i="20"/>
  <c r="L82" i="20"/>
  <c r="C82" i="20" s="1"/>
  <c r="I82" i="20"/>
  <c r="F82" i="20"/>
  <c r="O81" i="20"/>
  <c r="O80" i="20" s="1"/>
  <c r="L81" i="20"/>
  <c r="I81" i="20"/>
  <c r="F81" i="20"/>
  <c r="F80" i="20" s="1"/>
  <c r="C80" i="20" s="1"/>
  <c r="C81" i="20"/>
  <c r="N80" i="20"/>
  <c r="M80" i="20"/>
  <c r="L80" i="20"/>
  <c r="K80" i="20"/>
  <c r="J80" i="20"/>
  <c r="I80" i="20"/>
  <c r="H80" i="20"/>
  <c r="G80" i="20"/>
  <c r="E80" i="20"/>
  <c r="D80" i="20"/>
  <c r="O79" i="20"/>
  <c r="L79" i="20"/>
  <c r="I79" i="20"/>
  <c r="C79" i="20" s="1"/>
  <c r="F79" i="20"/>
  <c r="O78" i="20"/>
  <c r="L78" i="20"/>
  <c r="C78" i="20" s="1"/>
  <c r="I78" i="20"/>
  <c r="F78" i="20"/>
  <c r="F77" i="20" s="1"/>
  <c r="O77" i="20"/>
  <c r="O76" i="20" s="1"/>
  <c r="N77" i="20"/>
  <c r="M77" i="20"/>
  <c r="K77" i="20"/>
  <c r="K76" i="20" s="1"/>
  <c r="K75" i="20" s="1"/>
  <c r="J77" i="20"/>
  <c r="H77" i="20"/>
  <c r="G77" i="20"/>
  <c r="G76" i="20" s="1"/>
  <c r="G75" i="20" s="1"/>
  <c r="E77" i="20"/>
  <c r="D77" i="20"/>
  <c r="N76" i="20"/>
  <c r="M76" i="20"/>
  <c r="J76" i="20"/>
  <c r="H76" i="20"/>
  <c r="E76" i="20"/>
  <c r="D76" i="20"/>
  <c r="D75" i="20" s="1"/>
  <c r="O74" i="20"/>
  <c r="L74" i="20"/>
  <c r="C74" i="20" s="1"/>
  <c r="I74" i="20"/>
  <c r="F74" i="20"/>
  <c r="O73" i="20"/>
  <c r="L73" i="20"/>
  <c r="I73" i="20"/>
  <c r="F73" i="20"/>
  <c r="C73" i="20"/>
  <c r="O72" i="20"/>
  <c r="L72" i="20"/>
  <c r="I72" i="20"/>
  <c r="F72" i="20"/>
  <c r="C72" i="20" s="1"/>
  <c r="O71" i="20"/>
  <c r="L71" i="20"/>
  <c r="I71" i="20"/>
  <c r="C71" i="20" s="1"/>
  <c r="F71" i="20"/>
  <c r="O70" i="20"/>
  <c r="L70" i="20"/>
  <c r="C70" i="20" s="1"/>
  <c r="I70" i="20"/>
  <c r="F70" i="20"/>
  <c r="F69" i="20" s="1"/>
  <c r="O69" i="20"/>
  <c r="O67" i="20" s="1"/>
  <c r="N69" i="20"/>
  <c r="M69" i="20"/>
  <c r="K69" i="20"/>
  <c r="K67" i="20" s="1"/>
  <c r="K53" i="20" s="1"/>
  <c r="K52" i="20" s="1"/>
  <c r="K51" i="20" s="1"/>
  <c r="K50" i="20" s="1"/>
  <c r="J69" i="20"/>
  <c r="H69" i="20"/>
  <c r="H67" i="20" s="1"/>
  <c r="H53" i="20" s="1"/>
  <c r="G69" i="20"/>
  <c r="G67" i="20" s="1"/>
  <c r="G53" i="20" s="1"/>
  <c r="G52" i="20" s="1"/>
  <c r="G51" i="20" s="1"/>
  <c r="E69" i="20"/>
  <c r="D69" i="20"/>
  <c r="D67" i="20" s="1"/>
  <c r="D53" i="20" s="1"/>
  <c r="D52" i="20" s="1"/>
  <c r="O68" i="20"/>
  <c r="L68" i="20"/>
  <c r="I68" i="20"/>
  <c r="F68" i="20"/>
  <c r="N67" i="20"/>
  <c r="M67" i="20"/>
  <c r="J67" i="20"/>
  <c r="E67" i="20"/>
  <c r="O66" i="20"/>
  <c r="L66" i="20"/>
  <c r="C66" i="20" s="1"/>
  <c r="I66" i="20"/>
  <c r="F66" i="20"/>
  <c r="O65" i="20"/>
  <c r="L65" i="20"/>
  <c r="I65" i="20"/>
  <c r="F65" i="20"/>
  <c r="C65" i="20"/>
  <c r="O64" i="20"/>
  <c r="L64" i="20"/>
  <c r="I64" i="20"/>
  <c r="F64" i="20"/>
  <c r="C64" i="20" s="1"/>
  <c r="O63" i="20"/>
  <c r="L63" i="20"/>
  <c r="I63" i="20"/>
  <c r="C63" i="20" s="1"/>
  <c r="F63" i="20"/>
  <c r="O62" i="20"/>
  <c r="L62" i="20"/>
  <c r="C62" i="20" s="1"/>
  <c r="I62" i="20"/>
  <c r="F62" i="20"/>
  <c r="O61" i="20"/>
  <c r="O58" i="20" s="1"/>
  <c r="L61" i="20"/>
  <c r="I61" i="20"/>
  <c r="F61" i="20"/>
  <c r="C61" i="20"/>
  <c r="O60" i="20"/>
  <c r="L60" i="20"/>
  <c r="I60" i="20"/>
  <c r="F60" i="20"/>
  <c r="C60" i="20" s="1"/>
  <c r="O59" i="20"/>
  <c r="L59" i="20"/>
  <c r="L58" i="20" s="1"/>
  <c r="I59" i="20"/>
  <c r="C59" i="20" s="1"/>
  <c r="F59" i="20"/>
  <c r="N58" i="20"/>
  <c r="M58" i="20"/>
  <c r="K58" i="20"/>
  <c r="J58" i="20"/>
  <c r="H58" i="20"/>
  <c r="G58" i="20"/>
  <c r="F58" i="20"/>
  <c r="E58" i="20"/>
  <c r="D58" i="20"/>
  <c r="O57" i="20"/>
  <c r="O55" i="20" s="1"/>
  <c r="O54" i="20" s="1"/>
  <c r="O53" i="20" s="1"/>
  <c r="L57" i="20"/>
  <c r="I57" i="20"/>
  <c r="F57" i="20"/>
  <c r="C57" i="20"/>
  <c r="O56" i="20"/>
  <c r="L56" i="20"/>
  <c r="L55" i="20" s="1"/>
  <c r="I56" i="20"/>
  <c r="F56" i="20"/>
  <c r="F55" i="20" s="1"/>
  <c r="N55" i="20"/>
  <c r="M55" i="20"/>
  <c r="M54" i="20" s="1"/>
  <c r="M53" i="20" s="1"/>
  <c r="K55" i="20"/>
  <c r="J55" i="20"/>
  <c r="I55" i="20"/>
  <c r="H55" i="20"/>
  <c r="G55" i="20"/>
  <c r="E55" i="20"/>
  <c r="E54" i="20" s="1"/>
  <c r="E53" i="20" s="1"/>
  <c r="E52" i="20" s="1"/>
  <c r="D55" i="20"/>
  <c r="N54" i="20"/>
  <c r="N53" i="20" s="1"/>
  <c r="K54" i="20"/>
  <c r="J54" i="20"/>
  <c r="J53" i="20" s="1"/>
  <c r="H54" i="20"/>
  <c r="G54" i="20"/>
  <c r="D54" i="20"/>
  <c r="O47" i="20"/>
  <c r="C47" i="20" s="1"/>
  <c r="O46" i="20"/>
  <c r="C46" i="20"/>
  <c r="O45" i="20"/>
  <c r="N45" i="20"/>
  <c r="M45" i="20"/>
  <c r="L44" i="20"/>
  <c r="C44" i="20" s="1"/>
  <c r="I44" i="20"/>
  <c r="F44" i="20"/>
  <c r="L43" i="20"/>
  <c r="K43" i="20"/>
  <c r="J43" i="20"/>
  <c r="I43" i="20"/>
  <c r="H43" i="20"/>
  <c r="H20" i="20" s="1"/>
  <c r="G43" i="20"/>
  <c r="F43" i="20"/>
  <c r="C43" i="20" s="1"/>
  <c r="E43" i="20"/>
  <c r="E20" i="20" s="1"/>
  <c r="D43" i="20"/>
  <c r="D20" i="20" s="1"/>
  <c r="F42" i="20"/>
  <c r="C42" i="20"/>
  <c r="F41" i="20"/>
  <c r="C41" i="20" s="1"/>
  <c r="E41" i="20"/>
  <c r="D41" i="20"/>
  <c r="L40" i="20"/>
  <c r="C40" i="20" s="1"/>
  <c r="L39" i="20"/>
  <c r="C39" i="20"/>
  <c r="L38" i="20"/>
  <c r="C38" i="20" s="1"/>
  <c r="L37" i="20"/>
  <c r="C37" i="20"/>
  <c r="L36" i="20"/>
  <c r="C36" i="20" s="1"/>
  <c r="K36" i="20"/>
  <c r="J36" i="20"/>
  <c r="L35" i="20"/>
  <c r="C35" i="20" s="1"/>
  <c r="L34" i="20"/>
  <c r="C34" i="20"/>
  <c r="L33" i="20"/>
  <c r="C33" i="20" s="1"/>
  <c r="K33" i="20"/>
  <c r="J33" i="20"/>
  <c r="L32" i="20"/>
  <c r="L31" i="20" s="1"/>
  <c r="K31" i="20"/>
  <c r="K26" i="20" s="1"/>
  <c r="J31" i="20"/>
  <c r="J26" i="20" s="1"/>
  <c r="L30" i="20"/>
  <c r="C30" i="20"/>
  <c r="L29" i="20"/>
  <c r="C29" i="20" s="1"/>
  <c r="L28" i="20"/>
  <c r="C28" i="20"/>
  <c r="L27" i="20"/>
  <c r="C27" i="20" s="1"/>
  <c r="K27" i="20"/>
  <c r="J27" i="20"/>
  <c r="F25" i="20"/>
  <c r="C25" i="20" s="1"/>
  <c r="I24" i="20"/>
  <c r="F24" i="20"/>
  <c r="C24" i="20"/>
  <c r="O23" i="20"/>
  <c r="L23" i="20"/>
  <c r="I23" i="20"/>
  <c r="F23" i="20"/>
  <c r="C23" i="20" s="1"/>
  <c r="O22" i="20"/>
  <c r="L22" i="20"/>
  <c r="L21" i="20" s="1"/>
  <c r="I22" i="20"/>
  <c r="C22" i="20" s="1"/>
  <c r="F22" i="20"/>
  <c r="O21" i="20"/>
  <c r="N21" i="20"/>
  <c r="N289" i="20" s="1"/>
  <c r="N288" i="20" s="1"/>
  <c r="M21" i="20"/>
  <c r="M289" i="20" s="1"/>
  <c r="M288" i="20" s="1"/>
  <c r="K21" i="20"/>
  <c r="K289" i="20" s="1"/>
  <c r="K288" i="20" s="1"/>
  <c r="J21" i="20"/>
  <c r="J289" i="20" s="1"/>
  <c r="J288" i="20" s="1"/>
  <c r="H21" i="20"/>
  <c r="H289" i="20" s="1"/>
  <c r="H288" i="20" s="1"/>
  <c r="G21" i="20"/>
  <c r="G289" i="20" s="1"/>
  <c r="G288" i="20" s="1"/>
  <c r="F21" i="20"/>
  <c r="F20" i="20" s="1"/>
  <c r="E21" i="20"/>
  <c r="E289" i="20" s="1"/>
  <c r="E288" i="20" s="1"/>
  <c r="D21" i="20"/>
  <c r="D289" i="20" s="1"/>
  <c r="D288" i="20" s="1"/>
  <c r="O20" i="20"/>
  <c r="M20" i="20"/>
  <c r="G20" i="20"/>
  <c r="O298" i="19"/>
  <c r="L298" i="19"/>
  <c r="I298" i="19"/>
  <c r="F298" i="19"/>
  <c r="C298" i="19" s="1"/>
  <c r="O297" i="19"/>
  <c r="L297" i="19"/>
  <c r="I297" i="19"/>
  <c r="C297" i="19" s="1"/>
  <c r="F297" i="19"/>
  <c r="O296" i="19"/>
  <c r="L296" i="19"/>
  <c r="C296" i="19" s="1"/>
  <c r="I296" i="19"/>
  <c r="F296" i="19"/>
  <c r="O295" i="19"/>
  <c r="L295" i="19"/>
  <c r="I295" i="19"/>
  <c r="F295" i="19"/>
  <c r="C295" i="19"/>
  <c r="O294" i="19"/>
  <c r="L294" i="19"/>
  <c r="I294" i="19"/>
  <c r="F294" i="19"/>
  <c r="C294" i="19" s="1"/>
  <c r="O293" i="19"/>
  <c r="L293" i="19"/>
  <c r="I293" i="19"/>
  <c r="C293" i="19" s="1"/>
  <c r="F293" i="19"/>
  <c r="O292" i="19"/>
  <c r="L292" i="19"/>
  <c r="C292" i="19" s="1"/>
  <c r="I292" i="19"/>
  <c r="F292" i="19"/>
  <c r="O291" i="19"/>
  <c r="O290" i="19" s="1"/>
  <c r="L291" i="19"/>
  <c r="I291" i="19"/>
  <c r="F291" i="19"/>
  <c r="F290" i="19" s="1"/>
  <c r="C291" i="19"/>
  <c r="N290" i="19"/>
  <c r="M290" i="19"/>
  <c r="L290" i="19"/>
  <c r="K290" i="19"/>
  <c r="J290" i="19"/>
  <c r="H290" i="19"/>
  <c r="G290" i="19"/>
  <c r="E290" i="19"/>
  <c r="D290" i="19"/>
  <c r="O285" i="19"/>
  <c r="L285" i="19"/>
  <c r="I285" i="19"/>
  <c r="I283" i="19" s="1"/>
  <c r="F285" i="19"/>
  <c r="C285" i="19" s="1"/>
  <c r="O284" i="19"/>
  <c r="L284" i="19"/>
  <c r="C284" i="19" s="1"/>
  <c r="I284" i="19"/>
  <c r="F284" i="19"/>
  <c r="O283" i="19"/>
  <c r="N283" i="19"/>
  <c r="M283" i="19"/>
  <c r="K283" i="19"/>
  <c r="J283" i="19"/>
  <c r="H283" i="19"/>
  <c r="G283" i="19"/>
  <c r="F283" i="19"/>
  <c r="E283" i="19"/>
  <c r="D283" i="19"/>
  <c r="O282" i="19"/>
  <c r="L282" i="19"/>
  <c r="I282" i="19"/>
  <c r="F282" i="19"/>
  <c r="F281" i="19" s="1"/>
  <c r="C281" i="19" s="1"/>
  <c r="O281" i="19"/>
  <c r="N281" i="19"/>
  <c r="M281" i="19"/>
  <c r="L281" i="19"/>
  <c r="K281" i="19"/>
  <c r="J281" i="19"/>
  <c r="I281" i="19"/>
  <c r="H281" i="19"/>
  <c r="G281" i="19"/>
  <c r="E281" i="19"/>
  <c r="D281" i="19"/>
  <c r="O280" i="19"/>
  <c r="L280" i="19"/>
  <c r="C280" i="19" s="1"/>
  <c r="I280" i="19"/>
  <c r="F280" i="19"/>
  <c r="O279" i="19"/>
  <c r="O276" i="19" s="1"/>
  <c r="L279" i="19"/>
  <c r="I279" i="19"/>
  <c r="F279" i="19"/>
  <c r="C279" i="19"/>
  <c r="O278" i="19"/>
  <c r="L278" i="19"/>
  <c r="I278" i="19"/>
  <c r="F278" i="19"/>
  <c r="C278" i="19" s="1"/>
  <c r="O277" i="19"/>
  <c r="L277" i="19"/>
  <c r="L276" i="19" s="1"/>
  <c r="I277" i="19"/>
  <c r="I276" i="19" s="1"/>
  <c r="F277" i="19"/>
  <c r="C277" i="19" s="1"/>
  <c r="N276" i="19"/>
  <c r="M276" i="19"/>
  <c r="K276" i="19"/>
  <c r="J276" i="19"/>
  <c r="H276" i="19"/>
  <c r="G276" i="19"/>
  <c r="F276" i="19"/>
  <c r="E276" i="19"/>
  <c r="D276" i="19"/>
  <c r="O275" i="19"/>
  <c r="L275" i="19"/>
  <c r="I275" i="19"/>
  <c r="F275" i="19"/>
  <c r="C275" i="19"/>
  <c r="O274" i="19"/>
  <c r="L274" i="19"/>
  <c r="I274" i="19"/>
  <c r="F274" i="19"/>
  <c r="C274" i="19" s="1"/>
  <c r="O273" i="19"/>
  <c r="L273" i="19"/>
  <c r="L272" i="19" s="1"/>
  <c r="I273" i="19"/>
  <c r="I272" i="19" s="1"/>
  <c r="I270" i="19" s="1"/>
  <c r="I269" i="19" s="1"/>
  <c r="F273" i="19"/>
  <c r="C273" i="19" s="1"/>
  <c r="O272" i="19"/>
  <c r="N272" i="19"/>
  <c r="N270" i="19" s="1"/>
  <c r="N269" i="19" s="1"/>
  <c r="M272" i="19"/>
  <c r="K272" i="19"/>
  <c r="K270" i="19" s="1"/>
  <c r="K269" i="19" s="1"/>
  <c r="J272" i="19"/>
  <c r="J270" i="19" s="1"/>
  <c r="J269" i="19" s="1"/>
  <c r="H272" i="19"/>
  <c r="G272" i="19"/>
  <c r="G270" i="19" s="1"/>
  <c r="G269" i="19" s="1"/>
  <c r="F272" i="19"/>
  <c r="E272" i="19"/>
  <c r="D272" i="19"/>
  <c r="O271" i="19"/>
  <c r="O270" i="19" s="1"/>
  <c r="O269" i="19" s="1"/>
  <c r="L271" i="19"/>
  <c r="I271" i="19"/>
  <c r="F271" i="19"/>
  <c r="F270" i="19" s="1"/>
  <c r="C271" i="19"/>
  <c r="M270" i="19"/>
  <c r="H270" i="19"/>
  <c r="H269" i="19" s="1"/>
  <c r="E270" i="19"/>
  <c r="D270" i="19"/>
  <c r="D269" i="19" s="1"/>
  <c r="M269" i="19"/>
  <c r="E269" i="19"/>
  <c r="O268" i="19"/>
  <c r="L268" i="19"/>
  <c r="C268" i="19" s="1"/>
  <c r="I268" i="19"/>
  <c r="F268" i="19"/>
  <c r="O267" i="19"/>
  <c r="O264" i="19" s="1"/>
  <c r="L267" i="19"/>
  <c r="I267" i="19"/>
  <c r="F267" i="19"/>
  <c r="C267" i="19"/>
  <c r="O266" i="19"/>
  <c r="L266" i="19"/>
  <c r="I266" i="19"/>
  <c r="F266" i="19"/>
  <c r="C266" i="19" s="1"/>
  <c r="O265" i="19"/>
  <c r="L265" i="19"/>
  <c r="L264" i="19" s="1"/>
  <c r="I265" i="19"/>
  <c r="I264" i="19" s="1"/>
  <c r="F265" i="19"/>
  <c r="C265" i="19" s="1"/>
  <c r="N264" i="19"/>
  <c r="M264" i="19"/>
  <c r="K264" i="19"/>
  <c r="J264" i="19"/>
  <c r="H264" i="19"/>
  <c r="G264" i="19"/>
  <c r="F264" i="19"/>
  <c r="E264" i="19"/>
  <c r="D264" i="19"/>
  <c r="O263" i="19"/>
  <c r="O260" i="19" s="1"/>
  <c r="O259" i="19" s="1"/>
  <c r="L263" i="19"/>
  <c r="I263" i="19"/>
  <c r="F263" i="19"/>
  <c r="C263" i="19"/>
  <c r="O262" i="19"/>
  <c r="L262" i="19"/>
  <c r="I262" i="19"/>
  <c r="F262" i="19"/>
  <c r="C262" i="19" s="1"/>
  <c r="O261" i="19"/>
  <c r="L261" i="19"/>
  <c r="L260" i="19" s="1"/>
  <c r="I261" i="19"/>
  <c r="I260" i="19" s="1"/>
  <c r="I259" i="19" s="1"/>
  <c r="F261" i="19"/>
  <c r="C261" i="19" s="1"/>
  <c r="N260" i="19"/>
  <c r="N259" i="19" s="1"/>
  <c r="M260" i="19"/>
  <c r="K260" i="19"/>
  <c r="J260" i="19"/>
  <c r="J259" i="19" s="1"/>
  <c r="H260" i="19"/>
  <c r="G260" i="19"/>
  <c r="F260" i="19"/>
  <c r="C260" i="19" s="1"/>
  <c r="E260" i="19"/>
  <c r="D260" i="19"/>
  <c r="M259" i="19"/>
  <c r="K259" i="19"/>
  <c r="H259" i="19"/>
  <c r="G259" i="19"/>
  <c r="E259" i="19"/>
  <c r="D259" i="19"/>
  <c r="O258" i="19"/>
  <c r="L258" i="19"/>
  <c r="I258" i="19"/>
  <c r="F258" i="19"/>
  <c r="C258" i="19" s="1"/>
  <c r="O257" i="19"/>
  <c r="L257" i="19"/>
  <c r="I257" i="19"/>
  <c r="F257" i="19"/>
  <c r="C257" i="19" s="1"/>
  <c r="O256" i="19"/>
  <c r="L256" i="19"/>
  <c r="C256" i="19" s="1"/>
  <c r="I256" i="19"/>
  <c r="F256" i="19"/>
  <c r="O255" i="19"/>
  <c r="O252" i="19" s="1"/>
  <c r="O251" i="19" s="1"/>
  <c r="L255" i="19"/>
  <c r="I255" i="19"/>
  <c r="F255" i="19"/>
  <c r="C255" i="19"/>
  <c r="O254" i="19"/>
  <c r="L254" i="19"/>
  <c r="I254" i="19"/>
  <c r="F254" i="19"/>
  <c r="C254" i="19" s="1"/>
  <c r="O253" i="19"/>
  <c r="L253" i="19"/>
  <c r="L252" i="19" s="1"/>
  <c r="L251" i="19" s="1"/>
  <c r="I253" i="19"/>
  <c r="I252" i="19" s="1"/>
  <c r="I251" i="19" s="1"/>
  <c r="F253" i="19"/>
  <c r="C253" i="19" s="1"/>
  <c r="N252" i="19"/>
  <c r="N251" i="19" s="1"/>
  <c r="M252" i="19"/>
  <c r="K252" i="19"/>
  <c r="J252" i="19"/>
  <c r="J251" i="19" s="1"/>
  <c r="H252" i="19"/>
  <c r="G252" i="19"/>
  <c r="F252" i="19"/>
  <c r="C252" i="19" s="1"/>
  <c r="E252" i="19"/>
  <c r="D252" i="19"/>
  <c r="M251" i="19"/>
  <c r="K251" i="19"/>
  <c r="H251" i="19"/>
  <c r="G251" i="19"/>
  <c r="E251" i="19"/>
  <c r="D251" i="19"/>
  <c r="O250" i="19"/>
  <c r="L250" i="19"/>
  <c r="I250" i="19"/>
  <c r="F250" i="19"/>
  <c r="C250" i="19" s="1"/>
  <c r="O249" i="19"/>
  <c r="L249" i="19"/>
  <c r="I249" i="19"/>
  <c r="C249" i="19" s="1"/>
  <c r="F249" i="19"/>
  <c r="O248" i="19"/>
  <c r="L248" i="19"/>
  <c r="C248" i="19" s="1"/>
  <c r="I248" i="19"/>
  <c r="F248" i="19"/>
  <c r="O247" i="19"/>
  <c r="O246" i="19" s="1"/>
  <c r="L247" i="19"/>
  <c r="I247" i="19"/>
  <c r="F247" i="19"/>
  <c r="F246" i="19" s="1"/>
  <c r="C247" i="19"/>
  <c r="N246" i="19"/>
  <c r="M246" i="19"/>
  <c r="L246" i="19"/>
  <c r="K246" i="19"/>
  <c r="J246" i="19"/>
  <c r="H246" i="19"/>
  <c r="G246" i="19"/>
  <c r="E246" i="19"/>
  <c r="D246" i="19"/>
  <c r="O245" i="19"/>
  <c r="L245" i="19"/>
  <c r="I245" i="19"/>
  <c r="C245" i="19" s="1"/>
  <c r="F245" i="19"/>
  <c r="O244" i="19"/>
  <c r="L244" i="19"/>
  <c r="C244" i="19" s="1"/>
  <c r="I244" i="19"/>
  <c r="F244" i="19"/>
  <c r="O243" i="19"/>
  <c r="L243" i="19"/>
  <c r="I243" i="19"/>
  <c r="F243" i="19"/>
  <c r="C243" i="19"/>
  <c r="O242" i="19"/>
  <c r="L242" i="19"/>
  <c r="I242" i="19"/>
  <c r="F242" i="19"/>
  <c r="C242" i="19" s="1"/>
  <c r="O241" i="19"/>
  <c r="L241" i="19"/>
  <c r="I241" i="19"/>
  <c r="C241" i="19" s="1"/>
  <c r="F241" i="19"/>
  <c r="O240" i="19"/>
  <c r="L240" i="19"/>
  <c r="C240" i="19" s="1"/>
  <c r="I240" i="19"/>
  <c r="F240" i="19"/>
  <c r="O239" i="19"/>
  <c r="O238" i="19" s="1"/>
  <c r="O231" i="19" s="1"/>
  <c r="O230" i="19" s="1"/>
  <c r="L239" i="19"/>
  <c r="I239" i="19"/>
  <c r="F239" i="19"/>
  <c r="F238" i="19" s="1"/>
  <c r="C239" i="19"/>
  <c r="N238" i="19"/>
  <c r="M238" i="19"/>
  <c r="L238" i="19"/>
  <c r="K238" i="19"/>
  <c r="J238" i="19"/>
  <c r="H238" i="19"/>
  <c r="H231" i="19" s="1"/>
  <c r="H230" i="19" s="1"/>
  <c r="G238" i="19"/>
  <c r="E238" i="19"/>
  <c r="D238" i="19"/>
  <c r="D231" i="19" s="1"/>
  <c r="D230" i="19" s="1"/>
  <c r="O237" i="19"/>
  <c r="L237" i="19"/>
  <c r="I237" i="19"/>
  <c r="I235" i="19" s="1"/>
  <c r="F237" i="19"/>
  <c r="C237" i="19" s="1"/>
  <c r="O236" i="19"/>
  <c r="L236" i="19"/>
  <c r="C236" i="19" s="1"/>
  <c r="I236" i="19"/>
  <c r="F236" i="19"/>
  <c r="O235" i="19"/>
  <c r="N235" i="19"/>
  <c r="M235" i="19"/>
  <c r="K235" i="19"/>
  <c r="J235" i="19"/>
  <c r="H235" i="19"/>
  <c r="G235" i="19"/>
  <c r="F235" i="19"/>
  <c r="E235" i="19"/>
  <c r="D235" i="19"/>
  <c r="O234" i="19"/>
  <c r="L234" i="19"/>
  <c r="I234" i="19"/>
  <c r="F234" i="19"/>
  <c r="F233" i="19" s="1"/>
  <c r="O233" i="19"/>
  <c r="N233" i="19"/>
  <c r="N231" i="19" s="1"/>
  <c r="N230" i="19" s="1"/>
  <c r="M233" i="19"/>
  <c r="M231" i="19" s="1"/>
  <c r="M230" i="19" s="1"/>
  <c r="L233" i="19"/>
  <c r="K233" i="19"/>
  <c r="J233" i="19"/>
  <c r="J231" i="19" s="1"/>
  <c r="J230" i="19" s="1"/>
  <c r="I233" i="19"/>
  <c r="H233" i="19"/>
  <c r="G233" i="19"/>
  <c r="E233" i="19"/>
  <c r="E231" i="19" s="1"/>
  <c r="E230" i="19" s="1"/>
  <c r="D233" i="19"/>
  <c r="O232" i="19"/>
  <c r="L232" i="19"/>
  <c r="C232" i="19" s="1"/>
  <c r="I232" i="19"/>
  <c r="F232" i="19"/>
  <c r="K231" i="19"/>
  <c r="K230" i="19" s="1"/>
  <c r="G231" i="19"/>
  <c r="G230" i="19" s="1"/>
  <c r="O229" i="19"/>
  <c r="L229" i="19"/>
  <c r="I229" i="19"/>
  <c r="C229" i="19" s="1"/>
  <c r="F229" i="19"/>
  <c r="O228" i="19"/>
  <c r="L228" i="19"/>
  <c r="C228" i="19" s="1"/>
  <c r="I228" i="19"/>
  <c r="F228" i="19"/>
  <c r="O227" i="19"/>
  <c r="N227" i="19"/>
  <c r="M227" i="19"/>
  <c r="K227" i="19"/>
  <c r="K204" i="19" s="1"/>
  <c r="K195" i="19" s="1"/>
  <c r="K194" i="19" s="1"/>
  <c r="J227" i="19"/>
  <c r="I227" i="19"/>
  <c r="H227" i="19"/>
  <c r="H204" i="19" s="1"/>
  <c r="G227" i="19"/>
  <c r="G204" i="19" s="1"/>
  <c r="G195" i="19" s="1"/>
  <c r="G194" i="19" s="1"/>
  <c r="F227" i="19"/>
  <c r="E227" i="19"/>
  <c r="D227" i="19"/>
  <c r="D204" i="19" s="1"/>
  <c r="O226" i="19"/>
  <c r="L226" i="19"/>
  <c r="I226" i="19"/>
  <c r="F226" i="19"/>
  <c r="C226" i="19" s="1"/>
  <c r="O225" i="19"/>
  <c r="L225" i="19"/>
  <c r="I225" i="19"/>
  <c r="F225" i="19"/>
  <c r="C225" i="19" s="1"/>
  <c r="O224" i="19"/>
  <c r="L224" i="19"/>
  <c r="C224" i="19" s="1"/>
  <c r="I224" i="19"/>
  <c r="F224" i="19"/>
  <c r="O223" i="19"/>
  <c r="L223" i="19"/>
  <c r="I223" i="19"/>
  <c r="F223" i="19"/>
  <c r="C223" i="19"/>
  <c r="O222" i="19"/>
  <c r="L222" i="19"/>
  <c r="I222" i="19"/>
  <c r="F222" i="19"/>
  <c r="C222" i="19" s="1"/>
  <c r="O221" i="19"/>
  <c r="L221" i="19"/>
  <c r="I221" i="19"/>
  <c r="F221" i="19"/>
  <c r="C221" i="19" s="1"/>
  <c r="O220" i="19"/>
  <c r="L220" i="19"/>
  <c r="C220" i="19" s="1"/>
  <c r="I220" i="19"/>
  <c r="F220" i="19"/>
  <c r="O219" i="19"/>
  <c r="O216" i="19" s="1"/>
  <c r="L219" i="19"/>
  <c r="I219" i="19"/>
  <c r="F219" i="19"/>
  <c r="C219" i="19"/>
  <c r="O218" i="19"/>
  <c r="L218" i="19"/>
  <c r="I218" i="19"/>
  <c r="F218" i="19"/>
  <c r="C218" i="19" s="1"/>
  <c r="O217" i="19"/>
  <c r="L217" i="19"/>
  <c r="L216" i="19" s="1"/>
  <c r="I217" i="19"/>
  <c r="I216" i="19" s="1"/>
  <c r="F217" i="19"/>
  <c r="C217" i="19" s="1"/>
  <c r="N216" i="19"/>
  <c r="M216" i="19"/>
  <c r="K216" i="19"/>
  <c r="J216" i="19"/>
  <c r="H216" i="19"/>
  <c r="G216" i="19"/>
  <c r="F216" i="19"/>
  <c r="C216" i="19" s="1"/>
  <c r="E216" i="19"/>
  <c r="D216" i="19"/>
  <c r="O215" i="19"/>
  <c r="L215" i="19"/>
  <c r="I215" i="19"/>
  <c r="F215" i="19"/>
  <c r="C215" i="19"/>
  <c r="O214" i="19"/>
  <c r="L214" i="19"/>
  <c r="I214" i="19"/>
  <c r="F214" i="19"/>
  <c r="C214" i="19" s="1"/>
  <c r="O213" i="19"/>
  <c r="L213" i="19"/>
  <c r="I213" i="19"/>
  <c r="C213" i="19" s="1"/>
  <c r="F213" i="19"/>
  <c r="O212" i="19"/>
  <c r="L212" i="19"/>
  <c r="C212" i="19" s="1"/>
  <c r="I212" i="19"/>
  <c r="F212" i="19"/>
  <c r="O211" i="19"/>
  <c r="L211" i="19"/>
  <c r="I211" i="19"/>
  <c r="F211" i="19"/>
  <c r="C211" i="19"/>
  <c r="O210" i="19"/>
  <c r="L210" i="19"/>
  <c r="I210" i="19"/>
  <c r="F210" i="19"/>
  <c r="C210" i="19" s="1"/>
  <c r="O209" i="19"/>
  <c r="L209" i="19"/>
  <c r="I209" i="19"/>
  <c r="F209" i="19"/>
  <c r="C209" i="19" s="1"/>
  <c r="O208" i="19"/>
  <c r="L208" i="19"/>
  <c r="C208" i="19" s="1"/>
  <c r="I208" i="19"/>
  <c r="F208" i="19"/>
  <c r="O207" i="19"/>
  <c r="O205" i="19" s="1"/>
  <c r="O204" i="19" s="1"/>
  <c r="L207" i="19"/>
  <c r="I207" i="19"/>
  <c r="F207" i="19"/>
  <c r="C207" i="19"/>
  <c r="O206" i="19"/>
  <c r="L206" i="19"/>
  <c r="I206" i="19"/>
  <c r="F206" i="19"/>
  <c r="F205" i="19" s="1"/>
  <c r="N205" i="19"/>
  <c r="M205" i="19"/>
  <c r="M204" i="19" s="1"/>
  <c r="K205" i="19"/>
  <c r="J205" i="19"/>
  <c r="I205" i="19"/>
  <c r="H205" i="19"/>
  <c r="G205" i="19"/>
  <c r="E205" i="19"/>
  <c r="E204" i="19" s="1"/>
  <c r="D205" i="19"/>
  <c r="N204" i="19"/>
  <c r="J204" i="19"/>
  <c r="O203" i="19"/>
  <c r="L203" i="19"/>
  <c r="I203" i="19"/>
  <c r="F203" i="19"/>
  <c r="C203" i="19"/>
  <c r="O202" i="19"/>
  <c r="L202" i="19"/>
  <c r="I202" i="19"/>
  <c r="F202" i="19"/>
  <c r="C202" i="19" s="1"/>
  <c r="O201" i="19"/>
  <c r="L201" i="19"/>
  <c r="I201" i="19"/>
  <c r="C201" i="19" s="1"/>
  <c r="F201" i="19"/>
  <c r="O200" i="19"/>
  <c r="L200" i="19"/>
  <c r="C200" i="19" s="1"/>
  <c r="I200" i="19"/>
  <c r="F200" i="19"/>
  <c r="O199" i="19"/>
  <c r="O198" i="19" s="1"/>
  <c r="O196" i="19" s="1"/>
  <c r="L199" i="19"/>
  <c r="I199" i="19"/>
  <c r="F199" i="19"/>
  <c r="F198" i="19" s="1"/>
  <c r="C199" i="19"/>
  <c r="N198" i="19"/>
  <c r="M198" i="19"/>
  <c r="M196" i="19" s="1"/>
  <c r="M195" i="19" s="1"/>
  <c r="M194" i="19" s="1"/>
  <c r="L198" i="19"/>
  <c r="K198" i="19"/>
  <c r="J198" i="19"/>
  <c r="I198" i="19"/>
  <c r="H198" i="19"/>
  <c r="H196" i="19" s="1"/>
  <c r="H195" i="19" s="1"/>
  <c r="H194" i="19" s="1"/>
  <c r="G198" i="19"/>
  <c r="E198" i="19"/>
  <c r="E196" i="19" s="1"/>
  <c r="D198" i="19"/>
  <c r="D196" i="19" s="1"/>
  <c r="D195" i="19" s="1"/>
  <c r="D194" i="19" s="1"/>
  <c r="O197" i="19"/>
  <c r="L197" i="19"/>
  <c r="L196" i="19" s="1"/>
  <c r="I197" i="19"/>
  <c r="C197" i="19" s="1"/>
  <c r="F197" i="19"/>
  <c r="N196" i="19"/>
  <c r="N195" i="19" s="1"/>
  <c r="N194" i="19" s="1"/>
  <c r="K196" i="19"/>
  <c r="J196" i="19"/>
  <c r="J195" i="19" s="1"/>
  <c r="G196" i="19"/>
  <c r="O193" i="19"/>
  <c r="L193" i="19"/>
  <c r="L192" i="19" s="1"/>
  <c r="L191" i="19" s="1"/>
  <c r="I193" i="19"/>
  <c r="C193" i="19" s="1"/>
  <c r="F193" i="19"/>
  <c r="O192" i="19"/>
  <c r="N192" i="19"/>
  <c r="N191" i="19" s="1"/>
  <c r="M192" i="19"/>
  <c r="K192" i="19"/>
  <c r="J192" i="19"/>
  <c r="J191" i="19" s="1"/>
  <c r="H192" i="19"/>
  <c r="G192" i="19"/>
  <c r="F192" i="19"/>
  <c r="E192" i="19"/>
  <c r="D192" i="19"/>
  <c r="O191" i="19"/>
  <c r="M191" i="19"/>
  <c r="K191" i="19"/>
  <c r="H191" i="19"/>
  <c r="G191" i="19"/>
  <c r="E191" i="19"/>
  <c r="D191" i="19"/>
  <c r="O190" i="19"/>
  <c r="L190" i="19"/>
  <c r="I190" i="19"/>
  <c r="F190" i="19"/>
  <c r="C190" i="19" s="1"/>
  <c r="O189" i="19"/>
  <c r="L189" i="19"/>
  <c r="L188" i="19" s="1"/>
  <c r="L187" i="19" s="1"/>
  <c r="I189" i="19"/>
  <c r="C189" i="19" s="1"/>
  <c r="F189" i="19"/>
  <c r="O188" i="19"/>
  <c r="N188" i="19"/>
  <c r="N187" i="19" s="1"/>
  <c r="M188" i="19"/>
  <c r="K188" i="19"/>
  <c r="J188" i="19"/>
  <c r="H188" i="19"/>
  <c r="G188" i="19"/>
  <c r="F188" i="19"/>
  <c r="E188" i="19"/>
  <c r="D188" i="19"/>
  <c r="O187" i="19"/>
  <c r="M187" i="19"/>
  <c r="K187" i="19"/>
  <c r="H187" i="19"/>
  <c r="G187" i="19"/>
  <c r="E187" i="19"/>
  <c r="D187" i="19"/>
  <c r="O186" i="19"/>
  <c r="L186" i="19"/>
  <c r="I186" i="19"/>
  <c r="F186" i="19"/>
  <c r="C186" i="19" s="1"/>
  <c r="O185" i="19"/>
  <c r="L185" i="19"/>
  <c r="L184" i="19" s="1"/>
  <c r="I185" i="19"/>
  <c r="C185" i="19" s="1"/>
  <c r="F185" i="19"/>
  <c r="O184" i="19"/>
  <c r="N184" i="19"/>
  <c r="N173" i="19" s="1"/>
  <c r="M184" i="19"/>
  <c r="K184" i="19"/>
  <c r="J184" i="19"/>
  <c r="J173" i="19" s="1"/>
  <c r="H184" i="19"/>
  <c r="G184" i="19"/>
  <c r="F184" i="19"/>
  <c r="E184" i="19"/>
  <c r="D184" i="19"/>
  <c r="O183" i="19"/>
  <c r="L183" i="19"/>
  <c r="I183" i="19"/>
  <c r="F183" i="19"/>
  <c r="C183" i="19"/>
  <c r="O182" i="19"/>
  <c r="L182" i="19"/>
  <c r="I182" i="19"/>
  <c r="F182" i="19"/>
  <c r="C182" i="19" s="1"/>
  <c r="O181" i="19"/>
  <c r="L181" i="19"/>
  <c r="I181" i="19"/>
  <c r="C181" i="19" s="1"/>
  <c r="F181" i="19"/>
  <c r="O180" i="19"/>
  <c r="L180" i="19"/>
  <c r="C180" i="19" s="1"/>
  <c r="I180" i="19"/>
  <c r="F180" i="19"/>
  <c r="F179" i="19" s="1"/>
  <c r="O179" i="19"/>
  <c r="N179" i="19"/>
  <c r="M179" i="19"/>
  <c r="K179" i="19"/>
  <c r="J179" i="19"/>
  <c r="H179" i="19"/>
  <c r="G179" i="19"/>
  <c r="E179" i="19"/>
  <c r="D179" i="19"/>
  <c r="O178" i="19"/>
  <c r="L178" i="19"/>
  <c r="I178" i="19"/>
  <c r="F178" i="19"/>
  <c r="C178" i="19" s="1"/>
  <c r="O177" i="19"/>
  <c r="L177" i="19"/>
  <c r="I177" i="19"/>
  <c r="C177" i="19" s="1"/>
  <c r="F177" i="19"/>
  <c r="O176" i="19"/>
  <c r="L176" i="19"/>
  <c r="C176" i="19" s="1"/>
  <c r="I176" i="19"/>
  <c r="F176" i="19"/>
  <c r="F175" i="19" s="1"/>
  <c r="O175" i="19"/>
  <c r="O174" i="19" s="1"/>
  <c r="O173" i="19" s="1"/>
  <c r="N175" i="19"/>
  <c r="M175" i="19"/>
  <c r="K175" i="19"/>
  <c r="K174" i="19" s="1"/>
  <c r="K173" i="19" s="1"/>
  <c r="J175" i="19"/>
  <c r="H175" i="19"/>
  <c r="G175" i="19"/>
  <c r="G174" i="19" s="1"/>
  <c r="G173" i="19" s="1"/>
  <c r="E175" i="19"/>
  <c r="D175" i="19"/>
  <c r="N174" i="19"/>
  <c r="M174" i="19"/>
  <c r="J174" i="19"/>
  <c r="H174" i="19"/>
  <c r="H173" i="19" s="1"/>
  <c r="E174" i="19"/>
  <c r="D174" i="19"/>
  <c r="D173" i="19" s="1"/>
  <c r="M173" i="19"/>
  <c r="E173" i="19"/>
  <c r="O172" i="19"/>
  <c r="L172" i="19"/>
  <c r="C172" i="19" s="1"/>
  <c r="I172" i="19"/>
  <c r="F172" i="19"/>
  <c r="O171" i="19"/>
  <c r="L171" i="19"/>
  <c r="I171" i="19"/>
  <c r="F171" i="19"/>
  <c r="C171" i="19"/>
  <c r="O170" i="19"/>
  <c r="L170" i="19"/>
  <c r="I170" i="19"/>
  <c r="F170" i="19"/>
  <c r="C170" i="19" s="1"/>
  <c r="O169" i="19"/>
  <c r="L169" i="19"/>
  <c r="I169" i="19"/>
  <c r="C169" i="19" s="1"/>
  <c r="F169" i="19"/>
  <c r="O168" i="19"/>
  <c r="L168" i="19"/>
  <c r="C168" i="19" s="1"/>
  <c r="I168" i="19"/>
  <c r="F168" i="19"/>
  <c r="O167" i="19"/>
  <c r="O166" i="19" s="1"/>
  <c r="O165" i="19" s="1"/>
  <c r="L167" i="19"/>
  <c r="I167" i="19"/>
  <c r="F167" i="19"/>
  <c r="F166" i="19" s="1"/>
  <c r="C167" i="19"/>
  <c r="N166" i="19"/>
  <c r="M166" i="19"/>
  <c r="L166" i="19"/>
  <c r="L165" i="19" s="1"/>
  <c r="K166" i="19"/>
  <c r="J166" i="19"/>
  <c r="H166" i="19"/>
  <c r="H165" i="19" s="1"/>
  <c r="G166" i="19"/>
  <c r="E166" i="19"/>
  <c r="D166" i="19"/>
  <c r="D165" i="19" s="1"/>
  <c r="N165" i="19"/>
  <c r="M165" i="19"/>
  <c r="K165" i="19"/>
  <c r="J165" i="19"/>
  <c r="G165" i="19"/>
  <c r="E165" i="19"/>
  <c r="O164" i="19"/>
  <c r="L164" i="19"/>
  <c r="C164" i="19" s="1"/>
  <c r="I164" i="19"/>
  <c r="F164" i="19"/>
  <c r="O163" i="19"/>
  <c r="L163" i="19"/>
  <c r="I163" i="19"/>
  <c r="F163" i="19"/>
  <c r="C163" i="19"/>
  <c r="O162" i="19"/>
  <c r="L162" i="19"/>
  <c r="I162" i="19"/>
  <c r="F162" i="19"/>
  <c r="C162" i="19" s="1"/>
  <c r="O161" i="19"/>
  <c r="L161" i="19"/>
  <c r="L160" i="19" s="1"/>
  <c r="I161" i="19"/>
  <c r="C161" i="19" s="1"/>
  <c r="F161" i="19"/>
  <c r="O160" i="19"/>
  <c r="N160" i="19"/>
  <c r="M160" i="19"/>
  <c r="K160" i="19"/>
  <c r="J160" i="19"/>
  <c r="H160" i="19"/>
  <c r="G160" i="19"/>
  <c r="F160" i="19"/>
  <c r="E160" i="19"/>
  <c r="D160" i="19"/>
  <c r="O159" i="19"/>
  <c r="L159" i="19"/>
  <c r="I159" i="19"/>
  <c r="F159" i="19"/>
  <c r="C159" i="19"/>
  <c r="O158" i="19"/>
  <c r="L158" i="19"/>
  <c r="I158" i="19"/>
  <c r="F158" i="19"/>
  <c r="C158" i="19" s="1"/>
  <c r="O157" i="19"/>
  <c r="L157" i="19"/>
  <c r="I157" i="19"/>
  <c r="C157" i="19" s="1"/>
  <c r="F157" i="19"/>
  <c r="O156" i="19"/>
  <c r="L156" i="19"/>
  <c r="C156" i="19" s="1"/>
  <c r="I156" i="19"/>
  <c r="F156" i="19"/>
  <c r="O155" i="19"/>
  <c r="L155" i="19"/>
  <c r="I155" i="19"/>
  <c r="F155" i="19"/>
  <c r="C155" i="19"/>
  <c r="O154" i="19"/>
  <c r="L154" i="19"/>
  <c r="I154" i="19"/>
  <c r="F154" i="19"/>
  <c r="C154" i="19" s="1"/>
  <c r="O153" i="19"/>
  <c r="L153" i="19"/>
  <c r="I153" i="19"/>
  <c r="C153" i="19" s="1"/>
  <c r="F153" i="19"/>
  <c r="O152" i="19"/>
  <c r="L152" i="19"/>
  <c r="C152" i="19" s="1"/>
  <c r="I152" i="19"/>
  <c r="F152" i="19"/>
  <c r="O151" i="19"/>
  <c r="N151" i="19"/>
  <c r="M151" i="19"/>
  <c r="K151" i="19"/>
  <c r="J151" i="19"/>
  <c r="H151" i="19"/>
  <c r="G151" i="19"/>
  <c r="E151" i="19"/>
  <c r="D151" i="19"/>
  <c r="O150" i="19"/>
  <c r="L150" i="19"/>
  <c r="I150" i="19"/>
  <c r="F150" i="19"/>
  <c r="C150" i="19" s="1"/>
  <c r="O149" i="19"/>
  <c r="L149" i="19"/>
  <c r="I149" i="19"/>
  <c r="F149" i="19"/>
  <c r="C149" i="19" s="1"/>
  <c r="O148" i="19"/>
  <c r="L148" i="19"/>
  <c r="C148" i="19" s="1"/>
  <c r="I148" i="19"/>
  <c r="F148" i="19"/>
  <c r="O147" i="19"/>
  <c r="O144" i="19" s="1"/>
  <c r="L147" i="19"/>
  <c r="I147" i="19"/>
  <c r="F147" i="19"/>
  <c r="C147" i="19"/>
  <c r="O146" i="19"/>
  <c r="L146" i="19"/>
  <c r="I146" i="19"/>
  <c r="F146" i="19"/>
  <c r="C146" i="19" s="1"/>
  <c r="O145" i="19"/>
  <c r="L145" i="19"/>
  <c r="L144" i="19" s="1"/>
  <c r="I145" i="19"/>
  <c r="I144" i="19" s="1"/>
  <c r="F145" i="19"/>
  <c r="C145" i="19" s="1"/>
  <c r="N144" i="19"/>
  <c r="M144" i="19"/>
  <c r="K144" i="19"/>
  <c r="J144" i="19"/>
  <c r="H144" i="19"/>
  <c r="G144" i="19"/>
  <c r="F144" i="19"/>
  <c r="E144" i="19"/>
  <c r="D144" i="19"/>
  <c r="O143" i="19"/>
  <c r="O141" i="19" s="1"/>
  <c r="L143" i="19"/>
  <c r="I143" i="19"/>
  <c r="F143" i="19"/>
  <c r="C143" i="19"/>
  <c r="O142" i="19"/>
  <c r="L142" i="19"/>
  <c r="I142" i="19"/>
  <c r="F142" i="19"/>
  <c r="F141" i="19" s="1"/>
  <c r="C141" i="19" s="1"/>
  <c r="N141" i="19"/>
  <c r="M141" i="19"/>
  <c r="M130" i="19" s="1"/>
  <c r="L141" i="19"/>
  <c r="K141" i="19"/>
  <c r="J141" i="19"/>
  <c r="I141" i="19"/>
  <c r="H141" i="19"/>
  <c r="G141" i="19"/>
  <c r="E141" i="19"/>
  <c r="E130" i="19" s="1"/>
  <c r="D141" i="19"/>
  <c r="O140" i="19"/>
  <c r="L140" i="19"/>
  <c r="C140" i="19" s="1"/>
  <c r="I140" i="19"/>
  <c r="F140" i="19"/>
  <c r="O139" i="19"/>
  <c r="O136" i="19" s="1"/>
  <c r="L139" i="19"/>
  <c r="I139" i="19"/>
  <c r="F139" i="19"/>
  <c r="C139" i="19"/>
  <c r="O138" i="19"/>
  <c r="L138" i="19"/>
  <c r="I138" i="19"/>
  <c r="F138" i="19"/>
  <c r="C138" i="19" s="1"/>
  <c r="O137" i="19"/>
  <c r="L137" i="19"/>
  <c r="L136" i="19" s="1"/>
  <c r="I137" i="19"/>
  <c r="I136" i="19" s="1"/>
  <c r="F137" i="19"/>
  <c r="C137" i="19" s="1"/>
  <c r="N136" i="19"/>
  <c r="N130" i="19" s="1"/>
  <c r="M136" i="19"/>
  <c r="K136" i="19"/>
  <c r="J136" i="19"/>
  <c r="J130" i="19" s="1"/>
  <c r="H136" i="19"/>
  <c r="G136" i="19"/>
  <c r="F136" i="19"/>
  <c r="E136" i="19"/>
  <c r="D136" i="19"/>
  <c r="O135" i="19"/>
  <c r="L135" i="19"/>
  <c r="I135" i="19"/>
  <c r="F135" i="19"/>
  <c r="C135" i="19"/>
  <c r="O134" i="19"/>
  <c r="L134" i="19"/>
  <c r="I134" i="19"/>
  <c r="F134" i="19"/>
  <c r="C134" i="19" s="1"/>
  <c r="O133" i="19"/>
  <c r="L133" i="19"/>
  <c r="I133" i="19"/>
  <c r="I131" i="19" s="1"/>
  <c r="F133" i="19"/>
  <c r="C133" i="19" s="1"/>
  <c r="O132" i="19"/>
  <c r="L132" i="19"/>
  <c r="C132" i="19" s="1"/>
  <c r="I132" i="19"/>
  <c r="F132" i="19"/>
  <c r="O131" i="19"/>
  <c r="N131" i="19"/>
  <c r="M131" i="19"/>
  <c r="K131" i="19"/>
  <c r="K130" i="19" s="1"/>
  <c r="K75" i="19" s="1"/>
  <c r="J131" i="19"/>
  <c r="H131" i="19"/>
  <c r="G131" i="19"/>
  <c r="G130" i="19" s="1"/>
  <c r="G75" i="19" s="1"/>
  <c r="E131" i="19"/>
  <c r="D131" i="19"/>
  <c r="H130" i="19"/>
  <c r="D130" i="19"/>
  <c r="O129" i="19"/>
  <c r="L129" i="19"/>
  <c r="L128" i="19" s="1"/>
  <c r="I129" i="19"/>
  <c r="I128" i="19" s="1"/>
  <c r="F129" i="19"/>
  <c r="C129" i="19" s="1"/>
  <c r="O128" i="19"/>
  <c r="N128" i="19"/>
  <c r="M128" i="19"/>
  <c r="K128" i="19"/>
  <c r="J128" i="19"/>
  <c r="H128" i="19"/>
  <c r="G128" i="19"/>
  <c r="F128" i="19"/>
  <c r="E128" i="19"/>
  <c r="D128" i="19"/>
  <c r="O127" i="19"/>
  <c r="L127" i="19"/>
  <c r="I127" i="19"/>
  <c r="F127" i="19"/>
  <c r="C127" i="19"/>
  <c r="O126" i="19"/>
  <c r="L126" i="19"/>
  <c r="I126" i="19"/>
  <c r="F126" i="19"/>
  <c r="C126" i="19" s="1"/>
  <c r="O125" i="19"/>
  <c r="L125" i="19"/>
  <c r="I125" i="19"/>
  <c r="I122" i="19" s="1"/>
  <c r="F125" i="19"/>
  <c r="C125" i="19" s="1"/>
  <c r="O124" i="19"/>
  <c r="L124" i="19"/>
  <c r="C124" i="19" s="1"/>
  <c r="I124" i="19"/>
  <c r="F124" i="19"/>
  <c r="O123" i="19"/>
  <c r="O122" i="19" s="1"/>
  <c r="L123" i="19"/>
  <c r="I123" i="19"/>
  <c r="F123" i="19"/>
  <c r="F122" i="19" s="1"/>
  <c r="C122" i="19" s="1"/>
  <c r="C123" i="19"/>
  <c r="N122" i="19"/>
  <c r="M122" i="19"/>
  <c r="L122" i="19"/>
  <c r="K122" i="19"/>
  <c r="J122" i="19"/>
  <c r="H122" i="19"/>
  <c r="H83" i="19" s="1"/>
  <c r="H75" i="19" s="1"/>
  <c r="G122" i="19"/>
  <c r="E122" i="19"/>
  <c r="D122" i="19"/>
  <c r="D83" i="19" s="1"/>
  <c r="D75" i="19" s="1"/>
  <c r="O121" i="19"/>
  <c r="L121" i="19"/>
  <c r="I121" i="19"/>
  <c r="F121" i="19"/>
  <c r="C121" i="19" s="1"/>
  <c r="O120" i="19"/>
  <c r="L120" i="19"/>
  <c r="C120" i="19" s="1"/>
  <c r="I120" i="19"/>
  <c r="F120" i="19"/>
  <c r="O119" i="19"/>
  <c r="O116" i="19" s="1"/>
  <c r="L119" i="19"/>
  <c r="I119" i="19"/>
  <c r="F119" i="19"/>
  <c r="C119" i="19"/>
  <c r="O118" i="19"/>
  <c r="L118" i="19"/>
  <c r="I118" i="19"/>
  <c r="F118" i="19"/>
  <c r="C118" i="19" s="1"/>
  <c r="O117" i="19"/>
  <c r="L117" i="19"/>
  <c r="L116" i="19" s="1"/>
  <c r="I117" i="19"/>
  <c r="I116" i="19" s="1"/>
  <c r="F117" i="19"/>
  <c r="C117" i="19" s="1"/>
  <c r="N116" i="19"/>
  <c r="M116" i="19"/>
  <c r="K116" i="19"/>
  <c r="J116" i="19"/>
  <c r="H116" i="19"/>
  <c r="G116" i="19"/>
  <c r="F116" i="19"/>
  <c r="E116" i="19"/>
  <c r="D116" i="19"/>
  <c r="O115" i="19"/>
  <c r="O112" i="19" s="1"/>
  <c r="L115" i="19"/>
  <c r="I115" i="19"/>
  <c r="F115" i="19"/>
  <c r="C115" i="19"/>
  <c r="O114" i="19"/>
  <c r="L114" i="19"/>
  <c r="I114" i="19"/>
  <c r="F114" i="19"/>
  <c r="C114" i="19" s="1"/>
  <c r="O113" i="19"/>
  <c r="L113" i="19"/>
  <c r="L112" i="19" s="1"/>
  <c r="I113" i="19"/>
  <c r="I112" i="19" s="1"/>
  <c r="F113" i="19"/>
  <c r="C113" i="19" s="1"/>
  <c r="N112" i="19"/>
  <c r="M112" i="19"/>
  <c r="K112" i="19"/>
  <c r="J112" i="19"/>
  <c r="H112" i="19"/>
  <c r="G112" i="19"/>
  <c r="F112" i="19"/>
  <c r="C112" i="19" s="1"/>
  <c r="E112" i="19"/>
  <c r="D112" i="19"/>
  <c r="O111" i="19"/>
  <c r="L111" i="19"/>
  <c r="I111" i="19"/>
  <c r="F111" i="19"/>
  <c r="C111" i="19"/>
  <c r="O110" i="19"/>
  <c r="L110" i="19"/>
  <c r="I110" i="19"/>
  <c r="F110" i="19"/>
  <c r="C110" i="19" s="1"/>
  <c r="O109" i="19"/>
  <c r="L109" i="19"/>
  <c r="I109" i="19"/>
  <c r="C109" i="19" s="1"/>
  <c r="F109" i="19"/>
  <c r="O108" i="19"/>
  <c r="L108" i="19"/>
  <c r="C108" i="19" s="1"/>
  <c r="I108" i="19"/>
  <c r="F108" i="19"/>
  <c r="O107" i="19"/>
  <c r="L107" i="19"/>
  <c r="I107" i="19"/>
  <c r="F107" i="19"/>
  <c r="C107" i="19"/>
  <c r="O106" i="19"/>
  <c r="L106" i="19"/>
  <c r="I106" i="19"/>
  <c r="F106" i="19"/>
  <c r="C106" i="19" s="1"/>
  <c r="O105" i="19"/>
  <c r="L105" i="19"/>
  <c r="I105" i="19"/>
  <c r="I103" i="19" s="1"/>
  <c r="F105" i="19"/>
  <c r="C105" i="19" s="1"/>
  <c r="O104" i="19"/>
  <c r="L104" i="19"/>
  <c r="C104" i="19" s="1"/>
  <c r="I104" i="19"/>
  <c r="F104" i="19"/>
  <c r="O103" i="19"/>
  <c r="N103" i="19"/>
  <c r="M103" i="19"/>
  <c r="K103" i="19"/>
  <c r="J103" i="19"/>
  <c r="H103" i="19"/>
  <c r="G103" i="19"/>
  <c r="E103" i="19"/>
  <c r="D103" i="19"/>
  <c r="O102" i="19"/>
  <c r="L102" i="19"/>
  <c r="I102" i="19"/>
  <c r="F102" i="19"/>
  <c r="C102" i="19" s="1"/>
  <c r="O101" i="19"/>
  <c r="L101" i="19"/>
  <c r="I101" i="19"/>
  <c r="F101" i="19"/>
  <c r="C101" i="19" s="1"/>
  <c r="O100" i="19"/>
  <c r="L100" i="19"/>
  <c r="C100" i="19" s="1"/>
  <c r="I100" i="19"/>
  <c r="F100" i="19"/>
  <c r="O99" i="19"/>
  <c r="L99" i="19"/>
  <c r="I99" i="19"/>
  <c r="F99" i="19"/>
  <c r="C99" i="19"/>
  <c r="O98" i="19"/>
  <c r="L98" i="19"/>
  <c r="I98" i="19"/>
  <c r="F98" i="19"/>
  <c r="C98" i="19" s="1"/>
  <c r="O97" i="19"/>
  <c r="L97" i="19"/>
  <c r="I97" i="19"/>
  <c r="I95" i="19" s="1"/>
  <c r="F97" i="19"/>
  <c r="C97" i="19" s="1"/>
  <c r="O96" i="19"/>
  <c r="L96" i="19"/>
  <c r="C96" i="19" s="1"/>
  <c r="I96" i="19"/>
  <c r="F96" i="19"/>
  <c r="O95" i="19"/>
  <c r="N95" i="19"/>
  <c r="M95" i="19"/>
  <c r="K95" i="19"/>
  <c r="J95" i="19"/>
  <c r="H95" i="19"/>
  <c r="G95" i="19"/>
  <c r="E95" i="19"/>
  <c r="D95" i="19"/>
  <c r="O94" i="19"/>
  <c r="L94" i="19"/>
  <c r="I94" i="19"/>
  <c r="F94" i="19"/>
  <c r="C94" i="19" s="1"/>
  <c r="O93" i="19"/>
  <c r="L93" i="19"/>
  <c r="I93" i="19"/>
  <c r="F93" i="19"/>
  <c r="C93" i="19" s="1"/>
  <c r="O92" i="19"/>
  <c r="L92" i="19"/>
  <c r="C92" i="19" s="1"/>
  <c r="I92" i="19"/>
  <c r="F92" i="19"/>
  <c r="O91" i="19"/>
  <c r="O89" i="19" s="1"/>
  <c r="L91" i="19"/>
  <c r="I91" i="19"/>
  <c r="F91" i="19"/>
  <c r="C91" i="19"/>
  <c r="O90" i="19"/>
  <c r="L90" i="19"/>
  <c r="I90" i="19"/>
  <c r="F90" i="19"/>
  <c r="F89" i="19" s="1"/>
  <c r="N89" i="19"/>
  <c r="M89" i="19"/>
  <c r="M83" i="19" s="1"/>
  <c r="K89" i="19"/>
  <c r="J89" i="19"/>
  <c r="I89" i="19"/>
  <c r="H89" i="19"/>
  <c r="G89" i="19"/>
  <c r="E89" i="19"/>
  <c r="E83" i="19" s="1"/>
  <c r="D89" i="19"/>
  <c r="O88" i="19"/>
  <c r="L88" i="19"/>
  <c r="C88" i="19" s="1"/>
  <c r="I88" i="19"/>
  <c r="F88" i="19"/>
  <c r="O87" i="19"/>
  <c r="O84" i="19" s="1"/>
  <c r="L87" i="19"/>
  <c r="I87" i="19"/>
  <c r="F87" i="19"/>
  <c r="C87" i="19"/>
  <c r="O86" i="19"/>
  <c r="L86" i="19"/>
  <c r="I86" i="19"/>
  <c r="F86" i="19"/>
  <c r="C86" i="19" s="1"/>
  <c r="O85" i="19"/>
  <c r="L85" i="19"/>
  <c r="L84" i="19" s="1"/>
  <c r="I85" i="19"/>
  <c r="I84" i="19" s="1"/>
  <c r="F85" i="19"/>
  <c r="C85" i="19" s="1"/>
  <c r="N84" i="19"/>
  <c r="N83" i="19" s="1"/>
  <c r="M84" i="19"/>
  <c r="K84" i="19"/>
  <c r="J84" i="19"/>
  <c r="J83" i="19" s="1"/>
  <c r="H84" i="19"/>
  <c r="G84" i="19"/>
  <c r="F84" i="19"/>
  <c r="E84" i="19"/>
  <c r="D84" i="19"/>
  <c r="K83" i="19"/>
  <c r="G83" i="19"/>
  <c r="O82" i="19"/>
  <c r="L82" i="19"/>
  <c r="I82" i="19"/>
  <c r="F82" i="19"/>
  <c r="C82" i="19" s="1"/>
  <c r="O81" i="19"/>
  <c r="L81" i="19"/>
  <c r="L80" i="19" s="1"/>
  <c r="I81" i="19"/>
  <c r="C81" i="19" s="1"/>
  <c r="F81" i="19"/>
  <c r="O80" i="19"/>
  <c r="N80" i="19"/>
  <c r="M80" i="19"/>
  <c r="K80" i="19"/>
  <c r="J80" i="19"/>
  <c r="H80" i="19"/>
  <c r="G80" i="19"/>
  <c r="F80" i="19"/>
  <c r="E80" i="19"/>
  <c r="D80" i="19"/>
  <c r="O79" i="19"/>
  <c r="O77" i="19" s="1"/>
  <c r="O76" i="19" s="1"/>
  <c r="L79" i="19"/>
  <c r="I79" i="19"/>
  <c r="F79" i="19"/>
  <c r="C79" i="19"/>
  <c r="O78" i="19"/>
  <c r="L78" i="19"/>
  <c r="L77" i="19" s="1"/>
  <c r="I78" i="19"/>
  <c r="F78" i="19"/>
  <c r="F77" i="19" s="1"/>
  <c r="N77" i="19"/>
  <c r="M77" i="19"/>
  <c r="M76" i="19" s="1"/>
  <c r="K77" i="19"/>
  <c r="J77" i="19"/>
  <c r="I77" i="19"/>
  <c r="H77" i="19"/>
  <c r="G77" i="19"/>
  <c r="E77" i="19"/>
  <c r="E76" i="19" s="1"/>
  <c r="E75" i="19" s="1"/>
  <c r="D77" i="19"/>
  <c r="N76" i="19"/>
  <c r="K76" i="19"/>
  <c r="J76" i="19"/>
  <c r="J75" i="19" s="1"/>
  <c r="H76" i="19"/>
  <c r="G76" i="19"/>
  <c r="D76" i="19"/>
  <c r="O74" i="19"/>
  <c r="L74" i="19"/>
  <c r="I74" i="19"/>
  <c r="F74" i="19"/>
  <c r="C74" i="19" s="1"/>
  <c r="O73" i="19"/>
  <c r="L73" i="19"/>
  <c r="I73" i="19"/>
  <c r="C73" i="19" s="1"/>
  <c r="F73" i="19"/>
  <c r="O72" i="19"/>
  <c r="L72" i="19"/>
  <c r="C72" i="19" s="1"/>
  <c r="I72" i="19"/>
  <c r="F72" i="19"/>
  <c r="O71" i="19"/>
  <c r="O69" i="19" s="1"/>
  <c r="O67" i="19" s="1"/>
  <c r="L71" i="19"/>
  <c r="I71" i="19"/>
  <c r="F71" i="19"/>
  <c r="C71" i="19"/>
  <c r="O70" i="19"/>
  <c r="L70" i="19"/>
  <c r="L69" i="19" s="1"/>
  <c r="I70" i="19"/>
  <c r="F70" i="19"/>
  <c r="F69" i="19" s="1"/>
  <c r="N69" i="19"/>
  <c r="N67" i="19" s="1"/>
  <c r="N53" i="19" s="1"/>
  <c r="M69" i="19"/>
  <c r="M67" i="19" s="1"/>
  <c r="M53" i="19" s="1"/>
  <c r="K69" i="19"/>
  <c r="J69" i="19"/>
  <c r="J67" i="19" s="1"/>
  <c r="J53" i="19" s="1"/>
  <c r="I69" i="19"/>
  <c r="I67" i="19" s="1"/>
  <c r="H69" i="19"/>
  <c r="G69" i="19"/>
  <c r="E69" i="19"/>
  <c r="E67" i="19" s="1"/>
  <c r="E53" i="19" s="1"/>
  <c r="E52" i="19" s="1"/>
  <c r="D69" i="19"/>
  <c r="O68" i="19"/>
  <c r="L68" i="19"/>
  <c r="C68" i="19" s="1"/>
  <c r="I68" i="19"/>
  <c r="F68" i="19"/>
  <c r="K67" i="19"/>
  <c r="H67" i="19"/>
  <c r="G67" i="19"/>
  <c r="D67" i="19"/>
  <c r="O66" i="19"/>
  <c r="L66" i="19"/>
  <c r="I66" i="19"/>
  <c r="F66" i="19"/>
  <c r="C66" i="19" s="1"/>
  <c r="O65" i="19"/>
  <c r="L65" i="19"/>
  <c r="I65" i="19"/>
  <c r="C65" i="19" s="1"/>
  <c r="F65" i="19"/>
  <c r="O64" i="19"/>
  <c r="L64" i="19"/>
  <c r="C64" i="19" s="1"/>
  <c r="I64" i="19"/>
  <c r="F64" i="19"/>
  <c r="O63" i="19"/>
  <c r="L63" i="19"/>
  <c r="I63" i="19"/>
  <c r="F63" i="19"/>
  <c r="C63" i="19"/>
  <c r="O62" i="19"/>
  <c r="L62" i="19"/>
  <c r="I62" i="19"/>
  <c r="F62" i="19"/>
  <c r="C62" i="19" s="1"/>
  <c r="O61" i="19"/>
  <c r="L61" i="19"/>
  <c r="I61" i="19"/>
  <c r="C61" i="19" s="1"/>
  <c r="F61" i="19"/>
  <c r="O60" i="19"/>
  <c r="L60" i="19"/>
  <c r="C60" i="19" s="1"/>
  <c r="I60" i="19"/>
  <c r="F60" i="19"/>
  <c r="O59" i="19"/>
  <c r="O58" i="19" s="1"/>
  <c r="L59" i="19"/>
  <c r="I59" i="19"/>
  <c r="F59" i="19"/>
  <c r="F58" i="19" s="1"/>
  <c r="C59" i="19"/>
  <c r="N58" i="19"/>
  <c r="M58" i="19"/>
  <c r="L58" i="19"/>
  <c r="K58" i="19"/>
  <c r="J58" i="19"/>
  <c r="H58" i="19"/>
  <c r="G58" i="19"/>
  <c r="E58" i="19"/>
  <c r="D58" i="19"/>
  <c r="O57" i="19"/>
  <c r="L57" i="19"/>
  <c r="I57" i="19"/>
  <c r="C57" i="19" s="1"/>
  <c r="F57" i="19"/>
  <c r="O56" i="19"/>
  <c r="L56" i="19"/>
  <c r="C56" i="19" s="1"/>
  <c r="I56" i="19"/>
  <c r="F56" i="19"/>
  <c r="F55" i="19" s="1"/>
  <c r="O55" i="19"/>
  <c r="O54" i="19" s="1"/>
  <c r="N55" i="19"/>
  <c r="M55" i="19"/>
  <c r="K55" i="19"/>
  <c r="K54" i="19" s="1"/>
  <c r="K53" i="19" s="1"/>
  <c r="K52" i="19" s="1"/>
  <c r="K51" i="19" s="1"/>
  <c r="K50" i="19" s="1"/>
  <c r="J55" i="19"/>
  <c r="H55" i="19"/>
  <c r="G55" i="19"/>
  <c r="G54" i="19" s="1"/>
  <c r="G53" i="19" s="1"/>
  <c r="E55" i="19"/>
  <c r="D55" i="19"/>
  <c r="N54" i="19"/>
  <c r="M54" i="19"/>
  <c r="J54" i="19"/>
  <c r="H54" i="19"/>
  <c r="H53" i="19" s="1"/>
  <c r="H52" i="19" s="1"/>
  <c r="H51" i="19" s="1"/>
  <c r="E54" i="19"/>
  <c r="D54" i="19"/>
  <c r="D53" i="19" s="1"/>
  <c r="O47" i="19"/>
  <c r="C47" i="19"/>
  <c r="O46" i="19"/>
  <c r="O45" i="19" s="1"/>
  <c r="N45" i="19"/>
  <c r="M45" i="19"/>
  <c r="L44" i="19"/>
  <c r="I44" i="19"/>
  <c r="I43" i="19" s="1"/>
  <c r="I20" i="19" s="1"/>
  <c r="F44" i="19"/>
  <c r="C44" i="19" s="1"/>
  <c r="L43" i="19"/>
  <c r="K43" i="19"/>
  <c r="J43" i="19"/>
  <c r="H43" i="19"/>
  <c r="G43" i="19"/>
  <c r="G20" i="19" s="1"/>
  <c r="F43" i="19"/>
  <c r="C43" i="19" s="1"/>
  <c r="E43" i="19"/>
  <c r="D43" i="19"/>
  <c r="F42" i="19"/>
  <c r="F41" i="19" s="1"/>
  <c r="C41" i="19" s="1"/>
  <c r="E41" i="19"/>
  <c r="D41" i="19"/>
  <c r="L40" i="19"/>
  <c r="C40" i="19"/>
  <c r="L39" i="19"/>
  <c r="C39" i="19" s="1"/>
  <c r="L38" i="19"/>
  <c r="C38" i="19"/>
  <c r="L37" i="19"/>
  <c r="L36" i="19" s="1"/>
  <c r="C36" i="19" s="1"/>
  <c r="K36" i="19"/>
  <c r="J36" i="19"/>
  <c r="L35" i="19"/>
  <c r="C35" i="19"/>
  <c r="L34" i="19"/>
  <c r="L33" i="19" s="1"/>
  <c r="C33" i="19" s="1"/>
  <c r="K33" i="19"/>
  <c r="J33" i="19"/>
  <c r="L32" i="19"/>
  <c r="C32" i="19"/>
  <c r="L31" i="19"/>
  <c r="C31" i="19" s="1"/>
  <c r="K31" i="19"/>
  <c r="J31" i="19"/>
  <c r="L30" i="19"/>
  <c r="C30" i="19" s="1"/>
  <c r="L29" i="19"/>
  <c r="C29" i="19"/>
  <c r="L28" i="19"/>
  <c r="L27" i="19" s="1"/>
  <c r="K27" i="19"/>
  <c r="J27" i="19"/>
  <c r="K26" i="19"/>
  <c r="K20" i="19" s="1"/>
  <c r="J26" i="19"/>
  <c r="J20" i="19" s="1"/>
  <c r="F25" i="19"/>
  <c r="C25" i="19"/>
  <c r="I24" i="19"/>
  <c r="C24" i="19" s="1"/>
  <c r="F24" i="19"/>
  <c r="O23" i="19"/>
  <c r="L23" i="19"/>
  <c r="C23" i="19" s="1"/>
  <c r="I23" i="19"/>
  <c r="F23" i="19"/>
  <c r="O22" i="19"/>
  <c r="O21" i="19" s="1"/>
  <c r="L22" i="19"/>
  <c r="I22" i="19"/>
  <c r="F22" i="19"/>
  <c r="F21" i="19" s="1"/>
  <c r="C22" i="19"/>
  <c r="N21" i="19"/>
  <c r="N289" i="19" s="1"/>
  <c r="N288" i="19" s="1"/>
  <c r="M21" i="19"/>
  <c r="M289" i="19" s="1"/>
  <c r="M288" i="19" s="1"/>
  <c r="L21" i="19"/>
  <c r="K21" i="19"/>
  <c r="K289" i="19" s="1"/>
  <c r="K288" i="19" s="1"/>
  <c r="J21" i="19"/>
  <c r="J289" i="19" s="1"/>
  <c r="J288" i="19" s="1"/>
  <c r="I21" i="19"/>
  <c r="I289" i="19" s="1"/>
  <c r="H21" i="19"/>
  <c r="H289" i="19" s="1"/>
  <c r="H288" i="19" s="1"/>
  <c r="G21" i="19"/>
  <c r="G289" i="19" s="1"/>
  <c r="G288" i="19" s="1"/>
  <c r="E21" i="19"/>
  <c r="E289" i="19" s="1"/>
  <c r="E288" i="19" s="1"/>
  <c r="D21" i="19"/>
  <c r="D289" i="19" s="1"/>
  <c r="D288" i="19" s="1"/>
  <c r="N20" i="19"/>
  <c r="M20" i="19"/>
  <c r="E20" i="19"/>
  <c r="O298" i="18"/>
  <c r="L298" i="18"/>
  <c r="C298" i="18" s="1"/>
  <c r="I298" i="18"/>
  <c r="F298" i="18"/>
  <c r="O297" i="18"/>
  <c r="L297" i="18"/>
  <c r="I297" i="18"/>
  <c r="F297" i="18"/>
  <c r="C297" i="18"/>
  <c r="O296" i="18"/>
  <c r="L296" i="18"/>
  <c r="I296" i="18"/>
  <c r="F296" i="18"/>
  <c r="C296" i="18" s="1"/>
  <c r="O295" i="18"/>
  <c r="L295" i="18"/>
  <c r="I295" i="18"/>
  <c r="F295" i="18"/>
  <c r="C295" i="18" s="1"/>
  <c r="O294" i="18"/>
  <c r="L294" i="18"/>
  <c r="C294" i="18" s="1"/>
  <c r="I294" i="18"/>
  <c r="F294" i="18"/>
  <c r="O293" i="18"/>
  <c r="O290" i="18" s="1"/>
  <c r="L293" i="18"/>
  <c r="I293" i="18"/>
  <c r="F293" i="18"/>
  <c r="C293" i="18"/>
  <c r="O292" i="18"/>
  <c r="L292" i="18"/>
  <c r="I292" i="18"/>
  <c r="F292" i="18"/>
  <c r="C292" i="18" s="1"/>
  <c r="O291" i="18"/>
  <c r="L291" i="18"/>
  <c r="L290" i="18" s="1"/>
  <c r="I291" i="18"/>
  <c r="I290" i="18" s="1"/>
  <c r="F291" i="18"/>
  <c r="C291" i="18" s="1"/>
  <c r="N290" i="18"/>
  <c r="M290" i="18"/>
  <c r="K290" i="18"/>
  <c r="J290" i="18"/>
  <c r="H290" i="18"/>
  <c r="G290" i="18"/>
  <c r="F290" i="18"/>
  <c r="E290" i="18"/>
  <c r="D290" i="18"/>
  <c r="O285" i="18"/>
  <c r="O283" i="18" s="1"/>
  <c r="L285" i="18"/>
  <c r="I285" i="18"/>
  <c r="F285" i="18"/>
  <c r="C285" i="18"/>
  <c r="O284" i="18"/>
  <c r="L284" i="18"/>
  <c r="I284" i="18"/>
  <c r="F284" i="18"/>
  <c r="F283" i="18" s="1"/>
  <c r="N283" i="18"/>
  <c r="M283" i="18"/>
  <c r="L283" i="18"/>
  <c r="K283" i="18"/>
  <c r="J283" i="18"/>
  <c r="I283" i="18"/>
  <c r="H283" i="18"/>
  <c r="G283" i="18"/>
  <c r="E283" i="18"/>
  <c r="D283" i="18"/>
  <c r="O282" i="18"/>
  <c r="L282" i="18"/>
  <c r="C282" i="18" s="1"/>
  <c r="I282" i="18"/>
  <c r="F282" i="18"/>
  <c r="O281" i="18"/>
  <c r="N281" i="18"/>
  <c r="M281" i="18"/>
  <c r="K281" i="18"/>
  <c r="J281" i="18"/>
  <c r="I281" i="18"/>
  <c r="H281" i="18"/>
  <c r="G281" i="18"/>
  <c r="F281" i="18"/>
  <c r="E281" i="18"/>
  <c r="D281" i="18"/>
  <c r="O280" i="18"/>
  <c r="L280" i="18"/>
  <c r="I280" i="18"/>
  <c r="F280" i="18"/>
  <c r="C280" i="18" s="1"/>
  <c r="O279" i="18"/>
  <c r="L279" i="18"/>
  <c r="I279" i="18"/>
  <c r="I276" i="18" s="1"/>
  <c r="F279" i="18"/>
  <c r="C279" i="18" s="1"/>
  <c r="O278" i="18"/>
  <c r="L278" i="18"/>
  <c r="C278" i="18" s="1"/>
  <c r="I278" i="18"/>
  <c r="F278" i="18"/>
  <c r="O277" i="18"/>
  <c r="O276" i="18" s="1"/>
  <c r="L277" i="18"/>
  <c r="I277" i="18"/>
  <c r="F277" i="18"/>
  <c r="F276" i="18" s="1"/>
  <c r="C277" i="18"/>
  <c r="N276" i="18"/>
  <c r="M276" i="18"/>
  <c r="L276" i="18"/>
  <c r="K276" i="18"/>
  <c r="J276" i="18"/>
  <c r="H276" i="18"/>
  <c r="G276" i="18"/>
  <c r="E276" i="18"/>
  <c r="D276" i="18"/>
  <c r="O275" i="18"/>
  <c r="L275" i="18"/>
  <c r="I275" i="18"/>
  <c r="F275" i="18"/>
  <c r="C275" i="18" s="1"/>
  <c r="O274" i="18"/>
  <c r="L274" i="18"/>
  <c r="C274" i="18" s="1"/>
  <c r="I274" i="18"/>
  <c r="F274" i="18"/>
  <c r="O273" i="18"/>
  <c r="O272" i="18" s="1"/>
  <c r="L273" i="18"/>
  <c r="I273" i="18"/>
  <c r="F273" i="18"/>
  <c r="F272" i="18" s="1"/>
  <c r="C273" i="18"/>
  <c r="N272" i="18"/>
  <c r="M272" i="18"/>
  <c r="M270" i="18" s="1"/>
  <c r="M269" i="18" s="1"/>
  <c r="L272" i="18"/>
  <c r="K272" i="18"/>
  <c r="J272" i="18"/>
  <c r="I272" i="18"/>
  <c r="H272" i="18"/>
  <c r="H270" i="18" s="1"/>
  <c r="H269" i="18" s="1"/>
  <c r="G272" i="18"/>
  <c r="E272" i="18"/>
  <c r="E270" i="18" s="1"/>
  <c r="E269" i="18" s="1"/>
  <c r="D272" i="18"/>
  <c r="D270" i="18" s="1"/>
  <c r="D269" i="18" s="1"/>
  <c r="O271" i="18"/>
  <c r="L271" i="18"/>
  <c r="L270" i="18" s="1"/>
  <c r="I271" i="18"/>
  <c r="C271" i="18" s="1"/>
  <c r="F271" i="18"/>
  <c r="N270" i="18"/>
  <c r="N269" i="18" s="1"/>
  <c r="K270" i="18"/>
  <c r="J270" i="18"/>
  <c r="J269" i="18" s="1"/>
  <c r="G270" i="18"/>
  <c r="K269" i="18"/>
  <c r="G269" i="18"/>
  <c r="O268" i="18"/>
  <c r="L268" i="18"/>
  <c r="I268" i="18"/>
  <c r="F268" i="18"/>
  <c r="C268" i="18" s="1"/>
  <c r="O267" i="18"/>
  <c r="L267" i="18"/>
  <c r="I267" i="18"/>
  <c r="C267" i="18" s="1"/>
  <c r="F267" i="18"/>
  <c r="O266" i="18"/>
  <c r="L266" i="18"/>
  <c r="C266" i="18" s="1"/>
  <c r="I266" i="18"/>
  <c r="F266" i="18"/>
  <c r="O265" i="18"/>
  <c r="O264" i="18" s="1"/>
  <c r="L265" i="18"/>
  <c r="I265" i="18"/>
  <c r="F265" i="18"/>
  <c r="F264" i="18" s="1"/>
  <c r="C265" i="18"/>
  <c r="N264" i="18"/>
  <c r="M264" i="18"/>
  <c r="L264" i="18"/>
  <c r="K264" i="18"/>
  <c r="J264" i="18"/>
  <c r="H264" i="18"/>
  <c r="G264" i="18"/>
  <c r="E264" i="18"/>
  <c r="D264" i="18"/>
  <c r="O263" i="18"/>
  <c r="L263" i="18"/>
  <c r="I263" i="18"/>
  <c r="C263" i="18" s="1"/>
  <c r="F263" i="18"/>
  <c r="O262" i="18"/>
  <c r="L262" i="18"/>
  <c r="C262" i="18" s="1"/>
  <c r="I262" i="18"/>
  <c r="F262" i="18"/>
  <c r="O261" i="18"/>
  <c r="O260" i="18" s="1"/>
  <c r="O259" i="18" s="1"/>
  <c r="L261" i="18"/>
  <c r="I261" i="18"/>
  <c r="F261" i="18"/>
  <c r="F260" i="18" s="1"/>
  <c r="C261" i="18"/>
  <c r="N260" i="18"/>
  <c r="M260" i="18"/>
  <c r="L260" i="18"/>
  <c r="L259" i="18" s="1"/>
  <c r="K260" i="18"/>
  <c r="J260" i="18"/>
  <c r="H260" i="18"/>
  <c r="H259" i="18" s="1"/>
  <c r="G260" i="18"/>
  <c r="E260" i="18"/>
  <c r="D260" i="18"/>
  <c r="D259" i="18" s="1"/>
  <c r="N259" i="18"/>
  <c r="M259" i="18"/>
  <c r="K259" i="18"/>
  <c r="J259" i="18"/>
  <c r="G259" i="18"/>
  <c r="E259" i="18"/>
  <c r="O258" i="18"/>
  <c r="L258" i="18"/>
  <c r="C258" i="18" s="1"/>
  <c r="I258" i="18"/>
  <c r="F258" i="18"/>
  <c r="O257" i="18"/>
  <c r="L257" i="18"/>
  <c r="I257" i="18"/>
  <c r="F257" i="18"/>
  <c r="C257" i="18"/>
  <c r="O256" i="18"/>
  <c r="L256" i="18"/>
  <c r="I256" i="18"/>
  <c r="F256" i="18"/>
  <c r="C256" i="18" s="1"/>
  <c r="O255" i="18"/>
  <c r="L255" i="18"/>
  <c r="I255" i="18"/>
  <c r="C255" i="18" s="1"/>
  <c r="F255" i="18"/>
  <c r="O254" i="18"/>
  <c r="L254" i="18"/>
  <c r="C254" i="18" s="1"/>
  <c r="I254" i="18"/>
  <c r="F254" i="18"/>
  <c r="O253" i="18"/>
  <c r="O252" i="18" s="1"/>
  <c r="O251" i="18" s="1"/>
  <c r="L253" i="18"/>
  <c r="I253" i="18"/>
  <c r="F253" i="18"/>
  <c r="F252" i="18" s="1"/>
  <c r="C253" i="18"/>
  <c r="N252" i="18"/>
  <c r="M252" i="18"/>
  <c r="L252" i="18"/>
  <c r="L251" i="18" s="1"/>
  <c r="K252" i="18"/>
  <c r="J252" i="18"/>
  <c r="H252" i="18"/>
  <c r="H251" i="18" s="1"/>
  <c r="G252" i="18"/>
  <c r="E252" i="18"/>
  <c r="D252" i="18"/>
  <c r="D251" i="18" s="1"/>
  <c r="N251" i="18"/>
  <c r="M251" i="18"/>
  <c r="K251" i="18"/>
  <c r="J251" i="18"/>
  <c r="G251" i="18"/>
  <c r="E251" i="18"/>
  <c r="O250" i="18"/>
  <c r="L250" i="18"/>
  <c r="C250" i="18" s="1"/>
  <c r="I250" i="18"/>
  <c r="F250" i="18"/>
  <c r="O249" i="18"/>
  <c r="O246" i="18" s="1"/>
  <c r="L249" i="18"/>
  <c r="I249" i="18"/>
  <c r="F249" i="18"/>
  <c r="C249" i="18"/>
  <c r="O248" i="18"/>
  <c r="L248" i="18"/>
  <c r="I248" i="18"/>
  <c r="F248" i="18"/>
  <c r="C248" i="18" s="1"/>
  <c r="O247" i="18"/>
  <c r="L247" i="18"/>
  <c r="L246" i="18" s="1"/>
  <c r="I247" i="18"/>
  <c r="C247" i="18" s="1"/>
  <c r="F247" i="18"/>
  <c r="N246" i="18"/>
  <c r="M246" i="18"/>
  <c r="K246" i="18"/>
  <c r="J246" i="18"/>
  <c r="H246" i="18"/>
  <c r="G246" i="18"/>
  <c r="F246" i="18"/>
  <c r="E246" i="18"/>
  <c r="D246" i="18"/>
  <c r="O245" i="18"/>
  <c r="L245" i="18"/>
  <c r="I245" i="18"/>
  <c r="F245" i="18"/>
  <c r="C245" i="18"/>
  <c r="O244" i="18"/>
  <c r="L244" i="18"/>
  <c r="I244" i="18"/>
  <c r="F244" i="18"/>
  <c r="C244" i="18" s="1"/>
  <c r="O243" i="18"/>
  <c r="L243" i="18"/>
  <c r="I243" i="18"/>
  <c r="C243" i="18" s="1"/>
  <c r="F243" i="18"/>
  <c r="O242" i="18"/>
  <c r="L242" i="18"/>
  <c r="C242" i="18" s="1"/>
  <c r="I242" i="18"/>
  <c r="F242" i="18"/>
  <c r="O241" i="18"/>
  <c r="O238" i="18" s="1"/>
  <c r="L241" i="18"/>
  <c r="I241" i="18"/>
  <c r="F241" i="18"/>
  <c r="C241" i="18"/>
  <c r="O240" i="18"/>
  <c r="L240" i="18"/>
  <c r="I240" i="18"/>
  <c r="F240" i="18"/>
  <c r="C240" i="18" s="1"/>
  <c r="O239" i="18"/>
  <c r="L239" i="18"/>
  <c r="L238" i="18" s="1"/>
  <c r="I239" i="18"/>
  <c r="I238" i="18" s="1"/>
  <c r="F239" i="18"/>
  <c r="C239" i="18" s="1"/>
  <c r="N238" i="18"/>
  <c r="N231" i="18" s="1"/>
  <c r="N230" i="18" s="1"/>
  <c r="M238" i="18"/>
  <c r="K238" i="18"/>
  <c r="J238" i="18"/>
  <c r="J231" i="18" s="1"/>
  <c r="J230" i="18" s="1"/>
  <c r="H238" i="18"/>
  <c r="G238" i="18"/>
  <c r="F238" i="18"/>
  <c r="C238" i="18" s="1"/>
  <c r="E238" i="18"/>
  <c r="D238" i="18"/>
  <c r="O237" i="18"/>
  <c r="O235" i="18" s="1"/>
  <c r="L237" i="18"/>
  <c r="I237" i="18"/>
  <c r="F237" i="18"/>
  <c r="C237" i="18"/>
  <c r="O236" i="18"/>
  <c r="L236" i="18"/>
  <c r="I236" i="18"/>
  <c r="F236" i="18"/>
  <c r="F235" i="18" s="1"/>
  <c r="C235" i="18" s="1"/>
  <c r="N235" i="18"/>
  <c r="M235" i="18"/>
  <c r="L235" i="18"/>
  <c r="K235" i="18"/>
  <c r="J235" i="18"/>
  <c r="I235" i="18"/>
  <c r="H235" i="18"/>
  <c r="G235" i="18"/>
  <c r="E235" i="18"/>
  <c r="D235" i="18"/>
  <c r="O234" i="18"/>
  <c r="L234" i="18"/>
  <c r="C234" i="18" s="1"/>
  <c r="I234" i="18"/>
  <c r="F234" i="18"/>
  <c r="O233" i="18"/>
  <c r="N233" i="18"/>
  <c r="M233" i="18"/>
  <c r="K233" i="18"/>
  <c r="K231" i="18" s="1"/>
  <c r="K230" i="18" s="1"/>
  <c r="J233" i="18"/>
  <c r="I233" i="18"/>
  <c r="H233" i="18"/>
  <c r="H231" i="18" s="1"/>
  <c r="H230" i="18" s="1"/>
  <c r="G233" i="18"/>
  <c r="G231" i="18" s="1"/>
  <c r="G230" i="18" s="1"/>
  <c r="F233" i="18"/>
  <c r="E233" i="18"/>
  <c r="D233" i="18"/>
  <c r="D231" i="18" s="1"/>
  <c r="D230" i="18" s="1"/>
  <c r="O232" i="18"/>
  <c r="L232" i="18"/>
  <c r="I232" i="18"/>
  <c r="F232" i="18"/>
  <c r="F231" i="18" s="1"/>
  <c r="M231" i="18"/>
  <c r="M230" i="18" s="1"/>
  <c r="E231" i="18"/>
  <c r="E230" i="18" s="1"/>
  <c r="O229" i="18"/>
  <c r="L229" i="18"/>
  <c r="I229" i="18"/>
  <c r="F229" i="18"/>
  <c r="C229" i="18"/>
  <c r="O228" i="18"/>
  <c r="L228" i="18"/>
  <c r="I228" i="18"/>
  <c r="F228" i="18"/>
  <c r="F227" i="18" s="1"/>
  <c r="C227" i="18" s="1"/>
  <c r="O227" i="18"/>
  <c r="N227" i="18"/>
  <c r="N204" i="18" s="1"/>
  <c r="M227" i="18"/>
  <c r="M204" i="18" s="1"/>
  <c r="M195" i="18" s="1"/>
  <c r="L227" i="18"/>
  <c r="K227" i="18"/>
  <c r="J227" i="18"/>
  <c r="J204" i="18" s="1"/>
  <c r="I227" i="18"/>
  <c r="H227" i="18"/>
  <c r="G227" i="18"/>
  <c r="E227" i="18"/>
  <c r="E204" i="18" s="1"/>
  <c r="E195" i="18" s="1"/>
  <c r="E194" i="18" s="1"/>
  <c r="D227" i="18"/>
  <c r="O226" i="18"/>
  <c r="L226" i="18"/>
  <c r="C226" i="18" s="1"/>
  <c r="I226" i="18"/>
  <c r="F226" i="18"/>
  <c r="O225" i="18"/>
  <c r="L225" i="18"/>
  <c r="I225" i="18"/>
  <c r="F225" i="18"/>
  <c r="C225" i="18"/>
  <c r="O224" i="18"/>
  <c r="L224" i="18"/>
  <c r="I224" i="18"/>
  <c r="F224" i="18"/>
  <c r="C224" i="18" s="1"/>
  <c r="O223" i="18"/>
  <c r="L223" i="18"/>
  <c r="I223" i="18"/>
  <c r="F223" i="18"/>
  <c r="C223" i="18" s="1"/>
  <c r="O222" i="18"/>
  <c r="L222" i="18"/>
  <c r="C222" i="18" s="1"/>
  <c r="I222" i="18"/>
  <c r="F222" i="18"/>
  <c r="O221" i="18"/>
  <c r="L221" i="18"/>
  <c r="I221" i="18"/>
  <c r="F221" i="18"/>
  <c r="C221" i="18"/>
  <c r="O220" i="18"/>
  <c r="L220" i="18"/>
  <c r="I220" i="18"/>
  <c r="F220" i="18"/>
  <c r="C220" i="18" s="1"/>
  <c r="O219" i="18"/>
  <c r="L219" i="18"/>
  <c r="I219" i="18"/>
  <c r="I216" i="18" s="1"/>
  <c r="F219" i="18"/>
  <c r="C219" i="18" s="1"/>
  <c r="O218" i="18"/>
  <c r="L218" i="18"/>
  <c r="C218" i="18" s="1"/>
  <c r="I218" i="18"/>
  <c r="F218" i="18"/>
  <c r="O217" i="18"/>
  <c r="O216" i="18" s="1"/>
  <c r="L217" i="18"/>
  <c r="I217" i="18"/>
  <c r="F217" i="18"/>
  <c r="F216" i="18" s="1"/>
  <c r="C216" i="18" s="1"/>
  <c r="C217" i="18"/>
  <c r="N216" i="18"/>
  <c r="M216" i="18"/>
  <c r="L216" i="18"/>
  <c r="K216" i="18"/>
  <c r="J216" i="18"/>
  <c r="H216" i="18"/>
  <c r="G216" i="18"/>
  <c r="E216" i="18"/>
  <c r="D216" i="18"/>
  <c r="O215" i="18"/>
  <c r="L215" i="18"/>
  <c r="I215" i="18"/>
  <c r="C215" i="18" s="1"/>
  <c r="F215" i="18"/>
  <c r="O214" i="18"/>
  <c r="L214" i="18"/>
  <c r="C214" i="18" s="1"/>
  <c r="I214" i="18"/>
  <c r="F214" i="18"/>
  <c r="O213" i="18"/>
  <c r="L213" i="18"/>
  <c r="I213" i="18"/>
  <c r="F213" i="18"/>
  <c r="C213" i="18"/>
  <c r="O212" i="18"/>
  <c r="L212" i="18"/>
  <c r="I212" i="18"/>
  <c r="F212" i="18"/>
  <c r="C212" i="18" s="1"/>
  <c r="O211" i="18"/>
  <c r="L211" i="18"/>
  <c r="I211" i="18"/>
  <c r="C211" i="18" s="1"/>
  <c r="F211" i="18"/>
  <c r="O210" i="18"/>
  <c r="L210" i="18"/>
  <c r="C210" i="18" s="1"/>
  <c r="I210" i="18"/>
  <c r="F210" i="18"/>
  <c r="O209" i="18"/>
  <c r="L209" i="18"/>
  <c r="I209" i="18"/>
  <c r="F209" i="18"/>
  <c r="C209" i="18"/>
  <c r="O208" i="18"/>
  <c r="L208" i="18"/>
  <c r="I208" i="18"/>
  <c r="F208" i="18"/>
  <c r="C208" i="18" s="1"/>
  <c r="O207" i="18"/>
  <c r="L207" i="18"/>
  <c r="I207" i="18"/>
  <c r="I205" i="18" s="1"/>
  <c r="I204" i="18" s="1"/>
  <c r="F207" i="18"/>
  <c r="C207" i="18" s="1"/>
  <c r="O206" i="18"/>
  <c r="L206" i="18"/>
  <c r="C206" i="18" s="1"/>
  <c r="I206" i="18"/>
  <c r="F206" i="18"/>
  <c r="O205" i="18"/>
  <c r="O204" i="18" s="1"/>
  <c r="N205" i="18"/>
  <c r="M205" i="18"/>
  <c r="K205" i="18"/>
  <c r="K204" i="18" s="1"/>
  <c r="J205" i="18"/>
  <c r="H205" i="18"/>
  <c r="G205" i="18"/>
  <c r="G204" i="18" s="1"/>
  <c r="E205" i="18"/>
  <c r="D205" i="18"/>
  <c r="H204" i="18"/>
  <c r="D204" i="18"/>
  <c r="O203" i="18"/>
  <c r="L203" i="18"/>
  <c r="I203" i="18"/>
  <c r="F203" i="18"/>
  <c r="C203" i="18" s="1"/>
  <c r="O202" i="18"/>
  <c r="L202" i="18"/>
  <c r="C202" i="18" s="1"/>
  <c r="I202" i="18"/>
  <c r="F202" i="18"/>
  <c r="O201" i="18"/>
  <c r="L201" i="18"/>
  <c r="I201" i="18"/>
  <c r="F201" i="18"/>
  <c r="C201" i="18"/>
  <c r="O200" i="18"/>
  <c r="L200" i="18"/>
  <c r="I200" i="18"/>
  <c r="F200" i="18"/>
  <c r="C200" i="18" s="1"/>
  <c r="O199" i="18"/>
  <c r="L199" i="18"/>
  <c r="L198" i="18" s="1"/>
  <c r="L196" i="18" s="1"/>
  <c r="I199" i="18"/>
  <c r="C199" i="18" s="1"/>
  <c r="F199" i="18"/>
  <c r="O198" i="18"/>
  <c r="N198" i="18"/>
  <c r="N196" i="18" s="1"/>
  <c r="M198" i="18"/>
  <c r="K198" i="18"/>
  <c r="K196" i="18" s="1"/>
  <c r="K195" i="18" s="1"/>
  <c r="K194" i="18" s="1"/>
  <c r="J198" i="18"/>
  <c r="J196" i="18" s="1"/>
  <c r="J195" i="18" s="1"/>
  <c r="J194" i="18" s="1"/>
  <c r="H198" i="18"/>
  <c r="G198" i="18"/>
  <c r="G196" i="18" s="1"/>
  <c r="G195" i="18" s="1"/>
  <c r="F198" i="18"/>
  <c r="E198" i="18"/>
  <c r="D198" i="18"/>
  <c r="O197" i="18"/>
  <c r="O196" i="18" s="1"/>
  <c r="L197" i="18"/>
  <c r="I197" i="18"/>
  <c r="F197" i="18"/>
  <c r="F196" i="18" s="1"/>
  <c r="C197" i="18"/>
  <c r="M196" i="18"/>
  <c r="H196" i="18"/>
  <c r="H195" i="18" s="1"/>
  <c r="H194" i="18" s="1"/>
  <c r="E196" i="18"/>
  <c r="D196" i="18"/>
  <c r="D195" i="18" s="1"/>
  <c r="O193" i="18"/>
  <c r="O192" i="18" s="1"/>
  <c r="O191" i="18" s="1"/>
  <c r="L193" i="18"/>
  <c r="I193" i="18"/>
  <c r="F193" i="18"/>
  <c r="F192" i="18" s="1"/>
  <c r="C193" i="18"/>
  <c r="N192" i="18"/>
  <c r="M192" i="18"/>
  <c r="L192" i="18"/>
  <c r="L191" i="18" s="1"/>
  <c r="K192" i="18"/>
  <c r="J192" i="18"/>
  <c r="I192" i="18"/>
  <c r="H192" i="18"/>
  <c r="H191" i="18" s="1"/>
  <c r="G192" i="18"/>
  <c r="E192" i="18"/>
  <c r="D192" i="18"/>
  <c r="D191" i="18" s="1"/>
  <c r="N191" i="18"/>
  <c r="M191" i="18"/>
  <c r="K191" i="18"/>
  <c r="J191" i="18"/>
  <c r="I191" i="18"/>
  <c r="G191" i="18"/>
  <c r="E191" i="18"/>
  <c r="O190" i="18"/>
  <c r="L190" i="18"/>
  <c r="C190" i="18" s="1"/>
  <c r="I190" i="18"/>
  <c r="F190" i="18"/>
  <c r="O189" i="18"/>
  <c r="O188" i="18" s="1"/>
  <c r="L189" i="18"/>
  <c r="I189" i="18"/>
  <c r="F189" i="18"/>
  <c r="F188" i="18" s="1"/>
  <c r="C189" i="18"/>
  <c r="N188" i="18"/>
  <c r="M188" i="18"/>
  <c r="L188" i="18"/>
  <c r="L187" i="18" s="1"/>
  <c r="K188" i="18"/>
  <c r="J188" i="18"/>
  <c r="I188" i="18"/>
  <c r="H188" i="18"/>
  <c r="H187" i="18" s="1"/>
  <c r="G188" i="18"/>
  <c r="E188" i="18"/>
  <c r="D188" i="18"/>
  <c r="D187" i="18" s="1"/>
  <c r="N187" i="18"/>
  <c r="M187" i="18"/>
  <c r="K187" i="18"/>
  <c r="J187" i="18"/>
  <c r="I187" i="18"/>
  <c r="G187" i="18"/>
  <c r="E187" i="18"/>
  <c r="O186" i="18"/>
  <c r="L186" i="18"/>
  <c r="C186" i="18" s="1"/>
  <c r="I186" i="18"/>
  <c r="F186" i="18"/>
  <c r="O185" i="18"/>
  <c r="O184" i="18" s="1"/>
  <c r="L185" i="18"/>
  <c r="I185" i="18"/>
  <c r="F185" i="18"/>
  <c r="F184" i="18" s="1"/>
  <c r="C185" i="18"/>
  <c r="N184" i="18"/>
  <c r="M184" i="18"/>
  <c r="L184" i="18"/>
  <c r="K184" i="18"/>
  <c r="J184" i="18"/>
  <c r="I184" i="18"/>
  <c r="H184" i="18"/>
  <c r="H173" i="18" s="1"/>
  <c r="G184" i="18"/>
  <c r="E184" i="18"/>
  <c r="D184" i="18"/>
  <c r="D173" i="18" s="1"/>
  <c r="O183" i="18"/>
  <c r="L183" i="18"/>
  <c r="I183" i="18"/>
  <c r="F183" i="18"/>
  <c r="C183" i="18" s="1"/>
  <c r="O182" i="18"/>
  <c r="L182" i="18"/>
  <c r="C182" i="18" s="1"/>
  <c r="I182" i="18"/>
  <c r="F182" i="18"/>
  <c r="O181" i="18"/>
  <c r="L181" i="18"/>
  <c r="I181" i="18"/>
  <c r="F181" i="18"/>
  <c r="C181" i="18"/>
  <c r="O180" i="18"/>
  <c r="O179" i="18" s="1"/>
  <c r="L180" i="18"/>
  <c r="I180" i="18"/>
  <c r="F180" i="18"/>
  <c r="F179" i="18" s="1"/>
  <c r="N179" i="18"/>
  <c r="M179" i="18"/>
  <c r="K179" i="18"/>
  <c r="J179" i="18"/>
  <c r="I179" i="18"/>
  <c r="H179" i="18"/>
  <c r="G179" i="18"/>
  <c r="E179" i="18"/>
  <c r="D179" i="18"/>
  <c r="O178" i="18"/>
  <c r="L178" i="18"/>
  <c r="C178" i="18" s="1"/>
  <c r="I178" i="18"/>
  <c r="F178" i="18"/>
  <c r="O177" i="18"/>
  <c r="L177" i="18"/>
  <c r="I177" i="18"/>
  <c r="F177" i="18"/>
  <c r="C177" i="18"/>
  <c r="O176" i="18"/>
  <c r="O175" i="18" s="1"/>
  <c r="L176" i="18"/>
  <c r="I176" i="18"/>
  <c r="F176" i="18"/>
  <c r="F175" i="18" s="1"/>
  <c r="N175" i="18"/>
  <c r="M175" i="18"/>
  <c r="M174" i="18" s="1"/>
  <c r="M173" i="18" s="1"/>
  <c r="K175" i="18"/>
  <c r="J175" i="18"/>
  <c r="I175" i="18"/>
  <c r="I174" i="18" s="1"/>
  <c r="I173" i="18" s="1"/>
  <c r="H175" i="18"/>
  <c r="G175" i="18"/>
  <c r="E175" i="18"/>
  <c r="E174" i="18" s="1"/>
  <c r="E173" i="18" s="1"/>
  <c r="D175" i="18"/>
  <c r="N174" i="18"/>
  <c r="N173" i="18" s="1"/>
  <c r="K174" i="18"/>
  <c r="J174" i="18"/>
  <c r="J173" i="18" s="1"/>
  <c r="H174" i="18"/>
  <c r="G174" i="18"/>
  <c r="D174" i="18"/>
  <c r="K173" i="18"/>
  <c r="G173" i="18"/>
  <c r="O172" i="18"/>
  <c r="L172" i="18"/>
  <c r="I172" i="18"/>
  <c r="F172" i="18"/>
  <c r="C172" i="18" s="1"/>
  <c r="O171" i="18"/>
  <c r="L171" i="18"/>
  <c r="I171" i="18"/>
  <c r="F171" i="18"/>
  <c r="C171" i="18" s="1"/>
  <c r="O170" i="18"/>
  <c r="L170" i="18"/>
  <c r="C170" i="18" s="1"/>
  <c r="I170" i="18"/>
  <c r="F170" i="18"/>
  <c r="O169" i="18"/>
  <c r="O166" i="18" s="1"/>
  <c r="O165" i="18" s="1"/>
  <c r="L169" i="18"/>
  <c r="I169" i="18"/>
  <c r="F169" i="18"/>
  <c r="C169" i="18"/>
  <c r="O168" i="18"/>
  <c r="L168" i="18"/>
  <c r="I168" i="18"/>
  <c r="F168" i="18"/>
  <c r="C168" i="18" s="1"/>
  <c r="O167" i="18"/>
  <c r="L167" i="18"/>
  <c r="L166" i="18" s="1"/>
  <c r="L165" i="18" s="1"/>
  <c r="I167" i="18"/>
  <c r="I166" i="18" s="1"/>
  <c r="I165" i="18" s="1"/>
  <c r="F167" i="18"/>
  <c r="C167" i="18" s="1"/>
  <c r="N166" i="18"/>
  <c r="N165" i="18" s="1"/>
  <c r="M166" i="18"/>
  <c r="K166" i="18"/>
  <c r="J166" i="18"/>
  <c r="J165" i="18" s="1"/>
  <c r="H166" i="18"/>
  <c r="G166" i="18"/>
  <c r="F166" i="18"/>
  <c r="E166" i="18"/>
  <c r="D166" i="18"/>
  <c r="M165" i="18"/>
  <c r="K165" i="18"/>
  <c r="H165" i="18"/>
  <c r="G165" i="18"/>
  <c r="E165" i="18"/>
  <c r="D165" i="18"/>
  <c r="O164" i="18"/>
  <c r="L164" i="18"/>
  <c r="I164" i="18"/>
  <c r="F164" i="18"/>
  <c r="C164" i="18" s="1"/>
  <c r="O163" i="18"/>
  <c r="L163" i="18"/>
  <c r="I163" i="18"/>
  <c r="F163" i="18"/>
  <c r="C163" i="18" s="1"/>
  <c r="O162" i="18"/>
  <c r="L162" i="18"/>
  <c r="C162" i="18" s="1"/>
  <c r="I162" i="18"/>
  <c r="F162" i="18"/>
  <c r="O161" i="18"/>
  <c r="O160" i="18" s="1"/>
  <c r="L161" i="18"/>
  <c r="I161" i="18"/>
  <c r="F161" i="18"/>
  <c r="F160" i="18" s="1"/>
  <c r="C161" i="18"/>
  <c r="N160" i="18"/>
  <c r="M160" i="18"/>
  <c r="L160" i="18"/>
  <c r="K160" i="18"/>
  <c r="J160" i="18"/>
  <c r="I160" i="18"/>
  <c r="H160" i="18"/>
  <c r="G160" i="18"/>
  <c r="E160" i="18"/>
  <c r="D160" i="18"/>
  <c r="O159" i="18"/>
  <c r="L159" i="18"/>
  <c r="I159" i="18"/>
  <c r="F159" i="18"/>
  <c r="C159" i="18" s="1"/>
  <c r="O158" i="18"/>
  <c r="L158" i="18"/>
  <c r="C158" i="18" s="1"/>
  <c r="I158" i="18"/>
  <c r="F158" i="18"/>
  <c r="O157" i="18"/>
  <c r="L157" i="18"/>
  <c r="I157" i="18"/>
  <c r="F157" i="18"/>
  <c r="C157" i="18"/>
  <c r="O156" i="18"/>
  <c r="L156" i="18"/>
  <c r="I156" i="18"/>
  <c r="F156" i="18"/>
  <c r="C156" i="18" s="1"/>
  <c r="O155" i="18"/>
  <c r="L155" i="18"/>
  <c r="I155" i="18"/>
  <c r="F155" i="18"/>
  <c r="C155" i="18" s="1"/>
  <c r="O154" i="18"/>
  <c r="L154" i="18"/>
  <c r="C154" i="18" s="1"/>
  <c r="I154" i="18"/>
  <c r="F154" i="18"/>
  <c r="O153" i="18"/>
  <c r="O151" i="18" s="1"/>
  <c r="L153" i="18"/>
  <c r="I153" i="18"/>
  <c r="F153" i="18"/>
  <c r="C153" i="18"/>
  <c r="O152" i="18"/>
  <c r="L152" i="18"/>
  <c r="I152" i="18"/>
  <c r="F152" i="18"/>
  <c r="F151" i="18" s="1"/>
  <c r="N151" i="18"/>
  <c r="M151" i="18"/>
  <c r="K151" i="18"/>
  <c r="J151" i="18"/>
  <c r="I151" i="18"/>
  <c r="H151" i="18"/>
  <c r="G151" i="18"/>
  <c r="E151" i="18"/>
  <c r="D151" i="18"/>
  <c r="O150" i="18"/>
  <c r="L150" i="18"/>
  <c r="C150" i="18" s="1"/>
  <c r="I150" i="18"/>
  <c r="F150" i="18"/>
  <c r="O149" i="18"/>
  <c r="L149" i="18"/>
  <c r="I149" i="18"/>
  <c r="F149" i="18"/>
  <c r="C149" i="18"/>
  <c r="O148" i="18"/>
  <c r="L148" i="18"/>
  <c r="I148" i="18"/>
  <c r="F148" i="18"/>
  <c r="C148" i="18" s="1"/>
  <c r="O147" i="18"/>
  <c r="L147" i="18"/>
  <c r="I147" i="18"/>
  <c r="I144" i="18" s="1"/>
  <c r="F147" i="18"/>
  <c r="C147" i="18" s="1"/>
  <c r="O146" i="18"/>
  <c r="L146" i="18"/>
  <c r="C146" i="18" s="1"/>
  <c r="I146" i="18"/>
  <c r="F146" i="18"/>
  <c r="O145" i="18"/>
  <c r="O144" i="18" s="1"/>
  <c r="L145" i="18"/>
  <c r="I145" i="18"/>
  <c r="F145" i="18"/>
  <c r="F144" i="18" s="1"/>
  <c r="C145" i="18"/>
  <c r="N144" i="18"/>
  <c r="M144" i="18"/>
  <c r="L144" i="18"/>
  <c r="K144" i="18"/>
  <c r="J144" i="18"/>
  <c r="H144" i="18"/>
  <c r="G144" i="18"/>
  <c r="E144" i="18"/>
  <c r="D144" i="18"/>
  <c r="O143" i="18"/>
  <c r="L143" i="18"/>
  <c r="I143" i="18"/>
  <c r="C143" i="18" s="1"/>
  <c r="F143" i="18"/>
  <c r="O142" i="18"/>
  <c r="L142" i="18"/>
  <c r="C142" i="18" s="1"/>
  <c r="I142" i="18"/>
  <c r="F142" i="18"/>
  <c r="O141" i="18"/>
  <c r="N141" i="18"/>
  <c r="M141" i="18"/>
  <c r="K141" i="18"/>
  <c r="K130" i="18" s="1"/>
  <c r="J141" i="18"/>
  <c r="H141" i="18"/>
  <c r="G141" i="18"/>
  <c r="G130" i="18" s="1"/>
  <c r="F141" i="18"/>
  <c r="E141" i="18"/>
  <c r="D141" i="18"/>
  <c r="O140" i="18"/>
  <c r="L140" i="18"/>
  <c r="I140" i="18"/>
  <c r="F140" i="18"/>
  <c r="C140" i="18" s="1"/>
  <c r="O139" i="18"/>
  <c r="L139" i="18"/>
  <c r="I139" i="18"/>
  <c r="I136" i="18" s="1"/>
  <c r="F139" i="18"/>
  <c r="C139" i="18" s="1"/>
  <c r="O138" i="18"/>
  <c r="L138" i="18"/>
  <c r="C138" i="18" s="1"/>
  <c r="I138" i="18"/>
  <c r="F138" i="18"/>
  <c r="O137" i="18"/>
  <c r="O136" i="18" s="1"/>
  <c r="L137" i="18"/>
  <c r="I137" i="18"/>
  <c r="F137" i="18"/>
  <c r="F136" i="18" s="1"/>
  <c r="C137" i="18"/>
  <c r="N136" i="18"/>
  <c r="M136" i="18"/>
  <c r="L136" i="18"/>
  <c r="K136" i="18"/>
  <c r="J136" i="18"/>
  <c r="H136" i="18"/>
  <c r="H130" i="18" s="1"/>
  <c r="G136" i="18"/>
  <c r="E136" i="18"/>
  <c r="D136" i="18"/>
  <c r="D130" i="18" s="1"/>
  <c r="O135" i="18"/>
  <c r="L135" i="18"/>
  <c r="I135" i="18"/>
  <c r="F135" i="18"/>
  <c r="C135" i="18" s="1"/>
  <c r="O134" i="18"/>
  <c r="L134" i="18"/>
  <c r="I134" i="18"/>
  <c r="F134" i="18"/>
  <c r="O133" i="18"/>
  <c r="O131" i="18" s="1"/>
  <c r="O130" i="18" s="1"/>
  <c r="L133" i="18"/>
  <c r="I133" i="18"/>
  <c r="F133" i="18"/>
  <c r="C133" i="18"/>
  <c r="O132" i="18"/>
  <c r="L132" i="18"/>
  <c r="I132" i="18"/>
  <c r="F132" i="18"/>
  <c r="N131" i="18"/>
  <c r="M131" i="18"/>
  <c r="M130" i="18" s="1"/>
  <c r="K131" i="18"/>
  <c r="J131" i="18"/>
  <c r="I131" i="18"/>
  <c r="H131" i="18"/>
  <c r="G131" i="18"/>
  <c r="E131" i="18"/>
  <c r="E130" i="18" s="1"/>
  <c r="D131" i="18"/>
  <c r="N130" i="18"/>
  <c r="J130" i="18"/>
  <c r="O129" i="18"/>
  <c r="O128" i="18" s="1"/>
  <c r="L129" i="18"/>
  <c r="I129" i="18"/>
  <c r="F129" i="18"/>
  <c r="F128" i="18" s="1"/>
  <c r="C129" i="18"/>
  <c r="N128" i="18"/>
  <c r="M128" i="18"/>
  <c r="L128" i="18"/>
  <c r="K128" i="18"/>
  <c r="J128" i="18"/>
  <c r="I128" i="18"/>
  <c r="H128" i="18"/>
  <c r="G128" i="18"/>
  <c r="E128" i="18"/>
  <c r="D128" i="18"/>
  <c r="O127" i="18"/>
  <c r="L127" i="18"/>
  <c r="I127" i="18"/>
  <c r="F127" i="18"/>
  <c r="C127" i="18" s="1"/>
  <c r="O126" i="18"/>
  <c r="L126" i="18"/>
  <c r="C126" i="18" s="1"/>
  <c r="I126" i="18"/>
  <c r="F126" i="18"/>
  <c r="O125" i="18"/>
  <c r="O122" i="18" s="1"/>
  <c r="L125" i="18"/>
  <c r="I125" i="18"/>
  <c r="F125" i="18"/>
  <c r="C125" i="18"/>
  <c r="O124" i="18"/>
  <c r="L124" i="18"/>
  <c r="I124" i="18"/>
  <c r="F124" i="18"/>
  <c r="C124" i="18" s="1"/>
  <c r="O123" i="18"/>
  <c r="L123" i="18"/>
  <c r="I123" i="18"/>
  <c r="I122" i="18" s="1"/>
  <c r="F123" i="18"/>
  <c r="C123" i="18" s="1"/>
  <c r="N122" i="18"/>
  <c r="N83" i="18" s="1"/>
  <c r="N75" i="18" s="1"/>
  <c r="M122" i="18"/>
  <c r="K122" i="18"/>
  <c r="J122" i="18"/>
  <c r="J83" i="18" s="1"/>
  <c r="J75" i="18" s="1"/>
  <c r="H122" i="18"/>
  <c r="G122" i="18"/>
  <c r="E122" i="18"/>
  <c r="D122" i="18"/>
  <c r="O121" i="18"/>
  <c r="L121" i="18"/>
  <c r="I121" i="18"/>
  <c r="F121" i="18"/>
  <c r="C121" i="18"/>
  <c r="O120" i="18"/>
  <c r="L120" i="18"/>
  <c r="I120" i="18"/>
  <c r="F120" i="18"/>
  <c r="C120" i="18" s="1"/>
  <c r="O119" i="18"/>
  <c r="L119" i="18"/>
  <c r="I119" i="18"/>
  <c r="I116" i="18" s="1"/>
  <c r="F119" i="18"/>
  <c r="O118" i="18"/>
  <c r="L118" i="18"/>
  <c r="C118" i="18" s="1"/>
  <c r="I118" i="18"/>
  <c r="F118" i="18"/>
  <c r="O117" i="18"/>
  <c r="O116" i="18" s="1"/>
  <c r="L117" i="18"/>
  <c r="I117" i="18"/>
  <c r="F117" i="18"/>
  <c r="F116" i="18" s="1"/>
  <c r="C117" i="18"/>
  <c r="N116" i="18"/>
  <c r="M116" i="18"/>
  <c r="K116" i="18"/>
  <c r="J116" i="18"/>
  <c r="H116" i="18"/>
  <c r="G116" i="18"/>
  <c r="E116" i="18"/>
  <c r="D116" i="18"/>
  <c r="O115" i="18"/>
  <c r="L115" i="18"/>
  <c r="I115" i="18"/>
  <c r="I112" i="18" s="1"/>
  <c r="F115" i="18"/>
  <c r="C115" i="18" s="1"/>
  <c r="O114" i="18"/>
  <c r="L114" i="18"/>
  <c r="C114" i="18" s="1"/>
  <c r="I114" i="18"/>
  <c r="F114" i="18"/>
  <c r="O113" i="18"/>
  <c r="O112" i="18" s="1"/>
  <c r="L113" i="18"/>
  <c r="I113" i="18"/>
  <c r="F113" i="18"/>
  <c r="F112" i="18" s="1"/>
  <c r="C113" i="18"/>
  <c r="N112" i="18"/>
  <c r="M112" i="18"/>
  <c r="L112" i="18"/>
  <c r="K112" i="18"/>
  <c r="J112" i="18"/>
  <c r="H112" i="18"/>
  <c r="G112" i="18"/>
  <c r="E112" i="18"/>
  <c r="D112" i="18"/>
  <c r="O111" i="18"/>
  <c r="L111" i="18"/>
  <c r="I111" i="18"/>
  <c r="F111" i="18"/>
  <c r="O110" i="18"/>
  <c r="L110" i="18"/>
  <c r="C110" i="18" s="1"/>
  <c r="I110" i="18"/>
  <c r="F110" i="18"/>
  <c r="O109" i="18"/>
  <c r="L109" i="18"/>
  <c r="I109" i="18"/>
  <c r="F109" i="18"/>
  <c r="C109" i="18"/>
  <c r="O108" i="18"/>
  <c r="L108" i="18"/>
  <c r="I108" i="18"/>
  <c r="F108" i="18"/>
  <c r="C108" i="18" s="1"/>
  <c r="O107" i="18"/>
  <c r="L107" i="18"/>
  <c r="I107" i="18"/>
  <c r="F107" i="18"/>
  <c r="C107" i="18" s="1"/>
  <c r="O106" i="18"/>
  <c r="L106" i="18"/>
  <c r="I106" i="18"/>
  <c r="F106" i="18"/>
  <c r="O105" i="18"/>
  <c r="O103" i="18" s="1"/>
  <c r="L105" i="18"/>
  <c r="I105" i="18"/>
  <c r="F105" i="18"/>
  <c r="C105" i="18"/>
  <c r="O104" i="18"/>
  <c r="L104" i="18"/>
  <c r="I104" i="18"/>
  <c r="F104" i="18"/>
  <c r="N103" i="18"/>
  <c r="M103" i="18"/>
  <c r="K103" i="18"/>
  <c r="J103" i="18"/>
  <c r="I103" i="18"/>
  <c r="H103" i="18"/>
  <c r="G103" i="18"/>
  <c r="E103" i="18"/>
  <c r="D103" i="18"/>
  <c r="O102" i="18"/>
  <c r="L102" i="18"/>
  <c r="C102" i="18" s="1"/>
  <c r="I102" i="18"/>
  <c r="F102" i="18"/>
  <c r="O101" i="18"/>
  <c r="L101" i="18"/>
  <c r="I101" i="18"/>
  <c r="F101" i="18"/>
  <c r="C101" i="18"/>
  <c r="O100" i="18"/>
  <c r="L100" i="18"/>
  <c r="I100" i="18"/>
  <c r="F100" i="18"/>
  <c r="C100" i="18" s="1"/>
  <c r="O99" i="18"/>
  <c r="L99" i="18"/>
  <c r="I99" i="18"/>
  <c r="F99" i="18"/>
  <c r="O98" i="18"/>
  <c r="L98" i="18"/>
  <c r="I98" i="18"/>
  <c r="F98" i="18"/>
  <c r="O97" i="18"/>
  <c r="O95" i="18" s="1"/>
  <c r="L97" i="18"/>
  <c r="I97" i="18"/>
  <c r="F97" i="18"/>
  <c r="C97" i="18"/>
  <c r="O96" i="18"/>
  <c r="L96" i="18"/>
  <c r="I96" i="18"/>
  <c r="F96" i="18"/>
  <c r="N95" i="18"/>
  <c r="M95" i="18"/>
  <c r="M83" i="18" s="1"/>
  <c r="M75" i="18" s="1"/>
  <c r="K95" i="18"/>
  <c r="J95" i="18"/>
  <c r="I95" i="18"/>
  <c r="H95" i="18"/>
  <c r="G95" i="18"/>
  <c r="E95" i="18"/>
  <c r="D95" i="18"/>
  <c r="O94" i="18"/>
  <c r="L94" i="18"/>
  <c r="C94" i="18" s="1"/>
  <c r="I94" i="18"/>
  <c r="F94" i="18"/>
  <c r="O93" i="18"/>
  <c r="O89" i="18" s="1"/>
  <c r="L93" i="18"/>
  <c r="I93" i="18"/>
  <c r="F93" i="18"/>
  <c r="C93" i="18"/>
  <c r="O92" i="18"/>
  <c r="L92" i="18"/>
  <c r="I92" i="18"/>
  <c r="F92" i="18"/>
  <c r="O91" i="18"/>
  <c r="L91" i="18"/>
  <c r="I91" i="18"/>
  <c r="F91" i="18"/>
  <c r="O90" i="18"/>
  <c r="L90" i="18"/>
  <c r="I90" i="18"/>
  <c r="F90" i="18"/>
  <c r="N89" i="18"/>
  <c r="M89" i="18"/>
  <c r="K89" i="18"/>
  <c r="K83" i="18" s="1"/>
  <c r="J89" i="18"/>
  <c r="H89" i="18"/>
  <c r="G89" i="18"/>
  <c r="G83" i="18" s="1"/>
  <c r="E89" i="18"/>
  <c r="D89" i="18"/>
  <c r="O88" i="18"/>
  <c r="L88" i="18"/>
  <c r="I88" i="18"/>
  <c r="F88" i="18"/>
  <c r="C88" i="18" s="1"/>
  <c r="O87" i="18"/>
  <c r="L87" i="18"/>
  <c r="I87" i="18"/>
  <c r="F87" i="18"/>
  <c r="O86" i="18"/>
  <c r="L86" i="18"/>
  <c r="C86" i="18" s="1"/>
  <c r="I86" i="18"/>
  <c r="F86" i="18"/>
  <c r="O85" i="18"/>
  <c r="O84" i="18" s="1"/>
  <c r="L85" i="18"/>
  <c r="I85" i="18"/>
  <c r="F85" i="18"/>
  <c r="F84" i="18" s="1"/>
  <c r="C85" i="18"/>
  <c r="N84" i="18"/>
  <c r="M84" i="18"/>
  <c r="K84" i="18"/>
  <c r="J84" i="18"/>
  <c r="H84" i="18"/>
  <c r="G84" i="18"/>
  <c r="E84" i="18"/>
  <c r="D84" i="18"/>
  <c r="E83" i="18"/>
  <c r="O82" i="18"/>
  <c r="L82" i="18"/>
  <c r="C82" i="18" s="1"/>
  <c r="I82" i="18"/>
  <c r="F82" i="18"/>
  <c r="O81" i="18"/>
  <c r="O80" i="18" s="1"/>
  <c r="L81" i="18"/>
  <c r="I81" i="18"/>
  <c r="F81" i="18"/>
  <c r="F80" i="18" s="1"/>
  <c r="C81" i="18"/>
  <c r="N80" i="18"/>
  <c r="M80" i="18"/>
  <c r="L80" i="18"/>
  <c r="K80" i="18"/>
  <c r="J80" i="18"/>
  <c r="I80" i="18"/>
  <c r="H80" i="18"/>
  <c r="H76" i="18" s="1"/>
  <c r="G80" i="18"/>
  <c r="E80" i="18"/>
  <c r="D80" i="18"/>
  <c r="O79" i="18"/>
  <c r="L79" i="18"/>
  <c r="I79" i="18"/>
  <c r="F79" i="18"/>
  <c r="O78" i="18"/>
  <c r="L78" i="18"/>
  <c r="I78" i="18"/>
  <c r="F78" i="18"/>
  <c r="O77" i="18"/>
  <c r="O76" i="18" s="1"/>
  <c r="N77" i="18"/>
  <c r="M77" i="18"/>
  <c r="K77" i="18"/>
  <c r="K76" i="18" s="1"/>
  <c r="J77" i="18"/>
  <c r="H77" i="18"/>
  <c r="G77" i="18"/>
  <c r="G76" i="18" s="1"/>
  <c r="F77" i="18"/>
  <c r="E77" i="18"/>
  <c r="D77" i="18"/>
  <c r="N76" i="18"/>
  <c r="M76" i="18"/>
  <c r="J76" i="18"/>
  <c r="E76" i="18"/>
  <c r="D76" i="18"/>
  <c r="E75" i="18"/>
  <c r="O74" i="18"/>
  <c r="L74" i="18"/>
  <c r="C74" i="18" s="1"/>
  <c r="I74" i="18"/>
  <c r="F74" i="18"/>
  <c r="O73" i="18"/>
  <c r="O69" i="18" s="1"/>
  <c r="O67" i="18" s="1"/>
  <c r="L73" i="18"/>
  <c r="I73" i="18"/>
  <c r="F73" i="18"/>
  <c r="C73" i="18"/>
  <c r="O72" i="18"/>
  <c r="L72" i="18"/>
  <c r="I72" i="18"/>
  <c r="F72" i="18"/>
  <c r="O71" i="18"/>
  <c r="L71" i="18"/>
  <c r="I71" i="18"/>
  <c r="F71" i="18"/>
  <c r="O70" i="18"/>
  <c r="L70" i="18"/>
  <c r="I70" i="18"/>
  <c r="F70" i="18"/>
  <c r="N69" i="18"/>
  <c r="M69" i="18"/>
  <c r="K69" i="18"/>
  <c r="K67" i="18" s="1"/>
  <c r="K53" i="18" s="1"/>
  <c r="J69" i="18"/>
  <c r="H69" i="18"/>
  <c r="H67" i="18" s="1"/>
  <c r="H53" i="18" s="1"/>
  <c r="G69" i="18"/>
  <c r="G67" i="18" s="1"/>
  <c r="E69" i="18"/>
  <c r="D69" i="18"/>
  <c r="D67" i="18" s="1"/>
  <c r="D53" i="18" s="1"/>
  <c r="O68" i="18"/>
  <c r="L68" i="18"/>
  <c r="I68" i="18"/>
  <c r="F68" i="18"/>
  <c r="N67" i="18"/>
  <c r="M67" i="18"/>
  <c r="J67" i="18"/>
  <c r="E67" i="18"/>
  <c r="O66" i="18"/>
  <c r="L66" i="18"/>
  <c r="C66" i="18" s="1"/>
  <c r="I66" i="18"/>
  <c r="F66" i="18"/>
  <c r="O65" i="18"/>
  <c r="L65" i="18"/>
  <c r="I65" i="18"/>
  <c r="F65" i="18"/>
  <c r="C65" i="18"/>
  <c r="O64" i="18"/>
  <c r="L64" i="18"/>
  <c r="I64" i="18"/>
  <c r="F64" i="18"/>
  <c r="C64" i="18" s="1"/>
  <c r="O63" i="18"/>
  <c r="L63" i="18"/>
  <c r="I63" i="18"/>
  <c r="C63" i="18" s="1"/>
  <c r="F63" i="18"/>
  <c r="O62" i="18"/>
  <c r="L62" i="18"/>
  <c r="C62" i="18" s="1"/>
  <c r="I62" i="18"/>
  <c r="F62" i="18"/>
  <c r="O61" i="18"/>
  <c r="L61" i="18"/>
  <c r="I61" i="18"/>
  <c r="F61" i="18"/>
  <c r="C61" i="18"/>
  <c r="O60" i="18"/>
  <c r="L60" i="18"/>
  <c r="I60" i="18"/>
  <c r="F60" i="18"/>
  <c r="C60" i="18" s="1"/>
  <c r="O59" i="18"/>
  <c r="L59" i="18"/>
  <c r="L58" i="18" s="1"/>
  <c r="L54" i="18" s="1"/>
  <c r="I59" i="18"/>
  <c r="F59" i="18"/>
  <c r="N58" i="18"/>
  <c r="M58" i="18"/>
  <c r="K58" i="18"/>
  <c r="J58" i="18"/>
  <c r="H58" i="18"/>
  <c r="G58" i="18"/>
  <c r="F58" i="18"/>
  <c r="E58" i="18"/>
  <c r="D58" i="18"/>
  <c r="O57" i="18"/>
  <c r="O55" i="18" s="1"/>
  <c r="L57" i="18"/>
  <c r="I57" i="18"/>
  <c r="F57" i="18"/>
  <c r="C57" i="18"/>
  <c r="O56" i="18"/>
  <c r="L56" i="18"/>
  <c r="I56" i="18"/>
  <c r="F56" i="18"/>
  <c r="N55" i="18"/>
  <c r="M55" i="18"/>
  <c r="M54" i="18" s="1"/>
  <c r="L55" i="18"/>
  <c r="K55" i="18"/>
  <c r="J55" i="18"/>
  <c r="I55" i="18"/>
  <c r="H55" i="18"/>
  <c r="G55" i="18"/>
  <c r="E55" i="18"/>
  <c r="E54" i="18" s="1"/>
  <c r="D55" i="18"/>
  <c r="N54" i="18"/>
  <c r="N53" i="18" s="1"/>
  <c r="K54" i="18"/>
  <c r="J54" i="18"/>
  <c r="J53" i="18" s="1"/>
  <c r="J52" i="18" s="1"/>
  <c r="J51" i="18" s="1"/>
  <c r="H54" i="18"/>
  <c r="G54" i="18"/>
  <c r="D54" i="18"/>
  <c r="G53" i="18"/>
  <c r="J50" i="18"/>
  <c r="O47" i="18"/>
  <c r="C47" i="18" s="1"/>
  <c r="O46" i="18"/>
  <c r="C46" i="18"/>
  <c r="N45" i="18"/>
  <c r="M45" i="18"/>
  <c r="L44" i="18"/>
  <c r="C44" i="18" s="1"/>
  <c r="I44" i="18"/>
  <c r="F44" i="18"/>
  <c r="L43" i="18"/>
  <c r="K43" i="18"/>
  <c r="J43" i="18"/>
  <c r="I43" i="18"/>
  <c r="H43" i="18"/>
  <c r="H20" i="18" s="1"/>
  <c r="G43" i="18"/>
  <c r="F43" i="18"/>
  <c r="E43" i="18"/>
  <c r="E20" i="18" s="1"/>
  <c r="D43" i="18"/>
  <c r="D20" i="18" s="1"/>
  <c r="F42" i="18"/>
  <c r="C42" i="18"/>
  <c r="F41" i="18"/>
  <c r="C41" i="18" s="1"/>
  <c r="E41" i="18"/>
  <c r="D41" i="18"/>
  <c r="L40" i="18"/>
  <c r="C40" i="18" s="1"/>
  <c r="L39" i="18"/>
  <c r="C39" i="18"/>
  <c r="L38" i="18"/>
  <c r="C38" i="18" s="1"/>
  <c r="L37" i="18"/>
  <c r="C37" i="18"/>
  <c r="L36" i="18"/>
  <c r="C36" i="18" s="1"/>
  <c r="K36" i="18"/>
  <c r="J36" i="18"/>
  <c r="L35" i="18"/>
  <c r="C35" i="18" s="1"/>
  <c r="L34" i="18"/>
  <c r="C34" i="18"/>
  <c r="K33" i="18"/>
  <c r="J33" i="18"/>
  <c r="L32" i="18"/>
  <c r="K31" i="18"/>
  <c r="K26" i="18" s="1"/>
  <c r="J31" i="18"/>
  <c r="J26" i="18" s="1"/>
  <c r="L30" i="18"/>
  <c r="C30" i="18"/>
  <c r="L29" i="18"/>
  <c r="C29" i="18" s="1"/>
  <c r="L28" i="18"/>
  <c r="C28" i="18"/>
  <c r="L27" i="18"/>
  <c r="C27" i="18" s="1"/>
  <c r="K27" i="18"/>
  <c r="J27" i="18"/>
  <c r="F25" i="18"/>
  <c r="C25" i="18" s="1"/>
  <c r="I24" i="18"/>
  <c r="F24" i="18"/>
  <c r="C24" i="18"/>
  <c r="O23" i="18"/>
  <c r="L23" i="18"/>
  <c r="I23" i="18"/>
  <c r="F23" i="18"/>
  <c r="C23" i="18" s="1"/>
  <c r="O22" i="18"/>
  <c r="L22" i="18"/>
  <c r="L21" i="18" s="1"/>
  <c r="I22" i="18"/>
  <c r="I21" i="18" s="1"/>
  <c r="F22" i="18"/>
  <c r="C22" i="18" s="1"/>
  <c r="O21" i="18"/>
  <c r="O289" i="18" s="1"/>
  <c r="N21" i="18"/>
  <c r="M21" i="18"/>
  <c r="M289" i="18" s="1"/>
  <c r="M288" i="18" s="1"/>
  <c r="K21" i="18"/>
  <c r="K289" i="18" s="1"/>
  <c r="K288" i="18" s="1"/>
  <c r="J21" i="18"/>
  <c r="H21" i="18"/>
  <c r="H289" i="18" s="1"/>
  <c r="H288" i="18" s="1"/>
  <c r="G21" i="18"/>
  <c r="G289" i="18" s="1"/>
  <c r="G288" i="18" s="1"/>
  <c r="F21" i="18"/>
  <c r="E21" i="18"/>
  <c r="E289" i="18" s="1"/>
  <c r="E288" i="18" s="1"/>
  <c r="D21" i="18"/>
  <c r="D289" i="18" s="1"/>
  <c r="D288" i="18" s="1"/>
  <c r="M20" i="18"/>
  <c r="K20" i="18"/>
  <c r="G20" i="18"/>
  <c r="O298" i="17"/>
  <c r="L298" i="17"/>
  <c r="I298" i="17"/>
  <c r="F298" i="17"/>
  <c r="C298" i="17" s="1"/>
  <c r="O297" i="17"/>
  <c r="L297" i="17"/>
  <c r="I297" i="17"/>
  <c r="F297" i="17"/>
  <c r="C297" i="17" s="1"/>
  <c r="O296" i="17"/>
  <c r="L296" i="17"/>
  <c r="C296" i="17" s="1"/>
  <c r="I296" i="17"/>
  <c r="F296" i="17"/>
  <c r="O295" i="17"/>
  <c r="L295" i="17"/>
  <c r="I295" i="17"/>
  <c r="F295" i="17"/>
  <c r="C295" i="17"/>
  <c r="O294" i="17"/>
  <c r="L294" i="17"/>
  <c r="I294" i="17"/>
  <c r="F294" i="17"/>
  <c r="C294" i="17" s="1"/>
  <c r="O293" i="17"/>
  <c r="L293" i="17"/>
  <c r="I293" i="17"/>
  <c r="F293" i="17"/>
  <c r="C293" i="17" s="1"/>
  <c r="O292" i="17"/>
  <c r="L292" i="17"/>
  <c r="I292" i="17"/>
  <c r="F292" i="17"/>
  <c r="C292" i="17"/>
  <c r="O291" i="17"/>
  <c r="L291" i="17"/>
  <c r="I291" i="17"/>
  <c r="F291" i="17"/>
  <c r="C291" i="17" s="1"/>
  <c r="N290" i="17"/>
  <c r="M290" i="17"/>
  <c r="L290" i="17"/>
  <c r="K290" i="17"/>
  <c r="J290" i="17"/>
  <c r="I290" i="17"/>
  <c r="H290" i="17"/>
  <c r="G290" i="17"/>
  <c r="E290" i="17"/>
  <c r="D290" i="17"/>
  <c r="O285" i="17"/>
  <c r="L285" i="17"/>
  <c r="I285" i="17"/>
  <c r="F285" i="17"/>
  <c r="O284" i="17"/>
  <c r="L284" i="17"/>
  <c r="C284" i="17" s="1"/>
  <c r="I284" i="17"/>
  <c r="F284" i="17"/>
  <c r="O283" i="17"/>
  <c r="N283" i="17"/>
  <c r="M283" i="17"/>
  <c r="K283" i="17"/>
  <c r="J283" i="17"/>
  <c r="H283" i="17"/>
  <c r="G283" i="17"/>
  <c r="F283" i="17"/>
  <c r="E283" i="17"/>
  <c r="D283" i="17"/>
  <c r="O282" i="17"/>
  <c r="L282" i="17"/>
  <c r="L281" i="17" s="1"/>
  <c r="C281" i="17" s="1"/>
  <c r="I282" i="17"/>
  <c r="F282" i="17"/>
  <c r="O281" i="17"/>
  <c r="N281" i="17"/>
  <c r="M281" i="17"/>
  <c r="K281" i="17"/>
  <c r="J281" i="17"/>
  <c r="I281" i="17"/>
  <c r="H281" i="17"/>
  <c r="G281" i="17"/>
  <c r="F281" i="17"/>
  <c r="E281" i="17"/>
  <c r="D281" i="17"/>
  <c r="O280" i="17"/>
  <c r="L280" i="17"/>
  <c r="I280" i="17"/>
  <c r="F280" i="17"/>
  <c r="C280" i="17" s="1"/>
  <c r="O279" i="17"/>
  <c r="L279" i="17"/>
  <c r="I279" i="17"/>
  <c r="F279" i="17"/>
  <c r="C279" i="17" s="1"/>
  <c r="O278" i="17"/>
  <c r="L278" i="17"/>
  <c r="I278" i="17"/>
  <c r="C278" i="17" s="1"/>
  <c r="F278" i="17"/>
  <c r="O277" i="17"/>
  <c r="O276" i="17" s="1"/>
  <c r="L277" i="17"/>
  <c r="I277" i="17"/>
  <c r="F277" i="17"/>
  <c r="F276" i="17" s="1"/>
  <c r="C277" i="17"/>
  <c r="N276" i="17"/>
  <c r="M276" i="17"/>
  <c r="L276" i="17"/>
  <c r="K276" i="17"/>
  <c r="J276" i="17"/>
  <c r="H276" i="17"/>
  <c r="G276" i="17"/>
  <c r="E276" i="17"/>
  <c r="D276" i="17"/>
  <c r="O275" i="17"/>
  <c r="L275" i="17"/>
  <c r="I275" i="17"/>
  <c r="F275" i="17"/>
  <c r="C275" i="17" s="1"/>
  <c r="O274" i="17"/>
  <c r="L274" i="17"/>
  <c r="I274" i="17"/>
  <c r="C274" i="17" s="1"/>
  <c r="F274" i="17"/>
  <c r="O273" i="17"/>
  <c r="O272" i="17" s="1"/>
  <c r="L273" i="17"/>
  <c r="I273" i="17"/>
  <c r="F273" i="17"/>
  <c r="F272" i="17" s="1"/>
  <c r="C273" i="17"/>
  <c r="N272" i="17"/>
  <c r="M272" i="17"/>
  <c r="L272" i="17"/>
  <c r="K272" i="17"/>
  <c r="K270" i="17" s="1"/>
  <c r="K269" i="17" s="1"/>
  <c r="J272" i="17"/>
  <c r="H272" i="17"/>
  <c r="H270" i="17" s="1"/>
  <c r="H269" i="17" s="1"/>
  <c r="G272" i="17"/>
  <c r="G270" i="17" s="1"/>
  <c r="G269" i="17" s="1"/>
  <c r="E272" i="17"/>
  <c r="D272" i="17"/>
  <c r="D270" i="17" s="1"/>
  <c r="D269" i="17" s="1"/>
  <c r="O271" i="17"/>
  <c r="L271" i="17"/>
  <c r="L270" i="17" s="1"/>
  <c r="L269" i="17" s="1"/>
  <c r="I271" i="17"/>
  <c r="F271" i="17"/>
  <c r="C271" i="17" s="1"/>
  <c r="N270" i="17"/>
  <c r="N269" i="17" s="1"/>
  <c r="M270" i="17"/>
  <c r="M269" i="17" s="1"/>
  <c r="J270" i="17"/>
  <c r="J269" i="17" s="1"/>
  <c r="E270" i="17"/>
  <c r="E269" i="17" s="1"/>
  <c r="O268" i="17"/>
  <c r="L268" i="17"/>
  <c r="I268" i="17"/>
  <c r="F268" i="17"/>
  <c r="C268" i="17" s="1"/>
  <c r="O267" i="17"/>
  <c r="L267" i="17"/>
  <c r="I267" i="17"/>
  <c r="F267" i="17"/>
  <c r="C267" i="17" s="1"/>
  <c r="O266" i="17"/>
  <c r="L266" i="17"/>
  <c r="I266" i="17"/>
  <c r="C266" i="17" s="1"/>
  <c r="F266" i="17"/>
  <c r="O265" i="17"/>
  <c r="O264" i="17" s="1"/>
  <c r="L265" i="17"/>
  <c r="I265" i="17"/>
  <c r="F265" i="17"/>
  <c r="F264" i="17" s="1"/>
  <c r="C265" i="17"/>
  <c r="N264" i="17"/>
  <c r="M264" i="17"/>
  <c r="L264" i="17"/>
  <c r="K264" i="17"/>
  <c r="J264" i="17"/>
  <c r="H264" i="17"/>
  <c r="G264" i="17"/>
  <c r="E264" i="17"/>
  <c r="D264" i="17"/>
  <c r="O263" i="17"/>
  <c r="L263" i="17"/>
  <c r="I263" i="17"/>
  <c r="F263" i="17"/>
  <c r="C263" i="17" s="1"/>
  <c r="O262" i="17"/>
  <c r="L262" i="17"/>
  <c r="I262" i="17"/>
  <c r="C262" i="17" s="1"/>
  <c r="F262" i="17"/>
  <c r="O261" i="17"/>
  <c r="O260" i="17" s="1"/>
  <c r="L261" i="17"/>
  <c r="I261" i="17"/>
  <c r="F261" i="17"/>
  <c r="F260" i="17" s="1"/>
  <c r="C261" i="17"/>
  <c r="N260" i="17"/>
  <c r="M260" i="17"/>
  <c r="L260" i="17"/>
  <c r="L259" i="17" s="1"/>
  <c r="K260" i="17"/>
  <c r="K259" i="17" s="1"/>
  <c r="J260" i="17"/>
  <c r="H260" i="17"/>
  <c r="H259" i="17" s="1"/>
  <c r="G260" i="17"/>
  <c r="G259" i="17" s="1"/>
  <c r="E260" i="17"/>
  <c r="D260" i="17"/>
  <c r="D259" i="17" s="1"/>
  <c r="N259" i="17"/>
  <c r="M259" i="17"/>
  <c r="J259" i="17"/>
  <c r="E259" i="17"/>
  <c r="O258" i="17"/>
  <c r="L258" i="17"/>
  <c r="I258" i="17"/>
  <c r="C258" i="17" s="1"/>
  <c r="F258" i="17"/>
  <c r="O257" i="17"/>
  <c r="L257" i="17"/>
  <c r="I257" i="17"/>
  <c r="F257" i="17"/>
  <c r="C257" i="17"/>
  <c r="O256" i="17"/>
  <c r="L256" i="17"/>
  <c r="I256" i="17"/>
  <c r="F256" i="17"/>
  <c r="C256" i="17" s="1"/>
  <c r="O255" i="17"/>
  <c r="L255" i="17"/>
  <c r="I255" i="17"/>
  <c r="F255" i="17"/>
  <c r="C255" i="17" s="1"/>
  <c r="O254" i="17"/>
  <c r="L254" i="17"/>
  <c r="I254" i="17"/>
  <c r="C254" i="17" s="1"/>
  <c r="F254" i="17"/>
  <c r="O253" i="17"/>
  <c r="O252" i="17" s="1"/>
  <c r="O251" i="17" s="1"/>
  <c r="L253" i="17"/>
  <c r="I253" i="17"/>
  <c r="F253" i="17"/>
  <c r="F252" i="17" s="1"/>
  <c r="C253" i="17"/>
  <c r="N252" i="17"/>
  <c r="M252" i="17"/>
  <c r="L252" i="17"/>
  <c r="L251" i="17" s="1"/>
  <c r="K252" i="17"/>
  <c r="K251" i="17" s="1"/>
  <c r="J252" i="17"/>
  <c r="H252" i="17"/>
  <c r="H251" i="17" s="1"/>
  <c r="G252" i="17"/>
  <c r="G251" i="17" s="1"/>
  <c r="E252" i="17"/>
  <c r="D252" i="17"/>
  <c r="D251" i="17" s="1"/>
  <c r="N251" i="17"/>
  <c r="M251" i="17"/>
  <c r="J251" i="17"/>
  <c r="E251" i="17"/>
  <c r="O250" i="17"/>
  <c r="L250" i="17"/>
  <c r="I250" i="17"/>
  <c r="C250" i="17" s="1"/>
  <c r="F250" i="17"/>
  <c r="O249" i="17"/>
  <c r="L249" i="17"/>
  <c r="I249" i="17"/>
  <c r="F249" i="17"/>
  <c r="C249" i="17"/>
  <c r="O248" i="17"/>
  <c r="O246" i="17" s="1"/>
  <c r="L248" i="17"/>
  <c r="I248" i="17"/>
  <c r="F248" i="17"/>
  <c r="C248" i="17" s="1"/>
  <c r="O247" i="17"/>
  <c r="L247" i="17"/>
  <c r="L246" i="17" s="1"/>
  <c r="I247" i="17"/>
  <c r="I246" i="17" s="1"/>
  <c r="F247" i="17"/>
  <c r="C247" i="17" s="1"/>
  <c r="N246" i="17"/>
  <c r="M246" i="17"/>
  <c r="K246" i="17"/>
  <c r="J246" i="17"/>
  <c r="H246" i="17"/>
  <c r="G246" i="17"/>
  <c r="F246" i="17"/>
  <c r="E246" i="17"/>
  <c r="D246" i="17"/>
  <c r="O245" i="17"/>
  <c r="L245" i="17"/>
  <c r="I245" i="17"/>
  <c r="F245" i="17"/>
  <c r="C245" i="17"/>
  <c r="O244" i="17"/>
  <c r="L244" i="17"/>
  <c r="I244" i="17"/>
  <c r="F244" i="17"/>
  <c r="C244" i="17" s="1"/>
  <c r="O243" i="17"/>
  <c r="L243" i="17"/>
  <c r="I243" i="17"/>
  <c r="F243" i="17"/>
  <c r="C243" i="17" s="1"/>
  <c r="O242" i="17"/>
  <c r="L242" i="17"/>
  <c r="I242" i="17"/>
  <c r="C242" i="17" s="1"/>
  <c r="F242" i="17"/>
  <c r="O241" i="17"/>
  <c r="L241" i="17"/>
  <c r="I241" i="17"/>
  <c r="F241" i="17"/>
  <c r="C241" i="17"/>
  <c r="O240" i="17"/>
  <c r="O238" i="17" s="1"/>
  <c r="L240" i="17"/>
  <c r="I240" i="17"/>
  <c r="F240" i="17"/>
  <c r="C240" i="17" s="1"/>
  <c r="O239" i="17"/>
  <c r="L239" i="17"/>
  <c r="L238" i="17" s="1"/>
  <c r="I239" i="17"/>
  <c r="I238" i="17" s="1"/>
  <c r="F239" i="17"/>
  <c r="C239" i="17" s="1"/>
  <c r="N238" i="17"/>
  <c r="M238" i="17"/>
  <c r="K238" i="17"/>
  <c r="J238" i="17"/>
  <c r="H238" i="17"/>
  <c r="G238" i="17"/>
  <c r="F238" i="17"/>
  <c r="E238" i="17"/>
  <c r="D238" i="17"/>
  <c r="O237" i="17"/>
  <c r="L237" i="17"/>
  <c r="I237" i="17"/>
  <c r="F237" i="17"/>
  <c r="C237" i="17"/>
  <c r="O236" i="17"/>
  <c r="O235" i="17" s="1"/>
  <c r="L236" i="17"/>
  <c r="I236" i="17"/>
  <c r="F236" i="17"/>
  <c r="F235" i="17" s="1"/>
  <c r="C235" i="17" s="1"/>
  <c r="N235" i="17"/>
  <c r="M235" i="17"/>
  <c r="L235" i="17"/>
  <c r="K235" i="17"/>
  <c r="J235" i="17"/>
  <c r="I235" i="17"/>
  <c r="H235" i="17"/>
  <c r="G235" i="17"/>
  <c r="E235" i="17"/>
  <c r="D235" i="17"/>
  <c r="O234" i="17"/>
  <c r="L234" i="17"/>
  <c r="L233" i="17" s="1"/>
  <c r="L231" i="17" s="1"/>
  <c r="L230" i="17" s="1"/>
  <c r="I234" i="17"/>
  <c r="C234" i="17" s="1"/>
  <c r="F234" i="17"/>
  <c r="O233" i="17"/>
  <c r="N233" i="17"/>
  <c r="N231" i="17" s="1"/>
  <c r="N230" i="17" s="1"/>
  <c r="M233" i="17"/>
  <c r="K233" i="17"/>
  <c r="K231" i="17" s="1"/>
  <c r="J233" i="17"/>
  <c r="J231" i="17" s="1"/>
  <c r="J230" i="17" s="1"/>
  <c r="H233" i="17"/>
  <c r="G233" i="17"/>
  <c r="G231" i="17" s="1"/>
  <c r="G230" i="17" s="1"/>
  <c r="F233" i="17"/>
  <c r="E233" i="17"/>
  <c r="D233" i="17"/>
  <c r="O232" i="17"/>
  <c r="O231" i="17" s="1"/>
  <c r="L232" i="17"/>
  <c r="I232" i="17"/>
  <c r="F232" i="17"/>
  <c r="F231" i="17" s="1"/>
  <c r="M231" i="17"/>
  <c r="M230" i="17" s="1"/>
  <c r="H231" i="17"/>
  <c r="E231" i="17"/>
  <c r="E230" i="17" s="1"/>
  <c r="D231" i="17"/>
  <c r="D230" i="17" s="1"/>
  <c r="O229" i="17"/>
  <c r="L229" i="17"/>
  <c r="I229" i="17"/>
  <c r="F229" i="17"/>
  <c r="C229" i="17"/>
  <c r="O228" i="17"/>
  <c r="O227" i="17" s="1"/>
  <c r="L228" i="17"/>
  <c r="I228" i="17"/>
  <c r="F228" i="17"/>
  <c r="F227" i="17" s="1"/>
  <c r="C227" i="17" s="1"/>
  <c r="N227" i="17"/>
  <c r="M227" i="17"/>
  <c r="M204" i="17" s="1"/>
  <c r="L227" i="17"/>
  <c r="K227" i="17"/>
  <c r="J227" i="17"/>
  <c r="I227" i="17"/>
  <c r="H227" i="17"/>
  <c r="G227" i="17"/>
  <c r="E227" i="17"/>
  <c r="E204" i="17" s="1"/>
  <c r="D227" i="17"/>
  <c r="O226" i="17"/>
  <c r="L226" i="17"/>
  <c r="I226" i="17"/>
  <c r="C226" i="17" s="1"/>
  <c r="F226" i="17"/>
  <c r="O225" i="17"/>
  <c r="L225" i="17"/>
  <c r="I225" i="17"/>
  <c r="F225" i="17"/>
  <c r="C225" i="17"/>
  <c r="O224" i="17"/>
  <c r="L224" i="17"/>
  <c r="I224" i="17"/>
  <c r="F224" i="17"/>
  <c r="C224" i="17" s="1"/>
  <c r="O223" i="17"/>
  <c r="L223" i="17"/>
  <c r="I223" i="17"/>
  <c r="F223" i="17"/>
  <c r="C223" i="17" s="1"/>
  <c r="O222" i="17"/>
  <c r="L222" i="17"/>
  <c r="I222" i="17"/>
  <c r="C222" i="17" s="1"/>
  <c r="F222" i="17"/>
  <c r="O221" i="17"/>
  <c r="L221" i="17"/>
  <c r="I221" i="17"/>
  <c r="F221" i="17"/>
  <c r="C221" i="17"/>
  <c r="O220" i="17"/>
  <c r="L220" i="17"/>
  <c r="I220" i="17"/>
  <c r="F220" i="17"/>
  <c r="C220" i="17" s="1"/>
  <c r="O219" i="17"/>
  <c r="L219" i="17"/>
  <c r="I219" i="17"/>
  <c r="F219" i="17"/>
  <c r="C219" i="17" s="1"/>
  <c r="O218" i="17"/>
  <c r="L218" i="17"/>
  <c r="I218" i="17"/>
  <c r="C218" i="17" s="1"/>
  <c r="F218" i="17"/>
  <c r="O217" i="17"/>
  <c r="O216" i="17" s="1"/>
  <c r="L217" i="17"/>
  <c r="I217" i="17"/>
  <c r="F217" i="17"/>
  <c r="F216" i="17" s="1"/>
  <c r="C217" i="17"/>
  <c r="N216" i="17"/>
  <c r="M216" i="17"/>
  <c r="L216" i="17"/>
  <c r="K216" i="17"/>
  <c r="J216" i="17"/>
  <c r="H216" i="17"/>
  <c r="G216" i="17"/>
  <c r="E216" i="17"/>
  <c r="D216" i="17"/>
  <c r="O215" i="17"/>
  <c r="L215" i="17"/>
  <c r="I215" i="17"/>
  <c r="F215" i="17"/>
  <c r="C215" i="17" s="1"/>
  <c r="O214" i="17"/>
  <c r="L214" i="17"/>
  <c r="I214" i="17"/>
  <c r="C214" i="17" s="1"/>
  <c r="F214" i="17"/>
  <c r="O213" i="17"/>
  <c r="L213" i="17"/>
  <c r="I213" i="17"/>
  <c r="F213" i="17"/>
  <c r="C213" i="17"/>
  <c r="O212" i="17"/>
  <c r="L212" i="17"/>
  <c r="I212" i="17"/>
  <c r="F212" i="17"/>
  <c r="C212" i="17" s="1"/>
  <c r="O211" i="17"/>
  <c r="L211" i="17"/>
  <c r="I211" i="17"/>
  <c r="F211" i="17"/>
  <c r="C211" i="17" s="1"/>
  <c r="O210" i="17"/>
  <c r="L210" i="17"/>
  <c r="I210" i="17"/>
  <c r="C210" i="17" s="1"/>
  <c r="F210" i="17"/>
  <c r="O209" i="17"/>
  <c r="L209" i="17"/>
  <c r="I209" i="17"/>
  <c r="F209" i="17"/>
  <c r="C209" i="17"/>
  <c r="O208" i="17"/>
  <c r="L208" i="17"/>
  <c r="I208" i="17"/>
  <c r="F208" i="17"/>
  <c r="C208" i="17" s="1"/>
  <c r="O207" i="17"/>
  <c r="L207" i="17"/>
  <c r="I207" i="17"/>
  <c r="F207" i="17"/>
  <c r="C207" i="17" s="1"/>
  <c r="O206" i="17"/>
  <c r="L206" i="17"/>
  <c r="L205" i="17" s="1"/>
  <c r="L204" i="17" s="1"/>
  <c r="I206" i="17"/>
  <c r="C206" i="17" s="1"/>
  <c r="F206" i="17"/>
  <c r="O205" i="17"/>
  <c r="O204" i="17" s="1"/>
  <c r="N205" i="17"/>
  <c r="N204" i="17" s="1"/>
  <c r="M205" i="17"/>
  <c r="K205" i="17"/>
  <c r="K204" i="17" s="1"/>
  <c r="J205" i="17"/>
  <c r="J204" i="17" s="1"/>
  <c r="H205" i="17"/>
  <c r="G205" i="17"/>
  <c r="G204" i="17" s="1"/>
  <c r="E205" i="17"/>
  <c r="D205" i="17"/>
  <c r="H204" i="17"/>
  <c r="D204" i="17"/>
  <c r="O203" i="17"/>
  <c r="L203" i="17"/>
  <c r="I203" i="17"/>
  <c r="F203" i="17"/>
  <c r="C203" i="17" s="1"/>
  <c r="O202" i="17"/>
  <c r="L202" i="17"/>
  <c r="I202" i="17"/>
  <c r="C202" i="17" s="1"/>
  <c r="F202" i="17"/>
  <c r="O201" i="17"/>
  <c r="L201" i="17"/>
  <c r="I201" i="17"/>
  <c r="F201" i="17"/>
  <c r="C201" i="17"/>
  <c r="O200" i="17"/>
  <c r="O198" i="17" s="1"/>
  <c r="L200" i="17"/>
  <c r="I200" i="17"/>
  <c r="F200" i="17"/>
  <c r="C200" i="17" s="1"/>
  <c r="O199" i="17"/>
  <c r="L199" i="17"/>
  <c r="L198" i="17" s="1"/>
  <c r="L196" i="17" s="1"/>
  <c r="L195" i="17" s="1"/>
  <c r="I199" i="17"/>
  <c r="I198" i="17" s="1"/>
  <c r="I196" i="17" s="1"/>
  <c r="F199" i="17"/>
  <c r="C199" i="17" s="1"/>
  <c r="N198" i="17"/>
  <c r="N196" i="17" s="1"/>
  <c r="M198" i="17"/>
  <c r="M196" i="17" s="1"/>
  <c r="M195" i="17" s="1"/>
  <c r="K198" i="17"/>
  <c r="J198" i="17"/>
  <c r="J196" i="17" s="1"/>
  <c r="J195" i="17" s="1"/>
  <c r="J194" i="17" s="1"/>
  <c r="H198" i="17"/>
  <c r="G198" i="17"/>
  <c r="F198" i="17"/>
  <c r="C198" i="17" s="1"/>
  <c r="E198" i="17"/>
  <c r="E196" i="17" s="1"/>
  <c r="E195" i="17" s="1"/>
  <c r="E194" i="17" s="1"/>
  <c r="D198" i="17"/>
  <c r="O197" i="17"/>
  <c r="O196" i="17" s="1"/>
  <c r="O195" i="17" s="1"/>
  <c r="L197" i="17"/>
  <c r="I197" i="17"/>
  <c r="F197" i="17"/>
  <c r="F196" i="17" s="1"/>
  <c r="C197" i="17"/>
  <c r="K196" i="17"/>
  <c r="K195" i="17" s="1"/>
  <c r="H196" i="17"/>
  <c r="H195" i="17" s="1"/>
  <c r="G196" i="17"/>
  <c r="D196" i="17"/>
  <c r="D195" i="17" s="1"/>
  <c r="O193" i="17"/>
  <c r="O192" i="17" s="1"/>
  <c r="O191" i="17" s="1"/>
  <c r="L193" i="17"/>
  <c r="I193" i="17"/>
  <c r="F193" i="17"/>
  <c r="F192" i="17" s="1"/>
  <c r="C193" i="17"/>
  <c r="N192" i="17"/>
  <c r="M192" i="17"/>
  <c r="L192" i="17"/>
  <c r="L191" i="17" s="1"/>
  <c r="K192" i="17"/>
  <c r="K191" i="17" s="1"/>
  <c r="J192" i="17"/>
  <c r="I192" i="17"/>
  <c r="H192" i="17"/>
  <c r="H191" i="17" s="1"/>
  <c r="G192" i="17"/>
  <c r="G191" i="17" s="1"/>
  <c r="E192" i="17"/>
  <c r="D192" i="17"/>
  <c r="D191" i="17" s="1"/>
  <c r="N191" i="17"/>
  <c r="M191" i="17"/>
  <c r="J191" i="17"/>
  <c r="I191" i="17"/>
  <c r="E191" i="17"/>
  <c r="O190" i="17"/>
  <c r="L190" i="17"/>
  <c r="I190" i="17"/>
  <c r="C190" i="17" s="1"/>
  <c r="F190" i="17"/>
  <c r="O189" i="17"/>
  <c r="O188" i="17" s="1"/>
  <c r="O187" i="17" s="1"/>
  <c r="L189" i="17"/>
  <c r="I189" i="17"/>
  <c r="F189" i="17"/>
  <c r="F188" i="17" s="1"/>
  <c r="C189" i="17"/>
  <c r="N188" i="17"/>
  <c r="M188" i="17"/>
  <c r="L188" i="17"/>
  <c r="L187" i="17" s="1"/>
  <c r="K188" i="17"/>
  <c r="K187" i="17" s="1"/>
  <c r="J188" i="17"/>
  <c r="H188" i="17"/>
  <c r="G188" i="17"/>
  <c r="E188" i="17"/>
  <c r="D188" i="17"/>
  <c r="D187" i="17" s="1"/>
  <c r="N187" i="17"/>
  <c r="M187" i="17"/>
  <c r="J187" i="17"/>
  <c r="E187" i="17"/>
  <c r="O186" i="17"/>
  <c r="L186" i="17"/>
  <c r="I186" i="17"/>
  <c r="C186" i="17" s="1"/>
  <c r="F186" i="17"/>
  <c r="O185" i="17"/>
  <c r="O184" i="17" s="1"/>
  <c r="L185" i="17"/>
  <c r="I185" i="17"/>
  <c r="F185" i="17"/>
  <c r="F184" i="17" s="1"/>
  <c r="C185" i="17"/>
  <c r="N184" i="17"/>
  <c r="M184" i="17"/>
  <c r="L184" i="17"/>
  <c r="K184" i="17"/>
  <c r="J184" i="17"/>
  <c r="H184" i="17"/>
  <c r="G184" i="17"/>
  <c r="E184" i="17"/>
  <c r="D184" i="17"/>
  <c r="O183" i="17"/>
  <c r="L183" i="17"/>
  <c r="I183" i="17"/>
  <c r="F183" i="17"/>
  <c r="C183" i="17" s="1"/>
  <c r="O182" i="17"/>
  <c r="L182" i="17"/>
  <c r="L179" i="17" s="1"/>
  <c r="I182" i="17"/>
  <c r="C182" i="17" s="1"/>
  <c r="F182" i="17"/>
  <c r="O181" i="17"/>
  <c r="L181" i="17"/>
  <c r="I181" i="17"/>
  <c r="F181" i="17"/>
  <c r="C181" i="17"/>
  <c r="O180" i="17"/>
  <c r="O179" i="17" s="1"/>
  <c r="L180" i="17"/>
  <c r="I180" i="17"/>
  <c r="F180" i="17"/>
  <c r="F179" i="17" s="1"/>
  <c r="C179" i="17" s="1"/>
  <c r="N179" i="17"/>
  <c r="M179" i="17"/>
  <c r="K179" i="17"/>
  <c r="J179" i="17"/>
  <c r="I179" i="17"/>
  <c r="H179" i="17"/>
  <c r="G179" i="17"/>
  <c r="E179" i="17"/>
  <c r="D179" i="17"/>
  <c r="O178" i="17"/>
  <c r="L178" i="17"/>
  <c r="L175" i="17" s="1"/>
  <c r="I178" i="17"/>
  <c r="C178" i="17" s="1"/>
  <c r="F178" i="17"/>
  <c r="O177" i="17"/>
  <c r="L177" i="17"/>
  <c r="I177" i="17"/>
  <c r="F177" i="17"/>
  <c r="C177" i="17"/>
  <c r="O176" i="17"/>
  <c r="O175" i="17" s="1"/>
  <c r="L176" i="17"/>
  <c r="I176" i="17"/>
  <c r="F176" i="17"/>
  <c r="F175" i="17" s="1"/>
  <c r="N175" i="17"/>
  <c r="M175" i="17"/>
  <c r="M174" i="17" s="1"/>
  <c r="M173" i="17" s="1"/>
  <c r="K175" i="17"/>
  <c r="J175" i="17"/>
  <c r="I175" i="17"/>
  <c r="I174" i="17" s="1"/>
  <c r="H175" i="17"/>
  <c r="H174" i="17" s="1"/>
  <c r="H173" i="17" s="1"/>
  <c r="G175" i="17"/>
  <c r="E175" i="17"/>
  <c r="E174" i="17" s="1"/>
  <c r="E173" i="17" s="1"/>
  <c r="D175" i="17"/>
  <c r="D174" i="17" s="1"/>
  <c r="D173" i="17" s="1"/>
  <c r="N174" i="17"/>
  <c r="N173" i="17" s="1"/>
  <c r="K174" i="17"/>
  <c r="J174" i="17"/>
  <c r="J173" i="17" s="1"/>
  <c r="G174" i="17"/>
  <c r="K173" i="17"/>
  <c r="G173" i="17"/>
  <c r="O172" i="17"/>
  <c r="L172" i="17"/>
  <c r="I172" i="17"/>
  <c r="F172" i="17"/>
  <c r="C172" i="17" s="1"/>
  <c r="O171" i="17"/>
  <c r="L171" i="17"/>
  <c r="I171" i="17"/>
  <c r="F171" i="17"/>
  <c r="C171" i="17" s="1"/>
  <c r="O170" i="17"/>
  <c r="L170" i="17"/>
  <c r="I170" i="17"/>
  <c r="C170" i="17" s="1"/>
  <c r="F170" i="17"/>
  <c r="O169" i="17"/>
  <c r="L169" i="17"/>
  <c r="I169" i="17"/>
  <c r="F169" i="17"/>
  <c r="C169" i="17"/>
  <c r="O168" i="17"/>
  <c r="O166" i="17" s="1"/>
  <c r="O165" i="17" s="1"/>
  <c r="L168" i="17"/>
  <c r="I168" i="17"/>
  <c r="F168" i="17"/>
  <c r="C168" i="17" s="1"/>
  <c r="O167" i="17"/>
  <c r="L167" i="17"/>
  <c r="L166" i="17" s="1"/>
  <c r="L165" i="17" s="1"/>
  <c r="I167" i="17"/>
  <c r="I166" i="17" s="1"/>
  <c r="I165" i="17" s="1"/>
  <c r="F167" i="17"/>
  <c r="C167" i="17" s="1"/>
  <c r="N166" i="17"/>
  <c r="N165" i="17" s="1"/>
  <c r="M166" i="17"/>
  <c r="M165" i="17" s="1"/>
  <c r="K166" i="17"/>
  <c r="J166" i="17"/>
  <c r="J165" i="17" s="1"/>
  <c r="H166" i="17"/>
  <c r="G166" i="17"/>
  <c r="F166" i="17"/>
  <c r="E166" i="17"/>
  <c r="E165" i="17" s="1"/>
  <c r="D166" i="17"/>
  <c r="K165" i="17"/>
  <c r="H165" i="17"/>
  <c r="G165" i="17"/>
  <c r="D165" i="17"/>
  <c r="O164" i="17"/>
  <c r="L164" i="17"/>
  <c r="I164" i="17"/>
  <c r="F164" i="17"/>
  <c r="C164" i="17" s="1"/>
  <c r="O163" i="17"/>
  <c r="L163" i="17"/>
  <c r="I163" i="17"/>
  <c r="F163" i="17"/>
  <c r="C163" i="17" s="1"/>
  <c r="O162" i="17"/>
  <c r="L162" i="17"/>
  <c r="I162" i="17"/>
  <c r="C162" i="17" s="1"/>
  <c r="F162" i="17"/>
  <c r="O161" i="17"/>
  <c r="O160" i="17" s="1"/>
  <c r="L161" i="17"/>
  <c r="I161" i="17"/>
  <c r="F161" i="17"/>
  <c r="F160" i="17" s="1"/>
  <c r="C161" i="17"/>
  <c r="N160" i="17"/>
  <c r="M160" i="17"/>
  <c r="L160" i="17"/>
  <c r="K160" i="17"/>
  <c r="J160" i="17"/>
  <c r="H160" i="17"/>
  <c r="G160" i="17"/>
  <c r="E160" i="17"/>
  <c r="D160" i="17"/>
  <c r="O159" i="17"/>
  <c r="L159" i="17"/>
  <c r="I159" i="17"/>
  <c r="F159" i="17"/>
  <c r="C159" i="17" s="1"/>
  <c r="O158" i="17"/>
  <c r="L158" i="17"/>
  <c r="I158" i="17"/>
  <c r="C158" i="17" s="1"/>
  <c r="F158" i="17"/>
  <c r="O157" i="17"/>
  <c r="L157" i="17"/>
  <c r="I157" i="17"/>
  <c r="F157" i="17"/>
  <c r="C157" i="17"/>
  <c r="O156" i="17"/>
  <c r="L156" i="17"/>
  <c r="I156" i="17"/>
  <c r="F156" i="17"/>
  <c r="C156" i="17" s="1"/>
  <c r="O155" i="17"/>
  <c r="L155" i="17"/>
  <c r="I155" i="17"/>
  <c r="F155" i="17"/>
  <c r="C155" i="17" s="1"/>
  <c r="O154" i="17"/>
  <c r="L154" i="17"/>
  <c r="L151" i="17" s="1"/>
  <c r="I154" i="17"/>
  <c r="C154" i="17" s="1"/>
  <c r="F154" i="17"/>
  <c r="O153" i="17"/>
  <c r="L153" i="17"/>
  <c r="I153" i="17"/>
  <c r="F153" i="17"/>
  <c r="C153" i="17"/>
  <c r="O152" i="17"/>
  <c r="O151" i="17" s="1"/>
  <c r="L152" i="17"/>
  <c r="I152" i="17"/>
  <c r="F152" i="17"/>
  <c r="F151" i="17" s="1"/>
  <c r="N151" i="17"/>
  <c r="M151" i="17"/>
  <c r="K151" i="17"/>
  <c r="J151" i="17"/>
  <c r="I151" i="17"/>
  <c r="H151" i="17"/>
  <c r="G151" i="17"/>
  <c r="E151" i="17"/>
  <c r="D151" i="17"/>
  <c r="O150" i="17"/>
  <c r="L150" i="17"/>
  <c r="I150" i="17"/>
  <c r="C150" i="17" s="1"/>
  <c r="F150" i="17"/>
  <c r="O149" i="17"/>
  <c r="L149" i="17"/>
  <c r="I149" i="17"/>
  <c r="F149" i="17"/>
  <c r="C149" i="17"/>
  <c r="O148" i="17"/>
  <c r="L148" i="17"/>
  <c r="I148" i="17"/>
  <c r="F148" i="17"/>
  <c r="C148" i="17" s="1"/>
  <c r="O147" i="17"/>
  <c r="L147" i="17"/>
  <c r="I147" i="17"/>
  <c r="F147" i="17"/>
  <c r="C147" i="17" s="1"/>
  <c r="O146" i="17"/>
  <c r="L146" i="17"/>
  <c r="I146" i="17"/>
  <c r="C146" i="17" s="1"/>
  <c r="F146" i="17"/>
  <c r="O145" i="17"/>
  <c r="O144" i="17" s="1"/>
  <c r="L145" i="17"/>
  <c r="I145" i="17"/>
  <c r="F145" i="17"/>
  <c r="F144" i="17" s="1"/>
  <c r="C145" i="17"/>
  <c r="N144" i="17"/>
  <c r="M144" i="17"/>
  <c r="L144" i="17"/>
  <c r="K144" i="17"/>
  <c r="J144" i="17"/>
  <c r="H144" i="17"/>
  <c r="G144" i="17"/>
  <c r="E144" i="17"/>
  <c r="D144" i="17"/>
  <c r="O143" i="17"/>
  <c r="L143" i="17"/>
  <c r="I143" i="17"/>
  <c r="F143" i="17"/>
  <c r="C143" i="17" s="1"/>
  <c r="O142" i="17"/>
  <c r="L142" i="17"/>
  <c r="L141" i="17" s="1"/>
  <c r="I142" i="17"/>
  <c r="C142" i="17" s="1"/>
  <c r="F142" i="17"/>
  <c r="O141" i="17"/>
  <c r="N141" i="17"/>
  <c r="M141" i="17"/>
  <c r="K141" i="17"/>
  <c r="J141" i="17"/>
  <c r="H141" i="17"/>
  <c r="G141" i="17"/>
  <c r="F141" i="17"/>
  <c r="E141" i="17"/>
  <c r="D141" i="17"/>
  <c r="O140" i="17"/>
  <c r="L140" i="17"/>
  <c r="I140" i="17"/>
  <c r="F140" i="17"/>
  <c r="C140" i="17" s="1"/>
  <c r="O139" i="17"/>
  <c r="L139" i="17"/>
  <c r="I139" i="17"/>
  <c r="F139" i="17"/>
  <c r="C139" i="17" s="1"/>
  <c r="O138" i="17"/>
  <c r="L138" i="17"/>
  <c r="I138" i="17"/>
  <c r="C138" i="17" s="1"/>
  <c r="F138" i="17"/>
  <c r="O137" i="17"/>
  <c r="O136" i="17" s="1"/>
  <c r="L137" i="17"/>
  <c r="I137" i="17"/>
  <c r="F137" i="17"/>
  <c r="F136" i="17" s="1"/>
  <c r="C137" i="17"/>
  <c r="N136" i="17"/>
  <c r="M136" i="17"/>
  <c r="L136" i="17"/>
  <c r="K136" i="17"/>
  <c r="K130" i="17" s="1"/>
  <c r="J136" i="17"/>
  <c r="H136" i="17"/>
  <c r="G136" i="17"/>
  <c r="G130" i="17" s="1"/>
  <c r="E136" i="17"/>
  <c r="D136" i="17"/>
  <c r="O135" i="17"/>
  <c r="L135" i="17"/>
  <c r="I135" i="17"/>
  <c r="F135" i="17"/>
  <c r="C135" i="17" s="1"/>
  <c r="O134" i="17"/>
  <c r="L134" i="17"/>
  <c r="L131" i="17" s="1"/>
  <c r="L130" i="17" s="1"/>
  <c r="I134" i="17"/>
  <c r="C134" i="17" s="1"/>
  <c r="F134" i="17"/>
  <c r="O133" i="17"/>
  <c r="L133" i="17"/>
  <c r="I133" i="17"/>
  <c r="F133" i="17"/>
  <c r="C133" i="17"/>
  <c r="O132" i="17"/>
  <c r="O131" i="17" s="1"/>
  <c r="O130" i="17" s="1"/>
  <c r="L132" i="17"/>
  <c r="I132" i="17"/>
  <c r="F132" i="17"/>
  <c r="F131" i="17" s="1"/>
  <c r="N131" i="17"/>
  <c r="M131" i="17"/>
  <c r="M130" i="17" s="1"/>
  <c r="K131" i="17"/>
  <c r="J131" i="17"/>
  <c r="I131" i="17"/>
  <c r="H131" i="17"/>
  <c r="H130" i="17" s="1"/>
  <c r="G131" i="17"/>
  <c r="E131" i="17"/>
  <c r="E130" i="17" s="1"/>
  <c r="E75" i="17" s="1"/>
  <c r="D131" i="17"/>
  <c r="D130" i="17" s="1"/>
  <c r="N130" i="17"/>
  <c r="J130" i="17"/>
  <c r="O129" i="17"/>
  <c r="O128" i="17" s="1"/>
  <c r="L129" i="17"/>
  <c r="I129" i="17"/>
  <c r="F129" i="17"/>
  <c r="F128" i="17" s="1"/>
  <c r="C129" i="17"/>
  <c r="N128" i="17"/>
  <c r="M128" i="17"/>
  <c r="L128" i="17"/>
  <c r="K128" i="17"/>
  <c r="J128" i="17"/>
  <c r="I128" i="17"/>
  <c r="H128" i="17"/>
  <c r="G128" i="17"/>
  <c r="E128" i="17"/>
  <c r="D128" i="17"/>
  <c r="O127" i="17"/>
  <c r="L127" i="17"/>
  <c r="I127" i="17"/>
  <c r="F127" i="17"/>
  <c r="C127" i="17" s="1"/>
  <c r="O126" i="17"/>
  <c r="L126" i="17"/>
  <c r="I126" i="17"/>
  <c r="C126" i="17" s="1"/>
  <c r="F126" i="17"/>
  <c r="O125" i="17"/>
  <c r="L125" i="17"/>
  <c r="I125" i="17"/>
  <c r="F125" i="17"/>
  <c r="C125" i="17"/>
  <c r="O124" i="17"/>
  <c r="O122" i="17" s="1"/>
  <c r="L124" i="17"/>
  <c r="I124" i="17"/>
  <c r="F124" i="17"/>
  <c r="C124" i="17" s="1"/>
  <c r="O123" i="17"/>
  <c r="L123" i="17"/>
  <c r="L122" i="17" s="1"/>
  <c r="I123" i="17"/>
  <c r="I122" i="17" s="1"/>
  <c r="F123" i="17"/>
  <c r="C123" i="17" s="1"/>
  <c r="N122" i="17"/>
  <c r="M122" i="17"/>
  <c r="K122" i="17"/>
  <c r="J122" i="17"/>
  <c r="H122" i="17"/>
  <c r="G122" i="17"/>
  <c r="F122" i="17"/>
  <c r="E122" i="17"/>
  <c r="D122" i="17"/>
  <c r="O121" i="17"/>
  <c r="L121" i="17"/>
  <c r="I121" i="17"/>
  <c r="F121" i="17"/>
  <c r="C121" i="17"/>
  <c r="O120" i="17"/>
  <c r="L120" i="17"/>
  <c r="I120" i="17"/>
  <c r="F120" i="17"/>
  <c r="C120" i="17" s="1"/>
  <c r="O119" i="17"/>
  <c r="L119" i="17"/>
  <c r="I119" i="17"/>
  <c r="F119" i="17"/>
  <c r="C119" i="17" s="1"/>
  <c r="O118" i="17"/>
  <c r="L118" i="17"/>
  <c r="I118" i="17"/>
  <c r="C118" i="17" s="1"/>
  <c r="F118" i="17"/>
  <c r="O117" i="17"/>
  <c r="O116" i="17" s="1"/>
  <c r="L117" i="17"/>
  <c r="I117" i="17"/>
  <c r="F117" i="17"/>
  <c r="F116" i="17" s="1"/>
  <c r="C117" i="17"/>
  <c r="N116" i="17"/>
  <c r="M116" i="17"/>
  <c r="L116" i="17"/>
  <c r="K116" i="17"/>
  <c r="J116" i="17"/>
  <c r="H116" i="17"/>
  <c r="G116" i="17"/>
  <c r="E116" i="17"/>
  <c r="D116" i="17"/>
  <c r="O115" i="17"/>
  <c r="L115" i="17"/>
  <c r="I115" i="17"/>
  <c r="F115" i="17"/>
  <c r="C115" i="17" s="1"/>
  <c r="O114" i="17"/>
  <c r="L114" i="17"/>
  <c r="I114" i="17"/>
  <c r="C114" i="17" s="1"/>
  <c r="F114" i="17"/>
  <c r="O113" i="17"/>
  <c r="O112" i="17" s="1"/>
  <c r="L113" i="17"/>
  <c r="I113" i="17"/>
  <c r="F113" i="17"/>
  <c r="F112" i="17" s="1"/>
  <c r="C113" i="17"/>
  <c r="N112" i="17"/>
  <c r="M112" i="17"/>
  <c r="L112" i="17"/>
  <c r="K112" i="17"/>
  <c r="J112" i="17"/>
  <c r="H112" i="17"/>
  <c r="G112" i="17"/>
  <c r="E112" i="17"/>
  <c r="D112" i="17"/>
  <c r="O111" i="17"/>
  <c r="L111" i="17"/>
  <c r="I111" i="17"/>
  <c r="F111" i="17"/>
  <c r="C111" i="17" s="1"/>
  <c r="O110" i="17"/>
  <c r="L110" i="17"/>
  <c r="I110" i="17"/>
  <c r="C110" i="17" s="1"/>
  <c r="F110" i="17"/>
  <c r="O109" i="17"/>
  <c r="L109" i="17"/>
  <c r="I109" i="17"/>
  <c r="F109" i="17"/>
  <c r="C109" i="17"/>
  <c r="O108" i="17"/>
  <c r="L108" i="17"/>
  <c r="I108" i="17"/>
  <c r="F108" i="17"/>
  <c r="C108" i="17" s="1"/>
  <c r="O107" i="17"/>
  <c r="L107" i="17"/>
  <c r="I107" i="17"/>
  <c r="F107" i="17"/>
  <c r="C107" i="17" s="1"/>
  <c r="O106" i="17"/>
  <c r="L106" i="17"/>
  <c r="L103" i="17" s="1"/>
  <c r="I106" i="17"/>
  <c r="C106" i="17" s="1"/>
  <c r="F106" i="17"/>
  <c r="O105" i="17"/>
  <c r="L105" i="17"/>
  <c r="I105" i="17"/>
  <c r="F105" i="17"/>
  <c r="C105" i="17"/>
  <c r="O104" i="17"/>
  <c r="O103" i="17" s="1"/>
  <c r="L104" i="17"/>
  <c r="I104" i="17"/>
  <c r="F104" i="17"/>
  <c r="F103" i="17" s="1"/>
  <c r="N103" i="17"/>
  <c r="M103" i="17"/>
  <c r="K103" i="17"/>
  <c r="J103" i="17"/>
  <c r="I103" i="17"/>
  <c r="H103" i="17"/>
  <c r="G103" i="17"/>
  <c r="E103" i="17"/>
  <c r="D103" i="17"/>
  <c r="O102" i="17"/>
  <c r="L102" i="17"/>
  <c r="I102" i="17"/>
  <c r="C102" i="17" s="1"/>
  <c r="F102" i="17"/>
  <c r="O101" i="17"/>
  <c r="L101" i="17"/>
  <c r="I101" i="17"/>
  <c r="F101" i="17"/>
  <c r="C101" i="17"/>
  <c r="O100" i="17"/>
  <c r="L100" i="17"/>
  <c r="I100" i="17"/>
  <c r="F100" i="17"/>
  <c r="C100" i="17" s="1"/>
  <c r="O99" i="17"/>
  <c r="L99" i="17"/>
  <c r="I99" i="17"/>
  <c r="F99" i="17"/>
  <c r="C99" i="17" s="1"/>
  <c r="O98" i="17"/>
  <c r="L98" i="17"/>
  <c r="L95" i="17" s="1"/>
  <c r="I98" i="17"/>
  <c r="C98" i="17" s="1"/>
  <c r="F98" i="17"/>
  <c r="O97" i="17"/>
  <c r="L97" i="17"/>
  <c r="I97" i="17"/>
  <c r="F97" i="17"/>
  <c r="C97" i="17"/>
  <c r="O96" i="17"/>
  <c r="O95" i="17" s="1"/>
  <c r="L96" i="17"/>
  <c r="I96" i="17"/>
  <c r="F96" i="17"/>
  <c r="F95" i="17" s="1"/>
  <c r="N95" i="17"/>
  <c r="M95" i="17"/>
  <c r="K95" i="17"/>
  <c r="J95" i="17"/>
  <c r="I95" i="17"/>
  <c r="H95" i="17"/>
  <c r="G95" i="17"/>
  <c r="E95" i="17"/>
  <c r="D95" i="17"/>
  <c r="O94" i="17"/>
  <c r="L94" i="17"/>
  <c r="I94" i="17"/>
  <c r="C94" i="17" s="1"/>
  <c r="F94" i="17"/>
  <c r="O93" i="17"/>
  <c r="L93" i="17"/>
  <c r="I93" i="17"/>
  <c r="F93" i="17"/>
  <c r="C93" i="17"/>
  <c r="O92" i="17"/>
  <c r="L92" i="17"/>
  <c r="I92" i="17"/>
  <c r="F92" i="17"/>
  <c r="C92" i="17" s="1"/>
  <c r="O91" i="17"/>
  <c r="L91" i="17"/>
  <c r="I91" i="17"/>
  <c r="F91" i="17"/>
  <c r="C91" i="17" s="1"/>
  <c r="O90" i="17"/>
  <c r="L90" i="17"/>
  <c r="L89" i="17" s="1"/>
  <c r="I90" i="17"/>
  <c r="C90" i="17" s="1"/>
  <c r="F90" i="17"/>
  <c r="O89" i="17"/>
  <c r="N89" i="17"/>
  <c r="N83" i="17" s="1"/>
  <c r="M89" i="17"/>
  <c r="K89" i="17"/>
  <c r="J89" i="17"/>
  <c r="J83" i="17" s="1"/>
  <c r="H89" i="17"/>
  <c r="G89" i="17"/>
  <c r="E89" i="17"/>
  <c r="D89" i="17"/>
  <c r="O88" i="17"/>
  <c r="L88" i="17"/>
  <c r="I88" i="17"/>
  <c r="F88" i="17"/>
  <c r="C88" i="17" s="1"/>
  <c r="O87" i="17"/>
  <c r="L87" i="17"/>
  <c r="I87" i="17"/>
  <c r="F87" i="17"/>
  <c r="C87" i="17" s="1"/>
  <c r="O86" i="17"/>
  <c r="L86" i="17"/>
  <c r="I86" i="17"/>
  <c r="C86" i="17" s="1"/>
  <c r="F86" i="17"/>
  <c r="O85" i="17"/>
  <c r="O84" i="17" s="1"/>
  <c r="L85" i="17"/>
  <c r="I85" i="17"/>
  <c r="F85" i="17"/>
  <c r="F84" i="17" s="1"/>
  <c r="C85" i="17"/>
  <c r="N84" i="17"/>
  <c r="M84" i="17"/>
  <c r="L84" i="17"/>
  <c r="L83" i="17" s="1"/>
  <c r="K84" i="17"/>
  <c r="K83" i="17" s="1"/>
  <c r="J84" i="17"/>
  <c r="H84" i="17"/>
  <c r="H83" i="17" s="1"/>
  <c r="G84" i="17"/>
  <c r="G83" i="17" s="1"/>
  <c r="E84" i="17"/>
  <c r="D84" i="17"/>
  <c r="D83" i="17" s="1"/>
  <c r="M83" i="17"/>
  <c r="E83" i="17"/>
  <c r="O82" i="17"/>
  <c r="L82" i="17"/>
  <c r="I82" i="17"/>
  <c r="C82" i="17" s="1"/>
  <c r="F82" i="17"/>
  <c r="O81" i="17"/>
  <c r="O80" i="17" s="1"/>
  <c r="L81" i="17"/>
  <c r="I81" i="17"/>
  <c r="F81" i="17"/>
  <c r="F80" i="17" s="1"/>
  <c r="C81" i="17"/>
  <c r="N80" i="17"/>
  <c r="M80" i="17"/>
  <c r="L80" i="17"/>
  <c r="K80" i="17"/>
  <c r="J80" i="17"/>
  <c r="H80" i="17"/>
  <c r="G80" i="17"/>
  <c r="E80" i="17"/>
  <c r="D80" i="17"/>
  <c r="O79" i="17"/>
  <c r="L79" i="17"/>
  <c r="I79" i="17"/>
  <c r="F79" i="17"/>
  <c r="C79" i="17" s="1"/>
  <c r="O78" i="17"/>
  <c r="L78" i="17"/>
  <c r="L77" i="17" s="1"/>
  <c r="L76" i="17" s="1"/>
  <c r="L75" i="17" s="1"/>
  <c r="I78" i="17"/>
  <c r="C78" i="17" s="1"/>
  <c r="F78" i="17"/>
  <c r="O77" i="17"/>
  <c r="O76" i="17" s="1"/>
  <c r="N77" i="17"/>
  <c r="N76" i="17" s="1"/>
  <c r="N75" i="17" s="1"/>
  <c r="M77" i="17"/>
  <c r="K77" i="17"/>
  <c r="K76" i="17" s="1"/>
  <c r="K75" i="17" s="1"/>
  <c r="J77" i="17"/>
  <c r="J76" i="17" s="1"/>
  <c r="J75" i="17" s="1"/>
  <c r="H77" i="17"/>
  <c r="G77" i="17"/>
  <c r="G76" i="17" s="1"/>
  <c r="F77" i="17"/>
  <c r="E77" i="17"/>
  <c r="D77" i="17"/>
  <c r="M76" i="17"/>
  <c r="H76" i="17"/>
  <c r="E76" i="17"/>
  <c r="D76" i="17"/>
  <c r="D75" i="17" s="1"/>
  <c r="O74" i="17"/>
  <c r="L74" i="17"/>
  <c r="I74" i="17"/>
  <c r="C74" i="17" s="1"/>
  <c r="F74" i="17"/>
  <c r="O73" i="17"/>
  <c r="L73" i="17"/>
  <c r="I73" i="17"/>
  <c r="F73" i="17"/>
  <c r="C73" i="17"/>
  <c r="O72" i="17"/>
  <c r="L72" i="17"/>
  <c r="I72" i="17"/>
  <c r="F72" i="17"/>
  <c r="C72" i="17" s="1"/>
  <c r="O71" i="17"/>
  <c r="L71" i="17"/>
  <c r="I71" i="17"/>
  <c r="F71" i="17"/>
  <c r="C71" i="17" s="1"/>
  <c r="O70" i="17"/>
  <c r="L70" i="17"/>
  <c r="L69" i="17" s="1"/>
  <c r="L67" i="17" s="1"/>
  <c r="I70" i="17"/>
  <c r="C70" i="17" s="1"/>
  <c r="F70" i="17"/>
  <c r="O69" i="17"/>
  <c r="N69" i="17"/>
  <c r="N67" i="17" s="1"/>
  <c r="M69" i="17"/>
  <c r="K69" i="17"/>
  <c r="K67" i="17" s="1"/>
  <c r="K53" i="17" s="1"/>
  <c r="J69" i="17"/>
  <c r="J67" i="17" s="1"/>
  <c r="H69" i="17"/>
  <c r="G69" i="17"/>
  <c r="G67" i="17" s="1"/>
  <c r="G53" i="17" s="1"/>
  <c r="E69" i="17"/>
  <c r="D69" i="17"/>
  <c r="O68" i="17"/>
  <c r="O67" i="17" s="1"/>
  <c r="L68" i="17"/>
  <c r="I68" i="17"/>
  <c r="F68" i="17"/>
  <c r="M67" i="17"/>
  <c r="H67" i="17"/>
  <c r="E67" i="17"/>
  <c r="D67" i="17"/>
  <c r="O66" i="17"/>
  <c r="L66" i="17"/>
  <c r="I66" i="17"/>
  <c r="C66" i="17" s="1"/>
  <c r="F66" i="17"/>
  <c r="O65" i="17"/>
  <c r="L65" i="17"/>
  <c r="I65" i="17"/>
  <c r="F65" i="17"/>
  <c r="C65" i="17"/>
  <c r="O64" i="17"/>
  <c r="L64" i="17"/>
  <c r="I64" i="17"/>
  <c r="F64" i="17"/>
  <c r="C64" i="17" s="1"/>
  <c r="O63" i="17"/>
  <c r="L63" i="17"/>
  <c r="I63" i="17"/>
  <c r="F63" i="17"/>
  <c r="C63" i="17" s="1"/>
  <c r="O62" i="17"/>
  <c r="L62" i="17"/>
  <c r="I62" i="17"/>
  <c r="C62" i="17" s="1"/>
  <c r="F62" i="17"/>
  <c r="O61" i="17"/>
  <c r="L61" i="17"/>
  <c r="I61" i="17"/>
  <c r="F61" i="17"/>
  <c r="C61" i="17"/>
  <c r="O60" i="17"/>
  <c r="O58" i="17" s="1"/>
  <c r="L60" i="17"/>
  <c r="I60" i="17"/>
  <c r="F60" i="17"/>
  <c r="C60" i="17" s="1"/>
  <c r="O59" i="17"/>
  <c r="L59" i="17"/>
  <c r="L58" i="17" s="1"/>
  <c r="I59" i="17"/>
  <c r="I58" i="17" s="1"/>
  <c r="F59" i="17"/>
  <c r="C59" i="17" s="1"/>
  <c r="N58" i="17"/>
  <c r="M58" i="17"/>
  <c r="K58" i="17"/>
  <c r="J58" i="17"/>
  <c r="H58" i="17"/>
  <c r="G58" i="17"/>
  <c r="F58" i="17"/>
  <c r="C58" i="17" s="1"/>
  <c r="E58" i="17"/>
  <c r="D58" i="17"/>
  <c r="O57" i="17"/>
  <c r="L57" i="17"/>
  <c r="I57" i="17"/>
  <c r="F57" i="17"/>
  <c r="C57" i="17"/>
  <c r="O56" i="17"/>
  <c r="O55" i="17" s="1"/>
  <c r="O54" i="17" s="1"/>
  <c r="O53" i="17" s="1"/>
  <c r="L56" i="17"/>
  <c r="I56" i="17"/>
  <c r="F56" i="17"/>
  <c r="F55" i="17" s="1"/>
  <c r="N55" i="17"/>
  <c r="M55" i="17"/>
  <c r="M54" i="17" s="1"/>
  <c r="M53" i="17" s="1"/>
  <c r="L55" i="17"/>
  <c r="K55" i="17"/>
  <c r="J55" i="17"/>
  <c r="I55" i="17"/>
  <c r="I54" i="17" s="1"/>
  <c r="H55" i="17"/>
  <c r="H54" i="17" s="1"/>
  <c r="H53" i="17" s="1"/>
  <c r="G55" i="17"/>
  <c r="E55" i="17"/>
  <c r="E54" i="17" s="1"/>
  <c r="E53" i="17" s="1"/>
  <c r="E52" i="17" s="1"/>
  <c r="E51" i="17" s="1"/>
  <c r="D55" i="17"/>
  <c r="D54" i="17" s="1"/>
  <c r="D53" i="17" s="1"/>
  <c r="D52" i="17" s="1"/>
  <c r="N54" i="17"/>
  <c r="K54" i="17"/>
  <c r="J54" i="17"/>
  <c r="J53" i="17" s="1"/>
  <c r="J52" i="17" s="1"/>
  <c r="J51" i="17" s="1"/>
  <c r="J50" i="17" s="1"/>
  <c r="G54" i="17"/>
  <c r="O47" i="17"/>
  <c r="C47" i="17" s="1"/>
  <c r="O46" i="17"/>
  <c r="C46" i="17"/>
  <c r="O45" i="17"/>
  <c r="C45" i="17" s="1"/>
  <c r="N45" i="17"/>
  <c r="M45" i="17"/>
  <c r="L44" i="17"/>
  <c r="I44" i="17"/>
  <c r="C44" i="17" s="1"/>
  <c r="F44" i="17"/>
  <c r="L43" i="17"/>
  <c r="K43" i="17"/>
  <c r="J43" i="17"/>
  <c r="H43" i="17"/>
  <c r="H20" i="17" s="1"/>
  <c r="G43" i="17"/>
  <c r="F43" i="17"/>
  <c r="E43" i="17"/>
  <c r="D43" i="17"/>
  <c r="D20" i="17" s="1"/>
  <c r="F42" i="17"/>
  <c r="C42" i="17"/>
  <c r="F41" i="17"/>
  <c r="C41" i="17" s="1"/>
  <c r="E41" i="17"/>
  <c r="D41" i="17"/>
  <c r="L40" i="17"/>
  <c r="C40" i="17" s="1"/>
  <c r="L39" i="17"/>
  <c r="C39" i="17"/>
  <c r="L38" i="17"/>
  <c r="C38" i="17" s="1"/>
  <c r="L37" i="17"/>
  <c r="C37" i="17"/>
  <c r="L36" i="17"/>
  <c r="C36" i="17" s="1"/>
  <c r="K36" i="17"/>
  <c r="J36" i="17"/>
  <c r="L35" i="17"/>
  <c r="C35" i="17" s="1"/>
  <c r="L34" i="17"/>
  <c r="C34" i="17"/>
  <c r="L33" i="17"/>
  <c r="C33" i="17" s="1"/>
  <c r="K33" i="17"/>
  <c r="J33" i="17"/>
  <c r="L32" i="17"/>
  <c r="C32" i="17" s="1"/>
  <c r="K31" i="17"/>
  <c r="J31" i="17"/>
  <c r="J26" i="17" s="1"/>
  <c r="J287" i="17" s="1"/>
  <c r="L30" i="17"/>
  <c r="C30" i="17"/>
  <c r="L29" i="17"/>
  <c r="C29" i="17" s="1"/>
  <c r="L28" i="17"/>
  <c r="C28" i="17"/>
  <c r="L27" i="17"/>
  <c r="C27" i="17" s="1"/>
  <c r="K27" i="17"/>
  <c r="J27" i="17"/>
  <c r="K26" i="17"/>
  <c r="F25" i="17"/>
  <c r="C25" i="17" s="1"/>
  <c r="I24" i="17"/>
  <c r="F24" i="17"/>
  <c r="C24" i="17"/>
  <c r="O23" i="17"/>
  <c r="O21" i="17" s="1"/>
  <c r="L23" i="17"/>
  <c r="I23" i="17"/>
  <c r="F23" i="17"/>
  <c r="C23" i="17" s="1"/>
  <c r="O22" i="17"/>
  <c r="L22" i="17"/>
  <c r="L21" i="17" s="1"/>
  <c r="I22" i="17"/>
  <c r="I21" i="17" s="1"/>
  <c r="F22" i="17"/>
  <c r="C22" i="17" s="1"/>
  <c r="N21" i="17"/>
  <c r="N289" i="17" s="1"/>
  <c r="N288" i="17" s="1"/>
  <c r="M21" i="17"/>
  <c r="M289" i="17" s="1"/>
  <c r="M288" i="17" s="1"/>
  <c r="K21" i="17"/>
  <c r="K289" i="17" s="1"/>
  <c r="K288" i="17" s="1"/>
  <c r="J21" i="17"/>
  <c r="J289" i="17" s="1"/>
  <c r="J288" i="17" s="1"/>
  <c r="H21" i="17"/>
  <c r="H289" i="17" s="1"/>
  <c r="H288" i="17" s="1"/>
  <c r="G21" i="17"/>
  <c r="G289" i="17" s="1"/>
  <c r="G288" i="17" s="1"/>
  <c r="F21" i="17"/>
  <c r="C21" i="17" s="1"/>
  <c r="E21" i="17"/>
  <c r="E289" i="17" s="1"/>
  <c r="E288" i="17" s="1"/>
  <c r="D21" i="17"/>
  <c r="D289" i="17" s="1"/>
  <c r="D288" i="17" s="1"/>
  <c r="K20" i="17"/>
  <c r="G20" i="17"/>
  <c r="O298" i="16"/>
  <c r="L298" i="16"/>
  <c r="I298" i="16"/>
  <c r="F298" i="16"/>
  <c r="C298" i="16" s="1"/>
  <c r="O297" i="16"/>
  <c r="L297" i="16"/>
  <c r="I297" i="16"/>
  <c r="F297" i="16"/>
  <c r="C297" i="16" s="1"/>
  <c r="O296" i="16"/>
  <c r="L296" i="16"/>
  <c r="I296" i="16"/>
  <c r="C296" i="16" s="1"/>
  <c r="F296" i="16"/>
  <c r="O295" i="16"/>
  <c r="L295" i="16"/>
  <c r="I295" i="16"/>
  <c r="F295" i="16"/>
  <c r="C295" i="16"/>
  <c r="O294" i="16"/>
  <c r="L294" i="16"/>
  <c r="I294" i="16"/>
  <c r="F294" i="16"/>
  <c r="C294" i="16" s="1"/>
  <c r="O293" i="16"/>
  <c r="L293" i="16"/>
  <c r="I293" i="16"/>
  <c r="I290" i="16" s="1"/>
  <c r="F293" i="16"/>
  <c r="C293" i="16" s="1"/>
  <c r="O292" i="16"/>
  <c r="L292" i="16"/>
  <c r="I292" i="16"/>
  <c r="C292" i="16" s="1"/>
  <c r="F292" i="16"/>
  <c r="O291" i="16"/>
  <c r="O290" i="16" s="1"/>
  <c r="L291" i="16"/>
  <c r="I291" i="16"/>
  <c r="F291" i="16"/>
  <c r="F290" i="16" s="1"/>
  <c r="C291" i="16"/>
  <c r="N290" i="16"/>
  <c r="M290" i="16"/>
  <c r="L290" i="16"/>
  <c r="K290" i="16"/>
  <c r="J290" i="16"/>
  <c r="H290" i="16"/>
  <c r="G290" i="16"/>
  <c r="E290" i="16"/>
  <c r="D290" i="16"/>
  <c r="O285" i="16"/>
  <c r="L285" i="16"/>
  <c r="I285" i="16"/>
  <c r="F285" i="16"/>
  <c r="C285" i="16" s="1"/>
  <c r="O284" i="16"/>
  <c r="L284" i="16"/>
  <c r="L283" i="16" s="1"/>
  <c r="I284" i="16"/>
  <c r="C284" i="16" s="1"/>
  <c r="F284" i="16"/>
  <c r="O283" i="16"/>
  <c r="N283" i="16"/>
  <c r="M283" i="16"/>
  <c r="K283" i="16"/>
  <c r="J283" i="16"/>
  <c r="H283" i="16"/>
  <c r="G283" i="16"/>
  <c r="F283" i="16"/>
  <c r="E283" i="16"/>
  <c r="D283" i="16"/>
  <c r="O282" i="16"/>
  <c r="O281" i="16" s="1"/>
  <c r="L282" i="16"/>
  <c r="I282" i="16"/>
  <c r="F282" i="16"/>
  <c r="F281" i="16" s="1"/>
  <c r="N281" i="16"/>
  <c r="M281" i="16"/>
  <c r="L281" i="16"/>
  <c r="K281" i="16"/>
  <c r="J281" i="16"/>
  <c r="I281" i="16"/>
  <c r="H281" i="16"/>
  <c r="G281" i="16"/>
  <c r="E281" i="16"/>
  <c r="D281" i="16"/>
  <c r="O280" i="16"/>
  <c r="L280" i="16"/>
  <c r="I280" i="16"/>
  <c r="C280" i="16" s="1"/>
  <c r="F280" i="16"/>
  <c r="O279" i="16"/>
  <c r="L279" i="16"/>
  <c r="I279" i="16"/>
  <c r="F279" i="16"/>
  <c r="C279" i="16"/>
  <c r="O278" i="16"/>
  <c r="O276" i="16" s="1"/>
  <c r="L278" i="16"/>
  <c r="I278" i="16"/>
  <c r="F278" i="16"/>
  <c r="C278" i="16" s="1"/>
  <c r="O277" i="16"/>
  <c r="L277" i="16"/>
  <c r="L276" i="16" s="1"/>
  <c r="I277" i="16"/>
  <c r="I276" i="16" s="1"/>
  <c r="F277" i="16"/>
  <c r="C277" i="16" s="1"/>
  <c r="N276" i="16"/>
  <c r="M276" i="16"/>
  <c r="K276" i="16"/>
  <c r="J276" i="16"/>
  <c r="H276" i="16"/>
  <c r="G276" i="16"/>
  <c r="F276" i="16"/>
  <c r="C276" i="16" s="1"/>
  <c r="E276" i="16"/>
  <c r="D276" i="16"/>
  <c r="O275" i="16"/>
  <c r="L275" i="16"/>
  <c r="I275" i="16"/>
  <c r="F275" i="16"/>
  <c r="C275" i="16"/>
  <c r="O274" i="16"/>
  <c r="O272" i="16" s="1"/>
  <c r="L274" i="16"/>
  <c r="I274" i="16"/>
  <c r="F274" i="16"/>
  <c r="C274" i="16" s="1"/>
  <c r="O273" i="16"/>
  <c r="L273" i="16"/>
  <c r="L272" i="16" s="1"/>
  <c r="L270" i="16" s="1"/>
  <c r="L269" i="16" s="1"/>
  <c r="I273" i="16"/>
  <c r="I272" i="16" s="1"/>
  <c r="F273" i="16"/>
  <c r="C273" i="16" s="1"/>
  <c r="N272" i="16"/>
  <c r="N270" i="16" s="1"/>
  <c r="N269" i="16" s="1"/>
  <c r="M272" i="16"/>
  <c r="M270" i="16" s="1"/>
  <c r="M269" i="16" s="1"/>
  <c r="K272" i="16"/>
  <c r="J272" i="16"/>
  <c r="J270" i="16" s="1"/>
  <c r="J269" i="16" s="1"/>
  <c r="H272" i="16"/>
  <c r="G272" i="16"/>
  <c r="F272" i="16"/>
  <c r="E272" i="16"/>
  <c r="E270" i="16" s="1"/>
  <c r="E269" i="16" s="1"/>
  <c r="D272" i="16"/>
  <c r="O271" i="16"/>
  <c r="O270" i="16" s="1"/>
  <c r="O269" i="16" s="1"/>
  <c r="L271" i="16"/>
  <c r="I271" i="16"/>
  <c r="F271" i="16"/>
  <c r="F270" i="16" s="1"/>
  <c r="C271" i="16"/>
  <c r="K270" i="16"/>
  <c r="K269" i="16" s="1"/>
  <c r="H270" i="16"/>
  <c r="H269" i="16" s="1"/>
  <c r="G270" i="16"/>
  <c r="G269" i="16" s="1"/>
  <c r="D270" i="16"/>
  <c r="D269" i="16" s="1"/>
  <c r="O268" i="16"/>
  <c r="L268" i="16"/>
  <c r="I268" i="16"/>
  <c r="C268" i="16" s="1"/>
  <c r="F268" i="16"/>
  <c r="O267" i="16"/>
  <c r="L267" i="16"/>
  <c r="I267" i="16"/>
  <c r="F267" i="16"/>
  <c r="C267" i="16"/>
  <c r="O266" i="16"/>
  <c r="O264" i="16" s="1"/>
  <c r="L266" i="16"/>
  <c r="I266" i="16"/>
  <c r="F266" i="16"/>
  <c r="C266" i="16" s="1"/>
  <c r="O265" i="16"/>
  <c r="L265" i="16"/>
  <c r="L264" i="16" s="1"/>
  <c r="I265" i="16"/>
  <c r="I264" i="16" s="1"/>
  <c r="F265" i="16"/>
  <c r="C265" i="16" s="1"/>
  <c r="N264" i="16"/>
  <c r="M264" i="16"/>
  <c r="K264" i="16"/>
  <c r="J264" i="16"/>
  <c r="H264" i="16"/>
  <c r="G264" i="16"/>
  <c r="F264" i="16"/>
  <c r="C264" i="16" s="1"/>
  <c r="E264" i="16"/>
  <c r="D264" i="16"/>
  <c r="O263" i="16"/>
  <c r="L263" i="16"/>
  <c r="I263" i="16"/>
  <c r="F263" i="16"/>
  <c r="C263" i="16"/>
  <c r="O262" i="16"/>
  <c r="O260" i="16" s="1"/>
  <c r="O259" i="16" s="1"/>
  <c r="L262" i="16"/>
  <c r="I262" i="16"/>
  <c r="F262" i="16"/>
  <c r="C262" i="16" s="1"/>
  <c r="O261" i="16"/>
  <c r="L261" i="16"/>
  <c r="L260" i="16" s="1"/>
  <c r="I261" i="16"/>
  <c r="I260" i="16" s="1"/>
  <c r="F261" i="16"/>
  <c r="C261" i="16" s="1"/>
  <c r="N260" i="16"/>
  <c r="N259" i="16" s="1"/>
  <c r="M260" i="16"/>
  <c r="M259" i="16" s="1"/>
  <c r="K260" i="16"/>
  <c r="J260" i="16"/>
  <c r="J259" i="16" s="1"/>
  <c r="H260" i="16"/>
  <c r="G260" i="16"/>
  <c r="F260" i="16"/>
  <c r="E260" i="16"/>
  <c r="E259" i="16" s="1"/>
  <c r="D260" i="16"/>
  <c r="K259" i="16"/>
  <c r="H259" i="16"/>
  <c r="G259" i="16"/>
  <c r="D259" i="16"/>
  <c r="O258" i="16"/>
  <c r="L258" i="16"/>
  <c r="I258" i="16"/>
  <c r="F258" i="16"/>
  <c r="C258" i="16" s="1"/>
  <c r="O257" i="16"/>
  <c r="L257" i="16"/>
  <c r="I257" i="16"/>
  <c r="F257" i="16"/>
  <c r="C257" i="16" s="1"/>
  <c r="O256" i="16"/>
  <c r="L256" i="16"/>
  <c r="I256" i="16"/>
  <c r="C256" i="16" s="1"/>
  <c r="F256" i="16"/>
  <c r="O255" i="16"/>
  <c r="L255" i="16"/>
  <c r="I255" i="16"/>
  <c r="F255" i="16"/>
  <c r="C255" i="16"/>
  <c r="O254" i="16"/>
  <c r="O252" i="16" s="1"/>
  <c r="O251" i="16" s="1"/>
  <c r="L254" i="16"/>
  <c r="I254" i="16"/>
  <c r="F254" i="16"/>
  <c r="C254" i="16" s="1"/>
  <c r="O253" i="16"/>
  <c r="L253" i="16"/>
  <c r="L252" i="16" s="1"/>
  <c r="L251" i="16" s="1"/>
  <c r="I253" i="16"/>
  <c r="I252" i="16" s="1"/>
  <c r="I251" i="16" s="1"/>
  <c r="F253" i="16"/>
  <c r="C253" i="16" s="1"/>
  <c r="N252" i="16"/>
  <c r="N251" i="16" s="1"/>
  <c r="M252" i="16"/>
  <c r="M251" i="16" s="1"/>
  <c r="K252" i="16"/>
  <c r="J252" i="16"/>
  <c r="J251" i="16" s="1"/>
  <c r="H252" i="16"/>
  <c r="G252" i="16"/>
  <c r="F252" i="16"/>
  <c r="C252" i="16" s="1"/>
  <c r="E252" i="16"/>
  <c r="E251" i="16" s="1"/>
  <c r="D252" i="16"/>
  <c r="K251" i="16"/>
  <c r="H251" i="16"/>
  <c r="G251" i="16"/>
  <c r="D251" i="16"/>
  <c r="O250" i="16"/>
  <c r="L250" i="16"/>
  <c r="I250" i="16"/>
  <c r="F250" i="16"/>
  <c r="C250" i="16" s="1"/>
  <c r="O249" i="16"/>
  <c r="L249" i="16"/>
  <c r="I249" i="16"/>
  <c r="F249" i="16"/>
  <c r="C249" i="16" s="1"/>
  <c r="O248" i="16"/>
  <c r="L248" i="16"/>
  <c r="I248" i="16"/>
  <c r="C248" i="16" s="1"/>
  <c r="F248" i="16"/>
  <c r="O247" i="16"/>
  <c r="O246" i="16" s="1"/>
  <c r="L247" i="16"/>
  <c r="I247" i="16"/>
  <c r="F247" i="16"/>
  <c r="F246" i="16" s="1"/>
  <c r="C247" i="16"/>
  <c r="N246" i="16"/>
  <c r="M246" i="16"/>
  <c r="L246" i="16"/>
  <c r="K246" i="16"/>
  <c r="J246" i="16"/>
  <c r="H246" i="16"/>
  <c r="G246" i="16"/>
  <c r="E246" i="16"/>
  <c r="D246" i="16"/>
  <c r="O245" i="16"/>
  <c r="L245" i="16"/>
  <c r="I245" i="16"/>
  <c r="F245" i="16"/>
  <c r="C245" i="16" s="1"/>
  <c r="O244" i="16"/>
  <c r="L244" i="16"/>
  <c r="I244" i="16"/>
  <c r="C244" i="16" s="1"/>
  <c r="F244" i="16"/>
  <c r="O243" i="16"/>
  <c r="L243" i="16"/>
  <c r="I243" i="16"/>
  <c r="F243" i="16"/>
  <c r="C243" i="16"/>
  <c r="O242" i="16"/>
  <c r="L242" i="16"/>
  <c r="I242" i="16"/>
  <c r="F242" i="16"/>
  <c r="C242" i="16" s="1"/>
  <c r="O241" i="16"/>
  <c r="L241" i="16"/>
  <c r="I241" i="16"/>
  <c r="F241" i="16"/>
  <c r="C241" i="16" s="1"/>
  <c r="O240" i="16"/>
  <c r="L240" i="16"/>
  <c r="I240" i="16"/>
  <c r="C240" i="16" s="1"/>
  <c r="F240" i="16"/>
  <c r="O239" i="16"/>
  <c r="O238" i="16" s="1"/>
  <c r="L239" i="16"/>
  <c r="I239" i="16"/>
  <c r="F239" i="16"/>
  <c r="C239" i="16"/>
  <c r="N238" i="16"/>
  <c r="M238" i="16"/>
  <c r="L238" i="16"/>
  <c r="K238" i="16"/>
  <c r="J238" i="16"/>
  <c r="H238" i="16"/>
  <c r="G238" i="16"/>
  <c r="E238" i="16"/>
  <c r="D238" i="16"/>
  <c r="O237" i="16"/>
  <c r="L237" i="16"/>
  <c r="I237" i="16"/>
  <c r="F237" i="16"/>
  <c r="C237" i="16" s="1"/>
  <c r="O236" i="16"/>
  <c r="L236" i="16"/>
  <c r="L235" i="16" s="1"/>
  <c r="I236" i="16"/>
  <c r="C236" i="16" s="1"/>
  <c r="F236" i="16"/>
  <c r="O235" i="16"/>
  <c r="N235" i="16"/>
  <c r="M235" i="16"/>
  <c r="K235" i="16"/>
  <c r="J235" i="16"/>
  <c r="H235" i="16"/>
  <c r="G235" i="16"/>
  <c r="F235" i="16"/>
  <c r="E235" i="16"/>
  <c r="D235" i="16"/>
  <c r="O234" i="16"/>
  <c r="O233" i="16" s="1"/>
  <c r="L234" i="16"/>
  <c r="I234" i="16"/>
  <c r="F234" i="16"/>
  <c r="F233" i="16" s="1"/>
  <c r="N233" i="16"/>
  <c r="M233" i="16"/>
  <c r="M231" i="16" s="1"/>
  <c r="M230" i="16" s="1"/>
  <c r="L233" i="16"/>
  <c r="K233" i="16"/>
  <c r="J233" i="16"/>
  <c r="I233" i="16"/>
  <c r="H233" i="16"/>
  <c r="H231" i="16" s="1"/>
  <c r="H230" i="16" s="1"/>
  <c r="G233" i="16"/>
  <c r="E233" i="16"/>
  <c r="E231" i="16" s="1"/>
  <c r="D233" i="16"/>
  <c r="D231" i="16" s="1"/>
  <c r="D230" i="16" s="1"/>
  <c r="O232" i="16"/>
  <c r="L232" i="16"/>
  <c r="L231" i="16" s="1"/>
  <c r="I232" i="16"/>
  <c r="F232" i="16"/>
  <c r="C232" i="16" s="1"/>
  <c r="N231" i="16"/>
  <c r="N230" i="16" s="1"/>
  <c r="K231" i="16"/>
  <c r="K230" i="16" s="1"/>
  <c r="J231" i="16"/>
  <c r="G231" i="16"/>
  <c r="G230" i="16" s="1"/>
  <c r="O229" i="16"/>
  <c r="L229" i="16"/>
  <c r="I229" i="16"/>
  <c r="F229" i="16"/>
  <c r="C229" i="16" s="1"/>
  <c r="O228" i="16"/>
  <c r="L228" i="16"/>
  <c r="L227" i="16" s="1"/>
  <c r="I228" i="16"/>
  <c r="C228" i="16" s="1"/>
  <c r="F228" i="16"/>
  <c r="O227" i="16"/>
  <c r="N227" i="16"/>
  <c r="M227" i="16"/>
  <c r="K227" i="16"/>
  <c r="J227" i="16"/>
  <c r="H227" i="16"/>
  <c r="G227" i="16"/>
  <c r="F227" i="16"/>
  <c r="E227" i="16"/>
  <c r="D227" i="16"/>
  <c r="O226" i="16"/>
  <c r="L226" i="16"/>
  <c r="I226" i="16"/>
  <c r="F226" i="16"/>
  <c r="C226" i="16" s="1"/>
  <c r="E226" i="16"/>
  <c r="E204" i="16" s="1"/>
  <c r="D226" i="16"/>
  <c r="O225" i="16"/>
  <c r="L225" i="16"/>
  <c r="I225" i="16"/>
  <c r="F225" i="16"/>
  <c r="C225" i="16"/>
  <c r="O224" i="16"/>
  <c r="L224" i="16"/>
  <c r="I224" i="16"/>
  <c r="F224" i="16"/>
  <c r="C224" i="16" s="1"/>
  <c r="O223" i="16"/>
  <c r="L223" i="16"/>
  <c r="I223" i="16"/>
  <c r="F223" i="16"/>
  <c r="C223" i="16" s="1"/>
  <c r="O222" i="16"/>
  <c r="L222" i="16"/>
  <c r="I222" i="16"/>
  <c r="C222" i="16" s="1"/>
  <c r="F222" i="16"/>
  <c r="O221" i="16"/>
  <c r="L221" i="16"/>
  <c r="I221" i="16"/>
  <c r="F221" i="16"/>
  <c r="C221" i="16"/>
  <c r="O220" i="16"/>
  <c r="L220" i="16"/>
  <c r="I220" i="16"/>
  <c r="F220" i="16"/>
  <c r="C220" i="16" s="1"/>
  <c r="O219" i="16"/>
  <c r="L219" i="16"/>
  <c r="I219" i="16"/>
  <c r="F219" i="16"/>
  <c r="C219" i="16" s="1"/>
  <c r="O218" i="16"/>
  <c r="L218" i="16"/>
  <c r="I218" i="16"/>
  <c r="C218" i="16" s="1"/>
  <c r="F218" i="16"/>
  <c r="O217" i="16"/>
  <c r="O216" i="16" s="1"/>
  <c r="L217" i="16"/>
  <c r="I217" i="16"/>
  <c r="F217" i="16"/>
  <c r="C217" i="16"/>
  <c r="N216" i="16"/>
  <c r="M216" i="16"/>
  <c r="L216" i="16"/>
  <c r="K216" i="16"/>
  <c r="J216" i="16"/>
  <c r="H216" i="16"/>
  <c r="G216" i="16"/>
  <c r="E216" i="16"/>
  <c r="D216" i="16"/>
  <c r="O215" i="16"/>
  <c r="L215" i="16"/>
  <c r="I215" i="16"/>
  <c r="F215" i="16"/>
  <c r="C215" i="16" s="1"/>
  <c r="O214" i="16"/>
  <c r="L214" i="16"/>
  <c r="I214" i="16"/>
  <c r="C214" i="16" s="1"/>
  <c r="F214" i="16"/>
  <c r="O213" i="16"/>
  <c r="L213" i="16"/>
  <c r="I213" i="16"/>
  <c r="F213" i="16"/>
  <c r="C213" i="16"/>
  <c r="O212" i="16"/>
  <c r="L212" i="16"/>
  <c r="I212" i="16"/>
  <c r="F212" i="16"/>
  <c r="C212" i="16" s="1"/>
  <c r="O211" i="16"/>
  <c r="L211" i="16"/>
  <c r="I211" i="16"/>
  <c r="F211" i="16"/>
  <c r="C211" i="16" s="1"/>
  <c r="O210" i="16"/>
  <c r="L210" i="16"/>
  <c r="I210" i="16"/>
  <c r="F210" i="16"/>
  <c r="C210" i="16" s="1"/>
  <c r="O209" i="16"/>
  <c r="L209" i="16"/>
  <c r="I209" i="16"/>
  <c r="F209" i="16"/>
  <c r="C209" i="16"/>
  <c r="O208" i="16"/>
  <c r="L208" i="16"/>
  <c r="I208" i="16"/>
  <c r="F208" i="16"/>
  <c r="C208" i="16" s="1"/>
  <c r="O207" i="16"/>
  <c r="L207" i="16"/>
  <c r="I207" i="16"/>
  <c r="F207" i="16"/>
  <c r="C207" i="16" s="1"/>
  <c r="O206" i="16"/>
  <c r="L206" i="16"/>
  <c r="L205" i="16" s="1"/>
  <c r="L204" i="16" s="1"/>
  <c r="I206" i="16"/>
  <c r="I205" i="16" s="1"/>
  <c r="F206" i="16"/>
  <c r="C206" i="16" s="1"/>
  <c r="O205" i="16"/>
  <c r="O204" i="16" s="1"/>
  <c r="N205" i="16"/>
  <c r="N204" i="16" s="1"/>
  <c r="M205" i="16"/>
  <c r="K205" i="16"/>
  <c r="K204" i="16" s="1"/>
  <c r="J205" i="16"/>
  <c r="J204" i="16" s="1"/>
  <c r="H205" i="16"/>
  <c r="G205" i="16"/>
  <c r="G204" i="16" s="1"/>
  <c r="E205" i="16"/>
  <c r="D205" i="16"/>
  <c r="M204" i="16"/>
  <c r="H204" i="16"/>
  <c r="D204" i="16"/>
  <c r="O203" i="16"/>
  <c r="L203" i="16"/>
  <c r="I203" i="16"/>
  <c r="F203" i="16"/>
  <c r="C203" i="16" s="1"/>
  <c r="O202" i="16"/>
  <c r="L202" i="16"/>
  <c r="I202" i="16"/>
  <c r="C202" i="16" s="1"/>
  <c r="F202" i="16"/>
  <c r="O201" i="16"/>
  <c r="L201" i="16"/>
  <c r="I201" i="16"/>
  <c r="F201" i="16"/>
  <c r="C201" i="16"/>
  <c r="O200" i="16"/>
  <c r="O198" i="16" s="1"/>
  <c r="L200" i="16"/>
  <c r="I200" i="16"/>
  <c r="F200" i="16"/>
  <c r="C200" i="16" s="1"/>
  <c r="O199" i="16"/>
  <c r="L199" i="16"/>
  <c r="L198" i="16" s="1"/>
  <c r="L196" i="16" s="1"/>
  <c r="L195" i="16" s="1"/>
  <c r="I199" i="16"/>
  <c r="I198" i="16" s="1"/>
  <c r="I196" i="16" s="1"/>
  <c r="F199" i="16"/>
  <c r="C199" i="16" s="1"/>
  <c r="N198" i="16"/>
  <c r="N196" i="16" s="1"/>
  <c r="N195" i="16" s="1"/>
  <c r="N194" i="16" s="1"/>
  <c r="M198" i="16"/>
  <c r="M196" i="16" s="1"/>
  <c r="M195" i="16" s="1"/>
  <c r="M194" i="16" s="1"/>
  <c r="K198" i="16"/>
  <c r="J198" i="16"/>
  <c r="J196" i="16" s="1"/>
  <c r="J195" i="16" s="1"/>
  <c r="H198" i="16"/>
  <c r="G198" i="16"/>
  <c r="F198" i="16"/>
  <c r="E198" i="16"/>
  <c r="E196" i="16" s="1"/>
  <c r="E195" i="16" s="1"/>
  <c r="D198" i="16"/>
  <c r="O197" i="16"/>
  <c r="O196" i="16" s="1"/>
  <c r="O195" i="16" s="1"/>
  <c r="L197" i="16"/>
  <c r="I197" i="16"/>
  <c r="F197" i="16"/>
  <c r="F196" i="16" s="1"/>
  <c r="C197" i="16"/>
  <c r="K196" i="16"/>
  <c r="K195" i="16" s="1"/>
  <c r="K194" i="16" s="1"/>
  <c r="H196" i="16"/>
  <c r="H195" i="16" s="1"/>
  <c r="G196" i="16"/>
  <c r="D196" i="16"/>
  <c r="D195" i="16" s="1"/>
  <c r="D194" i="16" s="1"/>
  <c r="O193" i="16"/>
  <c r="O192" i="16" s="1"/>
  <c r="O191" i="16" s="1"/>
  <c r="L193" i="16"/>
  <c r="I193" i="16"/>
  <c r="F193" i="16"/>
  <c r="F192" i="16" s="1"/>
  <c r="C193" i="16"/>
  <c r="N192" i="16"/>
  <c r="M192" i="16"/>
  <c r="L192" i="16"/>
  <c r="L191" i="16" s="1"/>
  <c r="K192" i="16"/>
  <c r="K191" i="16" s="1"/>
  <c r="J192" i="16"/>
  <c r="I192" i="16"/>
  <c r="H192" i="16"/>
  <c r="H191" i="16" s="1"/>
  <c r="G192" i="16"/>
  <c r="G191" i="16" s="1"/>
  <c r="E192" i="16"/>
  <c r="D192" i="16"/>
  <c r="D191" i="16" s="1"/>
  <c r="N191" i="16"/>
  <c r="M191" i="16"/>
  <c r="J191" i="16"/>
  <c r="I191" i="16"/>
  <c r="E191" i="16"/>
  <c r="O190" i="16"/>
  <c r="L190" i="16"/>
  <c r="I190" i="16"/>
  <c r="C190" i="16" s="1"/>
  <c r="F190" i="16"/>
  <c r="O189" i="16"/>
  <c r="O188" i="16" s="1"/>
  <c r="O187" i="16" s="1"/>
  <c r="L189" i="16"/>
  <c r="I189" i="16"/>
  <c r="F189" i="16"/>
  <c r="C189" i="16"/>
  <c r="N188" i="16"/>
  <c r="M188" i="16"/>
  <c r="L188" i="16"/>
  <c r="L187" i="16" s="1"/>
  <c r="K188" i="16"/>
  <c r="K187" i="16" s="1"/>
  <c r="J188" i="16"/>
  <c r="H188" i="16"/>
  <c r="G188" i="16"/>
  <c r="G187" i="16" s="1"/>
  <c r="F188" i="16"/>
  <c r="E188" i="16"/>
  <c r="D188" i="16"/>
  <c r="D187" i="16" s="1"/>
  <c r="N187" i="16"/>
  <c r="M187" i="16"/>
  <c r="J187" i="16"/>
  <c r="E187" i="16"/>
  <c r="O186" i="16"/>
  <c r="L186" i="16"/>
  <c r="I186" i="16"/>
  <c r="C186" i="16" s="1"/>
  <c r="F186" i="16"/>
  <c r="O185" i="16"/>
  <c r="O184" i="16" s="1"/>
  <c r="L185" i="16"/>
  <c r="I185" i="16"/>
  <c r="F185" i="16"/>
  <c r="F184" i="16" s="1"/>
  <c r="C185" i="16"/>
  <c r="N184" i="16"/>
  <c r="M184" i="16"/>
  <c r="L184" i="16"/>
  <c r="K184" i="16"/>
  <c r="J184" i="16"/>
  <c r="H184" i="16"/>
  <c r="G184" i="16"/>
  <c r="E184" i="16"/>
  <c r="D184" i="16"/>
  <c r="O183" i="16"/>
  <c r="L183" i="16"/>
  <c r="I183" i="16"/>
  <c r="F183" i="16"/>
  <c r="C183" i="16" s="1"/>
  <c r="O182" i="16"/>
  <c r="L182" i="16"/>
  <c r="L179" i="16" s="1"/>
  <c r="I182" i="16"/>
  <c r="C182" i="16" s="1"/>
  <c r="F182" i="16"/>
  <c r="O181" i="16"/>
  <c r="L181" i="16"/>
  <c r="I181" i="16"/>
  <c r="F181" i="16"/>
  <c r="C181" i="16"/>
  <c r="O180" i="16"/>
  <c r="O179" i="16" s="1"/>
  <c r="L180" i="16"/>
  <c r="I180" i="16"/>
  <c r="F180" i="16"/>
  <c r="F179" i="16" s="1"/>
  <c r="N179" i="16"/>
  <c r="M179" i="16"/>
  <c r="K179" i="16"/>
  <c r="J179" i="16"/>
  <c r="I179" i="16"/>
  <c r="H179" i="16"/>
  <c r="G179" i="16"/>
  <c r="E179" i="16"/>
  <c r="D179" i="16"/>
  <c r="O178" i="16"/>
  <c r="L178" i="16"/>
  <c r="L175" i="16" s="1"/>
  <c r="I178" i="16"/>
  <c r="C178" i="16" s="1"/>
  <c r="F178" i="16"/>
  <c r="O177" i="16"/>
  <c r="L177" i="16"/>
  <c r="I177" i="16"/>
  <c r="F177" i="16"/>
  <c r="C177" i="16"/>
  <c r="O176" i="16"/>
  <c r="O175" i="16" s="1"/>
  <c r="L176" i="16"/>
  <c r="I176" i="16"/>
  <c r="F176" i="16"/>
  <c r="F175" i="16" s="1"/>
  <c r="N175" i="16"/>
  <c r="M175" i="16"/>
  <c r="M174" i="16" s="1"/>
  <c r="M173" i="16" s="1"/>
  <c r="K175" i="16"/>
  <c r="J175" i="16"/>
  <c r="I175" i="16"/>
  <c r="I174" i="16" s="1"/>
  <c r="H175" i="16"/>
  <c r="H174" i="16" s="1"/>
  <c r="H173" i="16" s="1"/>
  <c r="G175" i="16"/>
  <c r="E175" i="16"/>
  <c r="E174" i="16" s="1"/>
  <c r="E173" i="16" s="1"/>
  <c r="D175" i="16"/>
  <c r="D174" i="16" s="1"/>
  <c r="D173" i="16" s="1"/>
  <c r="N174" i="16"/>
  <c r="N173" i="16" s="1"/>
  <c r="K174" i="16"/>
  <c r="J174" i="16"/>
  <c r="J173" i="16" s="1"/>
  <c r="G174" i="16"/>
  <c r="K173" i="16"/>
  <c r="G173" i="16"/>
  <c r="O172" i="16"/>
  <c r="L172" i="16"/>
  <c r="I172" i="16"/>
  <c r="F172" i="16"/>
  <c r="C172" i="16" s="1"/>
  <c r="O171" i="16"/>
  <c r="L171" i="16"/>
  <c r="I171" i="16"/>
  <c r="F171" i="16"/>
  <c r="C171" i="16" s="1"/>
  <c r="O170" i="16"/>
  <c r="L170" i="16"/>
  <c r="I170" i="16"/>
  <c r="C170" i="16" s="1"/>
  <c r="F170" i="16"/>
  <c r="O169" i="16"/>
  <c r="L169" i="16"/>
  <c r="L166" i="16" s="1"/>
  <c r="L165" i="16" s="1"/>
  <c r="I169" i="16"/>
  <c r="F169" i="16"/>
  <c r="C169" i="16"/>
  <c r="O168" i="16"/>
  <c r="O166" i="16" s="1"/>
  <c r="O165" i="16" s="1"/>
  <c r="L168" i="16"/>
  <c r="I168" i="16"/>
  <c r="F168" i="16"/>
  <c r="C168" i="16" s="1"/>
  <c r="O167" i="16"/>
  <c r="L167" i="16"/>
  <c r="I167" i="16"/>
  <c r="I166" i="16" s="1"/>
  <c r="I165" i="16" s="1"/>
  <c r="F167" i="16"/>
  <c r="C167" i="16" s="1"/>
  <c r="N166" i="16"/>
  <c r="N165" i="16" s="1"/>
  <c r="M166" i="16"/>
  <c r="M165" i="16" s="1"/>
  <c r="K166" i="16"/>
  <c r="J166" i="16"/>
  <c r="J165" i="16" s="1"/>
  <c r="H166" i="16"/>
  <c r="G166" i="16"/>
  <c r="F166" i="16"/>
  <c r="C166" i="16" s="1"/>
  <c r="E166" i="16"/>
  <c r="E165" i="16" s="1"/>
  <c r="D166" i="16"/>
  <c r="K165" i="16"/>
  <c r="H165" i="16"/>
  <c r="G165" i="16"/>
  <c r="D165" i="16"/>
  <c r="O164" i="16"/>
  <c r="L164" i="16"/>
  <c r="I164" i="16"/>
  <c r="F164" i="16"/>
  <c r="C164" i="16" s="1"/>
  <c r="O163" i="16"/>
  <c r="L163" i="16"/>
  <c r="I163" i="16"/>
  <c r="F163" i="16"/>
  <c r="C163" i="16" s="1"/>
  <c r="O162" i="16"/>
  <c r="L162" i="16"/>
  <c r="I162" i="16"/>
  <c r="C162" i="16" s="1"/>
  <c r="F162" i="16"/>
  <c r="O161" i="16"/>
  <c r="O160" i="16" s="1"/>
  <c r="L161" i="16"/>
  <c r="I161" i="16"/>
  <c r="F161" i="16"/>
  <c r="C161" i="16"/>
  <c r="N160" i="16"/>
  <c r="M160" i="16"/>
  <c r="L160" i="16"/>
  <c r="K160" i="16"/>
  <c r="J160" i="16"/>
  <c r="H160" i="16"/>
  <c r="G160" i="16"/>
  <c r="F160" i="16"/>
  <c r="E160" i="16"/>
  <c r="D160" i="16"/>
  <c r="O159" i="16"/>
  <c r="L159" i="16"/>
  <c r="I159" i="16"/>
  <c r="F159" i="16"/>
  <c r="C159" i="16" s="1"/>
  <c r="O158" i="16"/>
  <c r="L158" i="16"/>
  <c r="I158" i="16"/>
  <c r="C158" i="16" s="1"/>
  <c r="F158" i="16"/>
  <c r="O157" i="16"/>
  <c r="L157" i="16"/>
  <c r="I157" i="16"/>
  <c r="F157" i="16"/>
  <c r="C157" i="16"/>
  <c r="O156" i="16"/>
  <c r="L156" i="16"/>
  <c r="I156" i="16"/>
  <c r="F156" i="16"/>
  <c r="C156" i="16" s="1"/>
  <c r="O155" i="16"/>
  <c r="L155" i="16"/>
  <c r="I155" i="16"/>
  <c r="F155" i="16"/>
  <c r="C155" i="16" s="1"/>
  <c r="O154" i="16"/>
  <c r="L154" i="16"/>
  <c r="L151" i="16" s="1"/>
  <c r="I154" i="16"/>
  <c r="F154" i="16"/>
  <c r="C154" i="16" s="1"/>
  <c r="O153" i="16"/>
  <c r="L153" i="16"/>
  <c r="I153" i="16"/>
  <c r="F153" i="16"/>
  <c r="C153" i="16"/>
  <c r="O152" i="16"/>
  <c r="O151" i="16" s="1"/>
  <c r="L152" i="16"/>
  <c r="I152" i="16"/>
  <c r="F152" i="16"/>
  <c r="F151" i="16" s="1"/>
  <c r="N151" i="16"/>
  <c r="M151" i="16"/>
  <c r="K151" i="16"/>
  <c r="J151" i="16"/>
  <c r="I151" i="16"/>
  <c r="H151" i="16"/>
  <c r="G151" i="16"/>
  <c r="E151" i="16"/>
  <c r="D151" i="16"/>
  <c r="O150" i="16"/>
  <c r="L150" i="16"/>
  <c r="I150" i="16"/>
  <c r="F150" i="16"/>
  <c r="C150" i="16" s="1"/>
  <c r="O149" i="16"/>
  <c r="L149" i="16"/>
  <c r="I149" i="16"/>
  <c r="F149" i="16"/>
  <c r="C149" i="16"/>
  <c r="O148" i="16"/>
  <c r="L148" i="16"/>
  <c r="I148" i="16"/>
  <c r="F148" i="16"/>
  <c r="C148" i="16" s="1"/>
  <c r="O147" i="16"/>
  <c r="L147" i="16"/>
  <c r="I147" i="16"/>
  <c r="F147" i="16"/>
  <c r="C147" i="16" s="1"/>
  <c r="O146" i="16"/>
  <c r="L146" i="16"/>
  <c r="I146" i="16"/>
  <c r="I144" i="16" s="1"/>
  <c r="F146" i="16"/>
  <c r="C146" i="16" s="1"/>
  <c r="O145" i="16"/>
  <c r="O144" i="16" s="1"/>
  <c r="L145" i="16"/>
  <c r="I145" i="16"/>
  <c r="F145" i="16"/>
  <c r="C145" i="16"/>
  <c r="N144" i="16"/>
  <c r="M144" i="16"/>
  <c r="L144" i="16"/>
  <c r="K144" i="16"/>
  <c r="J144" i="16"/>
  <c r="H144" i="16"/>
  <c r="G144" i="16"/>
  <c r="E144" i="16"/>
  <c r="D144" i="16"/>
  <c r="O143" i="16"/>
  <c r="L143" i="16"/>
  <c r="I143" i="16"/>
  <c r="F143" i="16"/>
  <c r="C143" i="16" s="1"/>
  <c r="O142" i="16"/>
  <c r="L142" i="16"/>
  <c r="L141" i="16" s="1"/>
  <c r="I142" i="16"/>
  <c r="I141" i="16" s="1"/>
  <c r="F142" i="16"/>
  <c r="C142" i="16" s="1"/>
  <c r="O141" i="16"/>
  <c r="N141" i="16"/>
  <c r="M141" i="16"/>
  <c r="K141" i="16"/>
  <c r="J141" i="16"/>
  <c r="H141" i="16"/>
  <c r="G141" i="16"/>
  <c r="F141" i="16"/>
  <c r="E141" i="16"/>
  <c r="D141" i="16"/>
  <c r="O140" i="16"/>
  <c r="L140" i="16"/>
  <c r="I140" i="16"/>
  <c r="F140" i="16"/>
  <c r="C140" i="16" s="1"/>
  <c r="O139" i="16"/>
  <c r="L139" i="16"/>
  <c r="I139" i="16"/>
  <c r="F139" i="16"/>
  <c r="C139" i="16" s="1"/>
  <c r="O138" i="16"/>
  <c r="L138" i="16"/>
  <c r="I138" i="16"/>
  <c r="I136" i="16" s="1"/>
  <c r="F138" i="16"/>
  <c r="C138" i="16" s="1"/>
  <c r="O137" i="16"/>
  <c r="O136" i="16" s="1"/>
  <c r="L137" i="16"/>
  <c r="I137" i="16"/>
  <c r="F137" i="16"/>
  <c r="C137" i="16"/>
  <c r="N136" i="16"/>
  <c r="M136" i="16"/>
  <c r="L136" i="16"/>
  <c r="K136" i="16"/>
  <c r="K130" i="16" s="1"/>
  <c r="J136" i="16"/>
  <c r="H136" i="16"/>
  <c r="G136" i="16"/>
  <c r="G130" i="16" s="1"/>
  <c r="E136" i="16"/>
  <c r="D136" i="16"/>
  <c r="O135" i="16"/>
  <c r="L135" i="16"/>
  <c r="I135" i="16"/>
  <c r="F135" i="16"/>
  <c r="C135" i="16" s="1"/>
  <c r="O134" i="16"/>
  <c r="L134" i="16"/>
  <c r="L131" i="16" s="1"/>
  <c r="L130" i="16" s="1"/>
  <c r="I134" i="16"/>
  <c r="F134" i="16"/>
  <c r="C134" i="16" s="1"/>
  <c r="O133" i="16"/>
  <c r="L133" i="16"/>
  <c r="I133" i="16"/>
  <c r="F133" i="16"/>
  <c r="C133" i="16"/>
  <c r="O132" i="16"/>
  <c r="O131" i="16" s="1"/>
  <c r="O130" i="16" s="1"/>
  <c r="L132" i="16"/>
  <c r="I132" i="16"/>
  <c r="F132" i="16"/>
  <c r="F131" i="16" s="1"/>
  <c r="N131" i="16"/>
  <c r="M131" i="16"/>
  <c r="M130" i="16" s="1"/>
  <c r="K131" i="16"/>
  <c r="J131" i="16"/>
  <c r="I131" i="16"/>
  <c r="H131" i="16"/>
  <c r="H130" i="16" s="1"/>
  <c r="G131" i="16"/>
  <c r="E131" i="16"/>
  <c r="E130" i="16" s="1"/>
  <c r="D131" i="16"/>
  <c r="D130" i="16" s="1"/>
  <c r="N130" i="16"/>
  <c r="J130" i="16"/>
  <c r="O129" i="16"/>
  <c r="O128" i="16" s="1"/>
  <c r="L129" i="16"/>
  <c r="I129" i="16"/>
  <c r="F129" i="16"/>
  <c r="C129" i="16"/>
  <c r="N128" i="16"/>
  <c r="M128" i="16"/>
  <c r="L128" i="16"/>
  <c r="K128" i="16"/>
  <c r="J128" i="16"/>
  <c r="I128" i="16"/>
  <c r="H128" i="16"/>
  <c r="G128" i="16"/>
  <c r="F128" i="16"/>
  <c r="E128" i="16"/>
  <c r="D128" i="16"/>
  <c r="O127" i="16"/>
  <c r="L127" i="16"/>
  <c r="I127" i="16"/>
  <c r="F127" i="16"/>
  <c r="C127" i="16" s="1"/>
  <c r="O126" i="16"/>
  <c r="L126" i="16"/>
  <c r="I126" i="16"/>
  <c r="F126" i="16"/>
  <c r="C126" i="16" s="1"/>
  <c r="O125" i="16"/>
  <c r="L125" i="16"/>
  <c r="L122" i="16" s="1"/>
  <c r="I125" i="16"/>
  <c r="F125" i="16"/>
  <c r="C125" i="16"/>
  <c r="O124" i="16"/>
  <c r="O122" i="16" s="1"/>
  <c r="L124" i="16"/>
  <c r="I124" i="16"/>
  <c r="F124" i="16"/>
  <c r="C124" i="16" s="1"/>
  <c r="O123" i="16"/>
  <c r="L123" i="16"/>
  <c r="I123" i="16"/>
  <c r="I122" i="16" s="1"/>
  <c r="F123" i="16"/>
  <c r="C123" i="16" s="1"/>
  <c r="N122" i="16"/>
  <c r="M122" i="16"/>
  <c r="K122" i="16"/>
  <c r="J122" i="16"/>
  <c r="H122" i="16"/>
  <c r="G122" i="16"/>
  <c r="F122" i="16"/>
  <c r="E122" i="16"/>
  <c r="D122" i="16"/>
  <c r="O121" i="16"/>
  <c r="L121" i="16"/>
  <c r="I121" i="16"/>
  <c r="F121" i="16"/>
  <c r="C121" i="16"/>
  <c r="O120" i="16"/>
  <c r="L120" i="16"/>
  <c r="I120" i="16"/>
  <c r="F120" i="16"/>
  <c r="C120" i="16" s="1"/>
  <c r="O119" i="16"/>
  <c r="L119" i="16"/>
  <c r="I119" i="16"/>
  <c r="F119" i="16"/>
  <c r="C119" i="16" s="1"/>
  <c r="O118" i="16"/>
  <c r="L118" i="16"/>
  <c r="I118" i="16"/>
  <c r="I116" i="16" s="1"/>
  <c r="F118" i="16"/>
  <c r="C118" i="16" s="1"/>
  <c r="O117" i="16"/>
  <c r="O116" i="16" s="1"/>
  <c r="L117" i="16"/>
  <c r="I117" i="16"/>
  <c r="F117" i="16"/>
  <c r="C117" i="16"/>
  <c r="N116" i="16"/>
  <c r="M116" i="16"/>
  <c r="L116" i="16"/>
  <c r="K116" i="16"/>
  <c r="J116" i="16"/>
  <c r="H116" i="16"/>
  <c r="G116" i="16"/>
  <c r="E116" i="16"/>
  <c r="D116" i="16"/>
  <c r="O115" i="16"/>
  <c r="L115" i="16"/>
  <c r="I115" i="16"/>
  <c r="F115" i="16"/>
  <c r="C115" i="16" s="1"/>
  <c r="O114" i="16"/>
  <c r="L114" i="16"/>
  <c r="I114" i="16"/>
  <c r="I112" i="16" s="1"/>
  <c r="F114" i="16"/>
  <c r="C114" i="16" s="1"/>
  <c r="O113" i="16"/>
  <c r="O112" i="16" s="1"/>
  <c r="L113" i="16"/>
  <c r="I113" i="16"/>
  <c r="F113" i="16"/>
  <c r="C113" i="16"/>
  <c r="N112" i="16"/>
  <c r="M112" i="16"/>
  <c r="L112" i="16"/>
  <c r="K112" i="16"/>
  <c r="J112" i="16"/>
  <c r="H112" i="16"/>
  <c r="G112" i="16"/>
  <c r="E112" i="16"/>
  <c r="D112" i="16"/>
  <c r="O111" i="16"/>
  <c r="L111" i="16"/>
  <c r="I111" i="16"/>
  <c r="F111" i="16"/>
  <c r="C111" i="16" s="1"/>
  <c r="O110" i="16"/>
  <c r="L110" i="16"/>
  <c r="I110" i="16"/>
  <c r="F110" i="16"/>
  <c r="C110" i="16" s="1"/>
  <c r="O109" i="16"/>
  <c r="L109" i="16"/>
  <c r="I109" i="16"/>
  <c r="F109" i="16"/>
  <c r="C109" i="16"/>
  <c r="O108" i="16"/>
  <c r="L108" i="16"/>
  <c r="I108" i="16"/>
  <c r="F108" i="16"/>
  <c r="C108" i="16" s="1"/>
  <c r="O107" i="16"/>
  <c r="L107" i="16"/>
  <c r="I107" i="16"/>
  <c r="F107" i="16"/>
  <c r="C107" i="16" s="1"/>
  <c r="O106" i="16"/>
  <c r="L106" i="16"/>
  <c r="L103" i="16" s="1"/>
  <c r="I106" i="16"/>
  <c r="C106" i="16" s="1"/>
  <c r="F106" i="16"/>
  <c r="O105" i="16"/>
  <c r="L105" i="16"/>
  <c r="I105" i="16"/>
  <c r="F105" i="16"/>
  <c r="C105" i="16"/>
  <c r="O104" i="16"/>
  <c r="O103" i="16" s="1"/>
  <c r="L104" i="16"/>
  <c r="I104" i="16"/>
  <c r="F104" i="16"/>
  <c r="F103" i="16" s="1"/>
  <c r="N103" i="16"/>
  <c r="M103" i="16"/>
  <c r="K103" i="16"/>
  <c r="J103" i="16"/>
  <c r="I103" i="16"/>
  <c r="H103" i="16"/>
  <c r="G103" i="16"/>
  <c r="E103" i="16"/>
  <c r="D103" i="16"/>
  <c r="O102" i="16"/>
  <c r="L102" i="16"/>
  <c r="I102" i="16"/>
  <c r="C102" i="16" s="1"/>
  <c r="F102" i="16"/>
  <c r="O101" i="16"/>
  <c r="L101" i="16"/>
  <c r="I101" i="16"/>
  <c r="F101" i="16"/>
  <c r="C101" i="16"/>
  <c r="O100" i="16"/>
  <c r="L100" i="16"/>
  <c r="I100" i="16"/>
  <c r="F100" i="16"/>
  <c r="C100" i="16" s="1"/>
  <c r="O99" i="16"/>
  <c r="L99" i="16"/>
  <c r="I99" i="16"/>
  <c r="F99" i="16"/>
  <c r="C99" i="16" s="1"/>
  <c r="O98" i="16"/>
  <c r="L98" i="16"/>
  <c r="L95" i="16" s="1"/>
  <c r="I98" i="16"/>
  <c r="C98" i="16" s="1"/>
  <c r="F98" i="16"/>
  <c r="O97" i="16"/>
  <c r="L97" i="16"/>
  <c r="I97" i="16"/>
  <c r="F97" i="16"/>
  <c r="C97" i="16"/>
  <c r="O96" i="16"/>
  <c r="O95" i="16" s="1"/>
  <c r="L96" i="16"/>
  <c r="I96" i="16"/>
  <c r="F96" i="16"/>
  <c r="F95" i="16" s="1"/>
  <c r="N95" i="16"/>
  <c r="M95" i="16"/>
  <c r="K95" i="16"/>
  <c r="J95" i="16"/>
  <c r="I95" i="16"/>
  <c r="H95" i="16"/>
  <c r="G95" i="16"/>
  <c r="E95" i="16"/>
  <c r="D95" i="16"/>
  <c r="O94" i="16"/>
  <c r="L94" i="16"/>
  <c r="I94" i="16"/>
  <c r="C94" i="16" s="1"/>
  <c r="F94" i="16"/>
  <c r="O93" i="16"/>
  <c r="L93" i="16"/>
  <c r="I93" i="16"/>
  <c r="F93" i="16"/>
  <c r="C93" i="16"/>
  <c r="O92" i="16"/>
  <c r="L92" i="16"/>
  <c r="I92" i="16"/>
  <c r="F92" i="16"/>
  <c r="C92" i="16" s="1"/>
  <c r="O91" i="16"/>
  <c r="L91" i="16"/>
  <c r="I91" i="16"/>
  <c r="F91" i="16"/>
  <c r="C91" i="16" s="1"/>
  <c r="O90" i="16"/>
  <c r="L90" i="16"/>
  <c r="L89" i="16" s="1"/>
  <c r="I90" i="16"/>
  <c r="C90" i="16" s="1"/>
  <c r="F90" i="16"/>
  <c r="O89" i="16"/>
  <c r="N89" i="16"/>
  <c r="N83" i="16" s="1"/>
  <c r="M89" i="16"/>
  <c r="K89" i="16"/>
  <c r="J89" i="16"/>
  <c r="J83" i="16" s="1"/>
  <c r="H89" i="16"/>
  <c r="G89" i="16"/>
  <c r="E89" i="16"/>
  <c r="D89" i="16"/>
  <c r="O88" i="16"/>
  <c r="L88" i="16"/>
  <c r="I88" i="16"/>
  <c r="F88" i="16"/>
  <c r="C88" i="16" s="1"/>
  <c r="O87" i="16"/>
  <c r="L87" i="16"/>
  <c r="I87" i="16"/>
  <c r="F87" i="16"/>
  <c r="C87" i="16" s="1"/>
  <c r="O86" i="16"/>
  <c r="L86" i="16"/>
  <c r="I86" i="16"/>
  <c r="C86" i="16" s="1"/>
  <c r="F86" i="16"/>
  <c r="O85" i="16"/>
  <c r="O84" i="16" s="1"/>
  <c r="L85" i="16"/>
  <c r="I85" i="16"/>
  <c r="F85" i="16"/>
  <c r="C85" i="16"/>
  <c r="N84" i="16"/>
  <c r="M84" i="16"/>
  <c r="L84" i="16"/>
  <c r="K84" i="16"/>
  <c r="K83" i="16" s="1"/>
  <c r="J84" i="16"/>
  <c r="H84" i="16"/>
  <c r="H83" i="16" s="1"/>
  <c r="G84" i="16"/>
  <c r="G83" i="16" s="1"/>
  <c r="E84" i="16"/>
  <c r="D84" i="16"/>
  <c r="D83" i="16" s="1"/>
  <c r="M83" i="16"/>
  <c r="E83" i="16"/>
  <c r="O82" i="16"/>
  <c r="L82" i="16"/>
  <c r="I82" i="16"/>
  <c r="I80" i="16" s="1"/>
  <c r="C80" i="16" s="1"/>
  <c r="F82" i="16"/>
  <c r="C82" i="16" s="1"/>
  <c r="O81" i="16"/>
  <c r="O80" i="16" s="1"/>
  <c r="L81" i="16"/>
  <c r="I81" i="16"/>
  <c r="F81" i="16"/>
  <c r="C81" i="16"/>
  <c r="N80" i="16"/>
  <c r="M80" i="16"/>
  <c r="L80" i="16"/>
  <c r="K80" i="16"/>
  <c r="J80" i="16"/>
  <c r="H80" i="16"/>
  <c r="G80" i="16"/>
  <c r="F80" i="16"/>
  <c r="E80" i="16"/>
  <c r="D80" i="16"/>
  <c r="O79" i="16"/>
  <c r="L79" i="16"/>
  <c r="I79" i="16"/>
  <c r="F79" i="16"/>
  <c r="C79" i="16" s="1"/>
  <c r="O78" i="16"/>
  <c r="L78" i="16"/>
  <c r="L77" i="16" s="1"/>
  <c r="L76" i="16" s="1"/>
  <c r="I78" i="16"/>
  <c r="I77" i="16" s="1"/>
  <c r="F78" i="16"/>
  <c r="C78" i="16" s="1"/>
  <c r="O77" i="16"/>
  <c r="N77" i="16"/>
  <c r="N76" i="16" s="1"/>
  <c r="N75" i="16" s="1"/>
  <c r="M77" i="16"/>
  <c r="K77" i="16"/>
  <c r="K76" i="16" s="1"/>
  <c r="K75" i="16" s="1"/>
  <c r="J77" i="16"/>
  <c r="J76" i="16" s="1"/>
  <c r="H77" i="16"/>
  <c r="G77" i="16"/>
  <c r="G76" i="16" s="1"/>
  <c r="G75" i="16" s="1"/>
  <c r="F77" i="16"/>
  <c r="F76" i="16" s="1"/>
  <c r="E77" i="16"/>
  <c r="D77" i="16"/>
  <c r="M76" i="16"/>
  <c r="H76" i="16"/>
  <c r="H75" i="16" s="1"/>
  <c r="E76" i="16"/>
  <c r="D76" i="16"/>
  <c r="O74" i="16"/>
  <c r="L74" i="16"/>
  <c r="I74" i="16"/>
  <c r="C74" i="16" s="1"/>
  <c r="F74" i="16"/>
  <c r="O73" i="16"/>
  <c r="L73" i="16"/>
  <c r="I73" i="16"/>
  <c r="F73" i="16"/>
  <c r="C73" i="16"/>
  <c r="O72" i="16"/>
  <c r="L72" i="16"/>
  <c r="I72" i="16"/>
  <c r="F72" i="16"/>
  <c r="C72" i="16" s="1"/>
  <c r="O71" i="16"/>
  <c r="L71" i="16"/>
  <c r="I71" i="16"/>
  <c r="F71" i="16"/>
  <c r="C71" i="16" s="1"/>
  <c r="O70" i="16"/>
  <c r="L70" i="16"/>
  <c r="L69" i="16" s="1"/>
  <c r="L67" i="16" s="1"/>
  <c r="I70" i="16"/>
  <c r="I69" i="16" s="1"/>
  <c r="I67" i="16" s="1"/>
  <c r="F70" i="16"/>
  <c r="C70" i="16" s="1"/>
  <c r="O69" i="16"/>
  <c r="N69" i="16"/>
  <c r="N67" i="16" s="1"/>
  <c r="M69" i="16"/>
  <c r="K69" i="16"/>
  <c r="K67" i="16" s="1"/>
  <c r="K53" i="16" s="1"/>
  <c r="J69" i="16"/>
  <c r="J67" i="16" s="1"/>
  <c r="H69" i="16"/>
  <c r="G69" i="16"/>
  <c r="G67" i="16" s="1"/>
  <c r="G53" i="16" s="1"/>
  <c r="E69" i="16"/>
  <c r="D69" i="16"/>
  <c r="O68" i="16"/>
  <c r="O67" i="16" s="1"/>
  <c r="L68" i="16"/>
  <c r="I68" i="16"/>
  <c r="F68" i="16"/>
  <c r="M67" i="16"/>
  <c r="H67" i="16"/>
  <c r="E67" i="16"/>
  <c r="D67" i="16"/>
  <c r="O66" i="16"/>
  <c r="L66" i="16"/>
  <c r="I66" i="16"/>
  <c r="C66" i="16" s="1"/>
  <c r="F66" i="16"/>
  <c r="O65" i="16"/>
  <c r="L65" i="16"/>
  <c r="I65" i="16"/>
  <c r="F65" i="16"/>
  <c r="C65" i="16"/>
  <c r="O64" i="16"/>
  <c r="L64" i="16"/>
  <c r="I64" i="16"/>
  <c r="F64" i="16"/>
  <c r="C64" i="16" s="1"/>
  <c r="O63" i="16"/>
  <c r="L63" i="16"/>
  <c r="I63" i="16"/>
  <c r="F63" i="16"/>
  <c r="C63" i="16" s="1"/>
  <c r="O62" i="16"/>
  <c r="L62" i="16"/>
  <c r="I62" i="16"/>
  <c r="C62" i="16" s="1"/>
  <c r="F62" i="16"/>
  <c r="O61" i="16"/>
  <c r="L61" i="16"/>
  <c r="L58" i="16" s="1"/>
  <c r="I61" i="16"/>
  <c r="F61" i="16"/>
  <c r="C61" i="16"/>
  <c r="O60" i="16"/>
  <c r="O58" i="16" s="1"/>
  <c r="L60" i="16"/>
  <c r="I60" i="16"/>
  <c r="F60" i="16"/>
  <c r="C60" i="16" s="1"/>
  <c r="O59" i="16"/>
  <c r="L59" i="16"/>
  <c r="I59" i="16"/>
  <c r="I58" i="16" s="1"/>
  <c r="F59" i="16"/>
  <c r="C59" i="16" s="1"/>
  <c r="N58" i="16"/>
  <c r="M58" i="16"/>
  <c r="K58" i="16"/>
  <c r="J58" i="16"/>
  <c r="H58" i="16"/>
  <c r="G58" i="16"/>
  <c r="F58" i="16"/>
  <c r="E58" i="16"/>
  <c r="D58" i="16"/>
  <c r="O57" i="16"/>
  <c r="L57" i="16"/>
  <c r="I57" i="16"/>
  <c r="F57" i="16"/>
  <c r="C57" i="16"/>
  <c r="O56" i="16"/>
  <c r="O55" i="16" s="1"/>
  <c r="L56" i="16"/>
  <c r="I56" i="16"/>
  <c r="F56" i="16"/>
  <c r="F55" i="16" s="1"/>
  <c r="N55" i="16"/>
  <c r="M55" i="16"/>
  <c r="M54" i="16" s="1"/>
  <c r="M53" i="16" s="1"/>
  <c r="L55" i="16"/>
  <c r="L54" i="16" s="1"/>
  <c r="L53" i="16" s="1"/>
  <c r="K55" i="16"/>
  <c r="J55" i="16"/>
  <c r="I55" i="16"/>
  <c r="I54" i="16" s="1"/>
  <c r="I53" i="16" s="1"/>
  <c r="H55" i="16"/>
  <c r="H54" i="16" s="1"/>
  <c r="H53" i="16" s="1"/>
  <c r="G55" i="16"/>
  <c r="E55" i="16"/>
  <c r="E54" i="16" s="1"/>
  <c r="E53" i="16" s="1"/>
  <c r="D55" i="16"/>
  <c r="D54" i="16" s="1"/>
  <c r="D53" i="16" s="1"/>
  <c r="N54" i="16"/>
  <c r="N53" i="16" s="1"/>
  <c r="N52" i="16" s="1"/>
  <c r="N51" i="16" s="1"/>
  <c r="N50" i="16" s="1"/>
  <c r="K54" i="16"/>
  <c r="J54" i="16"/>
  <c r="G54" i="16"/>
  <c r="O47" i="16"/>
  <c r="C47" i="16" s="1"/>
  <c r="O46" i="16"/>
  <c r="C46" i="16" s="1"/>
  <c r="O45" i="16"/>
  <c r="C45" i="16" s="1"/>
  <c r="N45" i="16"/>
  <c r="M45" i="16"/>
  <c r="L44" i="16"/>
  <c r="I44" i="16"/>
  <c r="I43" i="16" s="1"/>
  <c r="C43" i="16" s="1"/>
  <c r="F44" i="16"/>
  <c r="C44" i="16" s="1"/>
  <c r="L43" i="16"/>
  <c r="K43" i="16"/>
  <c r="J43" i="16"/>
  <c r="H43" i="16"/>
  <c r="G43" i="16"/>
  <c r="F43" i="16"/>
  <c r="E43" i="16"/>
  <c r="D43" i="16"/>
  <c r="F42" i="16"/>
  <c r="C42" i="16" s="1"/>
  <c r="F41" i="16"/>
  <c r="C41" i="16" s="1"/>
  <c r="E41" i="16"/>
  <c r="D41" i="16"/>
  <c r="L40" i="16"/>
  <c r="C40" i="16" s="1"/>
  <c r="L39" i="16"/>
  <c r="C39" i="16" s="1"/>
  <c r="L38" i="16"/>
  <c r="C38" i="16" s="1"/>
  <c r="L37" i="16"/>
  <c r="C37" i="16" s="1"/>
  <c r="L36" i="16"/>
  <c r="C36" i="16" s="1"/>
  <c r="K36" i="16"/>
  <c r="J36" i="16"/>
  <c r="L35" i="16"/>
  <c r="C35" i="16" s="1"/>
  <c r="L34" i="16"/>
  <c r="C34" i="16" s="1"/>
  <c r="L33" i="16"/>
  <c r="C33" i="16" s="1"/>
  <c r="K33" i="16"/>
  <c r="J33" i="16"/>
  <c r="L32" i="16"/>
  <c r="C32" i="16" s="1"/>
  <c r="K31" i="16"/>
  <c r="J31" i="16"/>
  <c r="J26" i="16" s="1"/>
  <c r="L30" i="16"/>
  <c r="C30" i="16" s="1"/>
  <c r="L29" i="16"/>
  <c r="C29" i="16" s="1"/>
  <c r="L28" i="16"/>
  <c r="C28" i="16" s="1"/>
  <c r="L27" i="16"/>
  <c r="C27" i="16" s="1"/>
  <c r="K27" i="16"/>
  <c r="J27" i="16"/>
  <c r="K26" i="16"/>
  <c r="F25" i="16"/>
  <c r="C25" i="16" s="1"/>
  <c r="I24" i="16"/>
  <c r="E24" i="16"/>
  <c r="F24" i="16" s="1"/>
  <c r="C24" i="16" s="1"/>
  <c r="O23" i="16"/>
  <c r="L23" i="16"/>
  <c r="I23" i="16"/>
  <c r="F23" i="16"/>
  <c r="C23" i="16" s="1"/>
  <c r="O22" i="16"/>
  <c r="L22" i="16"/>
  <c r="L21" i="16" s="1"/>
  <c r="I22" i="16"/>
  <c r="I21" i="16" s="1"/>
  <c r="F22" i="16"/>
  <c r="C22" i="16" s="1"/>
  <c r="O21" i="16"/>
  <c r="O20" i="16" s="1"/>
  <c r="N21" i="16"/>
  <c r="N289" i="16" s="1"/>
  <c r="N288" i="16" s="1"/>
  <c r="M21" i="16"/>
  <c r="M289" i="16" s="1"/>
  <c r="M288" i="16" s="1"/>
  <c r="K21" i="16"/>
  <c r="K20" i="16" s="1"/>
  <c r="J21" i="16"/>
  <c r="J289" i="16" s="1"/>
  <c r="J288" i="16" s="1"/>
  <c r="H21" i="16"/>
  <c r="H289" i="16" s="1"/>
  <c r="H288" i="16" s="1"/>
  <c r="G21" i="16"/>
  <c r="G20" i="16" s="1"/>
  <c r="F21" i="16"/>
  <c r="F289" i="16" s="1"/>
  <c r="E21" i="16"/>
  <c r="E289" i="16" s="1"/>
  <c r="E288" i="16" s="1"/>
  <c r="D21" i="16"/>
  <c r="D289" i="16" s="1"/>
  <c r="D288" i="16" s="1"/>
  <c r="M20" i="16"/>
  <c r="H20" i="16"/>
  <c r="D20" i="16"/>
  <c r="O298" i="15"/>
  <c r="L298" i="15"/>
  <c r="I298" i="15"/>
  <c r="F298" i="15"/>
  <c r="C298" i="15" s="1"/>
  <c r="O297" i="15"/>
  <c r="L297" i="15"/>
  <c r="I297" i="15"/>
  <c r="F297" i="15"/>
  <c r="C297" i="15" s="1"/>
  <c r="O296" i="15"/>
  <c r="L296" i="15"/>
  <c r="I296" i="15"/>
  <c r="F296" i="15"/>
  <c r="C296" i="15"/>
  <c r="O295" i="15"/>
  <c r="L295" i="15"/>
  <c r="I295" i="15"/>
  <c r="F295" i="15"/>
  <c r="C295" i="15" s="1"/>
  <c r="O294" i="15"/>
  <c r="L294" i="15"/>
  <c r="I294" i="15"/>
  <c r="F294" i="15"/>
  <c r="C294" i="15" s="1"/>
  <c r="O293" i="15"/>
  <c r="L293" i="15"/>
  <c r="L290" i="15" s="1"/>
  <c r="I293" i="15"/>
  <c r="F293" i="15"/>
  <c r="C293" i="15" s="1"/>
  <c r="O292" i="15"/>
  <c r="L292" i="15"/>
  <c r="I292" i="15"/>
  <c r="F292" i="15"/>
  <c r="C292" i="15"/>
  <c r="O291" i="15"/>
  <c r="O290" i="15" s="1"/>
  <c r="L291" i="15"/>
  <c r="I291" i="15"/>
  <c r="F291" i="15"/>
  <c r="F290" i="15" s="1"/>
  <c r="N290" i="15"/>
  <c r="M290" i="15"/>
  <c r="K290" i="15"/>
  <c r="J290" i="15"/>
  <c r="I290" i="15"/>
  <c r="H290" i="15"/>
  <c r="G290" i="15"/>
  <c r="E290" i="15"/>
  <c r="D290" i="15"/>
  <c r="O285" i="15"/>
  <c r="L285" i="15"/>
  <c r="I285" i="15"/>
  <c r="I283" i="15" s="1"/>
  <c r="F285" i="15"/>
  <c r="C285" i="15" s="1"/>
  <c r="O284" i="15"/>
  <c r="O283" i="15" s="1"/>
  <c r="L284" i="15"/>
  <c r="I284" i="15"/>
  <c r="F284" i="15"/>
  <c r="C284" i="15"/>
  <c r="N283" i="15"/>
  <c r="M283" i="15"/>
  <c r="L283" i="15"/>
  <c r="K283" i="15"/>
  <c r="J283" i="15"/>
  <c r="H283" i="15"/>
  <c r="G283" i="15"/>
  <c r="F283" i="15"/>
  <c r="E283" i="15"/>
  <c r="D283" i="15"/>
  <c r="O282" i="15"/>
  <c r="O281" i="15" s="1"/>
  <c r="L282" i="15"/>
  <c r="I282" i="15"/>
  <c r="I281" i="15" s="1"/>
  <c r="F282" i="15"/>
  <c r="C282" i="15" s="1"/>
  <c r="N281" i="15"/>
  <c r="M281" i="15"/>
  <c r="L281" i="15"/>
  <c r="K281" i="15"/>
  <c r="J281" i="15"/>
  <c r="H281" i="15"/>
  <c r="G281" i="15"/>
  <c r="F281" i="15"/>
  <c r="E281" i="15"/>
  <c r="D281" i="15"/>
  <c r="O280" i="15"/>
  <c r="L280" i="15"/>
  <c r="I280" i="15"/>
  <c r="F280" i="15"/>
  <c r="C280" i="15"/>
  <c r="O279" i="15"/>
  <c r="L279" i="15"/>
  <c r="I279" i="15"/>
  <c r="F279" i="15"/>
  <c r="C279" i="15" s="1"/>
  <c r="O278" i="15"/>
  <c r="L278" i="15"/>
  <c r="I278" i="15"/>
  <c r="F278" i="15"/>
  <c r="C278" i="15" s="1"/>
  <c r="O277" i="15"/>
  <c r="L277" i="15"/>
  <c r="L276" i="15" s="1"/>
  <c r="I277" i="15"/>
  <c r="I276" i="15" s="1"/>
  <c r="F277" i="15"/>
  <c r="C277" i="15" s="1"/>
  <c r="O276" i="15"/>
  <c r="N276" i="15"/>
  <c r="M276" i="15"/>
  <c r="K276" i="15"/>
  <c r="J276" i="15"/>
  <c r="H276" i="15"/>
  <c r="G276" i="15"/>
  <c r="E276" i="15"/>
  <c r="D276" i="15"/>
  <c r="O275" i="15"/>
  <c r="L275" i="15"/>
  <c r="I275" i="15"/>
  <c r="F275" i="15"/>
  <c r="C275" i="15" s="1"/>
  <c r="O274" i="15"/>
  <c r="L274" i="15"/>
  <c r="I274" i="15"/>
  <c r="F274" i="15"/>
  <c r="C274" i="15" s="1"/>
  <c r="O273" i="15"/>
  <c r="L273" i="15"/>
  <c r="L272" i="15" s="1"/>
  <c r="L270" i="15" s="1"/>
  <c r="L269" i="15" s="1"/>
  <c r="I273" i="15"/>
  <c r="I272" i="15" s="1"/>
  <c r="F273" i="15"/>
  <c r="C273" i="15" s="1"/>
  <c r="O272" i="15"/>
  <c r="N272" i="15"/>
  <c r="N270" i="15" s="1"/>
  <c r="N269" i="15" s="1"/>
  <c r="M272" i="15"/>
  <c r="K272" i="15"/>
  <c r="K270" i="15" s="1"/>
  <c r="K269" i="15" s="1"/>
  <c r="J272" i="15"/>
  <c r="J270" i="15" s="1"/>
  <c r="J269" i="15" s="1"/>
  <c r="H272" i="15"/>
  <c r="G272" i="15"/>
  <c r="G270" i="15" s="1"/>
  <c r="G269" i="15" s="1"/>
  <c r="F272" i="15"/>
  <c r="E272" i="15"/>
  <c r="D272" i="15"/>
  <c r="O271" i="15"/>
  <c r="O270" i="15" s="1"/>
  <c r="L271" i="15"/>
  <c r="I271" i="15"/>
  <c r="F271" i="15"/>
  <c r="M270" i="15"/>
  <c r="M269" i="15" s="1"/>
  <c r="H270" i="15"/>
  <c r="H269" i="15" s="1"/>
  <c r="E270" i="15"/>
  <c r="E269" i="15" s="1"/>
  <c r="D270" i="15"/>
  <c r="D269" i="15" s="1"/>
  <c r="O268" i="15"/>
  <c r="L268" i="15"/>
  <c r="I268" i="15"/>
  <c r="F268" i="15"/>
  <c r="C268" i="15"/>
  <c r="O267" i="15"/>
  <c r="L267" i="15"/>
  <c r="I267" i="15"/>
  <c r="F267" i="15"/>
  <c r="C267" i="15" s="1"/>
  <c r="O266" i="15"/>
  <c r="L266" i="15"/>
  <c r="I266" i="15"/>
  <c r="F266" i="15"/>
  <c r="C266" i="15" s="1"/>
  <c r="O265" i="15"/>
  <c r="L265" i="15"/>
  <c r="L264" i="15" s="1"/>
  <c r="I265" i="15"/>
  <c r="C265" i="15" s="1"/>
  <c r="F265" i="15"/>
  <c r="O264" i="15"/>
  <c r="N264" i="15"/>
  <c r="M264" i="15"/>
  <c r="K264" i="15"/>
  <c r="J264" i="15"/>
  <c r="H264" i="15"/>
  <c r="G264" i="15"/>
  <c r="E264" i="15"/>
  <c r="D264" i="15"/>
  <c r="O263" i="15"/>
  <c r="L263" i="15"/>
  <c r="I263" i="15"/>
  <c r="F263" i="15"/>
  <c r="C263" i="15" s="1"/>
  <c r="O262" i="15"/>
  <c r="L262" i="15"/>
  <c r="I262" i="15"/>
  <c r="F262" i="15"/>
  <c r="C262" i="15" s="1"/>
  <c r="O261" i="15"/>
  <c r="L261" i="15"/>
  <c r="L260" i="15" s="1"/>
  <c r="L259" i="15" s="1"/>
  <c r="I261" i="15"/>
  <c r="I260" i="15" s="1"/>
  <c r="F261" i="15"/>
  <c r="C261" i="15" s="1"/>
  <c r="O260" i="15"/>
  <c r="O259" i="15" s="1"/>
  <c r="N260" i="15"/>
  <c r="N259" i="15" s="1"/>
  <c r="M260" i="15"/>
  <c r="K260" i="15"/>
  <c r="K259" i="15" s="1"/>
  <c r="J260" i="15"/>
  <c r="J259" i="15" s="1"/>
  <c r="H260" i="15"/>
  <c r="G260" i="15"/>
  <c r="G259" i="15" s="1"/>
  <c r="E260" i="15"/>
  <c r="D260" i="15"/>
  <c r="M259" i="15"/>
  <c r="H259" i="15"/>
  <c r="E259" i="15"/>
  <c r="D259" i="15"/>
  <c r="O258" i="15"/>
  <c r="L258" i="15"/>
  <c r="I258" i="15"/>
  <c r="F258" i="15"/>
  <c r="C258" i="15" s="1"/>
  <c r="O257" i="15"/>
  <c r="L257" i="15"/>
  <c r="I257" i="15"/>
  <c r="F257" i="15"/>
  <c r="C257" i="15" s="1"/>
  <c r="O256" i="15"/>
  <c r="L256" i="15"/>
  <c r="I256" i="15"/>
  <c r="F256" i="15"/>
  <c r="C256" i="15"/>
  <c r="O255" i="15"/>
  <c r="L255" i="15"/>
  <c r="I255" i="15"/>
  <c r="F255" i="15"/>
  <c r="C255" i="15" s="1"/>
  <c r="O254" i="15"/>
  <c r="L254" i="15"/>
  <c r="I254" i="15"/>
  <c r="F254" i="15"/>
  <c r="C254" i="15" s="1"/>
  <c r="O253" i="15"/>
  <c r="L253" i="15"/>
  <c r="L252" i="15" s="1"/>
  <c r="L251" i="15" s="1"/>
  <c r="I253" i="15"/>
  <c r="I252" i="15" s="1"/>
  <c r="I251" i="15" s="1"/>
  <c r="F253" i="15"/>
  <c r="C253" i="15" s="1"/>
  <c r="O252" i="15"/>
  <c r="O251" i="15" s="1"/>
  <c r="N252" i="15"/>
  <c r="N251" i="15" s="1"/>
  <c r="M252" i="15"/>
  <c r="K252" i="15"/>
  <c r="K251" i="15" s="1"/>
  <c r="J252" i="15"/>
  <c r="J251" i="15" s="1"/>
  <c r="H252" i="15"/>
  <c r="G252" i="15"/>
  <c r="G251" i="15" s="1"/>
  <c r="E252" i="15"/>
  <c r="D252" i="15"/>
  <c r="M251" i="15"/>
  <c r="H251" i="15"/>
  <c r="E251" i="15"/>
  <c r="D251" i="15"/>
  <c r="O250" i="15"/>
  <c r="L250" i="15"/>
  <c r="I250" i="15"/>
  <c r="F250" i="15"/>
  <c r="C250" i="15" s="1"/>
  <c r="O249" i="15"/>
  <c r="L249" i="15"/>
  <c r="L246" i="15" s="1"/>
  <c r="I249" i="15"/>
  <c r="F249" i="15"/>
  <c r="C249" i="15" s="1"/>
  <c r="O248" i="15"/>
  <c r="L248" i="15"/>
  <c r="I248" i="15"/>
  <c r="F248" i="15"/>
  <c r="C248" i="15"/>
  <c r="O247" i="15"/>
  <c r="O246" i="15" s="1"/>
  <c r="L247" i="15"/>
  <c r="I247" i="15"/>
  <c r="F247" i="15"/>
  <c r="F246" i="15" s="1"/>
  <c r="N246" i="15"/>
  <c r="M246" i="15"/>
  <c r="K246" i="15"/>
  <c r="J246" i="15"/>
  <c r="I246" i="15"/>
  <c r="H246" i="15"/>
  <c r="G246" i="15"/>
  <c r="E246" i="15"/>
  <c r="D246" i="15"/>
  <c r="O245" i="15"/>
  <c r="L245" i="15"/>
  <c r="I245" i="15"/>
  <c r="F245" i="15"/>
  <c r="C245" i="15" s="1"/>
  <c r="O244" i="15"/>
  <c r="L244" i="15"/>
  <c r="I244" i="15"/>
  <c r="F244" i="15"/>
  <c r="C244" i="15"/>
  <c r="O243" i="15"/>
  <c r="L243" i="15"/>
  <c r="I243" i="15"/>
  <c r="F243" i="15"/>
  <c r="C243" i="15" s="1"/>
  <c r="O242" i="15"/>
  <c r="L242" i="15"/>
  <c r="I242" i="15"/>
  <c r="F242" i="15"/>
  <c r="C242" i="15" s="1"/>
  <c r="O241" i="15"/>
  <c r="L241" i="15"/>
  <c r="L238" i="15" s="1"/>
  <c r="I241" i="15"/>
  <c r="F241" i="15"/>
  <c r="C241" i="15" s="1"/>
  <c r="O240" i="15"/>
  <c r="L240" i="15"/>
  <c r="I240" i="15"/>
  <c r="F240" i="15"/>
  <c r="C240" i="15"/>
  <c r="O239" i="15"/>
  <c r="O238" i="15" s="1"/>
  <c r="L239" i="15"/>
  <c r="I239" i="15"/>
  <c r="F239" i="15"/>
  <c r="F238" i="15" s="1"/>
  <c r="N238" i="15"/>
  <c r="M238" i="15"/>
  <c r="K238" i="15"/>
  <c r="J238" i="15"/>
  <c r="I238" i="15"/>
  <c r="H238" i="15"/>
  <c r="G238" i="15"/>
  <c r="E238" i="15"/>
  <c r="D238" i="15"/>
  <c r="O237" i="15"/>
  <c r="L237" i="15"/>
  <c r="I237" i="15"/>
  <c r="I235" i="15" s="1"/>
  <c r="F237" i="15"/>
  <c r="C237" i="15" s="1"/>
  <c r="O236" i="15"/>
  <c r="O235" i="15" s="1"/>
  <c r="L236" i="15"/>
  <c r="I236" i="15"/>
  <c r="F236" i="15"/>
  <c r="C236" i="15"/>
  <c r="N235" i="15"/>
  <c r="M235" i="15"/>
  <c r="L235" i="15"/>
  <c r="K235" i="15"/>
  <c r="J235" i="15"/>
  <c r="H235" i="15"/>
  <c r="G235" i="15"/>
  <c r="F235" i="15"/>
  <c r="E235" i="15"/>
  <c r="D235" i="15"/>
  <c r="O234" i="15"/>
  <c r="L234" i="15"/>
  <c r="I234" i="15"/>
  <c r="I233" i="15" s="1"/>
  <c r="I231" i="15" s="1"/>
  <c r="F234" i="15"/>
  <c r="C234" i="15" s="1"/>
  <c r="O233" i="15"/>
  <c r="N233" i="15"/>
  <c r="N231" i="15" s="1"/>
  <c r="M233" i="15"/>
  <c r="M231" i="15" s="1"/>
  <c r="M230" i="15" s="1"/>
  <c r="L233" i="15"/>
  <c r="K233" i="15"/>
  <c r="J233" i="15"/>
  <c r="J231" i="15" s="1"/>
  <c r="J230" i="15" s="1"/>
  <c r="H233" i="15"/>
  <c r="G233" i="15"/>
  <c r="F233" i="15"/>
  <c r="E233" i="15"/>
  <c r="E231" i="15" s="1"/>
  <c r="E230" i="15" s="1"/>
  <c r="D233" i="15"/>
  <c r="O232" i="15"/>
  <c r="L232" i="15"/>
  <c r="I232" i="15"/>
  <c r="F232" i="15"/>
  <c r="C232" i="15"/>
  <c r="K231" i="15"/>
  <c r="H231" i="15"/>
  <c r="H230" i="15" s="1"/>
  <c r="G231" i="15"/>
  <c r="G230" i="15" s="1"/>
  <c r="D231" i="15"/>
  <c r="D230" i="15" s="1"/>
  <c r="O229" i="15"/>
  <c r="L229" i="15"/>
  <c r="I229" i="15"/>
  <c r="F229" i="15"/>
  <c r="C229" i="15" s="1"/>
  <c r="O228" i="15"/>
  <c r="O227" i="15" s="1"/>
  <c r="L228" i="15"/>
  <c r="I228" i="15"/>
  <c r="F228" i="15"/>
  <c r="C228" i="15"/>
  <c r="N227" i="15"/>
  <c r="M227" i="15"/>
  <c r="L227" i="15"/>
  <c r="K227" i="15"/>
  <c r="K204" i="15" s="1"/>
  <c r="J227" i="15"/>
  <c r="I227" i="15"/>
  <c r="H227" i="15"/>
  <c r="G227" i="15"/>
  <c r="G204" i="15" s="1"/>
  <c r="F227" i="15"/>
  <c r="E227" i="15"/>
  <c r="D227" i="15"/>
  <c r="O226" i="15"/>
  <c r="L226" i="15"/>
  <c r="I226" i="15"/>
  <c r="F226" i="15"/>
  <c r="E226" i="15"/>
  <c r="D226" i="15"/>
  <c r="C226" i="15"/>
  <c r="O225" i="15"/>
  <c r="L225" i="15"/>
  <c r="I225" i="15"/>
  <c r="F225" i="15"/>
  <c r="C225" i="15" s="1"/>
  <c r="E225" i="15"/>
  <c r="O224" i="15"/>
  <c r="L224" i="15"/>
  <c r="I224" i="15"/>
  <c r="C224" i="15" s="1"/>
  <c r="F224" i="15"/>
  <c r="O223" i="15"/>
  <c r="L223" i="15"/>
  <c r="I223" i="15"/>
  <c r="F223" i="15"/>
  <c r="C223" i="15"/>
  <c r="O222" i="15"/>
  <c r="L222" i="15"/>
  <c r="I222" i="15"/>
  <c r="F222" i="15"/>
  <c r="C222" i="15" s="1"/>
  <c r="O221" i="15"/>
  <c r="L221" i="15"/>
  <c r="I221" i="15"/>
  <c r="F221" i="15"/>
  <c r="C221" i="15" s="1"/>
  <c r="O220" i="15"/>
  <c r="L220" i="15"/>
  <c r="I220" i="15"/>
  <c r="C220" i="15" s="1"/>
  <c r="F220" i="15"/>
  <c r="O219" i="15"/>
  <c r="L219" i="15"/>
  <c r="L216" i="15" s="1"/>
  <c r="I219" i="15"/>
  <c r="F219" i="15"/>
  <c r="C219" i="15"/>
  <c r="O218" i="15"/>
  <c r="O216" i="15" s="1"/>
  <c r="L218" i="15"/>
  <c r="I218" i="15"/>
  <c r="F218" i="15"/>
  <c r="C218" i="15" s="1"/>
  <c r="O217" i="15"/>
  <c r="L217" i="15"/>
  <c r="I217" i="15"/>
  <c r="I216" i="15" s="1"/>
  <c r="F217" i="15"/>
  <c r="C217" i="15" s="1"/>
  <c r="N216" i="15"/>
  <c r="M216" i="15"/>
  <c r="K216" i="15"/>
  <c r="J216" i="15"/>
  <c r="H216" i="15"/>
  <c r="G216" i="15"/>
  <c r="F216" i="15"/>
  <c r="E216" i="15"/>
  <c r="D216" i="15"/>
  <c r="O215" i="15"/>
  <c r="L215" i="15"/>
  <c r="I215" i="15"/>
  <c r="F215" i="15"/>
  <c r="C215" i="15"/>
  <c r="O214" i="15"/>
  <c r="L214" i="15"/>
  <c r="I214" i="15"/>
  <c r="F214" i="15"/>
  <c r="C214" i="15" s="1"/>
  <c r="O213" i="15"/>
  <c r="L213" i="15"/>
  <c r="I213" i="15"/>
  <c r="F213" i="15"/>
  <c r="C213" i="15" s="1"/>
  <c r="O212" i="15"/>
  <c r="L212" i="15"/>
  <c r="I212" i="15"/>
  <c r="C212" i="15" s="1"/>
  <c r="F212" i="15"/>
  <c r="O211" i="15"/>
  <c r="L211" i="15"/>
  <c r="I211" i="15"/>
  <c r="F211" i="15"/>
  <c r="C211" i="15"/>
  <c r="O210" i="15"/>
  <c r="L210" i="15"/>
  <c r="I210" i="15"/>
  <c r="F210" i="15"/>
  <c r="C210" i="15" s="1"/>
  <c r="O209" i="15"/>
  <c r="L209" i="15"/>
  <c r="I209" i="15"/>
  <c r="F209" i="15"/>
  <c r="C209" i="15" s="1"/>
  <c r="O208" i="15"/>
  <c r="L208" i="15"/>
  <c r="L205" i="15" s="1"/>
  <c r="L204" i="15" s="1"/>
  <c r="I208" i="15"/>
  <c r="C208" i="15" s="1"/>
  <c r="F208" i="15"/>
  <c r="O207" i="15"/>
  <c r="L207" i="15"/>
  <c r="I207" i="15"/>
  <c r="F207" i="15"/>
  <c r="C207" i="15"/>
  <c r="O206" i="15"/>
  <c r="O205" i="15" s="1"/>
  <c r="O204" i="15" s="1"/>
  <c r="L206" i="15"/>
  <c r="I206" i="15"/>
  <c r="F206" i="15"/>
  <c r="F205" i="15" s="1"/>
  <c r="N205" i="15"/>
  <c r="M205" i="15"/>
  <c r="M204" i="15" s="1"/>
  <c r="K205" i="15"/>
  <c r="J205" i="15"/>
  <c r="I205" i="15"/>
  <c r="I204" i="15" s="1"/>
  <c r="H205" i="15"/>
  <c r="H204" i="15" s="1"/>
  <c r="G205" i="15"/>
  <c r="E205" i="15"/>
  <c r="E204" i="15" s="1"/>
  <c r="D205" i="15"/>
  <c r="D204" i="15" s="1"/>
  <c r="N204" i="15"/>
  <c r="J204" i="15"/>
  <c r="O203" i="15"/>
  <c r="L203" i="15"/>
  <c r="I203" i="15"/>
  <c r="F203" i="15"/>
  <c r="C203" i="15"/>
  <c r="O202" i="15"/>
  <c r="L202" i="15"/>
  <c r="I202" i="15"/>
  <c r="F202" i="15"/>
  <c r="C202" i="15" s="1"/>
  <c r="O201" i="15"/>
  <c r="L201" i="15"/>
  <c r="I201" i="15"/>
  <c r="F201" i="15"/>
  <c r="C201" i="15" s="1"/>
  <c r="O200" i="15"/>
  <c r="L200" i="15"/>
  <c r="I200" i="15"/>
  <c r="C200" i="15" s="1"/>
  <c r="F200" i="15"/>
  <c r="O199" i="15"/>
  <c r="O198" i="15" s="1"/>
  <c r="O196" i="15" s="1"/>
  <c r="O195" i="15" s="1"/>
  <c r="L199" i="15"/>
  <c r="I199" i="15"/>
  <c r="F199" i="15"/>
  <c r="C199" i="15"/>
  <c r="N198" i="15"/>
  <c r="M198" i="15"/>
  <c r="L198" i="15"/>
  <c r="L196" i="15" s="1"/>
  <c r="K198" i="15"/>
  <c r="K196" i="15" s="1"/>
  <c r="K195" i="15" s="1"/>
  <c r="J198" i="15"/>
  <c r="H198" i="15"/>
  <c r="H196" i="15" s="1"/>
  <c r="H195" i="15" s="1"/>
  <c r="G198" i="15"/>
  <c r="G196" i="15" s="1"/>
  <c r="G195" i="15" s="1"/>
  <c r="G194" i="15" s="1"/>
  <c r="F198" i="15"/>
  <c r="E198" i="15"/>
  <c r="D198" i="15"/>
  <c r="D196" i="15" s="1"/>
  <c r="O197" i="15"/>
  <c r="L197" i="15"/>
  <c r="I197" i="15"/>
  <c r="F197" i="15"/>
  <c r="C197" i="15" s="1"/>
  <c r="N196" i="15"/>
  <c r="N195" i="15" s="1"/>
  <c r="M196" i="15"/>
  <c r="M195" i="15" s="1"/>
  <c r="M194" i="15" s="1"/>
  <c r="J196" i="15"/>
  <c r="J195" i="15" s="1"/>
  <c r="F196" i="15"/>
  <c r="E196" i="15"/>
  <c r="E195" i="15" s="1"/>
  <c r="E194" i="15" s="1"/>
  <c r="O193" i="15"/>
  <c r="L193" i="15"/>
  <c r="I193" i="15"/>
  <c r="I192" i="15" s="1"/>
  <c r="I191" i="15" s="1"/>
  <c r="F193" i="15"/>
  <c r="C193" i="15" s="1"/>
  <c r="O192" i="15"/>
  <c r="N192" i="15"/>
  <c r="N191" i="15" s="1"/>
  <c r="M192" i="15"/>
  <c r="M191" i="15" s="1"/>
  <c r="L192" i="15"/>
  <c r="K192" i="15"/>
  <c r="J192" i="15"/>
  <c r="J191" i="15" s="1"/>
  <c r="H192" i="15"/>
  <c r="G192" i="15"/>
  <c r="F192" i="15"/>
  <c r="C192" i="15" s="1"/>
  <c r="E192" i="15"/>
  <c r="E191" i="15" s="1"/>
  <c r="D192" i="15"/>
  <c r="O191" i="15"/>
  <c r="L191" i="15"/>
  <c r="K191" i="15"/>
  <c r="H191" i="15"/>
  <c r="G191" i="15"/>
  <c r="D191" i="15"/>
  <c r="O190" i="15"/>
  <c r="O188" i="15" s="1"/>
  <c r="O187" i="15" s="1"/>
  <c r="L190" i="15"/>
  <c r="I190" i="15"/>
  <c r="F190" i="15"/>
  <c r="C190" i="15" s="1"/>
  <c r="O189" i="15"/>
  <c r="L189" i="15"/>
  <c r="I189" i="15"/>
  <c r="I188" i="15" s="1"/>
  <c r="I187" i="15" s="1"/>
  <c r="F189" i="15"/>
  <c r="C189" i="15" s="1"/>
  <c r="N188" i="15"/>
  <c r="N187" i="15" s="1"/>
  <c r="M188" i="15"/>
  <c r="M187" i="15" s="1"/>
  <c r="L188" i="15"/>
  <c r="K188" i="15"/>
  <c r="J188" i="15"/>
  <c r="J187" i="15" s="1"/>
  <c r="H188" i="15"/>
  <c r="G188" i="15"/>
  <c r="F188" i="15"/>
  <c r="C188" i="15" s="1"/>
  <c r="E188" i="15"/>
  <c r="E187" i="15" s="1"/>
  <c r="D188" i="15"/>
  <c r="L187" i="15"/>
  <c r="K187" i="15"/>
  <c r="H187" i="15"/>
  <c r="G187" i="15"/>
  <c r="D187" i="15"/>
  <c r="O186" i="15"/>
  <c r="O184" i="15" s="1"/>
  <c r="L186" i="15"/>
  <c r="I186" i="15"/>
  <c r="F186" i="15"/>
  <c r="C186" i="15" s="1"/>
  <c r="O185" i="15"/>
  <c r="L185" i="15"/>
  <c r="I185" i="15"/>
  <c r="I184" i="15" s="1"/>
  <c r="F185" i="15"/>
  <c r="C185" i="15" s="1"/>
  <c r="N184" i="15"/>
  <c r="M184" i="15"/>
  <c r="L184" i="15"/>
  <c r="K184" i="15"/>
  <c r="J184" i="15"/>
  <c r="H184" i="15"/>
  <c r="G184" i="15"/>
  <c r="F184" i="15"/>
  <c r="E184" i="15"/>
  <c r="D184" i="15"/>
  <c r="O183" i="15"/>
  <c r="L183" i="15"/>
  <c r="I183" i="15"/>
  <c r="F183" i="15"/>
  <c r="C183" i="15"/>
  <c r="O182" i="15"/>
  <c r="L182" i="15"/>
  <c r="I182" i="15"/>
  <c r="F182" i="15"/>
  <c r="C182" i="15" s="1"/>
  <c r="O181" i="15"/>
  <c r="L181" i="15"/>
  <c r="I181" i="15"/>
  <c r="F181" i="15"/>
  <c r="C181" i="15" s="1"/>
  <c r="O180" i="15"/>
  <c r="L180" i="15"/>
  <c r="L179" i="15" s="1"/>
  <c r="I180" i="15"/>
  <c r="I179" i="15" s="1"/>
  <c r="F180" i="15"/>
  <c r="C180" i="15" s="1"/>
  <c r="O179" i="15"/>
  <c r="N179" i="15"/>
  <c r="M179" i="15"/>
  <c r="K179" i="15"/>
  <c r="J179" i="15"/>
  <c r="H179" i="15"/>
  <c r="G179" i="15"/>
  <c r="E179" i="15"/>
  <c r="D179" i="15"/>
  <c r="O178" i="15"/>
  <c r="L178" i="15"/>
  <c r="I178" i="15"/>
  <c r="F178" i="15"/>
  <c r="C178" i="15" s="1"/>
  <c r="O177" i="15"/>
  <c r="L177" i="15"/>
  <c r="I177" i="15"/>
  <c r="F177" i="15"/>
  <c r="C177" i="15" s="1"/>
  <c r="O176" i="15"/>
  <c r="L176" i="15"/>
  <c r="L175" i="15" s="1"/>
  <c r="I176" i="15"/>
  <c r="C176" i="15" s="1"/>
  <c r="F176" i="15"/>
  <c r="O175" i="15"/>
  <c r="O174" i="15" s="1"/>
  <c r="O173" i="15" s="1"/>
  <c r="N175" i="15"/>
  <c r="N174" i="15" s="1"/>
  <c r="N173" i="15" s="1"/>
  <c r="M175" i="15"/>
  <c r="K175" i="15"/>
  <c r="K174" i="15" s="1"/>
  <c r="K173" i="15" s="1"/>
  <c r="J175" i="15"/>
  <c r="J174" i="15" s="1"/>
  <c r="J173" i="15" s="1"/>
  <c r="H175" i="15"/>
  <c r="G175" i="15"/>
  <c r="G174" i="15" s="1"/>
  <c r="G173" i="15" s="1"/>
  <c r="E175" i="15"/>
  <c r="D175" i="15"/>
  <c r="M174" i="15"/>
  <c r="H174" i="15"/>
  <c r="H173" i="15" s="1"/>
  <c r="E174" i="15"/>
  <c r="D174" i="15"/>
  <c r="D173" i="15" s="1"/>
  <c r="M173" i="15"/>
  <c r="E173" i="15"/>
  <c r="O172" i="15"/>
  <c r="L172" i="15"/>
  <c r="I172" i="15"/>
  <c r="C172" i="15" s="1"/>
  <c r="F172" i="15"/>
  <c r="O171" i="15"/>
  <c r="L171" i="15"/>
  <c r="I171" i="15"/>
  <c r="F171" i="15"/>
  <c r="C171" i="15"/>
  <c r="O170" i="15"/>
  <c r="L170" i="15"/>
  <c r="I170" i="15"/>
  <c r="F170" i="15"/>
  <c r="C170" i="15" s="1"/>
  <c r="O169" i="15"/>
  <c r="L169" i="15"/>
  <c r="I169" i="15"/>
  <c r="F169" i="15"/>
  <c r="C169" i="15" s="1"/>
  <c r="O168" i="15"/>
  <c r="L168" i="15"/>
  <c r="I168" i="15"/>
  <c r="C168" i="15" s="1"/>
  <c r="F168" i="15"/>
  <c r="O167" i="15"/>
  <c r="O166" i="15" s="1"/>
  <c r="O165" i="15" s="1"/>
  <c r="L167" i="15"/>
  <c r="I167" i="15"/>
  <c r="F167" i="15"/>
  <c r="C167" i="15"/>
  <c r="N166" i="15"/>
  <c r="M166" i="15"/>
  <c r="L166" i="15"/>
  <c r="L165" i="15" s="1"/>
  <c r="K166" i="15"/>
  <c r="K165" i="15" s="1"/>
  <c r="J166" i="15"/>
  <c r="H166" i="15"/>
  <c r="H165" i="15" s="1"/>
  <c r="G166" i="15"/>
  <c r="G165" i="15" s="1"/>
  <c r="E166" i="15"/>
  <c r="D166" i="15"/>
  <c r="D165" i="15" s="1"/>
  <c r="N165" i="15"/>
  <c r="M165" i="15"/>
  <c r="J165" i="15"/>
  <c r="E165" i="15"/>
  <c r="O164" i="15"/>
  <c r="L164" i="15"/>
  <c r="I164" i="15"/>
  <c r="C164" i="15" s="1"/>
  <c r="F164" i="15"/>
  <c r="O163" i="15"/>
  <c r="L163" i="15"/>
  <c r="I163" i="15"/>
  <c r="F163" i="15"/>
  <c r="C163" i="15"/>
  <c r="O162" i="15"/>
  <c r="O160" i="15" s="1"/>
  <c r="L162" i="15"/>
  <c r="I162" i="15"/>
  <c r="F162" i="15"/>
  <c r="C162" i="15" s="1"/>
  <c r="O161" i="15"/>
  <c r="L161" i="15"/>
  <c r="I161" i="15"/>
  <c r="I160" i="15" s="1"/>
  <c r="F161" i="15"/>
  <c r="C161" i="15" s="1"/>
  <c r="N160" i="15"/>
  <c r="M160" i="15"/>
  <c r="L160" i="15"/>
  <c r="K160" i="15"/>
  <c r="J160" i="15"/>
  <c r="H160" i="15"/>
  <c r="G160" i="15"/>
  <c r="F160" i="15"/>
  <c r="E160" i="15"/>
  <c r="D160" i="15"/>
  <c r="O159" i="15"/>
  <c r="L159" i="15"/>
  <c r="I159" i="15"/>
  <c r="F159" i="15"/>
  <c r="C159" i="15"/>
  <c r="O158" i="15"/>
  <c r="L158" i="15"/>
  <c r="I158" i="15"/>
  <c r="F158" i="15"/>
  <c r="C158" i="15" s="1"/>
  <c r="O157" i="15"/>
  <c r="L157" i="15"/>
  <c r="I157" i="15"/>
  <c r="F157" i="15"/>
  <c r="C157" i="15" s="1"/>
  <c r="O156" i="15"/>
  <c r="L156" i="15"/>
  <c r="I156" i="15"/>
  <c r="F156" i="15"/>
  <c r="C156" i="15" s="1"/>
  <c r="O155" i="15"/>
  <c r="L155" i="15"/>
  <c r="I155" i="15"/>
  <c r="F155" i="15"/>
  <c r="C155" i="15"/>
  <c r="O154" i="15"/>
  <c r="L154" i="15"/>
  <c r="I154" i="15"/>
  <c r="F154" i="15"/>
  <c r="C154" i="15" s="1"/>
  <c r="O153" i="15"/>
  <c r="L153" i="15"/>
  <c r="I153" i="15"/>
  <c r="F153" i="15"/>
  <c r="C153" i="15" s="1"/>
  <c r="O152" i="15"/>
  <c r="L152" i="15"/>
  <c r="L151" i="15" s="1"/>
  <c r="I152" i="15"/>
  <c r="C152" i="15" s="1"/>
  <c r="F152" i="15"/>
  <c r="O151" i="15"/>
  <c r="N151" i="15"/>
  <c r="M151" i="15"/>
  <c r="K151" i="15"/>
  <c r="J151" i="15"/>
  <c r="H151" i="15"/>
  <c r="G151" i="15"/>
  <c r="E151" i="15"/>
  <c r="D151" i="15"/>
  <c r="O150" i="15"/>
  <c r="L150" i="15"/>
  <c r="I150" i="15"/>
  <c r="F150" i="15"/>
  <c r="C150" i="15" s="1"/>
  <c r="O149" i="15"/>
  <c r="L149" i="15"/>
  <c r="I149" i="15"/>
  <c r="F149" i="15"/>
  <c r="C149" i="15" s="1"/>
  <c r="O148" i="15"/>
  <c r="L148" i="15"/>
  <c r="I148" i="15"/>
  <c r="C148" i="15" s="1"/>
  <c r="F148" i="15"/>
  <c r="O147" i="15"/>
  <c r="L147" i="15"/>
  <c r="L144" i="15" s="1"/>
  <c r="I147" i="15"/>
  <c r="F147" i="15"/>
  <c r="C147" i="15"/>
  <c r="O146" i="15"/>
  <c r="O144" i="15" s="1"/>
  <c r="L146" i="15"/>
  <c r="I146" i="15"/>
  <c r="F146" i="15"/>
  <c r="C146" i="15" s="1"/>
  <c r="O145" i="15"/>
  <c r="L145" i="15"/>
  <c r="I145" i="15"/>
  <c r="I144" i="15" s="1"/>
  <c r="F145" i="15"/>
  <c r="C145" i="15" s="1"/>
  <c r="N144" i="15"/>
  <c r="M144" i="15"/>
  <c r="K144" i="15"/>
  <c r="J144" i="15"/>
  <c r="H144" i="15"/>
  <c r="G144" i="15"/>
  <c r="F144" i="15"/>
  <c r="C144" i="15" s="1"/>
  <c r="E144" i="15"/>
  <c r="D144" i="15"/>
  <c r="O143" i="15"/>
  <c r="L143" i="15"/>
  <c r="I143" i="15"/>
  <c r="F143" i="15"/>
  <c r="C143" i="15"/>
  <c r="O142" i="15"/>
  <c r="O141" i="15" s="1"/>
  <c r="L142" i="15"/>
  <c r="I142" i="15"/>
  <c r="F142" i="15"/>
  <c r="F141" i="15" s="1"/>
  <c r="N141" i="15"/>
  <c r="M141" i="15"/>
  <c r="L141" i="15"/>
  <c r="K141" i="15"/>
  <c r="J141" i="15"/>
  <c r="I141" i="15"/>
  <c r="H141" i="15"/>
  <c r="G141" i="15"/>
  <c r="E141" i="15"/>
  <c r="D141" i="15"/>
  <c r="O140" i="15"/>
  <c r="L140" i="15"/>
  <c r="I140" i="15"/>
  <c r="C140" i="15" s="1"/>
  <c r="F140" i="15"/>
  <c r="O139" i="15"/>
  <c r="L139" i="15"/>
  <c r="L136" i="15" s="1"/>
  <c r="I139" i="15"/>
  <c r="F139" i="15"/>
  <c r="C139" i="15"/>
  <c r="O138" i="15"/>
  <c r="O136" i="15" s="1"/>
  <c r="L138" i="15"/>
  <c r="I138" i="15"/>
  <c r="F138" i="15"/>
  <c r="C138" i="15" s="1"/>
  <c r="O137" i="15"/>
  <c r="L137" i="15"/>
  <c r="I137" i="15"/>
  <c r="I136" i="15" s="1"/>
  <c r="F137" i="15"/>
  <c r="C137" i="15" s="1"/>
  <c r="N136" i="15"/>
  <c r="M136" i="15"/>
  <c r="M130" i="15" s="1"/>
  <c r="K136" i="15"/>
  <c r="J136" i="15"/>
  <c r="H136" i="15"/>
  <c r="G136" i="15"/>
  <c r="F136" i="15"/>
  <c r="C136" i="15" s="1"/>
  <c r="E136" i="15"/>
  <c r="E130" i="15" s="1"/>
  <c r="D136" i="15"/>
  <c r="O135" i="15"/>
  <c r="L135" i="15"/>
  <c r="I135" i="15"/>
  <c r="F135" i="15"/>
  <c r="C135" i="15"/>
  <c r="O134" i="15"/>
  <c r="L134" i="15"/>
  <c r="I134" i="15"/>
  <c r="F134" i="15"/>
  <c r="C134" i="15" s="1"/>
  <c r="O133" i="15"/>
  <c r="L133" i="15"/>
  <c r="I133" i="15"/>
  <c r="F133" i="15"/>
  <c r="C133" i="15" s="1"/>
  <c r="O132" i="15"/>
  <c r="L132" i="15"/>
  <c r="L131" i="15" s="1"/>
  <c r="I132" i="15"/>
  <c r="I131" i="15" s="1"/>
  <c r="F132" i="15"/>
  <c r="C132" i="15" s="1"/>
  <c r="O131" i="15"/>
  <c r="O130" i="15" s="1"/>
  <c r="N131" i="15"/>
  <c r="N130" i="15" s="1"/>
  <c r="N75" i="15" s="1"/>
  <c r="M131" i="15"/>
  <c r="K131" i="15"/>
  <c r="K130" i="15" s="1"/>
  <c r="J131" i="15"/>
  <c r="J130" i="15" s="1"/>
  <c r="J75" i="15" s="1"/>
  <c r="H131" i="15"/>
  <c r="G131" i="15"/>
  <c r="G130" i="15" s="1"/>
  <c r="E131" i="15"/>
  <c r="D131" i="15"/>
  <c r="H130" i="15"/>
  <c r="D130" i="15"/>
  <c r="O129" i="15"/>
  <c r="L129" i="15"/>
  <c r="I129" i="15"/>
  <c r="I128" i="15" s="1"/>
  <c r="F129" i="15"/>
  <c r="C129" i="15" s="1"/>
  <c r="O128" i="15"/>
  <c r="N128" i="15"/>
  <c r="M128" i="15"/>
  <c r="L128" i="15"/>
  <c r="K128" i="15"/>
  <c r="J128" i="15"/>
  <c r="H128" i="15"/>
  <c r="G128" i="15"/>
  <c r="F128" i="15"/>
  <c r="C128" i="15" s="1"/>
  <c r="E128" i="15"/>
  <c r="D128" i="15"/>
  <c r="O127" i="15"/>
  <c r="L127" i="15"/>
  <c r="I127" i="15"/>
  <c r="F127" i="15"/>
  <c r="C127" i="15"/>
  <c r="O126" i="15"/>
  <c r="L126" i="15"/>
  <c r="I126" i="15"/>
  <c r="F126" i="15"/>
  <c r="C126" i="15" s="1"/>
  <c r="O125" i="15"/>
  <c r="L125" i="15"/>
  <c r="I125" i="15"/>
  <c r="F125" i="15"/>
  <c r="C125" i="15" s="1"/>
  <c r="O124" i="15"/>
  <c r="L124" i="15"/>
  <c r="I124" i="15"/>
  <c r="C124" i="15" s="1"/>
  <c r="F124" i="15"/>
  <c r="O123" i="15"/>
  <c r="O122" i="15" s="1"/>
  <c r="L123" i="15"/>
  <c r="I123" i="15"/>
  <c r="F123" i="15"/>
  <c r="C123" i="15"/>
  <c r="N122" i="15"/>
  <c r="M122" i="15"/>
  <c r="L122" i="15"/>
  <c r="K122" i="15"/>
  <c r="J122" i="15"/>
  <c r="H122" i="15"/>
  <c r="G122" i="15"/>
  <c r="E122" i="15"/>
  <c r="D122" i="15"/>
  <c r="O121" i="15"/>
  <c r="L121" i="15"/>
  <c r="I121" i="15"/>
  <c r="F121" i="15"/>
  <c r="C121" i="15" s="1"/>
  <c r="O120" i="15"/>
  <c r="L120" i="15"/>
  <c r="I120" i="15"/>
  <c r="F120" i="15"/>
  <c r="C120" i="15" s="1"/>
  <c r="O119" i="15"/>
  <c r="L119" i="15"/>
  <c r="L116" i="15" s="1"/>
  <c r="I119" i="15"/>
  <c r="F119" i="15"/>
  <c r="C119" i="15"/>
  <c r="O118" i="15"/>
  <c r="O116" i="15" s="1"/>
  <c r="L118" i="15"/>
  <c r="I118" i="15"/>
  <c r="F118" i="15"/>
  <c r="C118" i="15" s="1"/>
  <c r="O117" i="15"/>
  <c r="L117" i="15"/>
  <c r="I117" i="15"/>
  <c r="I116" i="15" s="1"/>
  <c r="F117" i="15"/>
  <c r="C117" i="15" s="1"/>
  <c r="N116" i="15"/>
  <c r="M116" i="15"/>
  <c r="K116" i="15"/>
  <c r="J116" i="15"/>
  <c r="H116" i="15"/>
  <c r="G116" i="15"/>
  <c r="F116" i="15"/>
  <c r="C116" i="15" s="1"/>
  <c r="E116" i="15"/>
  <c r="D116" i="15"/>
  <c r="O115" i="15"/>
  <c r="L115" i="15"/>
  <c r="L112" i="15" s="1"/>
  <c r="I115" i="15"/>
  <c r="F115" i="15"/>
  <c r="C115" i="15"/>
  <c r="O114" i="15"/>
  <c r="O112" i="15" s="1"/>
  <c r="L114" i="15"/>
  <c r="I114" i="15"/>
  <c r="F114" i="15"/>
  <c r="C114" i="15" s="1"/>
  <c r="O113" i="15"/>
  <c r="L113" i="15"/>
  <c r="I113" i="15"/>
  <c r="I112" i="15" s="1"/>
  <c r="F113" i="15"/>
  <c r="C113" i="15" s="1"/>
  <c r="N112" i="15"/>
  <c r="M112" i="15"/>
  <c r="K112" i="15"/>
  <c r="J112" i="15"/>
  <c r="H112" i="15"/>
  <c r="G112" i="15"/>
  <c r="F112" i="15"/>
  <c r="E112" i="15"/>
  <c r="D112" i="15"/>
  <c r="O111" i="15"/>
  <c r="C111" i="15" s="1"/>
  <c r="L111" i="15"/>
  <c r="I111" i="15"/>
  <c r="F111" i="15"/>
  <c r="O110" i="15"/>
  <c r="L110" i="15"/>
  <c r="I110" i="15"/>
  <c r="F110" i="15"/>
  <c r="C110" i="15" s="1"/>
  <c r="O109" i="15"/>
  <c r="L109" i="15"/>
  <c r="I109" i="15"/>
  <c r="F109" i="15"/>
  <c r="C109" i="15" s="1"/>
  <c r="O108" i="15"/>
  <c r="L108" i="15"/>
  <c r="I108" i="15"/>
  <c r="C108" i="15" s="1"/>
  <c r="F108" i="15"/>
  <c r="O107" i="15"/>
  <c r="L107" i="15"/>
  <c r="I107" i="15"/>
  <c r="F107" i="15"/>
  <c r="C107" i="15"/>
  <c r="O106" i="15"/>
  <c r="O103" i="15" s="1"/>
  <c r="L106" i="15"/>
  <c r="I106" i="15"/>
  <c r="F106" i="15"/>
  <c r="C106" i="15" s="1"/>
  <c r="O105" i="15"/>
  <c r="L105" i="15"/>
  <c r="I105" i="15"/>
  <c r="F105" i="15"/>
  <c r="C105" i="15" s="1"/>
  <c r="O104" i="15"/>
  <c r="L104" i="15"/>
  <c r="L103" i="15" s="1"/>
  <c r="I104" i="15"/>
  <c r="E104" i="15"/>
  <c r="D104" i="15"/>
  <c r="D103" i="15" s="1"/>
  <c r="N103" i="15"/>
  <c r="M103" i="15"/>
  <c r="K103" i="15"/>
  <c r="J103" i="15"/>
  <c r="I103" i="15"/>
  <c r="H103" i="15"/>
  <c r="G103" i="15"/>
  <c r="E103" i="15"/>
  <c r="O102" i="15"/>
  <c r="L102" i="15"/>
  <c r="I102" i="15"/>
  <c r="F102" i="15"/>
  <c r="E102" i="15"/>
  <c r="C102" i="15"/>
  <c r="O101" i="15"/>
  <c r="L101" i="15"/>
  <c r="I101" i="15"/>
  <c r="F101" i="15"/>
  <c r="C101" i="15" s="1"/>
  <c r="O100" i="15"/>
  <c r="L100" i="15"/>
  <c r="I100" i="15"/>
  <c r="F100" i="15"/>
  <c r="C100" i="15" s="1"/>
  <c r="O99" i="15"/>
  <c r="L99" i="15"/>
  <c r="I99" i="15"/>
  <c r="F99" i="15"/>
  <c r="C99" i="15" s="1"/>
  <c r="O98" i="15"/>
  <c r="L98" i="15"/>
  <c r="L95" i="15" s="1"/>
  <c r="I98" i="15"/>
  <c r="F98" i="15"/>
  <c r="C98" i="15"/>
  <c r="O97" i="15"/>
  <c r="L97" i="15"/>
  <c r="I97" i="15"/>
  <c r="F97" i="15"/>
  <c r="C97" i="15" s="1"/>
  <c r="O96" i="15"/>
  <c r="O95" i="15" s="1"/>
  <c r="L96" i="15"/>
  <c r="I96" i="15"/>
  <c r="I95" i="15" s="1"/>
  <c r="F96" i="15"/>
  <c r="C96" i="15" s="1"/>
  <c r="N95" i="15"/>
  <c r="M95" i="15"/>
  <c r="K95" i="15"/>
  <c r="J95" i="15"/>
  <c r="H95" i="15"/>
  <c r="G95" i="15"/>
  <c r="F95" i="15"/>
  <c r="C95" i="15" s="1"/>
  <c r="E95" i="15"/>
  <c r="D95" i="15"/>
  <c r="O94" i="15"/>
  <c r="L94" i="15"/>
  <c r="I94" i="15"/>
  <c r="F94" i="15"/>
  <c r="C94" i="15"/>
  <c r="O93" i="15"/>
  <c r="L93" i="15"/>
  <c r="I93" i="15"/>
  <c r="F93" i="15"/>
  <c r="C93" i="15" s="1"/>
  <c r="O92" i="15"/>
  <c r="L92" i="15"/>
  <c r="I92" i="15"/>
  <c r="F92" i="15"/>
  <c r="C92" i="15" s="1"/>
  <c r="O91" i="15"/>
  <c r="L91" i="15"/>
  <c r="I91" i="15"/>
  <c r="F91" i="15"/>
  <c r="C91" i="15" s="1"/>
  <c r="O90" i="15"/>
  <c r="O89" i="15" s="1"/>
  <c r="L90" i="15"/>
  <c r="I90" i="15"/>
  <c r="I89" i="15" s="1"/>
  <c r="F90" i="15"/>
  <c r="C90" i="15"/>
  <c r="N89" i="15"/>
  <c r="M89" i="15"/>
  <c r="L89" i="15"/>
  <c r="K89" i="15"/>
  <c r="K83" i="15" s="1"/>
  <c r="J89" i="15"/>
  <c r="H89" i="15"/>
  <c r="G89" i="15"/>
  <c r="G83" i="15" s="1"/>
  <c r="E89" i="15"/>
  <c r="D89" i="15"/>
  <c r="O88" i="15"/>
  <c r="L88" i="15"/>
  <c r="I88" i="15"/>
  <c r="F88" i="15"/>
  <c r="C88" i="15" s="1"/>
  <c r="O87" i="15"/>
  <c r="L87" i="15"/>
  <c r="L84" i="15" s="1"/>
  <c r="I87" i="15"/>
  <c r="F87" i="15"/>
  <c r="C87" i="15" s="1"/>
  <c r="O86" i="15"/>
  <c r="L86" i="15"/>
  <c r="I86" i="15"/>
  <c r="F86" i="15"/>
  <c r="C86" i="15"/>
  <c r="O85" i="15"/>
  <c r="O84" i="15" s="1"/>
  <c r="L85" i="15"/>
  <c r="I85" i="15"/>
  <c r="F85" i="15"/>
  <c r="F84" i="15" s="1"/>
  <c r="N84" i="15"/>
  <c r="M84" i="15"/>
  <c r="M83" i="15" s="1"/>
  <c r="K84" i="15"/>
  <c r="J84" i="15"/>
  <c r="I84" i="15"/>
  <c r="H84" i="15"/>
  <c r="H83" i="15" s="1"/>
  <c r="G84" i="15"/>
  <c r="E84" i="15"/>
  <c r="E83" i="15" s="1"/>
  <c r="D84" i="15"/>
  <c r="D83" i="15" s="1"/>
  <c r="N83" i="15"/>
  <c r="J83" i="15"/>
  <c r="O82" i="15"/>
  <c r="L82" i="15"/>
  <c r="I82" i="15"/>
  <c r="F82" i="15"/>
  <c r="C82" i="15"/>
  <c r="O81" i="15"/>
  <c r="O80" i="15" s="1"/>
  <c r="L81" i="15"/>
  <c r="I81" i="15"/>
  <c r="F81" i="15"/>
  <c r="F80" i="15" s="1"/>
  <c r="N80" i="15"/>
  <c r="M80" i="15"/>
  <c r="L80" i="15"/>
  <c r="K80" i="15"/>
  <c r="J80" i="15"/>
  <c r="I80" i="15"/>
  <c r="H80" i="15"/>
  <c r="G80" i="15"/>
  <c r="E80" i="15"/>
  <c r="D80" i="15"/>
  <c r="O79" i="15"/>
  <c r="L79" i="15"/>
  <c r="I79" i="15"/>
  <c r="C79" i="15" s="1"/>
  <c r="F79" i="15"/>
  <c r="O78" i="15"/>
  <c r="O77" i="15" s="1"/>
  <c r="L78" i="15"/>
  <c r="I78" i="15"/>
  <c r="F78" i="15"/>
  <c r="F77" i="15" s="1"/>
  <c r="C78" i="15"/>
  <c r="N77" i="15"/>
  <c r="M77" i="15"/>
  <c r="L77" i="15"/>
  <c r="L76" i="15" s="1"/>
  <c r="K77" i="15"/>
  <c r="K76" i="15" s="1"/>
  <c r="J77" i="15"/>
  <c r="H77" i="15"/>
  <c r="H76" i="15" s="1"/>
  <c r="G77" i="15"/>
  <c r="G76" i="15" s="1"/>
  <c r="G75" i="15" s="1"/>
  <c r="E77" i="15"/>
  <c r="D77" i="15"/>
  <c r="D76" i="15" s="1"/>
  <c r="N76" i="15"/>
  <c r="M76" i="15"/>
  <c r="M75" i="15" s="1"/>
  <c r="J76" i="15"/>
  <c r="E76" i="15"/>
  <c r="E75" i="15" s="1"/>
  <c r="O74" i="15"/>
  <c r="L74" i="15"/>
  <c r="I74" i="15"/>
  <c r="F74" i="15"/>
  <c r="C74" i="15"/>
  <c r="O73" i="15"/>
  <c r="L73" i="15"/>
  <c r="I73" i="15"/>
  <c r="F73" i="15"/>
  <c r="C73" i="15" s="1"/>
  <c r="O72" i="15"/>
  <c r="L72" i="15"/>
  <c r="I72" i="15"/>
  <c r="F72" i="15"/>
  <c r="C72" i="15" s="1"/>
  <c r="O71" i="15"/>
  <c r="L71" i="15"/>
  <c r="I71" i="15"/>
  <c r="I69" i="15" s="1"/>
  <c r="F71" i="15"/>
  <c r="C71" i="15" s="1"/>
  <c r="O70" i="15"/>
  <c r="O69" i="15" s="1"/>
  <c r="O67" i="15" s="1"/>
  <c r="L70" i="15"/>
  <c r="I70" i="15"/>
  <c r="F70" i="15"/>
  <c r="N69" i="15"/>
  <c r="M69" i="15"/>
  <c r="L69" i="15"/>
  <c r="L67" i="15" s="1"/>
  <c r="K69" i="15"/>
  <c r="K67" i="15" s="1"/>
  <c r="J69" i="15"/>
  <c r="H69" i="15"/>
  <c r="H67" i="15" s="1"/>
  <c r="H53" i="15" s="1"/>
  <c r="G69" i="15"/>
  <c r="G67" i="15" s="1"/>
  <c r="E69" i="15"/>
  <c r="D69" i="15"/>
  <c r="D67" i="15" s="1"/>
  <c r="D53" i="15" s="1"/>
  <c r="O68" i="15"/>
  <c r="L68" i="15"/>
  <c r="I68" i="15"/>
  <c r="I67" i="15" s="1"/>
  <c r="F68" i="15"/>
  <c r="C68" i="15" s="1"/>
  <c r="N67" i="15"/>
  <c r="M67" i="15"/>
  <c r="J67" i="15"/>
  <c r="E67" i="15"/>
  <c r="O66" i="15"/>
  <c r="L66" i="15"/>
  <c r="I66" i="15"/>
  <c r="F66" i="15"/>
  <c r="C66" i="15"/>
  <c r="O65" i="15"/>
  <c r="L65" i="15"/>
  <c r="I65" i="15"/>
  <c r="F65" i="15"/>
  <c r="C65" i="15" s="1"/>
  <c r="O64" i="15"/>
  <c r="L64" i="15"/>
  <c r="I64" i="15"/>
  <c r="F64" i="15"/>
  <c r="C64" i="15" s="1"/>
  <c r="O63" i="15"/>
  <c r="L63" i="15"/>
  <c r="I63" i="15"/>
  <c r="F63" i="15"/>
  <c r="C63" i="15" s="1"/>
  <c r="O62" i="15"/>
  <c r="L62" i="15"/>
  <c r="I62" i="15"/>
  <c r="F62" i="15"/>
  <c r="C62" i="15"/>
  <c r="O61" i="15"/>
  <c r="L61" i="15"/>
  <c r="I61" i="15"/>
  <c r="F61" i="15"/>
  <c r="C61" i="15" s="1"/>
  <c r="O60" i="15"/>
  <c r="L60" i="15"/>
  <c r="I60" i="15"/>
  <c r="F60" i="15"/>
  <c r="C60" i="15" s="1"/>
  <c r="O59" i="15"/>
  <c r="L59" i="15"/>
  <c r="L58" i="15" s="1"/>
  <c r="L54" i="15" s="1"/>
  <c r="L53" i="15" s="1"/>
  <c r="I59" i="15"/>
  <c r="C59" i="15" s="1"/>
  <c r="F59" i="15"/>
  <c r="O58" i="15"/>
  <c r="N58" i="15"/>
  <c r="M58" i="15"/>
  <c r="K58" i="15"/>
  <c r="J58" i="15"/>
  <c r="H58" i="15"/>
  <c r="G58" i="15"/>
  <c r="E58" i="15"/>
  <c r="D58" i="15"/>
  <c r="O57" i="15"/>
  <c r="O55" i="15" s="1"/>
  <c r="O54" i="15" s="1"/>
  <c r="O53" i="15" s="1"/>
  <c r="L57" i="15"/>
  <c r="I57" i="15"/>
  <c r="F57" i="15"/>
  <c r="C57" i="15" s="1"/>
  <c r="O56" i="15"/>
  <c r="L56" i="15"/>
  <c r="I56" i="15"/>
  <c r="I55" i="15" s="1"/>
  <c r="F56" i="15"/>
  <c r="C56" i="15" s="1"/>
  <c r="N55" i="15"/>
  <c r="N54" i="15" s="1"/>
  <c r="N53" i="15" s="1"/>
  <c r="N52" i="15" s="1"/>
  <c r="M55" i="15"/>
  <c r="M54" i="15" s="1"/>
  <c r="M53" i="15" s="1"/>
  <c r="L55" i="15"/>
  <c r="K55" i="15"/>
  <c r="J55" i="15"/>
  <c r="J54" i="15" s="1"/>
  <c r="J53" i="15" s="1"/>
  <c r="J52" i="15" s="1"/>
  <c r="H55" i="15"/>
  <c r="G55" i="15"/>
  <c r="F55" i="15"/>
  <c r="E55" i="15"/>
  <c r="E54" i="15" s="1"/>
  <c r="E53" i="15" s="1"/>
  <c r="E52" i="15" s="1"/>
  <c r="E51" i="15" s="1"/>
  <c r="D55" i="15"/>
  <c r="K54" i="15"/>
  <c r="H54" i="15"/>
  <c r="G54" i="15"/>
  <c r="G53" i="15" s="1"/>
  <c r="G52" i="15" s="1"/>
  <c r="G51" i="15" s="1"/>
  <c r="D54" i="15"/>
  <c r="O47" i="15"/>
  <c r="C47" i="15" s="1"/>
  <c r="O46" i="15"/>
  <c r="C46" i="15"/>
  <c r="O45" i="15"/>
  <c r="N45" i="15"/>
  <c r="M45" i="15"/>
  <c r="C45" i="15"/>
  <c r="L44" i="15"/>
  <c r="I44" i="15"/>
  <c r="F44" i="15"/>
  <c r="C44" i="15"/>
  <c r="L43" i="15"/>
  <c r="K43" i="15"/>
  <c r="J43" i="15"/>
  <c r="I43" i="15"/>
  <c r="C43" i="15" s="1"/>
  <c r="H43" i="15"/>
  <c r="G43" i="15"/>
  <c r="F43" i="15"/>
  <c r="E43" i="15"/>
  <c r="D43" i="15"/>
  <c r="F42" i="15"/>
  <c r="C42" i="15"/>
  <c r="F41" i="15"/>
  <c r="E41" i="15"/>
  <c r="D41" i="15"/>
  <c r="C41" i="15"/>
  <c r="L40" i="15"/>
  <c r="C40" i="15" s="1"/>
  <c r="L39" i="15"/>
  <c r="C39" i="15"/>
  <c r="L38" i="15"/>
  <c r="C38" i="15" s="1"/>
  <c r="L37" i="15"/>
  <c r="C37" i="15"/>
  <c r="L36" i="15"/>
  <c r="K36" i="15"/>
  <c r="J36" i="15"/>
  <c r="C36" i="15"/>
  <c r="L35" i="15"/>
  <c r="C35" i="15" s="1"/>
  <c r="L34" i="15"/>
  <c r="C34" i="15"/>
  <c r="L33" i="15"/>
  <c r="K33" i="15"/>
  <c r="J33" i="15"/>
  <c r="C33" i="15"/>
  <c r="L32" i="15"/>
  <c r="L31" i="15" s="1"/>
  <c r="K31" i="15"/>
  <c r="K26" i="15" s="1"/>
  <c r="J31" i="15"/>
  <c r="J26" i="15" s="1"/>
  <c r="L30" i="15"/>
  <c r="C30" i="15"/>
  <c r="L29" i="15"/>
  <c r="C29" i="15" s="1"/>
  <c r="L28" i="15"/>
  <c r="C28" i="15"/>
  <c r="L27" i="15"/>
  <c r="K27" i="15"/>
  <c r="J27" i="15"/>
  <c r="C27" i="15"/>
  <c r="F25" i="15"/>
  <c r="C25" i="15" s="1"/>
  <c r="I24" i="15"/>
  <c r="E24" i="15"/>
  <c r="O23" i="15"/>
  <c r="L23" i="15"/>
  <c r="I23" i="15"/>
  <c r="F23" i="15"/>
  <c r="C23" i="15"/>
  <c r="O22" i="15"/>
  <c r="O21" i="15" s="1"/>
  <c r="L22" i="15"/>
  <c r="I22" i="15"/>
  <c r="F22" i="15"/>
  <c r="F21" i="15" s="1"/>
  <c r="N21" i="15"/>
  <c r="N289" i="15" s="1"/>
  <c r="N288" i="15" s="1"/>
  <c r="M21" i="15"/>
  <c r="M289" i="15" s="1"/>
  <c r="M288" i="15" s="1"/>
  <c r="L21" i="15"/>
  <c r="L289" i="15" s="1"/>
  <c r="K21" i="15"/>
  <c r="K289" i="15" s="1"/>
  <c r="K288" i="15" s="1"/>
  <c r="J21" i="15"/>
  <c r="J289" i="15" s="1"/>
  <c r="J288" i="15" s="1"/>
  <c r="I21" i="15"/>
  <c r="I289" i="15" s="1"/>
  <c r="H21" i="15"/>
  <c r="H289" i="15" s="1"/>
  <c r="H288" i="15" s="1"/>
  <c r="G21" i="15"/>
  <c r="G289" i="15" s="1"/>
  <c r="G288" i="15" s="1"/>
  <c r="E21" i="15"/>
  <c r="E289" i="15" s="1"/>
  <c r="E288" i="15" s="1"/>
  <c r="D21" i="15"/>
  <c r="D289" i="15" s="1"/>
  <c r="D288" i="15" s="1"/>
  <c r="N20" i="15"/>
  <c r="G20" i="15"/>
  <c r="J51" i="15" l="1"/>
  <c r="J50" i="15" s="1"/>
  <c r="L75" i="15"/>
  <c r="J20" i="15"/>
  <c r="J287" i="15"/>
  <c r="C184" i="15"/>
  <c r="K20" i="15"/>
  <c r="C80" i="15"/>
  <c r="O289" i="15"/>
  <c r="O288" i="15" s="1"/>
  <c r="O20" i="15"/>
  <c r="L26" i="15"/>
  <c r="C31" i="15"/>
  <c r="M52" i="15"/>
  <c r="M51" i="15" s="1"/>
  <c r="M50" i="15" s="1"/>
  <c r="K75" i="15"/>
  <c r="O76" i="15"/>
  <c r="L130" i="15"/>
  <c r="L174" i="15"/>
  <c r="L173" i="15" s="1"/>
  <c r="J194" i="15"/>
  <c r="C227" i="15"/>
  <c r="O231" i="15"/>
  <c r="O230" i="15" s="1"/>
  <c r="C235" i="15"/>
  <c r="C238" i="15"/>
  <c r="M286" i="15"/>
  <c r="O269" i="15"/>
  <c r="C272" i="15"/>
  <c r="I270" i="15"/>
  <c r="I269" i="15" s="1"/>
  <c r="J286" i="15"/>
  <c r="L289" i="16"/>
  <c r="L288" i="16" s="1"/>
  <c r="J53" i="16"/>
  <c r="O54" i="16"/>
  <c r="O53" i="16" s="1"/>
  <c r="C58" i="16"/>
  <c r="J75" i="16"/>
  <c r="O76" i="16"/>
  <c r="L83" i="16"/>
  <c r="M75" i="16"/>
  <c r="C141" i="16"/>
  <c r="O174" i="16"/>
  <c r="O173" i="16" s="1"/>
  <c r="L174" i="16"/>
  <c r="L173" i="16" s="1"/>
  <c r="C198" i="16"/>
  <c r="C233" i="16"/>
  <c r="L259" i="16"/>
  <c r="L230" i="16" s="1"/>
  <c r="C272" i="16"/>
  <c r="I270" i="16"/>
  <c r="I269" i="16" s="1"/>
  <c r="C281" i="16"/>
  <c r="N286" i="16"/>
  <c r="C290" i="16"/>
  <c r="N53" i="17"/>
  <c r="N52" i="17" s="1"/>
  <c r="L54" i="17"/>
  <c r="L53" i="17" s="1"/>
  <c r="K52" i="17"/>
  <c r="G75" i="17"/>
  <c r="O83" i="17"/>
  <c r="C95" i="17"/>
  <c r="C122" i="17"/>
  <c r="M75" i="17"/>
  <c r="F174" i="17"/>
  <c r="C175" i="17"/>
  <c r="H187" i="17"/>
  <c r="G195" i="17"/>
  <c r="G194" i="17" s="1"/>
  <c r="C196" i="17"/>
  <c r="N195" i="17"/>
  <c r="N194" i="17" s="1"/>
  <c r="H230" i="17"/>
  <c r="H194" i="17" s="1"/>
  <c r="K230" i="17"/>
  <c r="C246" i="17"/>
  <c r="O259" i="17"/>
  <c r="O230" i="17" s="1"/>
  <c r="O270" i="17"/>
  <c r="O269" i="17" s="1"/>
  <c r="F289" i="15"/>
  <c r="C21" i="15"/>
  <c r="O194" i="15"/>
  <c r="F54" i="16"/>
  <c r="C55" i="16"/>
  <c r="F174" i="16"/>
  <c r="C175" i="16"/>
  <c r="F191" i="16"/>
  <c r="C192" i="16"/>
  <c r="M286" i="16"/>
  <c r="J286" i="16"/>
  <c r="M52" i="17"/>
  <c r="M51" i="17" s="1"/>
  <c r="M50" i="17" s="1"/>
  <c r="C166" i="17"/>
  <c r="C238" i="17"/>
  <c r="F259" i="17"/>
  <c r="M286" i="17"/>
  <c r="F270" i="17"/>
  <c r="G287" i="15"/>
  <c r="G50" i="15"/>
  <c r="L52" i="15"/>
  <c r="C55" i="15"/>
  <c r="H75" i="15"/>
  <c r="H52" i="15" s="1"/>
  <c r="H51" i="15" s="1"/>
  <c r="O83" i="15"/>
  <c r="L195" i="15"/>
  <c r="F204" i="15"/>
  <c r="C204" i="15" s="1"/>
  <c r="C205" i="15"/>
  <c r="N230" i="15"/>
  <c r="N194" i="15" s="1"/>
  <c r="N51" i="15" s="1"/>
  <c r="E286" i="15"/>
  <c r="G286" i="15"/>
  <c r="L286" i="15"/>
  <c r="I288" i="15"/>
  <c r="F288" i="16"/>
  <c r="K52" i="16"/>
  <c r="K51" i="16" s="1"/>
  <c r="K50" i="16" s="1"/>
  <c r="I76" i="16"/>
  <c r="C76" i="16" s="1"/>
  <c r="C77" i="16"/>
  <c r="C103" i="16"/>
  <c r="E75" i="16"/>
  <c r="E52" i="16" s="1"/>
  <c r="E51" i="16" s="1"/>
  <c r="C131" i="16"/>
  <c r="H187" i="16"/>
  <c r="H52" i="16" s="1"/>
  <c r="H51" i="16" s="1"/>
  <c r="G195" i="16"/>
  <c r="G194" i="16" s="1"/>
  <c r="C196" i="16"/>
  <c r="F269" i="16"/>
  <c r="C269" i="16" s="1"/>
  <c r="C270" i="16"/>
  <c r="K286" i="16"/>
  <c r="E287" i="17"/>
  <c r="E50" i="17"/>
  <c r="O75" i="17"/>
  <c r="O52" i="17" s="1"/>
  <c r="F130" i="17"/>
  <c r="C131" i="17"/>
  <c r="K194" i="17"/>
  <c r="F251" i="17"/>
  <c r="F230" i="17" s="1"/>
  <c r="D286" i="17"/>
  <c r="E287" i="15"/>
  <c r="E50" i="15"/>
  <c r="F76" i="15"/>
  <c r="L83" i="15"/>
  <c r="K53" i="15"/>
  <c r="K52" i="15" s="1"/>
  <c r="D75" i="15"/>
  <c r="D52" i="15" s="1"/>
  <c r="D51" i="15" s="1"/>
  <c r="C84" i="15"/>
  <c r="C112" i="15"/>
  <c r="I130" i="15"/>
  <c r="C141" i="15"/>
  <c r="C160" i="15"/>
  <c r="D195" i="15"/>
  <c r="D194" i="15" s="1"/>
  <c r="H194" i="15"/>
  <c r="C216" i="15"/>
  <c r="K230" i="15"/>
  <c r="K286" i="15" s="1"/>
  <c r="C233" i="15"/>
  <c r="L231" i="15"/>
  <c r="L230" i="15" s="1"/>
  <c r="C246" i="15"/>
  <c r="C281" i="15"/>
  <c r="D286" i="15"/>
  <c r="C283" i="15"/>
  <c r="C290" i="15"/>
  <c r="L288" i="15"/>
  <c r="I20" i="16"/>
  <c r="C21" i="16"/>
  <c r="N287" i="16"/>
  <c r="M52" i="16"/>
  <c r="M51" i="16" s="1"/>
  <c r="M50" i="16" s="1"/>
  <c r="G52" i="16"/>
  <c r="D75" i="16"/>
  <c r="D286" i="16" s="1"/>
  <c r="L75" i="16"/>
  <c r="L52" i="16" s="1"/>
  <c r="O83" i="16"/>
  <c r="C95" i="16"/>
  <c r="C122" i="16"/>
  <c r="C128" i="16"/>
  <c r="C151" i="16"/>
  <c r="C179" i="16"/>
  <c r="H194" i="16"/>
  <c r="J194" i="16"/>
  <c r="J230" i="16"/>
  <c r="E230" i="16"/>
  <c r="E194" i="16" s="1"/>
  <c r="O231" i="16"/>
  <c r="O230" i="16" s="1"/>
  <c r="O194" i="16" s="1"/>
  <c r="C260" i="16"/>
  <c r="I259" i="16"/>
  <c r="H286" i="16"/>
  <c r="G286" i="16"/>
  <c r="O289" i="17"/>
  <c r="O20" i="17"/>
  <c r="F54" i="17"/>
  <c r="C55" i="17"/>
  <c r="H75" i="17"/>
  <c r="H52" i="17" s="1"/>
  <c r="H51" i="17" s="1"/>
  <c r="F76" i="17"/>
  <c r="C103" i="17"/>
  <c r="C128" i="17"/>
  <c r="C151" i="17"/>
  <c r="O174" i="17"/>
  <c r="O173" i="17" s="1"/>
  <c r="L174" i="17"/>
  <c r="L173" i="17" s="1"/>
  <c r="G187" i="17"/>
  <c r="G52" i="17" s="1"/>
  <c r="G51" i="17" s="1"/>
  <c r="F187" i="17"/>
  <c r="F191" i="17"/>
  <c r="C191" i="17" s="1"/>
  <c r="C192" i="17"/>
  <c r="D194" i="17"/>
  <c r="D51" i="17" s="1"/>
  <c r="M194" i="17"/>
  <c r="L194" i="17"/>
  <c r="E286" i="17"/>
  <c r="C70" i="15"/>
  <c r="H20" i="15"/>
  <c r="L20" i="15"/>
  <c r="C32" i="15"/>
  <c r="I58" i="15"/>
  <c r="I54" i="15" s="1"/>
  <c r="I53" i="15" s="1"/>
  <c r="F69" i="15"/>
  <c r="F89" i="15"/>
  <c r="C89" i="15" s="1"/>
  <c r="F104" i="15"/>
  <c r="F122" i="15"/>
  <c r="I151" i="15"/>
  <c r="F166" i="15"/>
  <c r="I175" i="15"/>
  <c r="I174" i="15" s="1"/>
  <c r="I173" i="15" s="1"/>
  <c r="F231" i="15"/>
  <c r="I264" i="15"/>
  <c r="I259" i="15" s="1"/>
  <c r="I230" i="15" s="1"/>
  <c r="F20" i="16"/>
  <c r="J20" i="16"/>
  <c r="N20" i="16"/>
  <c r="L31" i="16"/>
  <c r="F84" i="16"/>
  <c r="I89" i="16"/>
  <c r="F112" i="16"/>
  <c r="C112" i="16" s="1"/>
  <c r="F116" i="16"/>
  <c r="C116" i="16" s="1"/>
  <c r="F136" i="16"/>
  <c r="C136" i="16" s="1"/>
  <c r="F144" i="16"/>
  <c r="C144" i="16" s="1"/>
  <c r="F216" i="16"/>
  <c r="I227" i="16"/>
  <c r="C227" i="16" s="1"/>
  <c r="I235" i="16"/>
  <c r="C235" i="16" s="1"/>
  <c r="F238" i="16"/>
  <c r="F231" i="16" s="1"/>
  <c r="I283" i="16"/>
  <c r="G289" i="16"/>
  <c r="G288" i="16" s="1"/>
  <c r="K289" i="16"/>
  <c r="K288" i="16" s="1"/>
  <c r="O289" i="16"/>
  <c r="O288" i="16" s="1"/>
  <c r="E20" i="17"/>
  <c r="M20" i="17"/>
  <c r="L31" i="17"/>
  <c r="M287" i="17"/>
  <c r="I69" i="17"/>
  <c r="I67" i="17" s="1"/>
  <c r="I53" i="17" s="1"/>
  <c r="I77" i="17"/>
  <c r="I89" i="17"/>
  <c r="I141" i="17"/>
  <c r="C141" i="17" s="1"/>
  <c r="I205" i="17"/>
  <c r="I233" i="17"/>
  <c r="O290" i="17"/>
  <c r="N289" i="18"/>
  <c r="N288" i="18" s="1"/>
  <c r="N20" i="18"/>
  <c r="L289" i="18"/>
  <c r="L288" i="18" s="1"/>
  <c r="L33" i="18"/>
  <c r="C33" i="18" s="1"/>
  <c r="O45" i="18"/>
  <c r="M53" i="18"/>
  <c r="M52" i="18" s="1"/>
  <c r="O58" i="18"/>
  <c r="G75" i="18"/>
  <c r="C79" i="18"/>
  <c r="I77" i="18"/>
  <c r="H83" i="18"/>
  <c r="H75" i="18" s="1"/>
  <c r="C87" i="18"/>
  <c r="I84" i="18"/>
  <c r="C99" i="18"/>
  <c r="C111" i="18"/>
  <c r="L116" i="18"/>
  <c r="C116" i="18"/>
  <c r="C119" i="18"/>
  <c r="L122" i="18"/>
  <c r="C160" i="18"/>
  <c r="C166" i="18"/>
  <c r="O174" i="18"/>
  <c r="O173" i="18" s="1"/>
  <c r="O187" i="18"/>
  <c r="N195" i="18"/>
  <c r="N194" i="18" s="1"/>
  <c r="M194" i="18"/>
  <c r="O231" i="18"/>
  <c r="O230" i="18" s="1"/>
  <c r="G286" i="18"/>
  <c r="O270" i="18"/>
  <c r="O269" i="18" s="1"/>
  <c r="C283" i="18"/>
  <c r="F288" i="18"/>
  <c r="C45" i="19"/>
  <c r="M52" i="19"/>
  <c r="M51" i="19" s="1"/>
  <c r="M50" i="19" s="1"/>
  <c r="N75" i="19"/>
  <c r="M75" i="19"/>
  <c r="L76" i="19"/>
  <c r="O83" i="19"/>
  <c r="O75" i="19" s="1"/>
  <c r="O286" i="19" s="1"/>
  <c r="C116" i="19"/>
  <c r="C144" i="19"/>
  <c r="F174" i="19"/>
  <c r="J187" i="19"/>
  <c r="J286" i="19" s="1"/>
  <c r="O195" i="19"/>
  <c r="O194" i="19" s="1"/>
  <c r="I204" i="19"/>
  <c r="C264" i="19"/>
  <c r="H286" i="19"/>
  <c r="C276" i="19"/>
  <c r="O83" i="20"/>
  <c r="C95" i="20"/>
  <c r="C175" i="20"/>
  <c r="F174" i="20"/>
  <c r="O174" i="20"/>
  <c r="O173" i="20" s="1"/>
  <c r="H187" i="20"/>
  <c r="L187" i="20"/>
  <c r="C188" i="20"/>
  <c r="J194" i="20"/>
  <c r="E194" i="20"/>
  <c r="F231" i="20"/>
  <c r="D230" i="20"/>
  <c r="D194" i="20" s="1"/>
  <c r="D51" i="20" s="1"/>
  <c r="F259" i="20"/>
  <c r="C260" i="20"/>
  <c r="H52" i="21"/>
  <c r="E20" i="15"/>
  <c r="I20" i="15"/>
  <c r="M20" i="15"/>
  <c r="C22" i="15"/>
  <c r="F58" i="15"/>
  <c r="C58" i="15" s="1"/>
  <c r="C81" i="15"/>
  <c r="C85" i="15"/>
  <c r="F131" i="15"/>
  <c r="C142" i="15"/>
  <c r="F151" i="15"/>
  <c r="C151" i="15" s="1"/>
  <c r="F175" i="15"/>
  <c r="F179" i="15"/>
  <c r="C179" i="15" s="1"/>
  <c r="F187" i="15"/>
  <c r="C187" i="15" s="1"/>
  <c r="F191" i="15"/>
  <c r="C191" i="15" s="1"/>
  <c r="F195" i="15"/>
  <c r="C206" i="15"/>
  <c r="C239" i="15"/>
  <c r="C247" i="15"/>
  <c r="F252" i="15"/>
  <c r="F260" i="15"/>
  <c r="F264" i="15"/>
  <c r="C264" i="15" s="1"/>
  <c r="C271" i="15"/>
  <c r="F276" i="15"/>
  <c r="C276" i="15" s="1"/>
  <c r="C291" i="15"/>
  <c r="C56" i="16"/>
  <c r="C68" i="16"/>
  <c r="F69" i="16"/>
  <c r="C69" i="16" s="1"/>
  <c r="F89" i="16"/>
  <c r="C96" i="16"/>
  <c r="C104" i="16"/>
  <c r="C132" i="16"/>
  <c r="C152" i="16"/>
  <c r="F165" i="16"/>
  <c r="C165" i="16" s="1"/>
  <c r="C176" i="16"/>
  <c r="C180" i="16"/>
  <c r="F205" i="16"/>
  <c r="C234" i="16"/>
  <c r="F251" i="16"/>
  <c r="C251" i="16" s="1"/>
  <c r="F259" i="16"/>
  <c r="C259" i="16" s="1"/>
  <c r="C282" i="16"/>
  <c r="F20" i="17"/>
  <c r="J20" i="17"/>
  <c r="N20" i="17"/>
  <c r="C56" i="17"/>
  <c r="C68" i="17"/>
  <c r="F69" i="17"/>
  <c r="C69" i="17" s="1"/>
  <c r="F89" i="17"/>
  <c r="C96" i="17"/>
  <c r="C104" i="17"/>
  <c r="C132" i="17"/>
  <c r="C152" i="17"/>
  <c r="F165" i="17"/>
  <c r="C165" i="17" s="1"/>
  <c r="C176" i="17"/>
  <c r="C180" i="17"/>
  <c r="F205" i="17"/>
  <c r="C228" i="17"/>
  <c r="C232" i="17"/>
  <c r="C236" i="17"/>
  <c r="J286" i="17"/>
  <c r="N286" i="17"/>
  <c r="C285" i="17"/>
  <c r="I283" i="17"/>
  <c r="F289" i="17"/>
  <c r="F290" i="17"/>
  <c r="C290" i="17" s="1"/>
  <c r="J289" i="18"/>
  <c r="J288" i="18" s="1"/>
  <c r="J20" i="18"/>
  <c r="L31" i="18"/>
  <c r="C32" i="18"/>
  <c r="E53" i="18"/>
  <c r="E52" i="18" s="1"/>
  <c r="E51" i="18" s="1"/>
  <c r="C59" i="18"/>
  <c r="I58" i="18"/>
  <c r="I54" i="18" s="1"/>
  <c r="I53" i="18" s="1"/>
  <c r="C72" i="18"/>
  <c r="F69" i="18"/>
  <c r="D75" i="18"/>
  <c r="D52" i="18" s="1"/>
  <c r="D51" i="18" s="1"/>
  <c r="C78" i="18"/>
  <c r="L77" i="18"/>
  <c r="L76" i="18" s="1"/>
  <c r="D83" i="18"/>
  <c r="C92" i="18"/>
  <c r="F89" i="18"/>
  <c r="F83" i="18" s="1"/>
  <c r="C106" i="18"/>
  <c r="L103" i="18"/>
  <c r="C134" i="18"/>
  <c r="L131" i="18"/>
  <c r="C136" i="18"/>
  <c r="C144" i="18"/>
  <c r="F174" i="18"/>
  <c r="C188" i="18"/>
  <c r="F251" i="18"/>
  <c r="N286" i="18"/>
  <c r="F270" i="18"/>
  <c r="C272" i="18"/>
  <c r="O289" i="19"/>
  <c r="O288" i="19" s="1"/>
  <c r="O20" i="19"/>
  <c r="H287" i="19"/>
  <c r="H50" i="19"/>
  <c r="O53" i="19"/>
  <c r="N52" i="19"/>
  <c r="N51" i="19" s="1"/>
  <c r="N50" i="19" s="1"/>
  <c r="C84" i="19"/>
  <c r="I83" i="19"/>
  <c r="C128" i="19"/>
  <c r="F196" i="19"/>
  <c r="C198" i="19"/>
  <c r="F204" i="19"/>
  <c r="M286" i="19"/>
  <c r="C272" i="19"/>
  <c r="K286" i="19"/>
  <c r="J287" i="20"/>
  <c r="J52" i="20"/>
  <c r="J51" i="20" s="1"/>
  <c r="J50" i="20" s="1"/>
  <c r="E51" i="20"/>
  <c r="C55" i="20"/>
  <c r="F54" i="20"/>
  <c r="F67" i="20"/>
  <c r="H75" i="20"/>
  <c r="H52" i="20" s="1"/>
  <c r="O75" i="20"/>
  <c r="O52" i="20" s="1"/>
  <c r="O51" i="20" s="1"/>
  <c r="F83" i="20"/>
  <c r="F204" i="20"/>
  <c r="F251" i="20"/>
  <c r="J286" i="20"/>
  <c r="K286" i="17"/>
  <c r="C21" i="18"/>
  <c r="F289" i="18"/>
  <c r="F20" i="18"/>
  <c r="G52" i="18"/>
  <c r="G51" i="18" s="1"/>
  <c r="F55" i="18"/>
  <c r="C56" i="18"/>
  <c r="O54" i="18"/>
  <c r="O53" i="18" s="1"/>
  <c r="C71" i="18"/>
  <c r="I69" i="18"/>
  <c r="I67" i="18" s="1"/>
  <c r="F76" i="18"/>
  <c r="C80" i="18"/>
  <c r="O83" i="18"/>
  <c r="O75" i="18" s="1"/>
  <c r="C91" i="18"/>
  <c r="I89" i="18"/>
  <c r="C98" i="18"/>
  <c r="L95" i="18"/>
  <c r="F103" i="18"/>
  <c r="C103" i="18" s="1"/>
  <c r="C104" i="18"/>
  <c r="C112" i="18"/>
  <c r="C128" i="18"/>
  <c r="F131" i="18"/>
  <c r="C132" i="18"/>
  <c r="I231" i="18"/>
  <c r="F259" i="18"/>
  <c r="D286" i="18"/>
  <c r="M286" i="18"/>
  <c r="F289" i="19"/>
  <c r="F20" i="19"/>
  <c r="C21" i="19"/>
  <c r="L26" i="19"/>
  <c r="C27" i="19"/>
  <c r="M287" i="19"/>
  <c r="F54" i="19"/>
  <c r="J52" i="19"/>
  <c r="C69" i="19"/>
  <c r="F67" i="19"/>
  <c r="C77" i="19"/>
  <c r="F76" i="19"/>
  <c r="F165" i="19"/>
  <c r="C165" i="19" s="1"/>
  <c r="D286" i="19"/>
  <c r="G286" i="19"/>
  <c r="C283" i="19"/>
  <c r="K287" i="20"/>
  <c r="K20" i="20"/>
  <c r="F76" i="20"/>
  <c r="C131" i="20"/>
  <c r="F130" i="20"/>
  <c r="F191" i="20"/>
  <c r="C191" i="20" s="1"/>
  <c r="C192" i="20"/>
  <c r="G286" i="20"/>
  <c r="K286" i="20"/>
  <c r="L288" i="20"/>
  <c r="I77" i="15"/>
  <c r="I76" i="15" s="1"/>
  <c r="I122" i="15"/>
  <c r="I83" i="15" s="1"/>
  <c r="I166" i="15"/>
  <c r="I165" i="15" s="1"/>
  <c r="I198" i="15"/>
  <c r="C198" i="15" s="1"/>
  <c r="E20" i="16"/>
  <c r="I84" i="16"/>
  <c r="I83" i="16" s="1"/>
  <c r="I160" i="16"/>
  <c r="C160" i="16" s="1"/>
  <c r="I184" i="16"/>
  <c r="I173" i="16" s="1"/>
  <c r="I188" i="16"/>
  <c r="I216" i="16"/>
  <c r="I204" i="16" s="1"/>
  <c r="I195" i="16" s="1"/>
  <c r="I238" i="16"/>
  <c r="I246" i="16"/>
  <c r="C246" i="16" s="1"/>
  <c r="I43" i="17"/>
  <c r="C43" i="17" s="1"/>
  <c r="I80" i="17"/>
  <c r="C80" i="17" s="1"/>
  <c r="I84" i="17"/>
  <c r="I83" i="17" s="1"/>
  <c r="I112" i="17"/>
  <c r="C112" i="17" s="1"/>
  <c r="I116" i="17"/>
  <c r="C116" i="17" s="1"/>
  <c r="I136" i="17"/>
  <c r="I130" i="17" s="1"/>
  <c r="I144" i="17"/>
  <c r="C144" i="17" s="1"/>
  <c r="I160" i="17"/>
  <c r="C160" i="17" s="1"/>
  <c r="I184" i="17"/>
  <c r="I173" i="17" s="1"/>
  <c r="I188" i="17"/>
  <c r="I187" i="17" s="1"/>
  <c r="I216" i="17"/>
  <c r="C216" i="17" s="1"/>
  <c r="I252" i="17"/>
  <c r="I251" i="17" s="1"/>
  <c r="I260" i="17"/>
  <c r="I259" i="17" s="1"/>
  <c r="I264" i="17"/>
  <c r="C264" i="17" s="1"/>
  <c r="I272" i="17"/>
  <c r="I270" i="17" s="1"/>
  <c r="I269" i="17" s="1"/>
  <c r="I276" i="17"/>
  <c r="C276" i="17" s="1"/>
  <c r="C282" i="17"/>
  <c r="G286" i="17"/>
  <c r="L283" i="17"/>
  <c r="L286" i="17" s="1"/>
  <c r="I289" i="18"/>
  <c r="I288" i="18" s="1"/>
  <c r="I20" i="18"/>
  <c r="J287" i="18"/>
  <c r="C43" i="18"/>
  <c r="N52" i="18"/>
  <c r="N51" i="18" s="1"/>
  <c r="N50" i="18" s="1"/>
  <c r="F67" i="18"/>
  <c r="C68" i="18"/>
  <c r="C70" i="18"/>
  <c r="L69" i="18"/>
  <c r="L67" i="18" s="1"/>
  <c r="L53" i="18" s="1"/>
  <c r="K75" i="18"/>
  <c r="K52" i="18" s="1"/>
  <c r="K51" i="18" s="1"/>
  <c r="L84" i="18"/>
  <c r="C90" i="18"/>
  <c r="L89" i="18"/>
  <c r="F95" i="18"/>
  <c r="C96" i="18"/>
  <c r="F122" i="18"/>
  <c r="C122" i="18" s="1"/>
  <c r="C151" i="18"/>
  <c r="C184" i="18"/>
  <c r="F191" i="18"/>
  <c r="C191" i="18" s="1"/>
  <c r="C192" i="18"/>
  <c r="D194" i="18"/>
  <c r="O195" i="18"/>
  <c r="O194" i="18" s="1"/>
  <c r="G194" i="18"/>
  <c r="J286" i="18"/>
  <c r="C276" i="18"/>
  <c r="E286" i="18"/>
  <c r="C290" i="18"/>
  <c r="O288" i="18"/>
  <c r="N287" i="19"/>
  <c r="D52" i="19"/>
  <c r="D51" i="19" s="1"/>
  <c r="G52" i="19"/>
  <c r="G51" i="19" s="1"/>
  <c r="O130" i="19"/>
  <c r="C136" i="19"/>
  <c r="J194" i="19"/>
  <c r="E195" i="19"/>
  <c r="E194" i="19" s="1"/>
  <c r="E51" i="19" s="1"/>
  <c r="C233" i="19"/>
  <c r="F231" i="19"/>
  <c r="L259" i="19"/>
  <c r="F269" i="19"/>
  <c r="C269" i="19" s="1"/>
  <c r="L270" i="19"/>
  <c r="L269" i="19" s="1"/>
  <c r="N286" i="19"/>
  <c r="L289" i="20"/>
  <c r="L20" i="20"/>
  <c r="L26" i="20"/>
  <c r="C31" i="20"/>
  <c r="N52" i="20"/>
  <c r="N51" i="20" s="1"/>
  <c r="N50" i="20" s="1"/>
  <c r="M52" i="20"/>
  <c r="M51" i="20" s="1"/>
  <c r="M50" i="20" s="1"/>
  <c r="L54" i="20"/>
  <c r="L67" i="20"/>
  <c r="G287" i="20"/>
  <c r="G50" i="20"/>
  <c r="C103" i="20"/>
  <c r="C112" i="20"/>
  <c r="J75" i="20"/>
  <c r="C128" i="20"/>
  <c r="C160" i="20"/>
  <c r="C166" i="20"/>
  <c r="O187" i="20"/>
  <c r="F195" i="20"/>
  <c r="H230" i="20"/>
  <c r="H194" i="20" s="1"/>
  <c r="C235" i="20"/>
  <c r="N286" i="20"/>
  <c r="D50" i="21"/>
  <c r="D24" i="21"/>
  <c r="F24" i="21" s="1"/>
  <c r="C24" i="21" s="1"/>
  <c r="I83" i="21"/>
  <c r="L151" i="18"/>
  <c r="C152" i="18"/>
  <c r="F165" i="18"/>
  <c r="C165" i="18" s="1"/>
  <c r="L175" i="18"/>
  <c r="L174" i="18" s="1"/>
  <c r="L173" i="18" s="1"/>
  <c r="C176" i="18"/>
  <c r="L179" i="18"/>
  <c r="C179" i="18" s="1"/>
  <c r="C180" i="18"/>
  <c r="I198" i="18"/>
  <c r="I196" i="18" s="1"/>
  <c r="I195" i="18" s="1"/>
  <c r="F205" i="18"/>
  <c r="C228" i="18"/>
  <c r="C232" i="18"/>
  <c r="C236" i="18"/>
  <c r="I246" i="18"/>
  <c r="C246" i="18" s="1"/>
  <c r="I270" i="18"/>
  <c r="I269" i="18" s="1"/>
  <c r="C284" i="18"/>
  <c r="D20" i="19"/>
  <c r="H20" i="19"/>
  <c r="L20" i="19"/>
  <c r="C28" i="19"/>
  <c r="C34" i="19"/>
  <c r="C37" i="19"/>
  <c r="C42" i="19"/>
  <c r="C46" i="19"/>
  <c r="C70" i="19"/>
  <c r="C78" i="19"/>
  <c r="I80" i="19"/>
  <c r="I76" i="19" s="1"/>
  <c r="L89" i="19"/>
  <c r="L83" i="19" s="1"/>
  <c r="C90" i="19"/>
  <c r="F95" i="19"/>
  <c r="C95" i="19" s="1"/>
  <c r="F103" i="19"/>
  <c r="F131" i="19"/>
  <c r="C142" i="19"/>
  <c r="F151" i="19"/>
  <c r="I160" i="19"/>
  <c r="C160" i="19" s="1"/>
  <c r="I184" i="19"/>
  <c r="C184" i="19" s="1"/>
  <c r="I188" i="19"/>
  <c r="F191" i="19"/>
  <c r="F187" i="19" s="1"/>
  <c r="I192" i="19"/>
  <c r="I191" i="19" s="1"/>
  <c r="I196" i="19"/>
  <c r="I195" i="19" s="1"/>
  <c r="L205" i="19"/>
  <c r="C205" i="19" s="1"/>
  <c r="C206" i="19"/>
  <c r="C234" i="19"/>
  <c r="F251" i="19"/>
  <c r="C251" i="19" s="1"/>
  <c r="F259" i="19"/>
  <c r="C259" i="19" s="1"/>
  <c r="C282" i="19"/>
  <c r="J20" i="20"/>
  <c r="N20" i="20"/>
  <c r="I21" i="20"/>
  <c r="C32" i="20"/>
  <c r="C56" i="20"/>
  <c r="I58" i="20"/>
  <c r="I54" i="20" s="1"/>
  <c r="I53" i="20" s="1"/>
  <c r="C68" i="20"/>
  <c r="C96" i="20"/>
  <c r="C104" i="20"/>
  <c r="I122" i="20"/>
  <c r="C122" i="20" s="1"/>
  <c r="C132" i="20"/>
  <c r="C152" i="20"/>
  <c r="F165" i="20"/>
  <c r="C165" i="20" s="1"/>
  <c r="I166" i="20"/>
  <c r="I165" i="20" s="1"/>
  <c r="C176" i="20"/>
  <c r="C180" i="20"/>
  <c r="I198" i="20"/>
  <c r="I196" i="20" s="1"/>
  <c r="C196" i="20" s="1"/>
  <c r="C228" i="20"/>
  <c r="C232" i="20"/>
  <c r="C236" i="20"/>
  <c r="I238" i="20"/>
  <c r="I231" i="20" s="1"/>
  <c r="I230" i="20" s="1"/>
  <c r="I246" i="20"/>
  <c r="C246" i="20" s="1"/>
  <c r="C263" i="20"/>
  <c r="L272" i="20"/>
  <c r="C272" i="20"/>
  <c r="L276" i="20"/>
  <c r="C276" i="20"/>
  <c r="F283" i="20"/>
  <c r="O283" i="20"/>
  <c r="O286" i="20" s="1"/>
  <c r="C291" i="20"/>
  <c r="I290" i="20"/>
  <c r="M20" i="21"/>
  <c r="C22" i="21"/>
  <c r="O21" i="21"/>
  <c r="F55" i="21"/>
  <c r="C71" i="21"/>
  <c r="I69" i="21"/>
  <c r="I67" i="21" s="1"/>
  <c r="G75" i="21"/>
  <c r="G52" i="21" s="1"/>
  <c r="G51" i="21" s="1"/>
  <c r="O83" i="21"/>
  <c r="G83" i="21"/>
  <c r="C98" i="21"/>
  <c r="L95" i="21"/>
  <c r="F103" i="21"/>
  <c r="C104" i="21"/>
  <c r="C106" i="21"/>
  <c r="O187" i="21"/>
  <c r="F196" i="21"/>
  <c r="J230" i="21"/>
  <c r="L259" i="21"/>
  <c r="F269" i="21"/>
  <c r="L270" i="21"/>
  <c r="L269" i="21" s="1"/>
  <c r="F20" i="22"/>
  <c r="C43" i="22"/>
  <c r="H52" i="22"/>
  <c r="H51" i="22" s="1"/>
  <c r="O54" i="22"/>
  <c r="O53" i="22" s="1"/>
  <c r="F67" i="22"/>
  <c r="C128" i="22"/>
  <c r="C160" i="22"/>
  <c r="F165" i="22"/>
  <c r="L174" i="22"/>
  <c r="L173" i="22" s="1"/>
  <c r="M187" i="22"/>
  <c r="L187" i="22"/>
  <c r="C192" i="22"/>
  <c r="F191" i="22"/>
  <c r="C191" i="22" s="1"/>
  <c r="J194" i="22"/>
  <c r="L204" i="22"/>
  <c r="F204" i="22"/>
  <c r="F231" i="22"/>
  <c r="L231" i="22"/>
  <c r="K287" i="19"/>
  <c r="F289" i="20"/>
  <c r="H289" i="21"/>
  <c r="H288" i="21" s="1"/>
  <c r="H20" i="21"/>
  <c r="F289" i="21"/>
  <c r="C21" i="21"/>
  <c r="C78" i="21"/>
  <c r="L77" i="21"/>
  <c r="C84" i="21"/>
  <c r="C90" i="21"/>
  <c r="L89" i="21"/>
  <c r="L83" i="21" s="1"/>
  <c r="F95" i="21"/>
  <c r="C95" i="21" s="1"/>
  <c r="C96" i="21"/>
  <c r="C113" i="21"/>
  <c r="L112" i="21"/>
  <c r="C119" i="21"/>
  <c r="F116" i="21"/>
  <c r="F130" i="21"/>
  <c r="C131" i="21"/>
  <c r="F187" i="21"/>
  <c r="J194" i="21"/>
  <c r="J51" i="21" s="1"/>
  <c r="J50" i="21" s="1"/>
  <c r="O194" i="21"/>
  <c r="C227" i="21"/>
  <c r="H286" i="21"/>
  <c r="J286" i="21"/>
  <c r="G286" i="21"/>
  <c r="J287" i="22"/>
  <c r="L26" i="22"/>
  <c r="C27" i="22"/>
  <c r="F54" i="22"/>
  <c r="J51" i="22"/>
  <c r="J50" i="22" s="1"/>
  <c r="E75" i="22"/>
  <c r="E52" i="22" s="1"/>
  <c r="E51" i="22" s="1"/>
  <c r="C77" i="22"/>
  <c r="F76" i="22"/>
  <c r="O75" i="22"/>
  <c r="I187" i="22"/>
  <c r="F251" i="22"/>
  <c r="F259" i="22"/>
  <c r="F269" i="22"/>
  <c r="C283" i="22"/>
  <c r="D52" i="23"/>
  <c r="L141" i="18"/>
  <c r="L205" i="18"/>
  <c r="L204" i="18" s="1"/>
  <c r="L195" i="18" s="1"/>
  <c r="L233" i="18"/>
  <c r="I252" i="18"/>
  <c r="I251" i="18" s="1"/>
  <c r="I260" i="18"/>
  <c r="I264" i="18"/>
  <c r="C264" i="18" s="1"/>
  <c r="L281" i="18"/>
  <c r="C281" i="18" s="1"/>
  <c r="L55" i="19"/>
  <c r="L54" i="19" s="1"/>
  <c r="I58" i="19"/>
  <c r="C58" i="19" s="1"/>
  <c r="L67" i="19"/>
  <c r="L95" i="19"/>
  <c r="L103" i="19"/>
  <c r="L131" i="19"/>
  <c r="L151" i="19"/>
  <c r="I166" i="19"/>
  <c r="I165" i="19" s="1"/>
  <c r="L175" i="19"/>
  <c r="L174" i="19" s="1"/>
  <c r="L173" i="19" s="1"/>
  <c r="L179" i="19"/>
  <c r="L227" i="19"/>
  <c r="C227" i="19" s="1"/>
  <c r="L235" i="19"/>
  <c r="C235" i="19" s="1"/>
  <c r="I238" i="19"/>
  <c r="I231" i="19" s="1"/>
  <c r="I230" i="19" s="1"/>
  <c r="I246" i="19"/>
  <c r="C246" i="19" s="1"/>
  <c r="L283" i="19"/>
  <c r="I290" i="19"/>
  <c r="C290" i="19" s="1"/>
  <c r="C21" i="20"/>
  <c r="C45" i="20"/>
  <c r="L69" i="20"/>
  <c r="L77" i="20"/>
  <c r="L76" i="20" s="1"/>
  <c r="I84" i="20"/>
  <c r="C84" i="20" s="1"/>
  <c r="L89" i="20"/>
  <c r="L83" i="20" s="1"/>
  <c r="I112" i="20"/>
  <c r="I116" i="20"/>
  <c r="C116" i="20" s="1"/>
  <c r="I136" i="20"/>
  <c r="I130" i="20" s="1"/>
  <c r="L141" i="20"/>
  <c r="L130" i="20" s="1"/>
  <c r="I144" i="20"/>
  <c r="C144" i="20" s="1"/>
  <c r="L205" i="20"/>
  <c r="L204" i="20" s="1"/>
  <c r="L195" i="20" s="1"/>
  <c r="I216" i="20"/>
  <c r="C216" i="20" s="1"/>
  <c r="L233" i="20"/>
  <c r="L231" i="20" s="1"/>
  <c r="L230" i="20" s="1"/>
  <c r="I252" i="20"/>
  <c r="I251" i="20" s="1"/>
  <c r="L264" i="20"/>
  <c r="L259" i="20" s="1"/>
  <c r="I270" i="20"/>
  <c r="I269" i="20" s="1"/>
  <c r="D286" i="20"/>
  <c r="H286" i="20"/>
  <c r="F288" i="20"/>
  <c r="C298" i="20"/>
  <c r="D289" i="21"/>
  <c r="D288" i="21" s="1"/>
  <c r="D20" i="21"/>
  <c r="I289" i="21"/>
  <c r="K20" i="21"/>
  <c r="L36" i="21"/>
  <c r="C36" i="21" s="1"/>
  <c r="C59" i="21"/>
  <c r="I58" i="21"/>
  <c r="C58" i="21" s="1"/>
  <c r="L69" i="21"/>
  <c r="L67" i="21" s="1"/>
  <c r="O76" i="21"/>
  <c r="O75" i="21" s="1"/>
  <c r="O52" i="21" s="1"/>
  <c r="O51" i="21" s="1"/>
  <c r="O50" i="21" s="1"/>
  <c r="F76" i="21"/>
  <c r="C80" i="21"/>
  <c r="C105" i="21"/>
  <c r="L103" i="21"/>
  <c r="I122" i="21"/>
  <c r="C125" i="21"/>
  <c r="L122" i="21"/>
  <c r="C129" i="21"/>
  <c r="L128" i="21"/>
  <c r="C128" i="21" s="1"/>
  <c r="F191" i="21"/>
  <c r="C272" i="21"/>
  <c r="L289" i="22"/>
  <c r="L20" i="22"/>
  <c r="D287" i="22"/>
  <c r="D50" i="22"/>
  <c r="C84" i="22"/>
  <c r="C188" i="22"/>
  <c r="F195" i="22"/>
  <c r="C264" i="22"/>
  <c r="K286" i="22"/>
  <c r="H50" i="23"/>
  <c r="H287" i="23"/>
  <c r="I141" i="18"/>
  <c r="C141" i="18" s="1"/>
  <c r="I55" i="19"/>
  <c r="I54" i="19" s="1"/>
  <c r="I53" i="19" s="1"/>
  <c r="I151" i="19"/>
  <c r="I130" i="19" s="1"/>
  <c r="I175" i="19"/>
  <c r="I179" i="19"/>
  <c r="C179" i="19" s="1"/>
  <c r="I69" i="20"/>
  <c r="I67" i="20" s="1"/>
  <c r="I77" i="20"/>
  <c r="I76" i="20" s="1"/>
  <c r="I89" i="20"/>
  <c r="C89" i="20" s="1"/>
  <c r="I141" i="20"/>
  <c r="C141" i="20" s="1"/>
  <c r="I205" i="20"/>
  <c r="I204" i="20" s="1"/>
  <c r="C267" i="20"/>
  <c r="F270" i="20"/>
  <c r="L270" i="20"/>
  <c r="L269" i="20" s="1"/>
  <c r="E286" i="20"/>
  <c r="M286" i="20"/>
  <c r="F290" i="20"/>
  <c r="J20" i="21"/>
  <c r="L27" i="21"/>
  <c r="L31" i="21"/>
  <c r="C31" i="21" s="1"/>
  <c r="C32" i="21"/>
  <c r="L33" i="21"/>
  <c r="C33" i="21" s="1"/>
  <c r="O45" i="21"/>
  <c r="E53" i="21"/>
  <c r="E52" i="21" s="1"/>
  <c r="E51" i="21" s="1"/>
  <c r="M53" i="21"/>
  <c r="M52" i="21" s="1"/>
  <c r="L58" i="21"/>
  <c r="L54" i="21" s="1"/>
  <c r="L53" i="21" s="1"/>
  <c r="C63" i="21"/>
  <c r="C72" i="21"/>
  <c r="F69" i="21"/>
  <c r="K75" i="21"/>
  <c r="K286" i="21" s="1"/>
  <c r="K83" i="21"/>
  <c r="C92" i="21"/>
  <c r="F89" i="21"/>
  <c r="C115" i="21"/>
  <c r="F112" i="21"/>
  <c r="C112" i="21" s="1"/>
  <c r="C117" i="21"/>
  <c r="L116" i="21"/>
  <c r="F122" i="21"/>
  <c r="C122" i="21" s="1"/>
  <c r="C123" i="21"/>
  <c r="C166" i="21"/>
  <c r="F165" i="21"/>
  <c r="C165" i="21" s="1"/>
  <c r="F174" i="21"/>
  <c r="H194" i="21"/>
  <c r="K194" i="21"/>
  <c r="M194" i="21"/>
  <c r="F231" i="21"/>
  <c r="N230" i="21"/>
  <c r="N194" i="21" s="1"/>
  <c r="N51" i="21" s="1"/>
  <c r="O231" i="21"/>
  <c r="O230" i="21" s="1"/>
  <c r="C246" i="21"/>
  <c r="C252" i="21"/>
  <c r="C260" i="21"/>
  <c r="D286" i="21"/>
  <c r="C281" i="21"/>
  <c r="O20" i="22"/>
  <c r="C45" i="22"/>
  <c r="M52" i="22"/>
  <c r="M51" i="22" s="1"/>
  <c r="M50" i="22" s="1"/>
  <c r="N75" i="22"/>
  <c r="N52" i="22" s="1"/>
  <c r="N51" i="22" s="1"/>
  <c r="M75" i="22"/>
  <c r="L76" i="22"/>
  <c r="E83" i="22"/>
  <c r="C89" i="22"/>
  <c r="C116" i="22"/>
  <c r="O130" i="22"/>
  <c r="K194" i="22"/>
  <c r="K51" i="22" s="1"/>
  <c r="C216" i="22"/>
  <c r="O231" i="22"/>
  <c r="O230" i="22" s="1"/>
  <c r="O194" i="22" s="1"/>
  <c r="G230" i="22"/>
  <c r="G194" i="22" s="1"/>
  <c r="G51" i="22" s="1"/>
  <c r="J286" i="22"/>
  <c r="G286" i="22"/>
  <c r="N286" i="22"/>
  <c r="I141" i="21"/>
  <c r="C141" i="21" s="1"/>
  <c r="C167" i="21"/>
  <c r="C199" i="21"/>
  <c r="F204" i="21"/>
  <c r="I205" i="21"/>
  <c r="C205" i="21" s="1"/>
  <c r="C234" i="21"/>
  <c r="F251" i="21"/>
  <c r="C251" i="21" s="1"/>
  <c r="I252" i="21"/>
  <c r="I251" i="21" s="1"/>
  <c r="F259" i="21"/>
  <c r="I260" i="21"/>
  <c r="I264" i="21"/>
  <c r="C264" i="21" s="1"/>
  <c r="I272" i="21"/>
  <c r="I276" i="21"/>
  <c r="C276" i="21" s="1"/>
  <c r="C282" i="21"/>
  <c r="I288" i="21"/>
  <c r="J20" i="22"/>
  <c r="N20" i="22"/>
  <c r="I21" i="22"/>
  <c r="C28" i="22"/>
  <c r="C34" i="22"/>
  <c r="C37" i="22"/>
  <c r="C42" i="22"/>
  <c r="C46" i="22"/>
  <c r="C70" i="22"/>
  <c r="C78" i="22"/>
  <c r="I80" i="22"/>
  <c r="I76" i="22" s="1"/>
  <c r="I84" i="22"/>
  <c r="C90" i="22"/>
  <c r="I103" i="22"/>
  <c r="C103" i="22" s="1"/>
  <c r="C113" i="22"/>
  <c r="C117" i="22"/>
  <c r="C129" i="22"/>
  <c r="F130" i="22"/>
  <c r="I131" i="22"/>
  <c r="I130" i="22" s="1"/>
  <c r="C137" i="22"/>
  <c r="C145" i="22"/>
  <c r="I151" i="22"/>
  <c r="C151" i="22" s="1"/>
  <c r="C161" i="22"/>
  <c r="F174" i="22"/>
  <c r="I175" i="22"/>
  <c r="I174" i="22" s="1"/>
  <c r="I173" i="22" s="1"/>
  <c r="I179" i="22"/>
  <c r="C179" i="22" s="1"/>
  <c r="C185" i="22"/>
  <c r="C189" i="22"/>
  <c r="C193" i="22"/>
  <c r="C197" i="22"/>
  <c r="C217" i="22"/>
  <c r="I233" i="22"/>
  <c r="I231" i="22" s="1"/>
  <c r="C239" i="22"/>
  <c r="C247" i="22"/>
  <c r="C271" i="22"/>
  <c r="I281" i="22"/>
  <c r="C281" i="22" s="1"/>
  <c r="L288" i="22"/>
  <c r="F290" i="22"/>
  <c r="C290" i="22" s="1"/>
  <c r="C292" i="22"/>
  <c r="L27" i="23"/>
  <c r="L31" i="23"/>
  <c r="C31" i="23" s="1"/>
  <c r="C32" i="23"/>
  <c r="L33" i="23"/>
  <c r="C33" i="23" s="1"/>
  <c r="O45" i="23"/>
  <c r="E53" i="23"/>
  <c r="E52" i="23" s="1"/>
  <c r="E51" i="23" s="1"/>
  <c r="M53" i="23"/>
  <c r="M52" i="23" s="1"/>
  <c r="M51" i="23" s="1"/>
  <c r="M50" i="23" s="1"/>
  <c r="L58" i="23"/>
  <c r="L54" i="23" s="1"/>
  <c r="C63" i="23"/>
  <c r="C64" i="23"/>
  <c r="C65" i="23"/>
  <c r="C68" i="23"/>
  <c r="C71" i="23"/>
  <c r="C72" i="23"/>
  <c r="F69" i="23"/>
  <c r="C77" i="23"/>
  <c r="G75" i="23"/>
  <c r="L77" i="23"/>
  <c r="L76" i="23" s="1"/>
  <c r="L80" i="23"/>
  <c r="C80" i="23" s="1"/>
  <c r="F76" i="23"/>
  <c r="I103" i="23"/>
  <c r="I83" i="23" s="1"/>
  <c r="O103" i="23"/>
  <c r="C114" i="23"/>
  <c r="C115" i="23"/>
  <c r="F112" i="23"/>
  <c r="C112" i="23" s="1"/>
  <c r="C117" i="23"/>
  <c r="L116" i="23"/>
  <c r="F122" i="23"/>
  <c r="C123" i="23"/>
  <c r="C166" i="23"/>
  <c r="F165" i="23"/>
  <c r="C165" i="23" s="1"/>
  <c r="F174" i="23"/>
  <c r="C175" i="23"/>
  <c r="O187" i="23"/>
  <c r="D194" i="23"/>
  <c r="C198" i="23"/>
  <c r="F196" i="23"/>
  <c r="C233" i="23"/>
  <c r="E286" i="23"/>
  <c r="H286" i="23"/>
  <c r="G286" i="23"/>
  <c r="F289" i="22"/>
  <c r="D286" i="22"/>
  <c r="H286" i="22"/>
  <c r="C291" i="22"/>
  <c r="I290" i="22"/>
  <c r="O289" i="23"/>
  <c r="O288" i="23" s="1"/>
  <c r="O20" i="23"/>
  <c r="G52" i="23"/>
  <c r="G51" i="23" s="1"/>
  <c r="N52" i="23"/>
  <c r="N51" i="23" s="1"/>
  <c r="N50" i="23" s="1"/>
  <c r="C55" i="23"/>
  <c r="O83" i="23"/>
  <c r="C98" i="23"/>
  <c r="L95" i="23"/>
  <c r="F103" i="23"/>
  <c r="C104" i="23"/>
  <c r="C131" i="23"/>
  <c r="M286" i="23"/>
  <c r="K52" i="24"/>
  <c r="K51" i="24" s="1"/>
  <c r="K50" i="24" s="1"/>
  <c r="H287" i="24"/>
  <c r="H50" i="24"/>
  <c r="I131" i="21"/>
  <c r="L136" i="21"/>
  <c r="L130" i="21" s="1"/>
  <c r="L144" i="21"/>
  <c r="I151" i="21"/>
  <c r="C151" i="21" s="1"/>
  <c r="L160" i="21"/>
  <c r="I175" i="21"/>
  <c r="I174" i="21" s="1"/>
  <c r="I173" i="21" s="1"/>
  <c r="I179" i="21"/>
  <c r="C179" i="21" s="1"/>
  <c r="L184" i="21"/>
  <c r="L173" i="21" s="1"/>
  <c r="L188" i="21"/>
  <c r="L192" i="21"/>
  <c r="L191" i="21" s="1"/>
  <c r="L196" i="21"/>
  <c r="L216" i="21"/>
  <c r="L204" i="21" s="1"/>
  <c r="L227" i="21"/>
  <c r="L231" i="21"/>
  <c r="L230" i="21" s="1"/>
  <c r="L235" i="21"/>
  <c r="I238" i="21"/>
  <c r="C238" i="21" s="1"/>
  <c r="I246" i="21"/>
  <c r="L283" i="21"/>
  <c r="L289" i="21" s="1"/>
  <c r="L288" i="21" s="1"/>
  <c r="I290" i="21"/>
  <c r="C290" i="21" s="1"/>
  <c r="C21" i="22"/>
  <c r="L55" i="22"/>
  <c r="L54" i="22" s="1"/>
  <c r="I58" i="22"/>
  <c r="C58" i="22" s="1"/>
  <c r="L67" i="22"/>
  <c r="L95" i="22"/>
  <c r="F102" i="22"/>
  <c r="C102" i="22" s="1"/>
  <c r="L122" i="22"/>
  <c r="L83" i="22" s="1"/>
  <c r="L166" i="22"/>
  <c r="L165" i="22" s="1"/>
  <c r="L198" i="22"/>
  <c r="L196" i="22" s="1"/>
  <c r="L195" i="22" s="1"/>
  <c r="I205" i="22"/>
  <c r="I204" i="22" s="1"/>
  <c r="L252" i="22"/>
  <c r="L251" i="22" s="1"/>
  <c r="L260" i="22"/>
  <c r="L259" i="22" s="1"/>
  <c r="L264" i="22"/>
  <c r="L272" i="22"/>
  <c r="L270" i="22" s="1"/>
  <c r="L269" i="22" s="1"/>
  <c r="L276" i="22"/>
  <c r="E286" i="22"/>
  <c r="M286" i="22"/>
  <c r="M287" i="22"/>
  <c r="O288" i="22"/>
  <c r="H289" i="23"/>
  <c r="H288" i="23" s="1"/>
  <c r="H20" i="23"/>
  <c r="L21" i="23"/>
  <c r="C21" i="23" s="1"/>
  <c r="F289" i="23"/>
  <c r="C43" i="23"/>
  <c r="M287" i="23"/>
  <c r="L84" i="23"/>
  <c r="C84" i="23"/>
  <c r="L89" i="23"/>
  <c r="F95" i="23"/>
  <c r="C95" i="23" s="1"/>
  <c r="C96" i="23"/>
  <c r="C113" i="23"/>
  <c r="L112" i="23"/>
  <c r="C119" i="23"/>
  <c r="F116" i="23"/>
  <c r="C179" i="23"/>
  <c r="I187" i="23"/>
  <c r="F231" i="23"/>
  <c r="O231" i="23"/>
  <c r="O230" i="23" s="1"/>
  <c r="C246" i="23"/>
  <c r="C252" i="23"/>
  <c r="D286" i="23"/>
  <c r="K287" i="24"/>
  <c r="K20" i="24"/>
  <c r="E287" i="24"/>
  <c r="E50" i="24"/>
  <c r="K75" i="24"/>
  <c r="D51" i="24"/>
  <c r="L83" i="24"/>
  <c r="L75" i="24" s="1"/>
  <c r="I136" i="21"/>
  <c r="C136" i="21" s="1"/>
  <c r="I144" i="21"/>
  <c r="C144" i="21" s="1"/>
  <c r="I160" i="21"/>
  <c r="C160" i="21" s="1"/>
  <c r="I184" i="21"/>
  <c r="I188" i="21"/>
  <c r="I187" i="21" s="1"/>
  <c r="I216" i="21"/>
  <c r="C216" i="21" s="1"/>
  <c r="I235" i="21"/>
  <c r="I231" i="21" s="1"/>
  <c r="I283" i="21"/>
  <c r="I55" i="22"/>
  <c r="I54" i="22" s="1"/>
  <c r="I53" i="22" s="1"/>
  <c r="I95" i="22"/>
  <c r="I122" i="22"/>
  <c r="C122" i="22" s="1"/>
  <c r="I166" i="22"/>
  <c r="I165" i="22" s="1"/>
  <c r="I198" i="22"/>
  <c r="I196" i="22" s="1"/>
  <c r="I195" i="22" s="1"/>
  <c r="I252" i="22"/>
  <c r="I251" i="22" s="1"/>
  <c r="I260" i="22"/>
  <c r="I259" i="22" s="1"/>
  <c r="I264" i="22"/>
  <c r="I272" i="22"/>
  <c r="I270" i="22" s="1"/>
  <c r="I269" i="22" s="1"/>
  <c r="I276" i="22"/>
  <c r="C276" i="22" s="1"/>
  <c r="F288" i="22"/>
  <c r="D289" i="23"/>
  <c r="D288" i="23" s="1"/>
  <c r="I289" i="23"/>
  <c r="K20" i="23"/>
  <c r="L36" i="23"/>
  <c r="C36" i="23" s="1"/>
  <c r="N287" i="23"/>
  <c r="I58" i="23"/>
  <c r="C58" i="23" s="1"/>
  <c r="O67" i="23"/>
  <c r="O53" i="23" s="1"/>
  <c r="O52" i="23" s="1"/>
  <c r="L69" i="23"/>
  <c r="L67" i="23" s="1"/>
  <c r="K75" i="23"/>
  <c r="K52" i="23" s="1"/>
  <c r="K51" i="23" s="1"/>
  <c r="O75" i="23"/>
  <c r="C87" i="23"/>
  <c r="C91" i="23"/>
  <c r="C92" i="23"/>
  <c r="F89" i="23"/>
  <c r="C105" i="23"/>
  <c r="L103" i="23"/>
  <c r="C118" i="23"/>
  <c r="I116" i="23"/>
  <c r="C125" i="23"/>
  <c r="L122" i="23"/>
  <c r="O174" i="23"/>
  <c r="O173" i="23" s="1"/>
  <c r="J194" i="23"/>
  <c r="J51" i="23" s="1"/>
  <c r="J230" i="23"/>
  <c r="J286" i="23" s="1"/>
  <c r="L259" i="23"/>
  <c r="F269" i="23"/>
  <c r="N286" i="23"/>
  <c r="L270" i="23"/>
  <c r="L269" i="23" s="1"/>
  <c r="L289" i="24"/>
  <c r="L288" i="24" s="1"/>
  <c r="L26" i="24"/>
  <c r="L20" i="24" s="1"/>
  <c r="C31" i="24"/>
  <c r="C55" i="24"/>
  <c r="G75" i="24"/>
  <c r="G52" i="24" s="1"/>
  <c r="G51" i="24" s="1"/>
  <c r="F136" i="23"/>
  <c r="F144" i="23"/>
  <c r="C144" i="23" s="1"/>
  <c r="C167" i="23"/>
  <c r="C199" i="23"/>
  <c r="F204" i="23"/>
  <c r="I205" i="23"/>
  <c r="I204" i="23" s="1"/>
  <c r="I195" i="23" s="1"/>
  <c r="C234" i="23"/>
  <c r="F251" i="23"/>
  <c r="C251" i="23" s="1"/>
  <c r="I252" i="23"/>
  <c r="I251" i="23" s="1"/>
  <c r="F259" i="23"/>
  <c r="I260" i="23"/>
  <c r="C260" i="23" s="1"/>
  <c r="I264" i="23"/>
  <c r="C264" i="23" s="1"/>
  <c r="I272" i="23"/>
  <c r="I276" i="23"/>
  <c r="C276" i="23" s="1"/>
  <c r="C282" i="23"/>
  <c r="I288" i="23"/>
  <c r="F20" i="24"/>
  <c r="J20" i="24"/>
  <c r="N20" i="24"/>
  <c r="I21" i="24"/>
  <c r="C32" i="24"/>
  <c r="I58" i="24"/>
  <c r="C58" i="24" s="1"/>
  <c r="F69" i="24"/>
  <c r="C70" i="24"/>
  <c r="O69" i="24"/>
  <c r="O67" i="24" s="1"/>
  <c r="O53" i="24" s="1"/>
  <c r="I76" i="24"/>
  <c r="G83" i="24"/>
  <c r="O89" i="24"/>
  <c r="C98" i="24"/>
  <c r="C105" i="24"/>
  <c r="C110" i="24"/>
  <c r="C118" i="24"/>
  <c r="C119" i="24"/>
  <c r="F116" i="24"/>
  <c r="L173" i="24"/>
  <c r="L52" i="24" s="1"/>
  <c r="L51" i="24" s="1"/>
  <c r="L50" i="24" s="1"/>
  <c r="N187" i="24"/>
  <c r="N52" i="24" s="1"/>
  <c r="L187" i="24"/>
  <c r="L286" i="24" s="1"/>
  <c r="G194" i="24"/>
  <c r="D195" i="24"/>
  <c r="D194" i="24" s="1"/>
  <c r="M194" i="24"/>
  <c r="M51" i="24" s="1"/>
  <c r="J230" i="24"/>
  <c r="N230" i="24"/>
  <c r="N286" i="24" s="1"/>
  <c r="L231" i="24"/>
  <c r="L230" i="24" s="1"/>
  <c r="C246" i="24"/>
  <c r="C281" i="24"/>
  <c r="C55" i="25"/>
  <c r="I67" i="25"/>
  <c r="M75" i="25"/>
  <c r="K75" i="25"/>
  <c r="K286" i="25" s="1"/>
  <c r="O76" i="25"/>
  <c r="C103" i="25"/>
  <c r="C116" i="25"/>
  <c r="J75" i="25"/>
  <c r="C188" i="25"/>
  <c r="J195" i="25"/>
  <c r="J194" i="25" s="1"/>
  <c r="I231" i="25"/>
  <c r="I230" i="25" s="1"/>
  <c r="O259" i="25"/>
  <c r="L259" i="25"/>
  <c r="C276" i="25"/>
  <c r="H286" i="25"/>
  <c r="M286" i="25"/>
  <c r="F288" i="24"/>
  <c r="C184" i="24"/>
  <c r="I191" i="24"/>
  <c r="I187" i="24" s="1"/>
  <c r="C187" i="24" s="1"/>
  <c r="C192" i="24"/>
  <c r="J194" i="24"/>
  <c r="J51" i="24" s="1"/>
  <c r="M286" i="24"/>
  <c r="C272" i="24"/>
  <c r="I270" i="24"/>
  <c r="I269" i="24" s="1"/>
  <c r="D286" i="24"/>
  <c r="H286" i="24"/>
  <c r="C283" i="24"/>
  <c r="K287" i="25"/>
  <c r="K52" i="25"/>
  <c r="K51" i="25" s="1"/>
  <c r="K50" i="25" s="1"/>
  <c r="I54" i="25"/>
  <c r="L75" i="25"/>
  <c r="F259" i="25"/>
  <c r="C260" i="25"/>
  <c r="J286" i="25"/>
  <c r="L128" i="23"/>
  <c r="C128" i="23" s="1"/>
  <c r="L136" i="23"/>
  <c r="L130" i="23" s="1"/>
  <c r="L144" i="23"/>
  <c r="I151" i="23"/>
  <c r="I130" i="23" s="1"/>
  <c r="L160" i="23"/>
  <c r="L184" i="23"/>
  <c r="C184" i="23" s="1"/>
  <c r="L188" i="23"/>
  <c r="L192" i="23"/>
  <c r="L196" i="23"/>
  <c r="L216" i="23"/>
  <c r="L204" i="23" s="1"/>
  <c r="L227" i="23"/>
  <c r="C227" i="23" s="1"/>
  <c r="L231" i="23"/>
  <c r="L230" i="23" s="1"/>
  <c r="L235" i="23"/>
  <c r="I238" i="23"/>
  <c r="C238" i="23" s="1"/>
  <c r="I246" i="23"/>
  <c r="L283" i="23"/>
  <c r="C283" i="23" s="1"/>
  <c r="I290" i="23"/>
  <c r="C290" i="23" s="1"/>
  <c r="C21" i="24"/>
  <c r="C45" i="24"/>
  <c r="O83" i="24"/>
  <c r="O75" i="24" s="1"/>
  <c r="O286" i="24" s="1"/>
  <c r="F89" i="24"/>
  <c r="C89" i="24" s="1"/>
  <c r="C115" i="24"/>
  <c r="F112" i="24"/>
  <c r="C122" i="24"/>
  <c r="F165" i="24"/>
  <c r="C165" i="24" s="1"/>
  <c r="C166" i="24"/>
  <c r="L194" i="24"/>
  <c r="F196" i="24"/>
  <c r="C198" i="24"/>
  <c r="I230" i="24"/>
  <c r="J286" i="24"/>
  <c r="L289" i="25"/>
  <c r="L288" i="25" s="1"/>
  <c r="L26" i="25"/>
  <c r="C31" i="25"/>
  <c r="M52" i="25"/>
  <c r="M51" i="25" s="1"/>
  <c r="M50" i="25" s="1"/>
  <c r="H50" i="25"/>
  <c r="H287" i="25"/>
  <c r="C112" i="25"/>
  <c r="O230" i="25"/>
  <c r="F251" i="25"/>
  <c r="C251" i="25" s="1"/>
  <c r="C252" i="25"/>
  <c r="F270" i="25"/>
  <c r="C272" i="25"/>
  <c r="I160" i="23"/>
  <c r="C160" i="23" s="1"/>
  <c r="I216" i="23"/>
  <c r="C216" i="23" s="1"/>
  <c r="I235" i="23"/>
  <c r="C235" i="23" s="1"/>
  <c r="I283" i="23"/>
  <c r="C77" i="24"/>
  <c r="K83" i="24"/>
  <c r="C85" i="24"/>
  <c r="C87" i="24"/>
  <c r="F84" i="24"/>
  <c r="O174" i="24"/>
  <c r="O173" i="24" s="1"/>
  <c r="G187" i="24"/>
  <c r="G286" i="24" s="1"/>
  <c r="C188" i="24"/>
  <c r="N195" i="24"/>
  <c r="C205" i="24"/>
  <c r="I204" i="24"/>
  <c r="I195" i="24" s="1"/>
  <c r="I194" i="24" s="1"/>
  <c r="C227" i="24"/>
  <c r="G230" i="24"/>
  <c r="E286" i="24"/>
  <c r="K286" i="24"/>
  <c r="G53" i="25"/>
  <c r="G52" i="25" s="1"/>
  <c r="G51" i="25" s="1"/>
  <c r="J52" i="25"/>
  <c r="J51" i="25" s="1"/>
  <c r="J50" i="25" s="1"/>
  <c r="O53" i="25"/>
  <c r="L53" i="25"/>
  <c r="D52" i="25"/>
  <c r="F76" i="25"/>
  <c r="C80" i="25"/>
  <c r="C84" i="25"/>
  <c r="N75" i="25"/>
  <c r="N52" i="25" s="1"/>
  <c r="N51" i="25" s="1"/>
  <c r="O130" i="25"/>
  <c r="L130" i="25"/>
  <c r="C141" i="25"/>
  <c r="C144" i="25"/>
  <c r="C151" i="25"/>
  <c r="O174" i="25"/>
  <c r="O173" i="25" s="1"/>
  <c r="L174" i="25"/>
  <c r="L173" i="25" s="1"/>
  <c r="C179" i="25"/>
  <c r="E187" i="25"/>
  <c r="E52" i="25" s="1"/>
  <c r="O187" i="25"/>
  <c r="F191" i="25"/>
  <c r="C191" i="25" s="1"/>
  <c r="C192" i="25"/>
  <c r="N195" i="25"/>
  <c r="N194" i="25" s="1"/>
  <c r="L195" i="25"/>
  <c r="E230" i="25"/>
  <c r="E286" i="25" s="1"/>
  <c r="D230" i="25"/>
  <c r="D194" i="25" s="1"/>
  <c r="C233" i="25"/>
  <c r="C264" i="25"/>
  <c r="F95" i="24"/>
  <c r="F103" i="24"/>
  <c r="C103" i="24" s="1"/>
  <c r="I112" i="24"/>
  <c r="I116" i="24"/>
  <c r="I128" i="24"/>
  <c r="C128" i="24" s="1"/>
  <c r="F131" i="24"/>
  <c r="F151" i="24"/>
  <c r="I160" i="24"/>
  <c r="C160" i="24" s="1"/>
  <c r="F175" i="24"/>
  <c r="F179" i="24"/>
  <c r="C179" i="24" s="1"/>
  <c r="F231" i="24"/>
  <c r="I252" i="24"/>
  <c r="I251" i="24" s="1"/>
  <c r="F20" i="25"/>
  <c r="J20" i="25"/>
  <c r="N20" i="25"/>
  <c r="I21" i="25"/>
  <c r="C32" i="25"/>
  <c r="F69" i="25"/>
  <c r="F89" i="25"/>
  <c r="C89" i="25" s="1"/>
  <c r="I166" i="25"/>
  <c r="I165" i="25" s="1"/>
  <c r="I198" i="25"/>
  <c r="F205" i="25"/>
  <c r="L231" i="25"/>
  <c r="L230" i="25" s="1"/>
  <c r="L286" i="25" s="1"/>
  <c r="I246" i="25"/>
  <c r="C296" i="25"/>
  <c r="C34" i="26"/>
  <c r="L33" i="26"/>
  <c r="C33" i="26" s="1"/>
  <c r="C46" i="26"/>
  <c r="O45" i="26"/>
  <c r="G52" i="26"/>
  <c r="G51" i="26" s="1"/>
  <c r="I54" i="26"/>
  <c r="O58" i="26"/>
  <c r="O69" i="26"/>
  <c r="O67" i="26" s="1"/>
  <c r="J75" i="26"/>
  <c r="J52" i="26" s="1"/>
  <c r="E75" i="26"/>
  <c r="E52" i="26" s="1"/>
  <c r="E51" i="26" s="1"/>
  <c r="O77" i="26"/>
  <c r="O76" i="26" s="1"/>
  <c r="C80" i="26"/>
  <c r="C81" i="26"/>
  <c r="O84" i="26"/>
  <c r="O83" i="26" s="1"/>
  <c r="L130" i="26"/>
  <c r="L174" i="26"/>
  <c r="L173" i="26" s="1"/>
  <c r="M194" i="26"/>
  <c r="L195" i="26"/>
  <c r="G194" i="26"/>
  <c r="F196" i="26"/>
  <c r="I231" i="26"/>
  <c r="I230" i="26" s="1"/>
  <c r="O259" i="26"/>
  <c r="L259" i="26"/>
  <c r="G286" i="26"/>
  <c r="N286" i="26"/>
  <c r="D12" i="28"/>
  <c r="I59" i="28"/>
  <c r="H59" i="28"/>
  <c r="I133" i="28"/>
  <c r="I149" i="28"/>
  <c r="H165" i="28"/>
  <c r="I165" i="28"/>
  <c r="I203" i="28"/>
  <c r="I231" i="28"/>
  <c r="H13" i="29"/>
  <c r="E108" i="29"/>
  <c r="I130" i="29"/>
  <c r="I108" i="29" s="1"/>
  <c r="I99" i="29" s="1"/>
  <c r="I80" i="29" s="1"/>
  <c r="I52" i="29" s="1"/>
  <c r="I33" i="29" s="1"/>
  <c r="F289" i="31"/>
  <c r="C21" i="31"/>
  <c r="K287" i="31"/>
  <c r="K20" i="31"/>
  <c r="L67" i="31"/>
  <c r="F76" i="31"/>
  <c r="C77" i="31"/>
  <c r="G194" i="31"/>
  <c r="G51" i="31" s="1"/>
  <c r="C123" i="24"/>
  <c r="F136" i="24"/>
  <c r="C136" i="24" s="1"/>
  <c r="F144" i="24"/>
  <c r="C144" i="24" s="1"/>
  <c r="C167" i="24"/>
  <c r="C199" i="24"/>
  <c r="F204" i="24"/>
  <c r="C204" i="24" s="1"/>
  <c r="F216" i="24"/>
  <c r="C216" i="24" s="1"/>
  <c r="C239" i="24"/>
  <c r="C247" i="24"/>
  <c r="F252" i="24"/>
  <c r="F260" i="24"/>
  <c r="F264" i="24"/>
  <c r="C264" i="24" s="1"/>
  <c r="C271" i="24"/>
  <c r="F276" i="24"/>
  <c r="C276" i="24" s="1"/>
  <c r="C291" i="24"/>
  <c r="G20" i="25"/>
  <c r="K20" i="25"/>
  <c r="F58" i="25"/>
  <c r="C58" i="25" s="1"/>
  <c r="C81" i="25"/>
  <c r="C85" i="25"/>
  <c r="C113" i="25"/>
  <c r="C117" i="25"/>
  <c r="F122" i="25"/>
  <c r="C122" i="25" s="1"/>
  <c r="C129" i="25"/>
  <c r="F130" i="25"/>
  <c r="C137" i="25"/>
  <c r="C145" i="25"/>
  <c r="C161" i="25"/>
  <c r="F166" i="25"/>
  <c r="F174" i="25"/>
  <c r="C185" i="25"/>
  <c r="C189" i="25"/>
  <c r="C193" i="25"/>
  <c r="C197" i="25"/>
  <c r="C217" i="25"/>
  <c r="F238" i="25"/>
  <c r="F246" i="25"/>
  <c r="C246" i="25" s="1"/>
  <c r="C253" i="25"/>
  <c r="C261" i="25"/>
  <c r="C265" i="25"/>
  <c r="C273" i="25"/>
  <c r="C277" i="25"/>
  <c r="O290" i="25"/>
  <c r="J20" i="26"/>
  <c r="J289" i="26"/>
  <c r="J288" i="26" s="1"/>
  <c r="N20" i="26"/>
  <c r="N289" i="26"/>
  <c r="N288" i="26" s="1"/>
  <c r="C28" i="26"/>
  <c r="L27" i="26"/>
  <c r="C37" i="26"/>
  <c r="L36" i="26"/>
  <c r="C36" i="26" s="1"/>
  <c r="C42" i="26"/>
  <c r="F41" i="26"/>
  <c r="C41" i="26" s="1"/>
  <c r="C61" i="26"/>
  <c r="C68" i="26"/>
  <c r="F69" i="26"/>
  <c r="C70" i="26"/>
  <c r="F77" i="26"/>
  <c r="C78" i="26"/>
  <c r="C85" i="26"/>
  <c r="O130" i="26"/>
  <c r="C235" i="26"/>
  <c r="F259" i="26"/>
  <c r="C260" i="26"/>
  <c r="J286" i="26"/>
  <c r="L53" i="31"/>
  <c r="O289" i="25"/>
  <c r="O288" i="25" s="1"/>
  <c r="C21" i="26"/>
  <c r="F289" i="26"/>
  <c r="O54" i="26"/>
  <c r="L75" i="26"/>
  <c r="L52" i="26" s="1"/>
  <c r="E194" i="26"/>
  <c r="F204" i="26"/>
  <c r="C204" i="26" s="1"/>
  <c r="C205" i="26"/>
  <c r="O230" i="26"/>
  <c r="F251" i="26"/>
  <c r="C251" i="26" s="1"/>
  <c r="C252" i="26"/>
  <c r="K286" i="26"/>
  <c r="F270" i="26"/>
  <c r="C272" i="26"/>
  <c r="O288" i="26"/>
  <c r="I12" i="28"/>
  <c r="C116" i="31"/>
  <c r="I95" i="24"/>
  <c r="I83" i="24" s="1"/>
  <c r="I103" i="24"/>
  <c r="I151" i="24"/>
  <c r="I130" i="24" s="1"/>
  <c r="M287" i="25"/>
  <c r="I77" i="25"/>
  <c r="C292" i="25"/>
  <c r="C297" i="25"/>
  <c r="O20" i="26"/>
  <c r="I289" i="26"/>
  <c r="I288" i="26" s="1"/>
  <c r="I20" i="26"/>
  <c r="N287" i="26"/>
  <c r="D53" i="26"/>
  <c r="D52" i="26" s="1"/>
  <c r="K53" i="26"/>
  <c r="K52" i="26" s="1"/>
  <c r="C56" i="26"/>
  <c r="C57" i="26"/>
  <c r="C72" i="26"/>
  <c r="D75" i="26"/>
  <c r="I76" i="26"/>
  <c r="M83" i="26"/>
  <c r="M75" i="26" s="1"/>
  <c r="L84" i="26"/>
  <c r="L83" i="26" s="1"/>
  <c r="C88" i="26"/>
  <c r="C89" i="26"/>
  <c r="C112" i="26"/>
  <c r="C141" i="26"/>
  <c r="C160" i="26"/>
  <c r="C188" i="26"/>
  <c r="J194" i="26"/>
  <c r="K194" i="26"/>
  <c r="O195" i="26"/>
  <c r="C216" i="26"/>
  <c r="E230" i="26"/>
  <c r="E286" i="26" s="1"/>
  <c r="D230" i="26"/>
  <c r="D286" i="26" s="1"/>
  <c r="H230" i="26"/>
  <c r="H194" i="26" s="1"/>
  <c r="H51" i="26" s="1"/>
  <c r="C233" i="26"/>
  <c r="C264" i="26"/>
  <c r="H286" i="26"/>
  <c r="L286" i="26"/>
  <c r="G12" i="28"/>
  <c r="H88" i="28"/>
  <c r="H203" i="28"/>
  <c r="H12" i="28" s="1"/>
  <c r="H231" i="28"/>
  <c r="E80" i="29"/>
  <c r="O289" i="31"/>
  <c r="O288" i="31" s="1"/>
  <c r="H53" i="31"/>
  <c r="F54" i="31"/>
  <c r="F67" i="31"/>
  <c r="C69" i="31"/>
  <c r="J75" i="31"/>
  <c r="J52" i="31" s="1"/>
  <c r="J51" i="31" s="1"/>
  <c r="E75" i="31"/>
  <c r="E52" i="31" s="1"/>
  <c r="E51" i="31" s="1"/>
  <c r="O76" i="31"/>
  <c r="C80" i="31"/>
  <c r="C84" i="31"/>
  <c r="I83" i="31"/>
  <c r="I75" i="31" s="1"/>
  <c r="C95" i="31"/>
  <c r="F290" i="25"/>
  <c r="F288" i="25" s="1"/>
  <c r="E20" i="26"/>
  <c r="M20" i="26"/>
  <c r="F58" i="26"/>
  <c r="C58" i="26" s="1"/>
  <c r="I67" i="26"/>
  <c r="I95" i="26"/>
  <c r="I83" i="26" s="1"/>
  <c r="I103" i="26"/>
  <c r="F122" i="26"/>
  <c r="I131" i="26"/>
  <c r="I130" i="26" s="1"/>
  <c r="F166" i="26"/>
  <c r="I175" i="26"/>
  <c r="I179" i="26"/>
  <c r="L231" i="26"/>
  <c r="L230" i="26" s="1"/>
  <c r="I270" i="26"/>
  <c r="I269" i="26" s="1"/>
  <c r="I290" i="26"/>
  <c r="H20" i="31"/>
  <c r="L27" i="31"/>
  <c r="L33" i="31"/>
  <c r="C33" i="31" s="1"/>
  <c r="L36" i="31"/>
  <c r="C36" i="31" s="1"/>
  <c r="F41" i="31"/>
  <c r="C41" i="31" s="1"/>
  <c r="O45" i="31"/>
  <c r="I55" i="31"/>
  <c r="I67" i="31"/>
  <c r="C96" i="31"/>
  <c r="C97" i="31"/>
  <c r="C108" i="31"/>
  <c r="I112" i="31"/>
  <c r="C117" i="31"/>
  <c r="O116" i="31"/>
  <c r="O83" i="31" s="1"/>
  <c r="C123" i="31"/>
  <c r="C127" i="31"/>
  <c r="H130" i="31"/>
  <c r="H75" i="31" s="1"/>
  <c r="L136" i="31"/>
  <c r="L141" i="31"/>
  <c r="L144" i="31"/>
  <c r="F144" i="31"/>
  <c r="C155" i="31"/>
  <c r="C164" i="31"/>
  <c r="C167" i="31"/>
  <c r="C172" i="31"/>
  <c r="M173" i="31"/>
  <c r="M52" i="31" s="1"/>
  <c r="M51" i="31" s="1"/>
  <c r="L174" i="31"/>
  <c r="L173" i="31" s="1"/>
  <c r="C180" i="31"/>
  <c r="H195" i="31"/>
  <c r="L196" i="31"/>
  <c r="L195" i="31" s="1"/>
  <c r="C203" i="31"/>
  <c r="F205" i="31"/>
  <c r="C208" i="31"/>
  <c r="C220" i="31"/>
  <c r="C227" i="31"/>
  <c r="C228" i="31"/>
  <c r="E230" i="31"/>
  <c r="D230" i="31"/>
  <c r="D194" i="31" s="1"/>
  <c r="F259" i="31"/>
  <c r="C259" i="31" s="1"/>
  <c r="C260" i="31"/>
  <c r="O270" i="31"/>
  <c r="O269" i="31" s="1"/>
  <c r="E286" i="31"/>
  <c r="J286" i="31"/>
  <c r="F289" i="32"/>
  <c r="C21" i="32"/>
  <c r="J287" i="32"/>
  <c r="K20" i="32"/>
  <c r="G52" i="32"/>
  <c r="G51" i="32" s="1"/>
  <c r="I54" i="32"/>
  <c r="I53" i="32" s="1"/>
  <c r="C55" i="32"/>
  <c r="I76" i="32"/>
  <c r="M75" i="32"/>
  <c r="O83" i="32"/>
  <c r="C116" i="32"/>
  <c r="I130" i="32"/>
  <c r="C131" i="32"/>
  <c r="F130" i="32"/>
  <c r="C175" i="32"/>
  <c r="I174" i="32"/>
  <c r="I173" i="32" s="1"/>
  <c r="C184" i="32"/>
  <c r="H187" i="32"/>
  <c r="L187" i="32"/>
  <c r="M195" i="32"/>
  <c r="M194" i="32" s="1"/>
  <c r="K194" i="32"/>
  <c r="C246" i="32"/>
  <c r="H286" i="32"/>
  <c r="C90" i="26"/>
  <c r="F95" i="26"/>
  <c r="C95" i="26" s="1"/>
  <c r="F103" i="26"/>
  <c r="C103" i="26" s="1"/>
  <c r="F131" i="26"/>
  <c r="C142" i="26"/>
  <c r="F151" i="26"/>
  <c r="C151" i="26" s="1"/>
  <c r="F175" i="26"/>
  <c r="F179" i="26"/>
  <c r="C179" i="26" s="1"/>
  <c r="F191" i="26"/>
  <c r="C191" i="26" s="1"/>
  <c r="C206" i="26"/>
  <c r="F238" i="26"/>
  <c r="F246" i="26"/>
  <c r="C246" i="26" s="1"/>
  <c r="C253" i="26"/>
  <c r="C261" i="26"/>
  <c r="C265" i="26"/>
  <c r="C273" i="26"/>
  <c r="C277" i="26"/>
  <c r="F290" i="26"/>
  <c r="C290" i="26" s="1"/>
  <c r="C297" i="26"/>
  <c r="E20" i="31"/>
  <c r="I20" i="31"/>
  <c r="M20" i="31"/>
  <c r="C22" i="31"/>
  <c r="C70" i="31"/>
  <c r="C78" i="31"/>
  <c r="F89" i="31"/>
  <c r="C89" i="31" s="1"/>
  <c r="C104" i="31"/>
  <c r="C124" i="31"/>
  <c r="C129" i="31"/>
  <c r="L130" i="31"/>
  <c r="D130" i="31"/>
  <c r="D75" i="31" s="1"/>
  <c r="I136" i="31"/>
  <c r="C136" i="31" s="1"/>
  <c r="C140" i="31"/>
  <c r="I144" i="31"/>
  <c r="C148" i="31"/>
  <c r="F151" i="31"/>
  <c r="C151" i="31" s="1"/>
  <c r="C152" i="31"/>
  <c r="O151" i="31"/>
  <c r="C163" i="31"/>
  <c r="C171" i="31"/>
  <c r="O175" i="31"/>
  <c r="O174" i="31" s="1"/>
  <c r="O173" i="31" s="1"/>
  <c r="C179" i="31"/>
  <c r="C207" i="31"/>
  <c r="C212" i="31"/>
  <c r="C219" i="31"/>
  <c r="C224" i="31"/>
  <c r="C235" i="31"/>
  <c r="F251" i="31"/>
  <c r="C251" i="31" s="1"/>
  <c r="C252" i="31"/>
  <c r="K286" i="31"/>
  <c r="L270" i="31"/>
  <c r="L269" i="31" s="1"/>
  <c r="F270" i="31"/>
  <c r="C272" i="31"/>
  <c r="C283" i="31"/>
  <c r="D50" i="32"/>
  <c r="D24" i="32"/>
  <c r="F24" i="32" s="1"/>
  <c r="C24" i="32" s="1"/>
  <c r="C58" i="32"/>
  <c r="M52" i="32"/>
  <c r="M51" i="32" s="1"/>
  <c r="M50" i="32" s="1"/>
  <c r="O75" i="32"/>
  <c r="O52" i="32" s="1"/>
  <c r="C80" i="32"/>
  <c r="C84" i="32"/>
  <c r="I83" i="32"/>
  <c r="C128" i="32"/>
  <c r="C136" i="32"/>
  <c r="L174" i="32"/>
  <c r="L173" i="32" s="1"/>
  <c r="I196" i="32"/>
  <c r="I195" i="32" s="1"/>
  <c r="G286" i="32"/>
  <c r="K286" i="32"/>
  <c r="C128" i="31"/>
  <c r="I130" i="31"/>
  <c r="C143" i="31"/>
  <c r="I141" i="31"/>
  <c r="C141" i="31" s="1"/>
  <c r="O195" i="31"/>
  <c r="O194" i="31" s="1"/>
  <c r="M286" i="31"/>
  <c r="F76" i="32"/>
  <c r="C77" i="32"/>
  <c r="C144" i="32"/>
  <c r="F191" i="32"/>
  <c r="C191" i="32" s="1"/>
  <c r="C192" i="32"/>
  <c r="I122" i="26"/>
  <c r="I166" i="26"/>
  <c r="I165" i="26" s="1"/>
  <c r="I198" i="26"/>
  <c r="C198" i="26" s="1"/>
  <c r="N287" i="31"/>
  <c r="I58" i="31"/>
  <c r="C58" i="31" s="1"/>
  <c r="C100" i="31"/>
  <c r="L103" i="31"/>
  <c r="C103" i="31" s="1"/>
  <c r="L112" i="31"/>
  <c r="L83" i="31" s="1"/>
  <c r="L75" i="31" s="1"/>
  <c r="C120" i="31"/>
  <c r="F122" i="31"/>
  <c r="C122" i="31" s="1"/>
  <c r="C131" i="31"/>
  <c r="O144" i="31"/>
  <c r="O130" i="31" s="1"/>
  <c r="F160" i="31"/>
  <c r="C160" i="31" s="1"/>
  <c r="C161" i="31"/>
  <c r="C169" i="31"/>
  <c r="F166" i="31"/>
  <c r="F175" i="31"/>
  <c r="F184" i="31"/>
  <c r="C184" i="31" s="1"/>
  <c r="C185" i="31"/>
  <c r="F188" i="31"/>
  <c r="C189" i="31"/>
  <c r="F192" i="31"/>
  <c r="C193" i="31"/>
  <c r="E194" i="31"/>
  <c r="F196" i="31"/>
  <c r="C197" i="31"/>
  <c r="O204" i="31"/>
  <c r="F216" i="31"/>
  <c r="C216" i="31" s="1"/>
  <c r="C217" i="31"/>
  <c r="H230" i="31"/>
  <c r="H286" i="31" s="1"/>
  <c r="C233" i="31"/>
  <c r="G286" i="31"/>
  <c r="C276" i="31"/>
  <c r="C281" i="31"/>
  <c r="N286" i="31"/>
  <c r="O289" i="32"/>
  <c r="H52" i="32"/>
  <c r="H51" i="32" s="1"/>
  <c r="F53" i="32"/>
  <c r="K51" i="32"/>
  <c r="K50" i="32" s="1"/>
  <c r="E287" i="32"/>
  <c r="E50" i="32"/>
  <c r="F67" i="32"/>
  <c r="C69" i="32"/>
  <c r="C133" i="32"/>
  <c r="C188" i="32"/>
  <c r="C205" i="32"/>
  <c r="C216" i="32"/>
  <c r="F204" i="32"/>
  <c r="F251" i="32"/>
  <c r="F269" i="32"/>
  <c r="I166" i="31"/>
  <c r="I165" i="31" s="1"/>
  <c r="I198" i="31"/>
  <c r="I238" i="31"/>
  <c r="I246" i="31"/>
  <c r="I231" i="31" s="1"/>
  <c r="I230" i="31" s="1"/>
  <c r="I270" i="31"/>
  <c r="I269" i="31" s="1"/>
  <c r="I290" i="31"/>
  <c r="I288" i="31" s="1"/>
  <c r="H20" i="32"/>
  <c r="L27" i="32"/>
  <c r="L33" i="32"/>
  <c r="C33" i="32" s="1"/>
  <c r="L36" i="32"/>
  <c r="C36" i="32" s="1"/>
  <c r="F41" i="32"/>
  <c r="C41" i="32" s="1"/>
  <c r="O45" i="32"/>
  <c r="L133" i="32"/>
  <c r="O216" i="32"/>
  <c r="O204" i="32" s="1"/>
  <c r="O195" i="32" s="1"/>
  <c r="C228" i="32"/>
  <c r="C240" i="32"/>
  <c r="C247" i="32"/>
  <c r="O252" i="32"/>
  <c r="O251" i="32" s="1"/>
  <c r="O230" i="32" s="1"/>
  <c r="L260" i="32"/>
  <c r="L259" i="32" s="1"/>
  <c r="C260" i="32"/>
  <c r="L264" i="32"/>
  <c r="F264" i="32"/>
  <c r="C271" i="32"/>
  <c r="I270" i="32"/>
  <c r="I269" i="32" s="1"/>
  <c r="C275" i="32"/>
  <c r="C279" i="32"/>
  <c r="M286" i="32"/>
  <c r="E289" i="33"/>
  <c r="E288" i="33" s="1"/>
  <c r="E20" i="33"/>
  <c r="H53" i="33"/>
  <c r="H52" i="33" s="1"/>
  <c r="F54" i="33"/>
  <c r="E52" i="33"/>
  <c r="E51" i="33" s="1"/>
  <c r="F67" i="33"/>
  <c r="C69" i="33"/>
  <c r="N75" i="33"/>
  <c r="L76" i="33"/>
  <c r="L75" i="33" s="1"/>
  <c r="C116" i="33"/>
  <c r="K75" i="33"/>
  <c r="K52" i="33" s="1"/>
  <c r="K51" i="33" s="1"/>
  <c r="C144" i="33"/>
  <c r="C179" i="33"/>
  <c r="I195" i="33"/>
  <c r="O204" i="33"/>
  <c r="O195" i="33" s="1"/>
  <c r="O194" i="33" s="1"/>
  <c r="C233" i="33"/>
  <c r="C235" i="33"/>
  <c r="F238" i="31"/>
  <c r="C238" i="31" s="1"/>
  <c r="F246" i="31"/>
  <c r="C253" i="31"/>
  <c r="C261" i="31"/>
  <c r="C265" i="31"/>
  <c r="C273" i="31"/>
  <c r="C277" i="31"/>
  <c r="F290" i="31"/>
  <c r="F288" i="31" s="1"/>
  <c r="C288" i="31" s="1"/>
  <c r="C297" i="31"/>
  <c r="E20" i="32"/>
  <c r="M20" i="32"/>
  <c r="C22" i="32"/>
  <c r="L69" i="32"/>
  <c r="C70" i="32"/>
  <c r="C78" i="32"/>
  <c r="L89" i="32"/>
  <c r="C89" i="32" s="1"/>
  <c r="C90" i="32"/>
  <c r="F95" i="32"/>
  <c r="F103" i="32"/>
  <c r="L136" i="32"/>
  <c r="C137" i="32"/>
  <c r="L144" i="32"/>
  <c r="C145" i="32"/>
  <c r="C161" i="32"/>
  <c r="F166" i="32"/>
  <c r="F174" i="32"/>
  <c r="C185" i="32"/>
  <c r="C189" i="32"/>
  <c r="C193" i="32"/>
  <c r="C197" i="32"/>
  <c r="C206" i="32"/>
  <c r="C218" i="32"/>
  <c r="F231" i="32"/>
  <c r="C232" i="32"/>
  <c r="C234" i="32"/>
  <c r="F235" i="32"/>
  <c r="C235" i="32" s="1"/>
  <c r="I238" i="32"/>
  <c r="C238" i="32" s="1"/>
  <c r="C248" i="32"/>
  <c r="C249" i="32"/>
  <c r="L251" i="32"/>
  <c r="C254" i="32"/>
  <c r="I260" i="32"/>
  <c r="I264" i="32"/>
  <c r="C268" i="32"/>
  <c r="L270" i="32"/>
  <c r="C273" i="32"/>
  <c r="O272" i="32"/>
  <c r="C277" i="32"/>
  <c r="O276" i="32"/>
  <c r="C276" i="32" s="1"/>
  <c r="E286" i="32"/>
  <c r="N286" i="32"/>
  <c r="C292" i="32"/>
  <c r="C293" i="32"/>
  <c r="F290" i="32"/>
  <c r="O288" i="32"/>
  <c r="F21" i="33"/>
  <c r="C22" i="33"/>
  <c r="K20" i="33"/>
  <c r="L67" i="33"/>
  <c r="L53" i="33" s="1"/>
  <c r="I76" i="33"/>
  <c r="M75" i="33"/>
  <c r="M52" i="33" s="1"/>
  <c r="C84" i="33"/>
  <c r="C128" i="33"/>
  <c r="G75" i="33"/>
  <c r="G52" i="33" s="1"/>
  <c r="G51" i="33" s="1"/>
  <c r="C160" i="33"/>
  <c r="J194" i="33"/>
  <c r="J51" i="33" s="1"/>
  <c r="L195" i="33"/>
  <c r="I289" i="32"/>
  <c r="M287" i="32"/>
  <c r="D286" i="32"/>
  <c r="C272" i="32"/>
  <c r="C283" i="32"/>
  <c r="J286" i="32"/>
  <c r="F288" i="32"/>
  <c r="C297" i="32"/>
  <c r="N52" i="33"/>
  <c r="N51" i="33" s="1"/>
  <c r="N50" i="33" s="1"/>
  <c r="C58" i="33"/>
  <c r="C80" i="33"/>
  <c r="C112" i="33"/>
  <c r="L130" i="33"/>
  <c r="O174" i="33"/>
  <c r="O173" i="33" s="1"/>
  <c r="I205" i="31"/>
  <c r="I204" i="31" s="1"/>
  <c r="L55" i="32"/>
  <c r="L54" i="32" s="1"/>
  <c r="L67" i="32"/>
  <c r="L95" i="32"/>
  <c r="L83" i="32" s="1"/>
  <c r="L103" i="32"/>
  <c r="L131" i="32"/>
  <c r="L166" i="32"/>
  <c r="L165" i="32" s="1"/>
  <c r="L198" i="32"/>
  <c r="L196" i="32" s="1"/>
  <c r="L195" i="32" s="1"/>
  <c r="L231" i="32"/>
  <c r="L230" i="32" s="1"/>
  <c r="L238" i="32"/>
  <c r="L281" i="32"/>
  <c r="C281" i="32" s="1"/>
  <c r="I289" i="33"/>
  <c r="I288" i="33" s="1"/>
  <c r="I20" i="33"/>
  <c r="M289" i="33"/>
  <c r="M288" i="33" s="1"/>
  <c r="M20" i="33"/>
  <c r="O52" i="33"/>
  <c r="F76" i="33"/>
  <c r="C77" i="33"/>
  <c r="F165" i="33"/>
  <c r="C165" i="33" s="1"/>
  <c r="C166" i="33"/>
  <c r="C192" i="33"/>
  <c r="F191" i="33"/>
  <c r="C191" i="33" s="1"/>
  <c r="O230" i="33"/>
  <c r="I290" i="32"/>
  <c r="H20" i="33"/>
  <c r="L27" i="33"/>
  <c r="L33" i="33"/>
  <c r="C33" i="33" s="1"/>
  <c r="L36" i="33"/>
  <c r="C36" i="33" s="1"/>
  <c r="F41" i="33"/>
  <c r="C41" i="33" s="1"/>
  <c r="O45" i="33"/>
  <c r="O20" i="33" s="1"/>
  <c r="I55" i="33"/>
  <c r="I67" i="33"/>
  <c r="I95" i="33"/>
  <c r="I103" i="33"/>
  <c r="I83" i="33" s="1"/>
  <c r="I131" i="33"/>
  <c r="I151" i="33"/>
  <c r="L175" i="33"/>
  <c r="L174" i="33" s="1"/>
  <c r="C180" i="33"/>
  <c r="C181" i="33"/>
  <c r="F188" i="33"/>
  <c r="C193" i="33"/>
  <c r="H195" i="33"/>
  <c r="C200" i="33"/>
  <c r="C211" i="33"/>
  <c r="C223" i="33"/>
  <c r="F231" i="33"/>
  <c r="C232" i="33"/>
  <c r="H231" i="33"/>
  <c r="H230" i="33" s="1"/>
  <c r="H286" i="33" s="1"/>
  <c r="C234" i="33"/>
  <c r="I238" i="33"/>
  <c r="C238" i="33" s="1"/>
  <c r="C248" i="33"/>
  <c r="M259" i="33"/>
  <c r="M230" i="33" s="1"/>
  <c r="F264" i="33"/>
  <c r="C265" i="33"/>
  <c r="E286" i="33"/>
  <c r="J286" i="33"/>
  <c r="H287" i="34"/>
  <c r="H50" i="34"/>
  <c r="C70" i="33"/>
  <c r="C78" i="33"/>
  <c r="C90" i="33"/>
  <c r="F95" i="33"/>
  <c r="C95" i="33" s="1"/>
  <c r="F103" i="33"/>
  <c r="F131" i="33"/>
  <c r="C142" i="33"/>
  <c r="F151" i="33"/>
  <c r="C151" i="33" s="1"/>
  <c r="F175" i="33"/>
  <c r="O188" i="33"/>
  <c r="O187" i="33" s="1"/>
  <c r="F205" i="33"/>
  <c r="C212" i="33"/>
  <c r="C224" i="33"/>
  <c r="C236" i="33"/>
  <c r="I246" i="33"/>
  <c r="C246" i="33" s="1"/>
  <c r="O252" i="33"/>
  <c r="O251" i="33" s="1"/>
  <c r="C255" i="33"/>
  <c r="L252" i="33"/>
  <c r="L251" i="33" s="1"/>
  <c r="C251" i="33" s="1"/>
  <c r="I259" i="33"/>
  <c r="O260" i="33"/>
  <c r="O259" i="33" s="1"/>
  <c r="C263" i="33"/>
  <c r="L260" i="33"/>
  <c r="C268" i="33"/>
  <c r="N286" i="33"/>
  <c r="L289" i="34"/>
  <c r="L288" i="34" s="1"/>
  <c r="J287" i="34"/>
  <c r="J20" i="34"/>
  <c r="C45" i="34"/>
  <c r="C216" i="33"/>
  <c r="L231" i="33"/>
  <c r="C252" i="33"/>
  <c r="F260" i="33"/>
  <c r="C261" i="33"/>
  <c r="G286" i="33"/>
  <c r="C274" i="33"/>
  <c r="I272" i="33"/>
  <c r="E51" i="34"/>
  <c r="N287" i="33"/>
  <c r="I58" i="33"/>
  <c r="I122" i="33"/>
  <c r="C122" i="33" s="1"/>
  <c r="I166" i="33"/>
  <c r="I165" i="33" s="1"/>
  <c r="L184" i="33"/>
  <c r="C184" i="33" s="1"/>
  <c r="F196" i="33"/>
  <c r="C199" i="33"/>
  <c r="O216" i="33"/>
  <c r="C228" i="33"/>
  <c r="C240" i="33"/>
  <c r="C247" i="33"/>
  <c r="C267" i="33"/>
  <c r="L264" i="33"/>
  <c r="C273" i="33"/>
  <c r="L272" i="33"/>
  <c r="F276" i="33"/>
  <c r="C277" i="33"/>
  <c r="I54" i="34"/>
  <c r="D270" i="33"/>
  <c r="D269" i="33" s="1"/>
  <c r="D194" i="33" s="1"/>
  <c r="D51" i="33" s="1"/>
  <c r="C282" i="33"/>
  <c r="O283" i="33"/>
  <c r="C295" i="33"/>
  <c r="E20" i="34"/>
  <c r="C21" i="34"/>
  <c r="C22" i="34"/>
  <c r="L27" i="34"/>
  <c r="L31" i="34"/>
  <c r="C31" i="34" s="1"/>
  <c r="L36" i="34"/>
  <c r="C36" i="34" s="1"/>
  <c r="M53" i="34"/>
  <c r="M52" i="34" s="1"/>
  <c r="M51" i="34" s="1"/>
  <c r="M50" i="34" s="1"/>
  <c r="L54" i="34"/>
  <c r="L58" i="34"/>
  <c r="C64" i="34"/>
  <c r="C68" i="34"/>
  <c r="F69" i="34"/>
  <c r="C72" i="34"/>
  <c r="F76" i="34"/>
  <c r="C91" i="34"/>
  <c r="I89" i="34"/>
  <c r="C89" i="34" s="1"/>
  <c r="I95" i="34"/>
  <c r="F103" i="34"/>
  <c r="C104" i="34"/>
  <c r="O103" i="34"/>
  <c r="L112" i="34"/>
  <c r="C128" i="34"/>
  <c r="C160" i="34"/>
  <c r="C166" i="34"/>
  <c r="C187" i="34"/>
  <c r="C191" i="34"/>
  <c r="O196" i="34"/>
  <c r="O195" i="34" s="1"/>
  <c r="G195" i="34"/>
  <c r="G194" i="34" s="1"/>
  <c r="G51" i="34" s="1"/>
  <c r="E194" i="34"/>
  <c r="F231" i="34"/>
  <c r="D230" i="34"/>
  <c r="D194" i="34" s="1"/>
  <c r="D51" i="34" s="1"/>
  <c r="N230" i="34"/>
  <c r="N194" i="34" s="1"/>
  <c r="N51" i="34" s="1"/>
  <c r="I259" i="34"/>
  <c r="J286" i="34"/>
  <c r="K286" i="34"/>
  <c r="F288" i="34"/>
  <c r="L270" i="33"/>
  <c r="L269" i="33" s="1"/>
  <c r="C275" i="33"/>
  <c r="D286" i="33"/>
  <c r="C285" i="33"/>
  <c r="C291" i="33"/>
  <c r="I21" i="34"/>
  <c r="C63" i="34"/>
  <c r="C71" i="34"/>
  <c r="I69" i="34"/>
  <c r="I67" i="34" s="1"/>
  <c r="C79" i="34"/>
  <c r="I77" i="34"/>
  <c r="L84" i="34"/>
  <c r="C90" i="34"/>
  <c r="L89" i="34"/>
  <c r="F95" i="34"/>
  <c r="C96" i="34"/>
  <c r="O95" i="34"/>
  <c r="O83" i="34" s="1"/>
  <c r="O75" i="34" s="1"/>
  <c r="O52" i="34" s="1"/>
  <c r="C115" i="34"/>
  <c r="I112" i="34"/>
  <c r="C112" i="34" s="1"/>
  <c r="C122" i="34"/>
  <c r="C175" i="34"/>
  <c r="F174" i="34"/>
  <c r="O174" i="34"/>
  <c r="O173" i="34" s="1"/>
  <c r="C188" i="34"/>
  <c r="C192" i="34"/>
  <c r="C216" i="34"/>
  <c r="C227" i="34"/>
  <c r="O231" i="34"/>
  <c r="O230" i="34" s="1"/>
  <c r="C264" i="34"/>
  <c r="C272" i="34"/>
  <c r="K20" i="35"/>
  <c r="M52" i="35"/>
  <c r="L75" i="35"/>
  <c r="L52" i="35" s="1"/>
  <c r="C55" i="34"/>
  <c r="C87" i="34"/>
  <c r="I84" i="34"/>
  <c r="C238" i="34"/>
  <c r="C259" i="34"/>
  <c r="L290" i="33"/>
  <c r="L288" i="33" s="1"/>
  <c r="G289" i="34"/>
  <c r="G288" i="34" s="1"/>
  <c r="G20" i="34"/>
  <c r="K289" i="34"/>
  <c r="K288" i="34" s="1"/>
  <c r="K20" i="34"/>
  <c r="O289" i="34"/>
  <c r="O20" i="34"/>
  <c r="C43" i="34"/>
  <c r="M287" i="34"/>
  <c r="C59" i="34"/>
  <c r="I58" i="34"/>
  <c r="C58" i="34" s="1"/>
  <c r="L69" i="34"/>
  <c r="L67" i="34" s="1"/>
  <c r="L77" i="34"/>
  <c r="L80" i="34"/>
  <c r="C80" i="34" s="1"/>
  <c r="I103" i="34"/>
  <c r="C119" i="34"/>
  <c r="I116" i="34"/>
  <c r="C116" i="34" s="1"/>
  <c r="C131" i="34"/>
  <c r="F130" i="34"/>
  <c r="C184" i="34"/>
  <c r="K194" i="34"/>
  <c r="K51" i="34" s="1"/>
  <c r="F251" i="34"/>
  <c r="C251" i="34" s="1"/>
  <c r="C252" i="34"/>
  <c r="D286" i="34"/>
  <c r="H286" i="34"/>
  <c r="F270" i="34"/>
  <c r="C283" i="34"/>
  <c r="C290" i="34"/>
  <c r="E287" i="35"/>
  <c r="E50" i="35"/>
  <c r="F76" i="35"/>
  <c r="C77" i="35"/>
  <c r="I122" i="34"/>
  <c r="C132" i="34"/>
  <c r="C152" i="34"/>
  <c r="F165" i="34"/>
  <c r="C165" i="34" s="1"/>
  <c r="I166" i="34"/>
  <c r="I165" i="34" s="1"/>
  <c r="C176" i="34"/>
  <c r="C180" i="34"/>
  <c r="I198" i="34"/>
  <c r="I196" i="34" s="1"/>
  <c r="F205" i="34"/>
  <c r="C220" i="34"/>
  <c r="C228" i="34"/>
  <c r="C232" i="34"/>
  <c r="F233" i="34"/>
  <c r="C233" i="34" s="1"/>
  <c r="C236" i="34"/>
  <c r="I238" i="34"/>
  <c r="I246" i="34"/>
  <c r="C246" i="34" s="1"/>
  <c r="C256" i="34"/>
  <c r="C260" i="34"/>
  <c r="C268" i="34"/>
  <c r="I270" i="34"/>
  <c r="I269" i="34" s="1"/>
  <c r="C278" i="34"/>
  <c r="M286" i="34"/>
  <c r="C292" i="34"/>
  <c r="C293" i="34"/>
  <c r="C298" i="34"/>
  <c r="L26" i="35"/>
  <c r="L20" i="35" s="1"/>
  <c r="C42" i="35"/>
  <c r="C57" i="35"/>
  <c r="C61" i="35"/>
  <c r="I69" i="35"/>
  <c r="C73" i="35"/>
  <c r="M75" i="35"/>
  <c r="C78" i="35"/>
  <c r="C103" i="35"/>
  <c r="C141" i="35"/>
  <c r="C184" i="35"/>
  <c r="E286" i="34"/>
  <c r="F289" i="35"/>
  <c r="D52" i="35"/>
  <c r="D51" i="35" s="1"/>
  <c r="C63" i="35"/>
  <c r="I67" i="35"/>
  <c r="I53" i="35" s="1"/>
  <c r="C79" i="35"/>
  <c r="C84" i="35"/>
  <c r="C175" i="35"/>
  <c r="F174" i="35"/>
  <c r="I136" i="34"/>
  <c r="I130" i="34" s="1"/>
  <c r="L141" i="34"/>
  <c r="L130" i="34" s="1"/>
  <c r="I144" i="34"/>
  <c r="C144" i="34" s="1"/>
  <c r="C280" i="34"/>
  <c r="C282" i="34"/>
  <c r="C295" i="34"/>
  <c r="J20" i="35"/>
  <c r="O21" i="35"/>
  <c r="C34" i="35"/>
  <c r="N287" i="35"/>
  <c r="F69" i="35"/>
  <c r="O69" i="35"/>
  <c r="C89" i="35"/>
  <c r="I141" i="34"/>
  <c r="C141" i="34" s="1"/>
  <c r="I205" i="34"/>
  <c r="I204" i="34" s="1"/>
  <c r="O276" i="34"/>
  <c r="O270" i="34" s="1"/>
  <c r="O269" i="34" s="1"/>
  <c r="C284" i="34"/>
  <c r="C291" i="34"/>
  <c r="C296" i="34"/>
  <c r="O288" i="34"/>
  <c r="D289" i="35"/>
  <c r="D288" i="35" s="1"/>
  <c r="H289" i="35"/>
  <c r="H288" i="35" s="1"/>
  <c r="H20" i="35"/>
  <c r="L289" i="35"/>
  <c r="L288" i="35" s="1"/>
  <c r="C55" i="35"/>
  <c r="F54" i="35"/>
  <c r="C59" i="35"/>
  <c r="F58" i="35"/>
  <c r="C58" i="35" s="1"/>
  <c r="O67" i="35"/>
  <c r="O53" i="35" s="1"/>
  <c r="C151" i="35"/>
  <c r="I80" i="35"/>
  <c r="C87" i="35"/>
  <c r="O95" i="35"/>
  <c r="C107" i="35"/>
  <c r="I112" i="35"/>
  <c r="I83" i="35" s="1"/>
  <c r="F112" i="35"/>
  <c r="C112" i="35" s="1"/>
  <c r="C127" i="35"/>
  <c r="C129" i="35"/>
  <c r="I131" i="35"/>
  <c r="C142" i="35"/>
  <c r="C155" i="35"/>
  <c r="I160" i="35"/>
  <c r="C160" i="35" s="1"/>
  <c r="F165" i="35"/>
  <c r="C167" i="35"/>
  <c r="D174" i="35"/>
  <c r="D173" i="35" s="1"/>
  <c r="H174" i="35"/>
  <c r="H173" i="35" s="1"/>
  <c r="H52" i="35" s="1"/>
  <c r="H51" i="35" s="1"/>
  <c r="C177" i="35"/>
  <c r="C183" i="35"/>
  <c r="C185" i="35"/>
  <c r="I188" i="35"/>
  <c r="F198" i="35"/>
  <c r="C198" i="35" s="1"/>
  <c r="C199" i="35"/>
  <c r="O231" i="35"/>
  <c r="O230" i="35" s="1"/>
  <c r="G230" i="35"/>
  <c r="G194" i="35" s="1"/>
  <c r="O259" i="35"/>
  <c r="L259" i="35"/>
  <c r="K20" i="36"/>
  <c r="O83" i="35"/>
  <c r="O75" i="35" s="1"/>
  <c r="C90" i="35"/>
  <c r="C115" i="35"/>
  <c r="C123" i="35"/>
  <c r="F131" i="35"/>
  <c r="C135" i="35"/>
  <c r="C143" i="35"/>
  <c r="O151" i="35"/>
  <c r="C163" i="35"/>
  <c r="I175" i="35"/>
  <c r="I174" i="35" s="1"/>
  <c r="I173" i="35" s="1"/>
  <c r="O179" i="35"/>
  <c r="O174" i="35" s="1"/>
  <c r="O173" i="35" s="1"/>
  <c r="I184" i="35"/>
  <c r="F196" i="35"/>
  <c r="C233" i="35"/>
  <c r="I231" i="35"/>
  <c r="I230" i="35" s="1"/>
  <c r="L231" i="35"/>
  <c r="M230" i="35"/>
  <c r="M194" i="35" s="1"/>
  <c r="H286" i="35"/>
  <c r="N286" i="35"/>
  <c r="C85" i="35"/>
  <c r="C91" i="35"/>
  <c r="F116" i="35"/>
  <c r="C116" i="35" s="1"/>
  <c r="O131" i="35"/>
  <c r="O130" i="35" s="1"/>
  <c r="F136" i="35"/>
  <c r="C136" i="35" s="1"/>
  <c r="F144" i="35"/>
  <c r="C144" i="35" s="1"/>
  <c r="L166" i="35"/>
  <c r="L165" i="35" s="1"/>
  <c r="G187" i="35"/>
  <c r="G52" i="35" s="1"/>
  <c r="K187" i="35"/>
  <c r="K286" i="35" s="1"/>
  <c r="C193" i="35"/>
  <c r="F204" i="35"/>
  <c r="O204" i="35"/>
  <c r="O195" i="35" s="1"/>
  <c r="C235" i="35"/>
  <c r="D286" i="35"/>
  <c r="J286" i="35"/>
  <c r="C95" i="35"/>
  <c r="L130" i="35"/>
  <c r="C191" i="35"/>
  <c r="J287" i="36"/>
  <c r="J20" i="36"/>
  <c r="H287" i="36"/>
  <c r="H50" i="36"/>
  <c r="I205" i="35"/>
  <c r="F252" i="35"/>
  <c r="F260" i="35"/>
  <c r="F264" i="35"/>
  <c r="C264" i="35" s="1"/>
  <c r="F272" i="35"/>
  <c r="O276" i="35"/>
  <c r="C276" i="35" s="1"/>
  <c r="C283" i="35"/>
  <c r="C284" i="35"/>
  <c r="L290" i="35"/>
  <c r="C296" i="35"/>
  <c r="I20" i="36"/>
  <c r="D289" i="36"/>
  <c r="D288" i="36" s="1"/>
  <c r="D20" i="36"/>
  <c r="L27" i="36"/>
  <c r="C28" i="36"/>
  <c r="L33" i="36"/>
  <c r="C33" i="36" s="1"/>
  <c r="C34" i="36"/>
  <c r="O45" i="36"/>
  <c r="C46" i="36"/>
  <c r="E50" i="36"/>
  <c r="C61" i="36"/>
  <c r="C66" i="36"/>
  <c r="O67" i="36"/>
  <c r="C67" i="36" s="1"/>
  <c r="K75" i="36"/>
  <c r="K52" i="36" s="1"/>
  <c r="K51" i="36" s="1"/>
  <c r="M75" i="36"/>
  <c r="M52" i="36" s="1"/>
  <c r="M51" i="36" s="1"/>
  <c r="L76" i="36"/>
  <c r="L36" i="36"/>
  <c r="C36" i="36" s="1"/>
  <c r="C37" i="36"/>
  <c r="F41" i="36"/>
  <c r="C42" i="36"/>
  <c r="F43" i="36"/>
  <c r="C43" i="36" s="1"/>
  <c r="O58" i="36"/>
  <c r="O75" i="36"/>
  <c r="L83" i="36"/>
  <c r="F238" i="35"/>
  <c r="F246" i="35"/>
  <c r="C246" i="35" s="1"/>
  <c r="E286" i="35"/>
  <c r="F290" i="35"/>
  <c r="C290" i="35" s="1"/>
  <c r="C292" i="35"/>
  <c r="C22" i="36"/>
  <c r="O21" i="36"/>
  <c r="D287" i="36"/>
  <c r="C57" i="36"/>
  <c r="F58" i="36"/>
  <c r="C59" i="36"/>
  <c r="O83" i="36"/>
  <c r="C89" i="36"/>
  <c r="C291" i="35"/>
  <c r="I290" i="35"/>
  <c r="I288" i="35" s="1"/>
  <c r="H289" i="36"/>
  <c r="H288" i="36" s="1"/>
  <c r="H20" i="36"/>
  <c r="L289" i="36"/>
  <c r="L288" i="36" s="1"/>
  <c r="F289" i="36"/>
  <c r="C21" i="36"/>
  <c r="N287" i="36"/>
  <c r="G287" i="36"/>
  <c r="G50" i="36"/>
  <c r="O54" i="36"/>
  <c r="O53" i="36" s="1"/>
  <c r="O52" i="36" s="1"/>
  <c r="C103" i="36"/>
  <c r="I80" i="36"/>
  <c r="C80" i="36" s="1"/>
  <c r="I84" i="36"/>
  <c r="I112" i="36"/>
  <c r="C112" i="36" s="1"/>
  <c r="I116" i="36"/>
  <c r="C116" i="36" s="1"/>
  <c r="I128" i="36"/>
  <c r="C128" i="36" s="1"/>
  <c r="C138" i="36"/>
  <c r="I136" i="36"/>
  <c r="L231" i="36"/>
  <c r="L230" i="36" s="1"/>
  <c r="F231" i="36"/>
  <c r="C235" i="36"/>
  <c r="C246" i="36"/>
  <c r="C260" i="36"/>
  <c r="O259" i="36"/>
  <c r="O230" i="36" s="1"/>
  <c r="F259" i="36"/>
  <c r="C264" i="36"/>
  <c r="E286" i="36"/>
  <c r="F76" i="36"/>
  <c r="F84" i="36"/>
  <c r="C123" i="36"/>
  <c r="C135" i="36"/>
  <c r="C137" i="36"/>
  <c r="L136" i="36"/>
  <c r="C227" i="36"/>
  <c r="F204" i="36"/>
  <c r="J286" i="36"/>
  <c r="N286" i="36"/>
  <c r="F165" i="36"/>
  <c r="F174" i="36"/>
  <c r="C175" i="36"/>
  <c r="C196" i="36"/>
  <c r="G286" i="36"/>
  <c r="I55" i="36"/>
  <c r="I95" i="36"/>
  <c r="C95" i="36" s="1"/>
  <c r="I103" i="36"/>
  <c r="I131" i="36"/>
  <c r="C151" i="36"/>
  <c r="C198" i="36"/>
  <c r="C205" i="36"/>
  <c r="L204" i="36"/>
  <c r="L195" i="36" s="1"/>
  <c r="D286" i="36"/>
  <c r="H286" i="36"/>
  <c r="F136" i="36"/>
  <c r="C136" i="36" s="1"/>
  <c r="I141" i="36"/>
  <c r="C141" i="36" s="1"/>
  <c r="F144" i="36"/>
  <c r="L166" i="36"/>
  <c r="L165" i="36" s="1"/>
  <c r="C167" i="36"/>
  <c r="I233" i="36"/>
  <c r="F252" i="36"/>
  <c r="C283" i="36"/>
  <c r="C228" i="36"/>
  <c r="C236" i="36"/>
  <c r="I151" i="36"/>
  <c r="L160" i="36"/>
  <c r="I144" i="36"/>
  <c r="I160" i="36"/>
  <c r="C160" i="36" s="1"/>
  <c r="I252" i="36"/>
  <c r="I251" i="36" s="1"/>
  <c r="L194" i="36" l="1"/>
  <c r="G51" i="35"/>
  <c r="O286" i="34"/>
  <c r="K50" i="34"/>
  <c r="K287" i="34"/>
  <c r="D50" i="34"/>
  <c r="D24" i="34"/>
  <c r="M286" i="33"/>
  <c r="M194" i="33"/>
  <c r="M51" i="33"/>
  <c r="E287" i="31"/>
  <c r="E50" i="31"/>
  <c r="H287" i="26"/>
  <c r="H50" i="26"/>
  <c r="G287" i="31"/>
  <c r="G50" i="31"/>
  <c r="N50" i="25"/>
  <c r="N287" i="25"/>
  <c r="J50" i="24"/>
  <c r="J287" i="24"/>
  <c r="J50" i="23"/>
  <c r="J287" i="23"/>
  <c r="I75" i="23"/>
  <c r="N50" i="22"/>
  <c r="N287" i="22"/>
  <c r="L194" i="20"/>
  <c r="E287" i="22"/>
  <c r="E50" i="22"/>
  <c r="I75" i="19"/>
  <c r="E287" i="19"/>
  <c r="E50" i="19"/>
  <c r="H51" i="20"/>
  <c r="D287" i="20"/>
  <c r="D50" i="20"/>
  <c r="F230" i="16"/>
  <c r="L286" i="16"/>
  <c r="L194" i="16"/>
  <c r="M50" i="36"/>
  <c r="M287" i="36"/>
  <c r="I195" i="34"/>
  <c r="C196" i="34"/>
  <c r="G287" i="33"/>
  <c r="G50" i="33"/>
  <c r="J50" i="31"/>
  <c r="J287" i="31"/>
  <c r="O52" i="24"/>
  <c r="O51" i="24" s="1"/>
  <c r="K50" i="23"/>
  <c r="K287" i="23"/>
  <c r="K50" i="22"/>
  <c r="K287" i="22"/>
  <c r="K50" i="18"/>
  <c r="K287" i="18"/>
  <c r="O286" i="18"/>
  <c r="O51" i="17"/>
  <c r="H287" i="16"/>
  <c r="H50" i="16"/>
  <c r="N50" i="15"/>
  <c r="N287" i="15"/>
  <c r="O286" i="17"/>
  <c r="O194" i="17"/>
  <c r="O194" i="36"/>
  <c r="O286" i="36"/>
  <c r="K50" i="36"/>
  <c r="K287" i="36"/>
  <c r="H287" i="35"/>
  <c r="H50" i="35"/>
  <c r="D50" i="33"/>
  <c r="D24" i="33"/>
  <c r="M50" i="31"/>
  <c r="M287" i="31"/>
  <c r="M286" i="26"/>
  <c r="M52" i="26"/>
  <c r="M51" i="26" s="1"/>
  <c r="M50" i="24"/>
  <c r="M287" i="24"/>
  <c r="G287" i="24"/>
  <c r="G50" i="24"/>
  <c r="G287" i="22"/>
  <c r="G50" i="22"/>
  <c r="N50" i="21"/>
  <c r="N287" i="21"/>
  <c r="H52" i="18"/>
  <c r="H51" i="18" s="1"/>
  <c r="H286" i="18"/>
  <c r="H287" i="17"/>
  <c r="H50" i="17"/>
  <c r="L51" i="16"/>
  <c r="L50" i="16" s="1"/>
  <c r="D50" i="15"/>
  <c r="D287" i="15"/>
  <c r="D24" i="15"/>
  <c r="H50" i="15"/>
  <c r="H287" i="15"/>
  <c r="O52" i="35"/>
  <c r="N50" i="34"/>
  <c r="N287" i="34"/>
  <c r="G287" i="34"/>
  <c r="G50" i="34"/>
  <c r="J50" i="33"/>
  <c r="J287" i="33"/>
  <c r="K50" i="33"/>
  <c r="K287" i="33"/>
  <c r="L286" i="31"/>
  <c r="D52" i="31"/>
  <c r="D51" i="31" s="1"/>
  <c r="D286" i="31"/>
  <c r="E50" i="26"/>
  <c r="E287" i="26"/>
  <c r="O286" i="23"/>
  <c r="G287" i="21"/>
  <c r="G50" i="21"/>
  <c r="O50" i="20"/>
  <c r="O287" i="20"/>
  <c r="D287" i="17"/>
  <c r="D50" i="17"/>
  <c r="G50" i="17"/>
  <c r="G287" i="17"/>
  <c r="E50" i="16"/>
  <c r="E287" i="16"/>
  <c r="I130" i="36"/>
  <c r="C289" i="36"/>
  <c r="F288" i="36"/>
  <c r="C288" i="36" s="1"/>
  <c r="C131" i="36"/>
  <c r="C41" i="36"/>
  <c r="F20" i="36"/>
  <c r="C131" i="35"/>
  <c r="F130" i="35"/>
  <c r="F251" i="36"/>
  <c r="C251" i="36" s="1"/>
  <c r="C252" i="36"/>
  <c r="C144" i="36"/>
  <c r="K286" i="36"/>
  <c r="F195" i="36"/>
  <c r="C204" i="36"/>
  <c r="M286" i="36"/>
  <c r="C259" i="36"/>
  <c r="I76" i="36"/>
  <c r="F130" i="36"/>
  <c r="C58" i="36"/>
  <c r="O289" i="36"/>
  <c r="O288" i="36" s="1"/>
  <c r="O20" i="36"/>
  <c r="F54" i="36"/>
  <c r="C45" i="36"/>
  <c r="L26" i="36"/>
  <c r="C27" i="36"/>
  <c r="F259" i="35"/>
  <c r="C259" i="35" s="1"/>
  <c r="C260" i="35"/>
  <c r="G286" i="35"/>
  <c r="L230" i="35"/>
  <c r="C165" i="35"/>
  <c r="I130" i="35"/>
  <c r="I76" i="35"/>
  <c r="C80" i="35"/>
  <c r="C179" i="35"/>
  <c r="C69" i="35"/>
  <c r="F67" i="35"/>
  <c r="C67" i="35" s="1"/>
  <c r="C198" i="34"/>
  <c r="F288" i="35"/>
  <c r="C166" i="35"/>
  <c r="I231" i="34"/>
  <c r="I230" i="34" s="1"/>
  <c r="C76" i="35"/>
  <c r="C276" i="34"/>
  <c r="K52" i="35"/>
  <c r="K51" i="35" s="1"/>
  <c r="C136" i="34"/>
  <c r="C95" i="34"/>
  <c r="F83" i="34"/>
  <c r="I289" i="34"/>
  <c r="I20" i="34"/>
  <c r="C103" i="34"/>
  <c r="C27" i="34"/>
  <c r="L26" i="34"/>
  <c r="F270" i="33"/>
  <c r="C276" i="33"/>
  <c r="C272" i="33"/>
  <c r="I270" i="33"/>
  <c r="I269" i="33" s="1"/>
  <c r="C260" i="33"/>
  <c r="F259" i="33"/>
  <c r="C290" i="33"/>
  <c r="K286" i="33"/>
  <c r="C175" i="33"/>
  <c r="F174" i="33"/>
  <c r="C103" i="33"/>
  <c r="C264" i="33"/>
  <c r="L173" i="33"/>
  <c r="L52" i="33" s="1"/>
  <c r="C76" i="33"/>
  <c r="L130" i="32"/>
  <c r="L75" i="32" s="1"/>
  <c r="L53" i="32"/>
  <c r="C290" i="32"/>
  <c r="I259" i="32"/>
  <c r="C174" i="32"/>
  <c r="F173" i="32"/>
  <c r="C173" i="32" s="1"/>
  <c r="C95" i="32"/>
  <c r="C67" i="33"/>
  <c r="D20" i="32"/>
  <c r="C204" i="32"/>
  <c r="F187" i="32"/>
  <c r="C187" i="32" s="1"/>
  <c r="C67" i="32"/>
  <c r="C54" i="32"/>
  <c r="F231" i="31"/>
  <c r="F195" i="32"/>
  <c r="C270" i="31"/>
  <c r="F269" i="31"/>
  <c r="F187" i="26"/>
  <c r="C187" i="26" s="1"/>
  <c r="I75" i="32"/>
  <c r="F20" i="32"/>
  <c r="H194" i="31"/>
  <c r="C144" i="31"/>
  <c r="F130" i="31"/>
  <c r="C130" i="31" s="1"/>
  <c r="C45" i="31"/>
  <c r="C27" i="31"/>
  <c r="L26" i="31"/>
  <c r="I174" i="26"/>
  <c r="I173" i="26" s="1"/>
  <c r="O75" i="31"/>
  <c r="C67" i="31"/>
  <c r="O20" i="31"/>
  <c r="F288" i="26"/>
  <c r="C288" i="26" s="1"/>
  <c r="I196" i="26"/>
  <c r="I195" i="26" s="1"/>
  <c r="I194" i="26" s="1"/>
  <c r="K51" i="26"/>
  <c r="D194" i="26"/>
  <c r="C84" i="26"/>
  <c r="C289" i="26"/>
  <c r="C77" i="26"/>
  <c r="F76" i="26"/>
  <c r="C289" i="31"/>
  <c r="O75" i="26"/>
  <c r="O286" i="26" s="1"/>
  <c r="I20" i="25"/>
  <c r="C21" i="25"/>
  <c r="I289" i="25"/>
  <c r="N194" i="24"/>
  <c r="N51" i="24" s="1"/>
  <c r="C112" i="24"/>
  <c r="N286" i="25"/>
  <c r="C259" i="25"/>
  <c r="E194" i="25"/>
  <c r="E51" i="25" s="1"/>
  <c r="C191" i="24"/>
  <c r="C116" i="24"/>
  <c r="C69" i="24"/>
  <c r="F67" i="24"/>
  <c r="I270" i="23"/>
  <c r="C204" i="23"/>
  <c r="C136" i="23"/>
  <c r="K286" i="23"/>
  <c r="I54" i="24"/>
  <c r="I231" i="23"/>
  <c r="C188" i="23"/>
  <c r="C116" i="23"/>
  <c r="L83" i="23"/>
  <c r="L187" i="21"/>
  <c r="I130" i="21"/>
  <c r="C272" i="23"/>
  <c r="F130" i="23"/>
  <c r="C130" i="23" s="1"/>
  <c r="L173" i="23"/>
  <c r="C122" i="23"/>
  <c r="C45" i="23"/>
  <c r="C27" i="23"/>
  <c r="L26" i="23"/>
  <c r="I230" i="22"/>
  <c r="I286" i="22" s="1"/>
  <c r="F173" i="22"/>
  <c r="C173" i="22" s="1"/>
  <c r="C174" i="22"/>
  <c r="I83" i="22"/>
  <c r="I75" i="22" s="1"/>
  <c r="I52" i="22" s="1"/>
  <c r="I51" i="22" s="1"/>
  <c r="I270" i="21"/>
  <c r="C175" i="21"/>
  <c r="C89" i="21"/>
  <c r="C69" i="21"/>
  <c r="F67" i="21"/>
  <c r="C67" i="21" s="1"/>
  <c r="M51" i="21"/>
  <c r="C290" i="20"/>
  <c r="F269" i="20"/>
  <c r="C269" i="20" s="1"/>
  <c r="C270" i="20"/>
  <c r="I174" i="19"/>
  <c r="I173" i="19" s="1"/>
  <c r="C233" i="22"/>
  <c r="F187" i="22"/>
  <c r="C187" i="22" s="1"/>
  <c r="M286" i="21"/>
  <c r="C191" i="21"/>
  <c r="L231" i="19"/>
  <c r="L230" i="19" s="1"/>
  <c r="C233" i="18"/>
  <c r="L231" i="18"/>
  <c r="L230" i="18" s="1"/>
  <c r="L194" i="18" s="1"/>
  <c r="D51" i="23"/>
  <c r="C259" i="22"/>
  <c r="C55" i="22"/>
  <c r="C26" i="22"/>
  <c r="C188" i="21"/>
  <c r="C116" i="21"/>
  <c r="F288" i="21"/>
  <c r="O286" i="22"/>
  <c r="C204" i="22"/>
  <c r="C80" i="22"/>
  <c r="O52" i="22"/>
  <c r="O51" i="22" s="1"/>
  <c r="C283" i="21"/>
  <c r="N286" i="21"/>
  <c r="C283" i="20"/>
  <c r="I288" i="19"/>
  <c r="I194" i="19"/>
  <c r="F204" i="18"/>
  <c r="C205" i="18"/>
  <c r="D287" i="21"/>
  <c r="C270" i="19"/>
  <c r="F230" i="19"/>
  <c r="C230" i="19" s="1"/>
  <c r="C231" i="19"/>
  <c r="C95" i="18"/>
  <c r="N287" i="18"/>
  <c r="C130" i="20"/>
  <c r="F75" i="20"/>
  <c r="C76" i="20"/>
  <c r="C166" i="19"/>
  <c r="F53" i="19"/>
  <c r="C54" i="19"/>
  <c r="C198" i="18"/>
  <c r="C55" i="18"/>
  <c r="F54" i="18"/>
  <c r="C289" i="18"/>
  <c r="C198" i="20"/>
  <c r="C54" i="20"/>
  <c r="F53" i="20"/>
  <c r="N287" i="20"/>
  <c r="C252" i="18"/>
  <c r="F187" i="18"/>
  <c r="C187" i="18" s="1"/>
  <c r="C69" i="18"/>
  <c r="C58" i="18"/>
  <c r="F288" i="17"/>
  <c r="C205" i="17"/>
  <c r="F204" i="17"/>
  <c r="C89" i="17"/>
  <c r="C205" i="16"/>
  <c r="F204" i="16"/>
  <c r="C89" i="16"/>
  <c r="C260" i="15"/>
  <c r="F259" i="15"/>
  <c r="C259" i="15" s="1"/>
  <c r="C131" i="15"/>
  <c r="F130" i="15"/>
  <c r="C130" i="15" s="1"/>
  <c r="F54" i="15"/>
  <c r="C231" i="20"/>
  <c r="F230" i="20"/>
  <c r="C230" i="20" s="1"/>
  <c r="O289" i="20"/>
  <c r="O288" i="20" s="1"/>
  <c r="I76" i="18"/>
  <c r="C77" i="18"/>
  <c r="M51" i="18"/>
  <c r="C233" i="17"/>
  <c r="I231" i="17"/>
  <c r="I76" i="17"/>
  <c r="I75" i="17" s="1"/>
  <c r="I52" i="17" s="1"/>
  <c r="C77" i="17"/>
  <c r="L26" i="16"/>
  <c r="C31" i="16"/>
  <c r="C69" i="15"/>
  <c r="F67" i="15"/>
  <c r="C67" i="15" s="1"/>
  <c r="C76" i="17"/>
  <c r="C54" i="17"/>
  <c r="E286" i="16"/>
  <c r="G51" i="16"/>
  <c r="H286" i="15"/>
  <c r="H286" i="17"/>
  <c r="C130" i="17"/>
  <c r="C184" i="16"/>
  <c r="L194" i="15"/>
  <c r="C272" i="17"/>
  <c r="C259" i="17"/>
  <c r="C136" i="17"/>
  <c r="F83" i="17"/>
  <c r="C83" i="17" s="1"/>
  <c r="F187" i="16"/>
  <c r="C191" i="16"/>
  <c r="C54" i="16"/>
  <c r="K194" i="15"/>
  <c r="C289" i="15"/>
  <c r="F288" i="15"/>
  <c r="C288" i="15" s="1"/>
  <c r="L52" i="17"/>
  <c r="L51" i="17" s="1"/>
  <c r="L50" i="17" s="1"/>
  <c r="J52" i="16"/>
  <c r="J51" i="16" s="1"/>
  <c r="N286" i="15"/>
  <c r="C174" i="36"/>
  <c r="F173" i="36"/>
  <c r="C173" i="36" s="1"/>
  <c r="F230" i="36"/>
  <c r="I83" i="36"/>
  <c r="O51" i="36"/>
  <c r="O50" i="36" s="1"/>
  <c r="F251" i="35"/>
  <c r="C251" i="35" s="1"/>
  <c r="C252" i="35"/>
  <c r="O270" i="35"/>
  <c r="O269" i="35" s="1"/>
  <c r="O286" i="35" s="1"/>
  <c r="C188" i="35"/>
  <c r="I187" i="35"/>
  <c r="C187" i="35" s="1"/>
  <c r="D287" i="35"/>
  <c r="D24" i="35"/>
  <c r="D50" i="35"/>
  <c r="L83" i="34"/>
  <c r="F75" i="34"/>
  <c r="O286" i="33"/>
  <c r="I53" i="34"/>
  <c r="F204" i="33"/>
  <c r="C204" i="33" s="1"/>
  <c r="C205" i="33"/>
  <c r="C188" i="33"/>
  <c r="F187" i="33"/>
  <c r="C187" i="33" s="1"/>
  <c r="O51" i="33"/>
  <c r="O50" i="33" s="1"/>
  <c r="L269" i="32"/>
  <c r="C231" i="32"/>
  <c r="C166" i="32"/>
  <c r="F165" i="32"/>
  <c r="C165" i="32" s="1"/>
  <c r="E287" i="33"/>
  <c r="E50" i="33"/>
  <c r="C45" i="32"/>
  <c r="C27" i="32"/>
  <c r="L26" i="32"/>
  <c r="C198" i="31"/>
  <c r="I196" i="31"/>
  <c r="I195" i="31" s="1"/>
  <c r="I194" i="31" s="1"/>
  <c r="C53" i="32"/>
  <c r="C192" i="31"/>
  <c r="F191" i="31"/>
  <c r="C191" i="31" s="1"/>
  <c r="I231" i="32"/>
  <c r="I230" i="32" s="1"/>
  <c r="I286" i="32" s="1"/>
  <c r="F83" i="31"/>
  <c r="C83" i="31" s="1"/>
  <c r="C238" i="26"/>
  <c r="F231" i="26"/>
  <c r="C131" i="26"/>
  <c r="F130" i="26"/>
  <c r="C130" i="26" s="1"/>
  <c r="K287" i="32"/>
  <c r="C289" i="32"/>
  <c r="F204" i="31"/>
  <c r="C204" i="31" s="1"/>
  <c r="C205" i="31"/>
  <c r="F165" i="26"/>
  <c r="C165" i="26" s="1"/>
  <c r="C166" i="26"/>
  <c r="F54" i="26"/>
  <c r="I76" i="25"/>
  <c r="I75" i="25" s="1"/>
  <c r="C77" i="25"/>
  <c r="C270" i="26"/>
  <c r="F269" i="26"/>
  <c r="L52" i="31"/>
  <c r="C27" i="26"/>
  <c r="L26" i="26"/>
  <c r="C174" i="25"/>
  <c r="F173" i="25"/>
  <c r="C173" i="25" s="1"/>
  <c r="C76" i="31"/>
  <c r="L194" i="26"/>
  <c r="L51" i="26" s="1"/>
  <c r="L50" i="26" s="1"/>
  <c r="I53" i="26"/>
  <c r="C231" i="24"/>
  <c r="C151" i="24"/>
  <c r="D51" i="25"/>
  <c r="F83" i="24"/>
  <c r="C84" i="24"/>
  <c r="C270" i="25"/>
  <c r="F269" i="25"/>
  <c r="C26" i="25"/>
  <c r="C196" i="24"/>
  <c r="F195" i="24"/>
  <c r="D286" i="25"/>
  <c r="I75" i="24"/>
  <c r="C76" i="24"/>
  <c r="I289" i="24"/>
  <c r="I20" i="24"/>
  <c r="C20" i="24" s="1"/>
  <c r="C89" i="23"/>
  <c r="F83" i="23"/>
  <c r="C83" i="23" s="1"/>
  <c r="D287" i="24"/>
  <c r="D50" i="24"/>
  <c r="F230" i="23"/>
  <c r="C231" i="23"/>
  <c r="F288" i="23"/>
  <c r="G287" i="23"/>
  <c r="G50" i="23"/>
  <c r="O194" i="23"/>
  <c r="O51" i="23" s="1"/>
  <c r="C76" i="23"/>
  <c r="F75" i="23"/>
  <c r="L53" i="23"/>
  <c r="C198" i="22"/>
  <c r="C174" i="21"/>
  <c r="F173" i="21"/>
  <c r="C173" i="21" s="1"/>
  <c r="E287" i="21"/>
  <c r="E50" i="21"/>
  <c r="I54" i="23"/>
  <c r="C272" i="22"/>
  <c r="C235" i="21"/>
  <c r="C184" i="21"/>
  <c r="C269" i="22"/>
  <c r="C252" i="22"/>
  <c r="F53" i="22"/>
  <c r="C54" i="22"/>
  <c r="C187" i="21"/>
  <c r="F83" i="21"/>
  <c r="C83" i="21" s="1"/>
  <c r="L230" i="22"/>
  <c r="L286" i="22" s="1"/>
  <c r="C131" i="22"/>
  <c r="H287" i="22"/>
  <c r="H50" i="22"/>
  <c r="F195" i="21"/>
  <c r="C196" i="21"/>
  <c r="C103" i="21"/>
  <c r="C55" i="21"/>
  <c r="F54" i="21"/>
  <c r="I289" i="20"/>
  <c r="I288" i="20" s="1"/>
  <c r="C288" i="20" s="1"/>
  <c r="I20" i="20"/>
  <c r="C20" i="20" s="1"/>
  <c r="F130" i="19"/>
  <c r="C131" i="19"/>
  <c r="I75" i="21"/>
  <c r="L83" i="18"/>
  <c r="I54" i="21"/>
  <c r="I53" i="21" s="1"/>
  <c r="C238" i="20"/>
  <c r="C69" i="20"/>
  <c r="C76" i="19"/>
  <c r="J51" i="19"/>
  <c r="C20" i="19"/>
  <c r="C76" i="18"/>
  <c r="G287" i="18"/>
  <c r="G50" i="18"/>
  <c r="C136" i="20"/>
  <c r="O52" i="19"/>
  <c r="O51" i="19" s="1"/>
  <c r="C270" i="18"/>
  <c r="F269" i="18"/>
  <c r="C251" i="18"/>
  <c r="C174" i="18"/>
  <c r="F173" i="18"/>
  <c r="C173" i="18" s="1"/>
  <c r="L130" i="18"/>
  <c r="L75" i="18"/>
  <c r="L52" i="18" s="1"/>
  <c r="L51" i="18" s="1"/>
  <c r="L50" i="18" s="1"/>
  <c r="E287" i="18"/>
  <c r="E50" i="18"/>
  <c r="C283" i="17"/>
  <c r="C252" i="15"/>
  <c r="F251" i="15"/>
  <c r="C251" i="15" s="1"/>
  <c r="C175" i="15"/>
  <c r="F174" i="15"/>
  <c r="K52" i="21"/>
  <c r="K51" i="21" s="1"/>
  <c r="C259" i="20"/>
  <c r="F187" i="20"/>
  <c r="C187" i="20" s="1"/>
  <c r="C174" i="20"/>
  <c r="F173" i="20"/>
  <c r="C173" i="20" s="1"/>
  <c r="C58" i="20"/>
  <c r="E286" i="19"/>
  <c r="C175" i="19"/>
  <c r="C288" i="18"/>
  <c r="C196" i="18"/>
  <c r="I83" i="18"/>
  <c r="C83" i="18" s="1"/>
  <c r="I204" i="17"/>
  <c r="I195" i="17" s="1"/>
  <c r="C283" i="16"/>
  <c r="C216" i="16"/>
  <c r="F230" i="15"/>
  <c r="C230" i="15" s="1"/>
  <c r="C231" i="15"/>
  <c r="C122" i="15"/>
  <c r="C188" i="17"/>
  <c r="C77" i="15"/>
  <c r="C252" i="17"/>
  <c r="L51" i="15"/>
  <c r="L50" i="15" s="1"/>
  <c r="C270" i="17"/>
  <c r="F269" i="17"/>
  <c r="C184" i="17"/>
  <c r="K287" i="16"/>
  <c r="F270" i="15"/>
  <c r="C174" i="17"/>
  <c r="F173" i="17"/>
  <c r="C173" i="17" s="1"/>
  <c r="L287" i="15"/>
  <c r="C26" i="15"/>
  <c r="C233" i="36"/>
  <c r="I231" i="36"/>
  <c r="I230" i="36" s="1"/>
  <c r="C55" i="36"/>
  <c r="I54" i="36"/>
  <c r="I53" i="36" s="1"/>
  <c r="C165" i="36"/>
  <c r="L130" i="36"/>
  <c r="L75" i="36" s="1"/>
  <c r="C84" i="36"/>
  <c r="F83" i="36"/>
  <c r="C83" i="36" s="1"/>
  <c r="M286" i="35"/>
  <c r="F270" i="35"/>
  <c r="C272" i="35"/>
  <c r="I204" i="35"/>
  <c r="I195" i="35" s="1"/>
  <c r="I194" i="35" s="1"/>
  <c r="C205" i="35"/>
  <c r="F53" i="35"/>
  <c r="C54" i="35"/>
  <c r="F83" i="35"/>
  <c r="C83" i="35" s="1"/>
  <c r="C174" i="35"/>
  <c r="F173" i="35"/>
  <c r="C173" i="35" s="1"/>
  <c r="F204" i="34"/>
  <c r="C205" i="34"/>
  <c r="L76" i="34"/>
  <c r="L75" i="34" s="1"/>
  <c r="N286" i="34"/>
  <c r="M51" i="35"/>
  <c r="I76" i="34"/>
  <c r="C76" i="34" s="1"/>
  <c r="C77" i="34"/>
  <c r="G286" i="34"/>
  <c r="O194" i="34"/>
  <c r="O51" i="34" s="1"/>
  <c r="C54" i="34"/>
  <c r="C196" i="33"/>
  <c r="F195" i="33"/>
  <c r="E287" i="34"/>
  <c r="E50" i="34"/>
  <c r="C283" i="33"/>
  <c r="L259" i="33"/>
  <c r="L230" i="33" s="1"/>
  <c r="I130" i="33"/>
  <c r="I75" i="33" s="1"/>
  <c r="I54" i="33"/>
  <c r="I53" i="33" s="1"/>
  <c r="C55" i="33"/>
  <c r="L194" i="32"/>
  <c r="C288" i="32"/>
  <c r="I288" i="32"/>
  <c r="F289" i="33"/>
  <c r="C21" i="33"/>
  <c r="C246" i="31"/>
  <c r="O289" i="33"/>
  <c r="O288" i="33" s="1"/>
  <c r="C251" i="32"/>
  <c r="H287" i="32"/>
  <c r="H50" i="32"/>
  <c r="C196" i="31"/>
  <c r="F195" i="31"/>
  <c r="C175" i="31"/>
  <c r="F174" i="31"/>
  <c r="C198" i="32"/>
  <c r="C112" i="31"/>
  <c r="C175" i="26"/>
  <c r="F174" i="26"/>
  <c r="C130" i="32"/>
  <c r="I52" i="32"/>
  <c r="C290" i="25"/>
  <c r="F53" i="31"/>
  <c r="O194" i="26"/>
  <c r="D51" i="26"/>
  <c r="O53" i="26"/>
  <c r="O52" i="26" s="1"/>
  <c r="C259" i="26"/>
  <c r="F67" i="26"/>
  <c r="C67" i="26" s="1"/>
  <c r="C69" i="26"/>
  <c r="C166" i="25"/>
  <c r="F165" i="25"/>
  <c r="C165" i="25" s="1"/>
  <c r="C130" i="25"/>
  <c r="F54" i="25"/>
  <c r="C260" i="24"/>
  <c r="F259" i="24"/>
  <c r="C259" i="24" s="1"/>
  <c r="J51" i="26"/>
  <c r="G287" i="26"/>
  <c r="G50" i="26"/>
  <c r="F204" i="25"/>
  <c r="C205" i="25"/>
  <c r="F67" i="25"/>
  <c r="C67" i="25" s="1"/>
  <c r="C69" i="25"/>
  <c r="F130" i="24"/>
  <c r="C130" i="24" s="1"/>
  <c r="C131" i="24"/>
  <c r="F83" i="25"/>
  <c r="C83" i="25" s="1"/>
  <c r="L52" i="25"/>
  <c r="O194" i="25"/>
  <c r="F270" i="24"/>
  <c r="L195" i="23"/>
  <c r="L194" i="23" s="1"/>
  <c r="I53" i="25"/>
  <c r="I52" i="25" s="1"/>
  <c r="F187" i="25"/>
  <c r="C187" i="25" s="1"/>
  <c r="O75" i="25"/>
  <c r="O286" i="25" s="1"/>
  <c r="I259" i="23"/>
  <c r="L289" i="23"/>
  <c r="L288" i="23" s="1"/>
  <c r="L20" i="23"/>
  <c r="L195" i="21"/>
  <c r="L194" i="21" s="1"/>
  <c r="C151" i="23"/>
  <c r="F195" i="23"/>
  <c r="C196" i="23"/>
  <c r="F67" i="23"/>
  <c r="C69" i="23"/>
  <c r="C130" i="22"/>
  <c r="I289" i="22"/>
  <c r="I288" i="22" s="1"/>
  <c r="C288" i="22" s="1"/>
  <c r="I20" i="22"/>
  <c r="I259" i="21"/>
  <c r="I230" i="21" s="1"/>
  <c r="L75" i="22"/>
  <c r="O286" i="21"/>
  <c r="O287" i="21"/>
  <c r="C45" i="21"/>
  <c r="L26" i="21"/>
  <c r="C27" i="21"/>
  <c r="C195" i="22"/>
  <c r="C264" i="20"/>
  <c r="I83" i="20"/>
  <c r="I75" i="20" s="1"/>
  <c r="I52" i="20" s="1"/>
  <c r="I51" i="20" s="1"/>
  <c r="L130" i="19"/>
  <c r="L75" i="19" s="1"/>
  <c r="I259" i="18"/>
  <c r="C259" i="18" s="1"/>
  <c r="C270" i="22"/>
  <c r="C251" i="22"/>
  <c r="C130" i="21"/>
  <c r="J287" i="21"/>
  <c r="F230" i="22"/>
  <c r="C230" i="22" s="1"/>
  <c r="C231" i="22"/>
  <c r="C166" i="22"/>
  <c r="O289" i="21"/>
  <c r="O288" i="21" s="1"/>
  <c r="O20" i="21"/>
  <c r="C191" i="19"/>
  <c r="C103" i="19"/>
  <c r="F83" i="19"/>
  <c r="C83" i="19" s="1"/>
  <c r="L53" i="20"/>
  <c r="C26" i="20"/>
  <c r="G287" i="19"/>
  <c r="G50" i="19"/>
  <c r="C67" i="18"/>
  <c r="C233" i="20"/>
  <c r="C89" i="19"/>
  <c r="F288" i="19"/>
  <c r="F230" i="18"/>
  <c r="C131" i="18"/>
  <c r="F130" i="18"/>
  <c r="O52" i="18"/>
  <c r="O51" i="18" s="1"/>
  <c r="O50" i="18" s="1"/>
  <c r="C252" i="20"/>
  <c r="C205" i="20"/>
  <c r="C67" i="20"/>
  <c r="E287" i="20"/>
  <c r="E50" i="20"/>
  <c r="C196" i="19"/>
  <c r="F195" i="19"/>
  <c r="C80" i="19"/>
  <c r="C175" i="18"/>
  <c r="C89" i="18"/>
  <c r="F173" i="19"/>
  <c r="C173" i="19" s="1"/>
  <c r="C174" i="19"/>
  <c r="L269" i="18"/>
  <c r="L286" i="18" s="1"/>
  <c r="O287" i="18"/>
  <c r="C45" i="18"/>
  <c r="O20" i="18"/>
  <c r="C238" i="16"/>
  <c r="F103" i="15"/>
  <c r="C103" i="15" s="1"/>
  <c r="C104" i="15"/>
  <c r="C187" i="17"/>
  <c r="F67" i="17"/>
  <c r="C67" i="17" s="1"/>
  <c r="O288" i="17"/>
  <c r="I289" i="16"/>
  <c r="K51" i="15"/>
  <c r="C76" i="15"/>
  <c r="C251" i="17"/>
  <c r="L289" i="17"/>
  <c r="L288" i="17" s="1"/>
  <c r="F130" i="16"/>
  <c r="M287" i="16"/>
  <c r="I20" i="17"/>
  <c r="C174" i="16"/>
  <c r="F173" i="16"/>
  <c r="C173" i="16" s="1"/>
  <c r="F67" i="16"/>
  <c r="C67" i="16" s="1"/>
  <c r="N51" i="17"/>
  <c r="M287" i="15"/>
  <c r="C166" i="36"/>
  <c r="C76" i="36"/>
  <c r="F75" i="36"/>
  <c r="C238" i="35"/>
  <c r="F231" i="35"/>
  <c r="F195" i="35"/>
  <c r="C196" i="35"/>
  <c r="O289" i="35"/>
  <c r="O288" i="35" s="1"/>
  <c r="O20" i="35"/>
  <c r="C21" i="35"/>
  <c r="C26" i="35"/>
  <c r="C270" i="34"/>
  <c r="F269" i="34"/>
  <c r="C130" i="34"/>
  <c r="I83" i="34"/>
  <c r="C174" i="34"/>
  <c r="F173" i="34"/>
  <c r="C173" i="34" s="1"/>
  <c r="C84" i="34"/>
  <c r="C231" i="34"/>
  <c r="F230" i="34"/>
  <c r="C230" i="34" s="1"/>
  <c r="F67" i="34"/>
  <c r="C69" i="34"/>
  <c r="L53" i="34"/>
  <c r="L52" i="34" s="1"/>
  <c r="L51" i="34" s="1"/>
  <c r="L50" i="34" s="1"/>
  <c r="C131" i="33"/>
  <c r="F130" i="33"/>
  <c r="C130" i="33" s="1"/>
  <c r="F83" i="33"/>
  <c r="C83" i="33" s="1"/>
  <c r="F230" i="33"/>
  <c r="H194" i="33"/>
  <c r="H51" i="33" s="1"/>
  <c r="O287" i="33"/>
  <c r="C45" i="33"/>
  <c r="C27" i="33"/>
  <c r="L26" i="33"/>
  <c r="I231" i="33"/>
  <c r="I230" i="33" s="1"/>
  <c r="I194" i="33" s="1"/>
  <c r="O270" i="32"/>
  <c r="O269" i="32" s="1"/>
  <c r="O286" i="32" s="1"/>
  <c r="C103" i="32"/>
  <c r="F83" i="32"/>
  <c r="C83" i="32" s="1"/>
  <c r="C290" i="31"/>
  <c r="F53" i="33"/>
  <c r="C54" i="33"/>
  <c r="C264" i="32"/>
  <c r="F259" i="32"/>
  <c r="C259" i="32" s="1"/>
  <c r="C252" i="32"/>
  <c r="O20" i="32"/>
  <c r="C188" i="31"/>
  <c r="F187" i="31"/>
  <c r="C187" i="31" s="1"/>
  <c r="F165" i="31"/>
  <c r="C165" i="31" s="1"/>
  <c r="C166" i="31"/>
  <c r="C196" i="32"/>
  <c r="C76" i="32"/>
  <c r="D287" i="32"/>
  <c r="G287" i="32"/>
  <c r="G50" i="32"/>
  <c r="L194" i="31"/>
  <c r="I54" i="31"/>
  <c r="I53" i="31" s="1"/>
  <c r="I52" i="31" s="1"/>
  <c r="I51" i="31" s="1"/>
  <c r="C55" i="31"/>
  <c r="C122" i="26"/>
  <c r="H52" i="31"/>
  <c r="H51" i="31" s="1"/>
  <c r="I75" i="26"/>
  <c r="F83" i="26"/>
  <c r="C83" i="26" s="1"/>
  <c r="C238" i="25"/>
  <c r="F231" i="25"/>
  <c r="C252" i="24"/>
  <c r="F251" i="24"/>
  <c r="C251" i="24" s="1"/>
  <c r="C196" i="26"/>
  <c r="F195" i="26"/>
  <c r="C45" i="26"/>
  <c r="C198" i="25"/>
  <c r="I196" i="25"/>
  <c r="F174" i="24"/>
  <c r="C175" i="24"/>
  <c r="C95" i="24"/>
  <c r="L194" i="25"/>
  <c r="O52" i="25"/>
  <c r="O51" i="25" s="1"/>
  <c r="G287" i="25"/>
  <c r="G50" i="25"/>
  <c r="L20" i="25"/>
  <c r="C20" i="25" s="1"/>
  <c r="C192" i="23"/>
  <c r="L191" i="23"/>
  <c r="C191" i="23" s="1"/>
  <c r="G286" i="25"/>
  <c r="J287" i="25"/>
  <c r="C259" i="23"/>
  <c r="L287" i="24"/>
  <c r="C26" i="24"/>
  <c r="I194" i="22"/>
  <c r="L53" i="22"/>
  <c r="L52" i="22" s="1"/>
  <c r="C205" i="23"/>
  <c r="C103" i="23"/>
  <c r="C174" i="23"/>
  <c r="F173" i="23"/>
  <c r="C173" i="23" s="1"/>
  <c r="L75" i="23"/>
  <c r="E287" i="23"/>
  <c r="E50" i="23"/>
  <c r="C259" i="21"/>
  <c r="I204" i="21"/>
  <c r="I195" i="21" s="1"/>
  <c r="C175" i="22"/>
  <c r="F230" i="21"/>
  <c r="C231" i="21"/>
  <c r="L52" i="21"/>
  <c r="L51" i="21" s="1"/>
  <c r="L50" i="21" s="1"/>
  <c r="C196" i="22"/>
  <c r="C192" i="21"/>
  <c r="L75" i="20"/>
  <c r="L286" i="20" s="1"/>
  <c r="L53" i="19"/>
  <c r="C260" i="22"/>
  <c r="C76" i="22"/>
  <c r="E286" i="21"/>
  <c r="L76" i="21"/>
  <c r="L75" i="21" s="1"/>
  <c r="L286" i="21" s="1"/>
  <c r="C77" i="21"/>
  <c r="C289" i="20"/>
  <c r="C205" i="22"/>
  <c r="C165" i="22"/>
  <c r="F95" i="22"/>
  <c r="C67" i="22"/>
  <c r="C20" i="22"/>
  <c r="I195" i="20"/>
  <c r="I194" i="20" s="1"/>
  <c r="L204" i="19"/>
  <c r="L195" i="19" s="1"/>
  <c r="L194" i="19" s="1"/>
  <c r="I187" i="19"/>
  <c r="C187" i="19" s="1"/>
  <c r="C151" i="19"/>
  <c r="C195" i="20"/>
  <c r="F194" i="20"/>
  <c r="C238" i="19"/>
  <c r="D287" i="19"/>
  <c r="D50" i="19"/>
  <c r="C84" i="18"/>
  <c r="I187" i="16"/>
  <c r="C188" i="16"/>
  <c r="I75" i="15"/>
  <c r="I52" i="15" s="1"/>
  <c r="C77" i="20"/>
  <c r="C192" i="19"/>
  <c r="C67" i="19"/>
  <c r="C55" i="19"/>
  <c r="C26" i="19"/>
  <c r="L289" i="19"/>
  <c r="L288" i="19" s="1"/>
  <c r="C260" i="18"/>
  <c r="C231" i="18"/>
  <c r="F20" i="21"/>
  <c r="C251" i="20"/>
  <c r="C204" i="20"/>
  <c r="C204" i="19"/>
  <c r="C188" i="19"/>
  <c r="K286" i="18"/>
  <c r="I130" i="18"/>
  <c r="D50" i="18"/>
  <c r="D287" i="18"/>
  <c r="C31" i="18"/>
  <c r="L26" i="18"/>
  <c r="H51" i="21"/>
  <c r="M287" i="20"/>
  <c r="L26" i="17"/>
  <c r="C31" i="17"/>
  <c r="F83" i="16"/>
  <c r="C84" i="16"/>
  <c r="F165" i="15"/>
  <c r="C165" i="15" s="1"/>
  <c r="C166" i="15"/>
  <c r="I231" i="16"/>
  <c r="I230" i="16" s="1"/>
  <c r="D52" i="16"/>
  <c r="D51" i="16" s="1"/>
  <c r="C260" i="17"/>
  <c r="C84" i="17"/>
  <c r="I289" i="17"/>
  <c r="I288" i="17" s="1"/>
  <c r="I130" i="16"/>
  <c r="I75" i="16" s="1"/>
  <c r="I52" i="16" s="1"/>
  <c r="K51" i="17"/>
  <c r="O75" i="16"/>
  <c r="O52" i="16" s="1"/>
  <c r="O51" i="16" s="1"/>
  <c r="I196" i="15"/>
  <c r="O75" i="15"/>
  <c r="I287" i="20" l="1"/>
  <c r="I50" i="20"/>
  <c r="L286" i="33"/>
  <c r="L194" i="33"/>
  <c r="L52" i="36"/>
  <c r="L51" i="36" s="1"/>
  <c r="L50" i="36" s="1"/>
  <c r="L286" i="36"/>
  <c r="I286" i="16"/>
  <c r="E287" i="25"/>
  <c r="E50" i="25"/>
  <c r="N50" i="24"/>
  <c r="N287" i="24"/>
  <c r="O50" i="16"/>
  <c r="O287" i="16"/>
  <c r="O50" i="23"/>
  <c r="O287" i="23"/>
  <c r="L51" i="33"/>
  <c r="L50" i="33" s="1"/>
  <c r="H287" i="33"/>
  <c r="H50" i="33"/>
  <c r="O50" i="34"/>
  <c r="O287" i="34"/>
  <c r="I50" i="22"/>
  <c r="I287" i="22"/>
  <c r="O52" i="15"/>
  <c r="O51" i="15" s="1"/>
  <c r="O286" i="15"/>
  <c r="D287" i="16"/>
  <c r="D50" i="16"/>
  <c r="L287" i="17"/>
  <c r="C26" i="17"/>
  <c r="L20" i="17"/>
  <c r="C20" i="17" s="1"/>
  <c r="C26" i="18"/>
  <c r="L287" i="18"/>
  <c r="L20" i="18"/>
  <c r="C20" i="18" s="1"/>
  <c r="C194" i="20"/>
  <c r="C95" i="22"/>
  <c r="F83" i="22"/>
  <c r="C230" i="21"/>
  <c r="I195" i="25"/>
  <c r="C196" i="25"/>
  <c r="C195" i="26"/>
  <c r="C231" i="25"/>
  <c r="F230" i="25"/>
  <c r="C230" i="25" s="1"/>
  <c r="H287" i="31"/>
  <c r="H50" i="31"/>
  <c r="F75" i="32"/>
  <c r="C53" i="33"/>
  <c r="C230" i="33"/>
  <c r="C195" i="35"/>
  <c r="N50" i="17"/>
  <c r="N287" i="17"/>
  <c r="K50" i="15"/>
  <c r="K287" i="15"/>
  <c r="C230" i="18"/>
  <c r="F194" i="22"/>
  <c r="L287" i="21"/>
  <c r="C26" i="21"/>
  <c r="L20" i="21"/>
  <c r="F194" i="23"/>
  <c r="C195" i="23"/>
  <c r="L51" i="25"/>
  <c r="O51" i="26"/>
  <c r="C53" i="31"/>
  <c r="F173" i="26"/>
  <c r="C173" i="26" s="1"/>
  <c r="C174" i="26"/>
  <c r="F173" i="31"/>
  <c r="C173" i="31" s="1"/>
  <c r="C174" i="31"/>
  <c r="I52" i="33"/>
  <c r="I51" i="33" s="1"/>
  <c r="L286" i="34"/>
  <c r="C269" i="17"/>
  <c r="F173" i="15"/>
  <c r="C173" i="15" s="1"/>
  <c r="C174" i="15"/>
  <c r="I230" i="18"/>
  <c r="C130" i="19"/>
  <c r="C288" i="23"/>
  <c r="C269" i="26"/>
  <c r="F53" i="26"/>
  <c r="C54" i="26"/>
  <c r="I194" i="32"/>
  <c r="C231" i="36"/>
  <c r="F83" i="15"/>
  <c r="F53" i="17"/>
  <c r="M50" i="18"/>
  <c r="M287" i="18"/>
  <c r="C204" i="16"/>
  <c r="F195" i="16"/>
  <c r="M50" i="21"/>
  <c r="M287" i="21"/>
  <c r="I230" i="23"/>
  <c r="C76" i="26"/>
  <c r="F75" i="26"/>
  <c r="C75" i="26" s="1"/>
  <c r="C26" i="31"/>
  <c r="L20" i="31"/>
  <c r="C195" i="32"/>
  <c r="F173" i="33"/>
  <c r="C173" i="33" s="1"/>
  <c r="C174" i="33"/>
  <c r="C259" i="33"/>
  <c r="C83" i="34"/>
  <c r="I75" i="35"/>
  <c r="I52" i="35" s="1"/>
  <c r="I51" i="35" s="1"/>
  <c r="C204" i="35"/>
  <c r="I286" i="19"/>
  <c r="I194" i="34"/>
  <c r="G287" i="35"/>
  <c r="G50" i="35"/>
  <c r="I195" i="15"/>
  <c r="C196" i="15"/>
  <c r="C231" i="33"/>
  <c r="F230" i="35"/>
  <c r="C230" i="35" s="1"/>
  <c r="C231" i="35"/>
  <c r="C289" i="16"/>
  <c r="I288" i="16"/>
  <c r="C288" i="16" s="1"/>
  <c r="C288" i="19"/>
  <c r="C54" i="25"/>
  <c r="F53" i="25"/>
  <c r="D24" i="26"/>
  <c r="D287" i="26"/>
  <c r="D50" i="26"/>
  <c r="I75" i="34"/>
  <c r="I52" i="34" s="1"/>
  <c r="I51" i="34" s="1"/>
  <c r="F269" i="15"/>
  <c r="C270" i="15"/>
  <c r="O50" i="19"/>
  <c r="O287" i="19"/>
  <c r="C289" i="22"/>
  <c r="C289" i="23"/>
  <c r="F75" i="31"/>
  <c r="C75" i="31" s="1"/>
  <c r="L20" i="26"/>
  <c r="C26" i="26"/>
  <c r="L287" i="26"/>
  <c r="C231" i="26"/>
  <c r="F230" i="26"/>
  <c r="C230" i="26" s="1"/>
  <c r="C26" i="32"/>
  <c r="L20" i="32"/>
  <c r="F230" i="32"/>
  <c r="F194" i="32" s="1"/>
  <c r="C194" i="32" s="1"/>
  <c r="C230" i="36"/>
  <c r="J50" i="16"/>
  <c r="J287" i="16"/>
  <c r="C187" i="16"/>
  <c r="C288" i="17"/>
  <c r="F52" i="20"/>
  <c r="C53" i="20"/>
  <c r="C54" i="18"/>
  <c r="F53" i="18"/>
  <c r="C75" i="20"/>
  <c r="F286" i="20"/>
  <c r="O50" i="22"/>
  <c r="O287" i="22"/>
  <c r="C288" i="21"/>
  <c r="D50" i="23"/>
  <c r="D287" i="23"/>
  <c r="D24" i="23"/>
  <c r="L286" i="19"/>
  <c r="C204" i="21"/>
  <c r="I53" i="24"/>
  <c r="I52" i="24" s="1"/>
  <c r="I51" i="24" s="1"/>
  <c r="C54" i="24"/>
  <c r="C67" i="24"/>
  <c r="F53" i="24"/>
  <c r="L187" i="23"/>
  <c r="C76" i="25"/>
  <c r="K50" i="26"/>
  <c r="K287" i="26"/>
  <c r="C231" i="31"/>
  <c r="F230" i="31"/>
  <c r="C230" i="31" s="1"/>
  <c r="L52" i="32"/>
  <c r="L51" i="32" s="1"/>
  <c r="L50" i="32" s="1"/>
  <c r="C270" i="33"/>
  <c r="F269" i="33"/>
  <c r="F75" i="35"/>
  <c r="C289" i="35"/>
  <c r="L287" i="36"/>
  <c r="C26" i="36"/>
  <c r="L20" i="36"/>
  <c r="C54" i="36"/>
  <c r="F53" i="36"/>
  <c r="F286" i="36" s="1"/>
  <c r="C286" i="36" s="1"/>
  <c r="C130" i="36"/>
  <c r="C20" i="36"/>
  <c r="I286" i="20"/>
  <c r="O194" i="32"/>
  <c r="O51" i="32" s="1"/>
  <c r="F24" i="15"/>
  <c r="D20" i="15"/>
  <c r="H50" i="18"/>
  <c r="H287" i="18"/>
  <c r="F24" i="33"/>
  <c r="D20" i="33"/>
  <c r="I286" i="26"/>
  <c r="C230" i="16"/>
  <c r="H287" i="20"/>
  <c r="H50" i="20"/>
  <c r="L194" i="22"/>
  <c r="L51" i="22" s="1"/>
  <c r="M50" i="33"/>
  <c r="M287" i="33"/>
  <c r="F24" i="34"/>
  <c r="D20" i="34"/>
  <c r="O194" i="35"/>
  <c r="H50" i="21"/>
  <c r="H287" i="21"/>
  <c r="I194" i="21"/>
  <c r="O50" i="25"/>
  <c r="O287" i="25"/>
  <c r="F173" i="24"/>
  <c r="C173" i="24" s="1"/>
  <c r="C174" i="24"/>
  <c r="F194" i="19"/>
  <c r="C194" i="19" s="1"/>
  <c r="C195" i="19"/>
  <c r="C130" i="18"/>
  <c r="C289" i="19"/>
  <c r="L52" i="20"/>
  <c r="L51" i="20" s="1"/>
  <c r="I52" i="19"/>
  <c r="I51" i="19" s="1"/>
  <c r="C67" i="23"/>
  <c r="F53" i="23"/>
  <c r="F286" i="23" s="1"/>
  <c r="F269" i="24"/>
  <c r="C270" i="24"/>
  <c r="J50" i="26"/>
  <c r="J287" i="26"/>
  <c r="I51" i="32"/>
  <c r="C195" i="31"/>
  <c r="F194" i="31"/>
  <c r="C194" i="31" s="1"/>
  <c r="M50" i="35"/>
  <c r="M287" i="35"/>
  <c r="C204" i="34"/>
  <c r="F195" i="34"/>
  <c r="C83" i="20"/>
  <c r="J50" i="19"/>
  <c r="J287" i="19"/>
  <c r="I53" i="23"/>
  <c r="I52" i="23" s="1"/>
  <c r="C54" i="23"/>
  <c r="C75" i="23"/>
  <c r="C83" i="24"/>
  <c r="F75" i="24"/>
  <c r="C75" i="24" s="1"/>
  <c r="F230" i="24"/>
  <c r="C230" i="24" s="1"/>
  <c r="C269" i="32"/>
  <c r="F53" i="16"/>
  <c r="O286" i="16"/>
  <c r="G50" i="16"/>
  <c r="G287" i="16"/>
  <c r="I230" i="17"/>
  <c r="C231" i="17"/>
  <c r="I75" i="18"/>
  <c r="I52" i="18" s="1"/>
  <c r="C54" i="15"/>
  <c r="F53" i="15"/>
  <c r="C289" i="17"/>
  <c r="C53" i="19"/>
  <c r="C204" i="18"/>
  <c r="F195" i="18"/>
  <c r="C289" i="21"/>
  <c r="F75" i="21"/>
  <c r="C75" i="21" s="1"/>
  <c r="I269" i="21"/>
  <c r="C270" i="21"/>
  <c r="F75" i="25"/>
  <c r="C75" i="25" s="1"/>
  <c r="O52" i="31"/>
  <c r="O51" i="31" s="1"/>
  <c r="O286" i="31"/>
  <c r="C269" i="31"/>
  <c r="F286" i="31"/>
  <c r="C270" i="32"/>
  <c r="I286" i="33"/>
  <c r="L287" i="34"/>
  <c r="C26" i="34"/>
  <c r="L20" i="34"/>
  <c r="C288" i="35"/>
  <c r="I75" i="36"/>
  <c r="I52" i="36" s="1"/>
  <c r="I51" i="36" s="1"/>
  <c r="F194" i="36"/>
  <c r="C194" i="36" s="1"/>
  <c r="C195" i="36"/>
  <c r="D50" i="31"/>
  <c r="D24" i="31"/>
  <c r="D287" i="31" s="1"/>
  <c r="O51" i="35"/>
  <c r="O50" i="17"/>
  <c r="O287" i="17"/>
  <c r="C231" i="16"/>
  <c r="I194" i="16"/>
  <c r="I51" i="16" s="1"/>
  <c r="C83" i="16"/>
  <c r="F75" i="16"/>
  <c r="C75" i="16" s="1"/>
  <c r="C20" i="21"/>
  <c r="L52" i="19"/>
  <c r="L51" i="19" s="1"/>
  <c r="K50" i="17"/>
  <c r="K287" i="17"/>
  <c r="I287" i="31"/>
  <c r="I50" i="31"/>
  <c r="L287" i="33"/>
  <c r="C26" i="33"/>
  <c r="L20" i="33"/>
  <c r="C67" i="34"/>
  <c r="F53" i="34"/>
  <c r="C269" i="34"/>
  <c r="F286" i="34"/>
  <c r="C75" i="36"/>
  <c r="C130" i="16"/>
  <c r="C204" i="25"/>
  <c r="F195" i="25"/>
  <c r="F286" i="25" s="1"/>
  <c r="C54" i="31"/>
  <c r="C289" i="33"/>
  <c r="F288" i="33"/>
  <c r="C288" i="33" s="1"/>
  <c r="C195" i="33"/>
  <c r="F194" i="33"/>
  <c r="C194" i="33" s="1"/>
  <c r="C53" i="35"/>
  <c r="F52" i="35"/>
  <c r="C270" i="35"/>
  <c r="F269" i="35"/>
  <c r="I194" i="36"/>
  <c r="I286" i="36"/>
  <c r="K50" i="21"/>
  <c r="K287" i="21"/>
  <c r="C269" i="18"/>
  <c r="F75" i="18"/>
  <c r="C75" i="18" s="1"/>
  <c r="F75" i="19"/>
  <c r="C75" i="19" s="1"/>
  <c r="I52" i="21"/>
  <c r="I51" i="21" s="1"/>
  <c r="F53" i="21"/>
  <c r="C54" i="21"/>
  <c r="F194" i="21"/>
  <c r="C194" i="21" s="1"/>
  <c r="C195" i="21"/>
  <c r="C53" i="22"/>
  <c r="I288" i="24"/>
  <c r="C288" i="24" s="1"/>
  <c r="C289" i="24"/>
  <c r="F194" i="24"/>
  <c r="C194" i="24" s="1"/>
  <c r="C195" i="24"/>
  <c r="C269" i="25"/>
  <c r="D50" i="25"/>
  <c r="D287" i="25"/>
  <c r="I52" i="26"/>
  <c r="I51" i="26" s="1"/>
  <c r="L51" i="31"/>
  <c r="L50" i="31" s="1"/>
  <c r="L286" i="32"/>
  <c r="C75" i="34"/>
  <c r="F24" i="35"/>
  <c r="D20" i="35"/>
  <c r="F75" i="17"/>
  <c r="C75" i="17" s="1"/>
  <c r="L287" i="16"/>
  <c r="C26" i="16"/>
  <c r="L20" i="16"/>
  <c r="C20" i="16" s="1"/>
  <c r="C204" i="17"/>
  <c r="F195" i="17"/>
  <c r="F286" i="17" s="1"/>
  <c r="F286" i="19"/>
  <c r="C286" i="19" s="1"/>
  <c r="C76" i="21"/>
  <c r="C26" i="23"/>
  <c r="I269" i="23"/>
  <c r="C270" i="23"/>
  <c r="I288" i="25"/>
  <c r="C288" i="25" s="1"/>
  <c r="C289" i="25"/>
  <c r="C20" i="32"/>
  <c r="F75" i="33"/>
  <c r="C75" i="33" s="1"/>
  <c r="C289" i="34"/>
  <c r="I288" i="34"/>
  <c r="C288" i="34" s="1"/>
  <c r="K50" i="35"/>
  <c r="K287" i="35"/>
  <c r="I286" i="34"/>
  <c r="L194" i="35"/>
  <c r="L51" i="35" s="1"/>
  <c r="L286" i="35"/>
  <c r="O287" i="36"/>
  <c r="C130" i="35"/>
  <c r="M50" i="26"/>
  <c r="M287" i="26"/>
  <c r="D287" i="33"/>
  <c r="O50" i="24"/>
  <c r="O287" i="24"/>
  <c r="I286" i="31"/>
  <c r="D287" i="34"/>
  <c r="I286" i="35"/>
  <c r="I50" i="16" l="1"/>
  <c r="I287" i="16"/>
  <c r="I287" i="34"/>
  <c r="I50" i="34"/>
  <c r="I287" i="36"/>
  <c r="I50" i="36"/>
  <c r="L50" i="22"/>
  <c r="L287" i="22"/>
  <c r="L50" i="35"/>
  <c r="L287" i="35"/>
  <c r="F52" i="21"/>
  <c r="C53" i="21"/>
  <c r="I287" i="21"/>
  <c r="I50" i="21"/>
  <c r="F52" i="34"/>
  <c r="C53" i="34"/>
  <c r="I286" i="21"/>
  <c r="C269" i="21"/>
  <c r="C53" i="15"/>
  <c r="C230" i="17"/>
  <c r="I286" i="17"/>
  <c r="C286" i="17" s="1"/>
  <c r="C53" i="16"/>
  <c r="F52" i="16"/>
  <c r="I287" i="19"/>
  <c r="I50" i="19"/>
  <c r="C75" i="35"/>
  <c r="F24" i="23"/>
  <c r="D20" i="23"/>
  <c r="F52" i="18"/>
  <c r="C53" i="18"/>
  <c r="D20" i="26"/>
  <c r="F24" i="26"/>
  <c r="F194" i="16"/>
  <c r="C194" i="16" s="1"/>
  <c r="C195" i="16"/>
  <c r="C53" i="17"/>
  <c r="F52" i="17"/>
  <c r="I194" i="18"/>
  <c r="I286" i="18"/>
  <c r="F194" i="35"/>
  <c r="C194" i="35" s="1"/>
  <c r="F52" i="33"/>
  <c r="I286" i="23"/>
  <c r="C286" i="23" s="1"/>
  <c r="C269" i="23"/>
  <c r="C24" i="35"/>
  <c r="F20" i="35"/>
  <c r="C20" i="35" s="1"/>
  <c r="C269" i="35"/>
  <c r="F286" i="35"/>
  <c r="C286" i="35" s="1"/>
  <c r="L50" i="19"/>
  <c r="L287" i="19"/>
  <c r="O50" i="35"/>
  <c r="O287" i="35"/>
  <c r="O50" i="31"/>
  <c r="O287" i="31"/>
  <c r="F52" i="19"/>
  <c r="I287" i="32"/>
  <c r="I50" i="32"/>
  <c r="C269" i="24"/>
  <c r="F286" i="24"/>
  <c r="L50" i="20"/>
  <c r="L287" i="20"/>
  <c r="F286" i="16"/>
  <c r="C286" i="16" s="1"/>
  <c r="C24" i="33"/>
  <c r="F20" i="33"/>
  <c r="C20" i="33" s="1"/>
  <c r="C24" i="15"/>
  <c r="F20" i="15"/>
  <c r="C20" i="15" s="1"/>
  <c r="C269" i="33"/>
  <c r="F286" i="33"/>
  <c r="C286" i="33" s="1"/>
  <c r="C187" i="23"/>
  <c r="L286" i="23"/>
  <c r="I287" i="24"/>
  <c r="I50" i="24"/>
  <c r="F52" i="25"/>
  <c r="C53" i="25"/>
  <c r="I287" i="35"/>
  <c r="I50" i="35"/>
  <c r="I194" i="23"/>
  <c r="C83" i="15"/>
  <c r="F75" i="15"/>
  <c r="C75" i="15" s="1"/>
  <c r="C53" i="26"/>
  <c r="F52" i="26"/>
  <c r="C230" i="23"/>
  <c r="F52" i="31"/>
  <c r="C75" i="32"/>
  <c r="F52" i="32"/>
  <c r="I194" i="25"/>
  <c r="I51" i="25" s="1"/>
  <c r="I286" i="25"/>
  <c r="C286" i="25" s="1"/>
  <c r="C83" i="22"/>
  <c r="F75" i="22"/>
  <c r="O50" i="15"/>
  <c r="O287" i="15"/>
  <c r="I286" i="24"/>
  <c r="I50" i="26"/>
  <c r="I287" i="26"/>
  <c r="F194" i="17"/>
  <c r="C194" i="17" s="1"/>
  <c r="C195" i="17"/>
  <c r="C195" i="25"/>
  <c r="F194" i="25"/>
  <c r="C194" i="25" s="1"/>
  <c r="C286" i="34"/>
  <c r="F24" i="31"/>
  <c r="D20" i="31"/>
  <c r="C286" i="31"/>
  <c r="I51" i="18"/>
  <c r="F52" i="23"/>
  <c r="C53" i="23"/>
  <c r="O50" i="32"/>
  <c r="O287" i="32"/>
  <c r="C53" i="36"/>
  <c r="F52" i="36"/>
  <c r="F52" i="24"/>
  <c r="C53" i="24"/>
  <c r="C286" i="20"/>
  <c r="L287" i="32"/>
  <c r="I194" i="15"/>
  <c r="I51" i="15" s="1"/>
  <c r="I286" i="15"/>
  <c r="C195" i="15"/>
  <c r="L287" i="31"/>
  <c r="F286" i="26"/>
  <c r="C286" i="26" s="1"/>
  <c r="O50" i="26"/>
  <c r="O287" i="26"/>
  <c r="C194" i="23"/>
  <c r="C194" i="22"/>
  <c r="F194" i="26"/>
  <c r="C194" i="26" s="1"/>
  <c r="F286" i="18"/>
  <c r="C286" i="18" s="1"/>
  <c r="C52" i="35"/>
  <c r="C195" i="18"/>
  <c r="F194" i="18"/>
  <c r="C194" i="18" s="1"/>
  <c r="I51" i="23"/>
  <c r="C195" i="34"/>
  <c r="F194" i="34"/>
  <c r="C194" i="34" s="1"/>
  <c r="C24" i="34"/>
  <c r="F20" i="34"/>
  <c r="C20" i="34" s="1"/>
  <c r="F51" i="20"/>
  <c r="C52" i="20"/>
  <c r="C230" i="32"/>
  <c r="F286" i="32"/>
  <c r="C286" i="32" s="1"/>
  <c r="L52" i="23"/>
  <c r="L51" i="23" s="1"/>
  <c r="C269" i="15"/>
  <c r="F286" i="15"/>
  <c r="C286" i="15" s="1"/>
  <c r="F194" i="15"/>
  <c r="C194" i="15" s="1"/>
  <c r="I194" i="17"/>
  <c r="I51" i="17" s="1"/>
  <c r="I287" i="33"/>
  <c r="I50" i="33"/>
  <c r="L50" i="25"/>
  <c r="L287" i="25"/>
  <c r="F286" i="21"/>
  <c r="C286" i="21" s="1"/>
  <c r="I287" i="23" l="1"/>
  <c r="I50" i="23"/>
  <c r="F51" i="36"/>
  <c r="C52" i="36"/>
  <c r="C75" i="22"/>
  <c r="F286" i="22"/>
  <c r="C286" i="22" s="1"/>
  <c r="F52" i="22"/>
  <c r="C52" i="26"/>
  <c r="F51" i="26"/>
  <c r="I287" i="18"/>
  <c r="I50" i="18"/>
  <c r="I287" i="17"/>
  <c r="I50" i="17"/>
  <c r="L50" i="23"/>
  <c r="L287" i="23"/>
  <c r="C51" i="20"/>
  <c r="F287" i="20"/>
  <c r="C287" i="20" s="1"/>
  <c r="F50" i="20"/>
  <c r="C50" i="20" s="1"/>
  <c r="F51" i="35"/>
  <c r="I287" i="15"/>
  <c r="I50" i="15"/>
  <c r="F51" i="24"/>
  <c r="C52" i="24"/>
  <c r="I287" i="25"/>
  <c r="I50" i="25"/>
  <c r="C52" i="33"/>
  <c r="F51" i="33"/>
  <c r="F51" i="17"/>
  <c r="C52" i="17"/>
  <c r="C24" i="26"/>
  <c r="F20" i="26"/>
  <c r="C20" i="26" s="1"/>
  <c r="C52" i="32"/>
  <c r="F51" i="32"/>
  <c r="F51" i="25"/>
  <c r="C52" i="25"/>
  <c r="C24" i="23"/>
  <c r="F20" i="23"/>
  <c r="C20" i="23" s="1"/>
  <c r="F51" i="16"/>
  <c r="C52" i="16"/>
  <c r="C52" i="23"/>
  <c r="F51" i="23"/>
  <c r="C24" i="31"/>
  <c r="F20" i="31"/>
  <c r="C20" i="31" s="1"/>
  <c r="F52" i="15"/>
  <c r="C52" i="34"/>
  <c r="F51" i="34"/>
  <c r="C52" i="21"/>
  <c r="F51" i="21"/>
  <c r="C52" i="31"/>
  <c r="F51" i="31"/>
  <c r="C286" i="24"/>
  <c r="C52" i="19"/>
  <c r="F51" i="19"/>
  <c r="F51" i="18"/>
  <c r="C52" i="18"/>
  <c r="F287" i="33" l="1"/>
  <c r="C287" i="33" s="1"/>
  <c r="C51" i="33"/>
  <c r="F50" i="33"/>
  <c r="C50" i="33" s="1"/>
  <c r="F287" i="35"/>
  <c r="C287" i="35" s="1"/>
  <c r="F50" i="35"/>
  <c r="C50" i="35" s="1"/>
  <c r="C51" i="35"/>
  <c r="C52" i="22"/>
  <c r="F51" i="22"/>
  <c r="F287" i="36"/>
  <c r="C287" i="36" s="1"/>
  <c r="F50" i="36"/>
  <c r="C50" i="36" s="1"/>
  <c r="C51" i="36"/>
  <c r="C51" i="18"/>
  <c r="F287" i="18"/>
  <c r="C287" i="18" s="1"/>
  <c r="F50" i="18"/>
  <c r="C50" i="18" s="1"/>
  <c r="F287" i="31"/>
  <c r="C287" i="31" s="1"/>
  <c r="C51" i="31"/>
  <c r="F50" i="31"/>
  <c r="C50" i="31" s="1"/>
  <c r="F287" i="34"/>
  <c r="C287" i="34" s="1"/>
  <c r="C51" i="34"/>
  <c r="F50" i="34"/>
  <c r="C50" i="34" s="1"/>
  <c r="F50" i="16"/>
  <c r="C50" i="16" s="1"/>
  <c r="F287" i="16"/>
  <c r="C287" i="16" s="1"/>
  <c r="C51" i="16"/>
  <c r="C51" i="25"/>
  <c r="F287" i="25"/>
  <c r="C287" i="25" s="1"/>
  <c r="F50" i="25"/>
  <c r="C50" i="25" s="1"/>
  <c r="F287" i="24"/>
  <c r="C287" i="24" s="1"/>
  <c r="C51" i="24"/>
  <c r="F50" i="24"/>
  <c r="C50" i="24" s="1"/>
  <c r="F50" i="19"/>
  <c r="C50" i="19" s="1"/>
  <c r="C51" i="19"/>
  <c r="F287" i="19"/>
  <c r="C287" i="19" s="1"/>
  <c r="C51" i="23"/>
  <c r="F287" i="23"/>
  <c r="C287" i="23" s="1"/>
  <c r="F50" i="23"/>
  <c r="C50" i="23" s="1"/>
  <c r="F287" i="32"/>
  <c r="C287" i="32" s="1"/>
  <c r="C51" i="32"/>
  <c r="F50" i="32"/>
  <c r="C50" i="32" s="1"/>
  <c r="F287" i="26"/>
  <c r="C287" i="26" s="1"/>
  <c r="F50" i="26"/>
  <c r="C50" i="26" s="1"/>
  <c r="C51" i="26"/>
  <c r="C51" i="21"/>
  <c r="F287" i="21"/>
  <c r="C287" i="21" s="1"/>
  <c r="F50" i="21"/>
  <c r="C50" i="21" s="1"/>
  <c r="F51" i="15"/>
  <c r="C52" i="15"/>
  <c r="F287" i="17"/>
  <c r="C287" i="17" s="1"/>
  <c r="F50" i="17"/>
  <c r="C50" i="17" s="1"/>
  <c r="C51" i="17"/>
  <c r="F287" i="22" l="1"/>
  <c r="C287" i="22" s="1"/>
  <c r="F50" i="22"/>
  <c r="C50" i="22" s="1"/>
  <c r="C51" i="22"/>
  <c r="C51" i="15"/>
  <c r="F50" i="15"/>
  <c r="C50" i="15" s="1"/>
  <c r="F287" i="15"/>
  <c r="C287" i="15" s="1"/>
  <c r="Q117" i="14" l="1"/>
  <c r="P117" i="14"/>
  <c r="O117" i="14"/>
  <c r="N117" i="14"/>
  <c r="M117" i="14"/>
  <c r="L117" i="14"/>
  <c r="K117" i="14"/>
  <c r="J117" i="14"/>
  <c r="I117" i="14"/>
  <c r="G117" i="14"/>
  <c r="R113" i="14"/>
  <c r="R112" i="14"/>
  <c r="R103" i="14"/>
  <c r="R102" i="14"/>
  <c r="M101" i="14"/>
  <c r="L101" i="14"/>
  <c r="K101" i="14"/>
  <c r="J101" i="14"/>
  <c r="I101" i="14"/>
  <c r="H101" i="14"/>
  <c r="G101" i="14"/>
  <c r="F101" i="14"/>
  <c r="E101" i="14"/>
  <c r="D101" i="14"/>
  <c r="H92" i="14"/>
  <c r="H117" i="14" s="1"/>
  <c r="G92" i="14"/>
  <c r="F92" i="14"/>
  <c r="F117" i="14" s="1"/>
  <c r="E92" i="14"/>
  <c r="E117" i="14" s="1"/>
  <c r="D92" i="14"/>
  <c r="A92" i="14"/>
  <c r="R77" i="14"/>
  <c r="R76" i="14"/>
  <c r="R9" i="14" s="1"/>
  <c r="R10" i="14" s="1"/>
  <c r="E76" i="14"/>
  <c r="D76" i="14"/>
  <c r="D117" i="14" s="1"/>
  <c r="Q68" i="14"/>
  <c r="P68" i="14"/>
  <c r="O68" i="14"/>
  <c r="N68" i="14"/>
  <c r="M68" i="14"/>
  <c r="L68" i="14"/>
  <c r="K68" i="14"/>
  <c r="J68" i="14"/>
  <c r="I68" i="14"/>
  <c r="H68" i="14"/>
  <c r="G68" i="14"/>
  <c r="F68" i="14"/>
  <c r="E68" i="14"/>
  <c r="N66" i="14"/>
  <c r="M66" i="14"/>
  <c r="L66" i="14"/>
  <c r="K66" i="14"/>
  <c r="J66" i="14"/>
  <c r="I66" i="14"/>
  <c r="H66" i="14"/>
  <c r="G66" i="14"/>
  <c r="F66" i="14"/>
  <c r="E66" i="14"/>
  <c r="D66" i="14"/>
  <c r="G63" i="14"/>
  <c r="A63" i="14"/>
  <c r="N64" i="14" s="1"/>
  <c r="N62" i="14"/>
  <c r="M62" i="14"/>
  <c r="L62" i="14"/>
  <c r="K62" i="14"/>
  <c r="J62" i="14"/>
  <c r="I62" i="14"/>
  <c r="H62" i="14"/>
  <c r="G62" i="14"/>
  <c r="F62" i="14"/>
  <c r="E62" i="14"/>
  <c r="D62" i="14" s="1"/>
  <c r="O60" i="14"/>
  <c r="N60" i="14"/>
  <c r="M60" i="14"/>
  <c r="L60" i="14"/>
  <c r="K60" i="14"/>
  <c r="J60" i="14"/>
  <c r="I60" i="14"/>
  <c r="H60" i="14"/>
  <c r="G60" i="14"/>
  <c r="F60" i="14"/>
  <c r="E60" i="14"/>
  <c r="D60" i="14"/>
  <c r="N58" i="14"/>
  <c r="M58" i="14"/>
  <c r="L58" i="14"/>
  <c r="K58" i="14"/>
  <c r="J58" i="14"/>
  <c r="I58" i="14"/>
  <c r="H58" i="14"/>
  <c r="G58" i="14"/>
  <c r="F58" i="14"/>
  <c r="E58" i="14"/>
  <c r="D58" i="14"/>
  <c r="O56" i="14"/>
  <c r="N56" i="14"/>
  <c r="M56" i="14"/>
  <c r="L56" i="14"/>
  <c r="K56" i="14"/>
  <c r="J56" i="14"/>
  <c r="I56" i="14"/>
  <c r="H56" i="14"/>
  <c r="G56" i="14"/>
  <c r="F56" i="14"/>
  <c r="D56" i="14"/>
  <c r="E56" i="14" s="1"/>
  <c r="M54" i="14"/>
  <c r="I54" i="14"/>
  <c r="E54" i="14"/>
  <c r="D54" i="14" s="1"/>
  <c r="A53" i="14"/>
  <c r="L54" i="14" s="1"/>
  <c r="P52" i="14"/>
  <c r="O52" i="14"/>
  <c r="N52" i="14"/>
  <c r="M52" i="14"/>
  <c r="L52" i="14"/>
  <c r="K52" i="14"/>
  <c r="J52" i="14"/>
  <c r="I52" i="14"/>
  <c r="H52" i="14"/>
  <c r="G52" i="14"/>
  <c r="E52" i="14"/>
  <c r="F52" i="14" s="1"/>
  <c r="O50" i="14"/>
  <c r="N50" i="14"/>
  <c r="M50" i="14"/>
  <c r="L50" i="14"/>
  <c r="K50" i="14"/>
  <c r="J50" i="14"/>
  <c r="I50" i="14"/>
  <c r="H50" i="14"/>
  <c r="G50" i="14"/>
  <c r="F50" i="14"/>
  <c r="E50" i="14" s="1"/>
  <c r="O48" i="14"/>
  <c r="N48" i="14"/>
  <c r="M48" i="14"/>
  <c r="L48" i="14"/>
  <c r="K48" i="14"/>
  <c r="J48" i="14"/>
  <c r="I48" i="14"/>
  <c r="H48" i="14"/>
  <c r="G48" i="14"/>
  <c r="F48" i="14"/>
  <c r="E48" i="14"/>
  <c r="O46" i="14"/>
  <c r="N46" i="14"/>
  <c r="M46" i="14"/>
  <c r="L46" i="14"/>
  <c r="K46" i="14"/>
  <c r="J46" i="14"/>
  <c r="I46" i="14"/>
  <c r="H46" i="14"/>
  <c r="G46" i="14"/>
  <c r="F46" i="14"/>
  <c r="D46" i="14"/>
  <c r="E46" i="14" s="1"/>
  <c r="N44" i="14"/>
  <c r="J44" i="14"/>
  <c r="A43" i="14"/>
  <c r="Q44" i="14" s="1"/>
  <c r="P42" i="14"/>
  <c r="O42" i="14"/>
  <c r="N42" i="14"/>
  <c r="M42" i="14"/>
  <c r="L42" i="14"/>
  <c r="K42" i="14"/>
  <c r="J42" i="14"/>
  <c r="I42" i="14"/>
  <c r="H42" i="14"/>
  <c r="G42" i="14"/>
  <c r="E42" i="14"/>
  <c r="F42" i="14" s="1"/>
  <c r="D42" i="14"/>
  <c r="Q40" i="14"/>
  <c r="Q11" i="14" s="1"/>
  <c r="Q12" i="14" s="1"/>
  <c r="O40" i="14"/>
  <c r="M40" i="14"/>
  <c r="K40" i="14"/>
  <c r="I40" i="14"/>
  <c r="E40" i="14"/>
  <c r="F40" i="14" s="1"/>
  <c r="G40" i="14" s="1"/>
  <c r="A39" i="14"/>
  <c r="P40" i="14" s="1"/>
  <c r="P38" i="14"/>
  <c r="O38" i="14"/>
  <c r="N38" i="14"/>
  <c r="M38" i="14"/>
  <c r="L38" i="14"/>
  <c r="K38" i="14"/>
  <c r="J38" i="14"/>
  <c r="I38" i="14"/>
  <c r="H38" i="14"/>
  <c r="G38" i="14"/>
  <c r="D38" i="14"/>
  <c r="E38" i="14" s="1"/>
  <c r="F38" i="14" s="1"/>
  <c r="P36" i="14"/>
  <c r="O36" i="14"/>
  <c r="N36" i="14"/>
  <c r="L36" i="14"/>
  <c r="K36" i="14"/>
  <c r="J36" i="14"/>
  <c r="I36" i="14"/>
  <c r="H36" i="14"/>
  <c r="G36" i="14"/>
  <c r="F36" i="14"/>
  <c r="E36" i="14"/>
  <c r="P34" i="14"/>
  <c r="O34" i="14"/>
  <c r="N34" i="14"/>
  <c r="M34" i="14"/>
  <c r="L34" i="14"/>
  <c r="K34" i="14"/>
  <c r="J34" i="14"/>
  <c r="I34" i="14"/>
  <c r="H34" i="14"/>
  <c r="G34" i="14"/>
  <c r="F34" i="14"/>
  <c r="E34" i="14"/>
  <c r="Q32" i="14"/>
  <c r="P32" i="14"/>
  <c r="O32" i="14"/>
  <c r="N32" i="14"/>
  <c r="M32" i="14"/>
  <c r="L32" i="14"/>
  <c r="K32" i="14"/>
  <c r="J32" i="14"/>
  <c r="I32" i="14"/>
  <c r="H32" i="14"/>
  <c r="G32" i="14"/>
  <c r="F32" i="14"/>
  <c r="Q30" i="14"/>
  <c r="P30" i="14"/>
  <c r="O30" i="14"/>
  <c r="N30" i="14"/>
  <c r="M30" i="14"/>
  <c r="L30" i="14"/>
  <c r="K30" i="14"/>
  <c r="J30" i="14"/>
  <c r="I30" i="14"/>
  <c r="H30" i="14"/>
  <c r="E30" i="14"/>
  <c r="F30" i="14" s="1"/>
  <c r="G30" i="14" s="1"/>
  <c r="Q28" i="14"/>
  <c r="P28" i="14"/>
  <c r="O28" i="14"/>
  <c r="N28" i="14"/>
  <c r="M28" i="14"/>
  <c r="L28" i="14"/>
  <c r="K28" i="14"/>
  <c r="J28" i="14"/>
  <c r="I28" i="14"/>
  <c r="H28" i="14"/>
  <c r="F28" i="14"/>
  <c r="G28" i="14" s="1"/>
  <c r="R27" i="14"/>
  <c r="O26" i="14"/>
  <c r="N26" i="14"/>
  <c r="M26" i="14"/>
  <c r="L26" i="14"/>
  <c r="K26" i="14"/>
  <c r="J26" i="14"/>
  <c r="I26" i="14"/>
  <c r="H26" i="14"/>
  <c r="G26" i="14"/>
  <c r="F26" i="14"/>
  <c r="E26" i="14"/>
  <c r="O24" i="14"/>
  <c r="N24" i="14"/>
  <c r="M24" i="14"/>
  <c r="L24" i="14"/>
  <c r="K24" i="14"/>
  <c r="J24" i="14"/>
  <c r="I24" i="14"/>
  <c r="H24" i="14"/>
  <c r="G24" i="14"/>
  <c r="F24" i="14"/>
  <c r="E24" i="14" s="1"/>
  <c r="P22" i="14"/>
  <c r="O22" i="14"/>
  <c r="N22" i="14"/>
  <c r="M22" i="14"/>
  <c r="L22" i="14"/>
  <c r="K22" i="14"/>
  <c r="J22" i="14"/>
  <c r="I22" i="14"/>
  <c r="H22" i="14"/>
  <c r="G22" i="14"/>
  <c r="F22" i="14"/>
  <c r="Q20" i="14"/>
  <c r="Q115" i="14" s="1"/>
  <c r="P20" i="14"/>
  <c r="O20" i="14"/>
  <c r="N20" i="14"/>
  <c r="M20" i="14"/>
  <c r="L20" i="14"/>
  <c r="K20" i="14"/>
  <c r="J20" i="14"/>
  <c r="I20" i="14"/>
  <c r="H20" i="14"/>
  <c r="G20" i="14"/>
  <c r="F20" i="14"/>
  <c r="E20" i="14"/>
  <c r="R19" i="14"/>
  <c r="R117" i="14" s="1"/>
  <c r="M18" i="14"/>
  <c r="I18" i="14"/>
  <c r="E18" i="14"/>
  <c r="D18" i="14" s="1"/>
  <c r="A17" i="14"/>
  <c r="L18" i="14" s="1"/>
  <c r="O16" i="14"/>
  <c r="N16" i="14"/>
  <c r="M16" i="14"/>
  <c r="L16" i="14"/>
  <c r="K16" i="14"/>
  <c r="J16" i="14"/>
  <c r="I16" i="14"/>
  <c r="H16" i="14"/>
  <c r="G16" i="14"/>
  <c r="F16" i="14"/>
  <c r="D16" i="14"/>
  <c r="E16" i="14" s="1"/>
  <c r="R13" i="14"/>
  <c r="Q13" i="14"/>
  <c r="P13" i="14"/>
  <c r="O13" i="14"/>
  <c r="N13" i="14"/>
  <c r="M13" i="14"/>
  <c r="L13" i="14"/>
  <c r="K13" i="14"/>
  <c r="J13" i="14"/>
  <c r="I13" i="14"/>
  <c r="H13" i="14"/>
  <c r="G13" i="14"/>
  <c r="F13" i="14"/>
  <c r="E13" i="14"/>
  <c r="D13" i="14"/>
  <c r="R11" i="14"/>
  <c r="Q10" i="14"/>
  <c r="O10" i="14"/>
  <c r="M10" i="14"/>
  <c r="K10" i="14"/>
  <c r="I10" i="14"/>
  <c r="G10" i="14"/>
  <c r="Q9" i="14"/>
  <c r="P9" i="14"/>
  <c r="P10" i="14" s="1"/>
  <c r="O9" i="14"/>
  <c r="N9" i="14"/>
  <c r="N10" i="14" s="1"/>
  <c r="M9" i="14"/>
  <c r="L9" i="14"/>
  <c r="L10" i="14" s="1"/>
  <c r="K9" i="14"/>
  <c r="J9" i="14"/>
  <c r="J10" i="14" s="1"/>
  <c r="I9" i="14"/>
  <c r="H9" i="14"/>
  <c r="H10" i="14" s="1"/>
  <c r="G9" i="14"/>
  <c r="F9" i="14"/>
  <c r="F10" i="14" s="1"/>
  <c r="D9" i="14"/>
  <c r="D10" i="14" s="1"/>
  <c r="E115" i="14" l="1"/>
  <c r="D6" i="14"/>
  <c r="D7" i="14" s="1"/>
  <c r="D11" i="14"/>
  <c r="D12" i="14" s="1"/>
  <c r="Q14" i="14"/>
  <c r="Q6" i="14"/>
  <c r="Q7" i="14" s="1"/>
  <c r="G64" i="14"/>
  <c r="O64" i="14"/>
  <c r="N6" i="14"/>
  <c r="N7" i="14" s="1"/>
  <c r="R6" i="14"/>
  <c r="E9" i="14"/>
  <c r="E10" i="14" s="1"/>
  <c r="R14" i="14"/>
  <c r="F18" i="14"/>
  <c r="F6" i="14" s="1"/>
  <c r="F7" i="14" s="1"/>
  <c r="J18" i="14"/>
  <c r="N18" i="14"/>
  <c r="N11" i="14" s="1"/>
  <c r="N12" i="14" s="1"/>
  <c r="J40" i="14"/>
  <c r="J14" i="14" s="1"/>
  <c r="N40" i="14"/>
  <c r="K44" i="14"/>
  <c r="O44" i="14"/>
  <c r="O14" i="14" s="1"/>
  <c r="F54" i="14"/>
  <c r="F14" i="14" s="1"/>
  <c r="J54" i="14"/>
  <c r="N54" i="14"/>
  <c r="H64" i="14"/>
  <c r="L64" i="14"/>
  <c r="P64" i="14"/>
  <c r="K64" i="14"/>
  <c r="R115" i="14"/>
  <c r="P11" i="14"/>
  <c r="P12" i="14" s="1"/>
  <c r="A14" i="14"/>
  <c r="G18" i="14"/>
  <c r="K18" i="14"/>
  <c r="K115" i="14" s="1"/>
  <c r="H44" i="14"/>
  <c r="L44" i="14"/>
  <c r="P44" i="14"/>
  <c r="P14" i="14" s="1"/>
  <c r="G54" i="14"/>
  <c r="K54" i="14"/>
  <c r="E64" i="14"/>
  <c r="F64" i="14" s="1"/>
  <c r="I64" i="14"/>
  <c r="M64" i="14"/>
  <c r="D115" i="14"/>
  <c r="P115" i="14"/>
  <c r="D14" i="14"/>
  <c r="H18" i="14"/>
  <c r="H40" i="14"/>
  <c r="H14" i="14" s="1"/>
  <c r="L40" i="14"/>
  <c r="L6" i="14" s="1"/>
  <c r="L7" i="14" s="1"/>
  <c r="E44" i="14"/>
  <c r="F44" i="14" s="1"/>
  <c r="G44" i="14" s="1"/>
  <c r="I44" i="14"/>
  <c r="M44" i="14"/>
  <c r="H54" i="14"/>
  <c r="J64" i="14"/>
  <c r="L115" i="14" l="1"/>
  <c r="G14" i="14"/>
  <c r="G6" i="14"/>
  <c r="G7" i="14" s="1"/>
  <c r="G11" i="14"/>
  <c r="G12" i="14" s="1"/>
  <c r="O11" i="14"/>
  <c r="O12" i="14" s="1"/>
  <c r="J6" i="14"/>
  <c r="J7" i="14" s="1"/>
  <c r="F115" i="14"/>
  <c r="O115" i="14"/>
  <c r="O6" i="14"/>
  <c r="O7" i="14" s="1"/>
  <c r="E6" i="14"/>
  <c r="E7" i="14" s="1"/>
  <c r="P6" i="14"/>
  <c r="P7" i="14" s="1"/>
  <c r="I14" i="14"/>
  <c r="I6" i="14"/>
  <c r="I7" i="14" s="1"/>
  <c r="H6" i="14"/>
  <c r="H7" i="14" s="1"/>
  <c r="H11" i="14"/>
  <c r="H12" i="14" s="1"/>
  <c r="H115" i="14"/>
  <c r="J11" i="14"/>
  <c r="J12" i="14" s="1"/>
  <c r="I11" i="14"/>
  <c r="I12" i="14" s="1"/>
  <c r="I115" i="14"/>
  <c r="E14" i="14"/>
  <c r="K14" i="14"/>
  <c r="K6" i="14"/>
  <c r="K7" i="14" s="1"/>
  <c r="K11" i="14"/>
  <c r="K12" i="14" s="1"/>
  <c r="M14" i="14"/>
  <c r="M6" i="14"/>
  <c r="M7" i="14" s="1"/>
  <c r="F11" i="14"/>
  <c r="F12" i="14" s="1"/>
  <c r="N115" i="14"/>
  <c r="G115" i="14"/>
  <c r="N14" i="14"/>
  <c r="L11" i="14"/>
  <c r="L12" i="14" s="1"/>
  <c r="E11" i="14"/>
  <c r="E12" i="14" s="1"/>
  <c r="L14" i="14"/>
  <c r="J115" i="14"/>
  <c r="M11" i="14"/>
  <c r="M12" i="14" s="1"/>
  <c r="M115" i="14"/>
  <c r="O298" i="13" l="1"/>
  <c r="L298" i="13"/>
  <c r="I298" i="13"/>
  <c r="F298" i="13"/>
  <c r="O297" i="13"/>
  <c r="L297" i="13"/>
  <c r="I297" i="13"/>
  <c r="F297" i="13"/>
  <c r="O296" i="13"/>
  <c r="L296" i="13"/>
  <c r="I296" i="13"/>
  <c r="F296" i="13"/>
  <c r="O295" i="13"/>
  <c r="L295" i="13"/>
  <c r="I295" i="13"/>
  <c r="F295" i="13"/>
  <c r="O294" i="13"/>
  <c r="L294" i="13"/>
  <c r="I294" i="13"/>
  <c r="F294" i="13"/>
  <c r="O293" i="13"/>
  <c r="L293" i="13"/>
  <c r="I293" i="13"/>
  <c r="F293" i="13"/>
  <c r="O292" i="13"/>
  <c r="L292" i="13"/>
  <c r="I292" i="13"/>
  <c r="F292" i="13"/>
  <c r="O291" i="13"/>
  <c r="L291" i="13"/>
  <c r="I291" i="13"/>
  <c r="F291" i="13"/>
  <c r="N290" i="13"/>
  <c r="M290" i="13"/>
  <c r="K290" i="13"/>
  <c r="J290" i="13"/>
  <c r="H290" i="13"/>
  <c r="G290" i="13"/>
  <c r="E290" i="13"/>
  <c r="D290" i="13"/>
  <c r="O285" i="13"/>
  <c r="L285" i="13"/>
  <c r="I285" i="13"/>
  <c r="F285" i="13"/>
  <c r="O284" i="13"/>
  <c r="O283" i="13" s="1"/>
  <c r="L284" i="13"/>
  <c r="L283" i="13" s="1"/>
  <c r="I284" i="13"/>
  <c r="I283" i="13" s="1"/>
  <c r="F284" i="13"/>
  <c r="N283" i="13"/>
  <c r="M283" i="13"/>
  <c r="K283" i="13"/>
  <c r="J283" i="13"/>
  <c r="H283" i="13"/>
  <c r="G283" i="13"/>
  <c r="E283" i="13"/>
  <c r="D283" i="13"/>
  <c r="O282" i="13"/>
  <c r="O281" i="13" s="1"/>
  <c r="L282" i="13"/>
  <c r="L281" i="13" s="1"/>
  <c r="I282" i="13"/>
  <c r="I281" i="13" s="1"/>
  <c r="F282" i="13"/>
  <c r="N281" i="13"/>
  <c r="M281" i="13"/>
  <c r="K281" i="13"/>
  <c r="J281" i="13"/>
  <c r="H281" i="13"/>
  <c r="G281" i="13"/>
  <c r="E281" i="13"/>
  <c r="D281" i="13"/>
  <c r="O280" i="13"/>
  <c r="L280" i="13"/>
  <c r="I280" i="13"/>
  <c r="F280" i="13"/>
  <c r="O279" i="13"/>
  <c r="L279" i="13"/>
  <c r="I279" i="13"/>
  <c r="F279" i="13"/>
  <c r="O278" i="13"/>
  <c r="L278" i="13"/>
  <c r="I278" i="13"/>
  <c r="F278" i="13"/>
  <c r="O277" i="13"/>
  <c r="L277" i="13"/>
  <c r="I277" i="13"/>
  <c r="I276" i="13" s="1"/>
  <c r="F277" i="13"/>
  <c r="N276" i="13"/>
  <c r="M276" i="13"/>
  <c r="K276" i="13"/>
  <c r="J276" i="13"/>
  <c r="H276" i="13"/>
  <c r="G276" i="13"/>
  <c r="E276" i="13"/>
  <c r="D276" i="13"/>
  <c r="O275" i="13"/>
  <c r="L275" i="13"/>
  <c r="I275" i="13"/>
  <c r="F275" i="13"/>
  <c r="O274" i="13"/>
  <c r="L274" i="13"/>
  <c r="I274" i="13"/>
  <c r="F274" i="13"/>
  <c r="O273" i="13"/>
  <c r="L273" i="13"/>
  <c r="I273" i="13"/>
  <c r="I272" i="13" s="1"/>
  <c r="F273" i="13"/>
  <c r="N272" i="13"/>
  <c r="M272" i="13"/>
  <c r="M270" i="13" s="1"/>
  <c r="M269" i="13" s="1"/>
  <c r="K272" i="13"/>
  <c r="J272" i="13"/>
  <c r="J270" i="13" s="1"/>
  <c r="H272" i="13"/>
  <c r="G272" i="13"/>
  <c r="G270" i="13" s="1"/>
  <c r="G269" i="13" s="1"/>
  <c r="E272" i="13"/>
  <c r="D272" i="13"/>
  <c r="D270" i="13" s="1"/>
  <c r="D269" i="13" s="1"/>
  <c r="O271" i="13"/>
  <c r="L271" i="13"/>
  <c r="I271" i="13"/>
  <c r="F271" i="13"/>
  <c r="H270" i="13"/>
  <c r="H269" i="13" s="1"/>
  <c r="O268" i="13"/>
  <c r="L268" i="13"/>
  <c r="I268" i="13"/>
  <c r="F268" i="13"/>
  <c r="O267" i="13"/>
  <c r="L267" i="13"/>
  <c r="I267" i="13"/>
  <c r="F267" i="13"/>
  <c r="O266" i="13"/>
  <c r="L266" i="13"/>
  <c r="I266" i="13"/>
  <c r="F266" i="13"/>
  <c r="O265" i="13"/>
  <c r="L265" i="13"/>
  <c r="I265" i="13"/>
  <c r="F265" i="13"/>
  <c r="N264" i="13"/>
  <c r="M264" i="13"/>
  <c r="K264" i="13"/>
  <c r="J264" i="13"/>
  <c r="H264" i="13"/>
  <c r="G264" i="13"/>
  <c r="E264" i="13"/>
  <c r="D264" i="13"/>
  <c r="O263" i="13"/>
  <c r="L263" i="13"/>
  <c r="I263" i="13"/>
  <c r="F263" i="13"/>
  <c r="O262" i="13"/>
  <c r="L262" i="13"/>
  <c r="I262" i="13"/>
  <c r="F262" i="13"/>
  <c r="O261" i="13"/>
  <c r="L261" i="13"/>
  <c r="I261" i="13"/>
  <c r="F261" i="13"/>
  <c r="N260" i="13"/>
  <c r="M260" i="13"/>
  <c r="K260" i="13"/>
  <c r="J260" i="13"/>
  <c r="H260" i="13"/>
  <c r="G260" i="13"/>
  <c r="E260" i="13"/>
  <c r="E259" i="13" s="1"/>
  <c r="D260" i="13"/>
  <c r="O258" i="13"/>
  <c r="L258" i="13"/>
  <c r="I258" i="13"/>
  <c r="F258" i="13"/>
  <c r="O257" i="13"/>
  <c r="L257" i="13"/>
  <c r="I257" i="13"/>
  <c r="F257" i="13"/>
  <c r="O256" i="13"/>
  <c r="L256" i="13"/>
  <c r="I256" i="13"/>
  <c r="F256" i="13"/>
  <c r="O255" i="13"/>
  <c r="L255" i="13"/>
  <c r="I255" i="13"/>
  <c r="F255" i="13"/>
  <c r="O254" i="13"/>
  <c r="L254" i="13"/>
  <c r="I254" i="13"/>
  <c r="F254" i="13"/>
  <c r="O253" i="13"/>
  <c r="L253" i="13"/>
  <c r="I253" i="13"/>
  <c r="F253" i="13"/>
  <c r="N252" i="13"/>
  <c r="M252" i="13"/>
  <c r="M251" i="13" s="1"/>
  <c r="K252" i="13"/>
  <c r="K251" i="13" s="1"/>
  <c r="J252" i="13"/>
  <c r="H252" i="13"/>
  <c r="G252" i="13"/>
  <c r="G251" i="13" s="1"/>
  <c r="E252" i="13"/>
  <c r="E251" i="13" s="1"/>
  <c r="D252" i="13"/>
  <c r="N251" i="13"/>
  <c r="J251" i="13"/>
  <c r="H251" i="13"/>
  <c r="D251" i="13"/>
  <c r="O250" i="13"/>
  <c r="L250" i="13"/>
  <c r="I250" i="13"/>
  <c r="F250" i="13"/>
  <c r="O249" i="13"/>
  <c r="L249" i="13"/>
  <c r="I249" i="13"/>
  <c r="F249" i="13"/>
  <c r="O248" i="13"/>
  <c r="L248" i="13"/>
  <c r="I248" i="13"/>
  <c r="F248" i="13"/>
  <c r="O247" i="13"/>
  <c r="L247" i="13"/>
  <c r="L246" i="13" s="1"/>
  <c r="I247" i="13"/>
  <c r="F247" i="13"/>
  <c r="O246" i="13"/>
  <c r="N246" i="13"/>
  <c r="M246" i="13"/>
  <c r="K246" i="13"/>
  <c r="J246" i="13"/>
  <c r="H246" i="13"/>
  <c r="G246" i="13"/>
  <c r="E246" i="13"/>
  <c r="D246" i="13"/>
  <c r="O245" i="13"/>
  <c r="L245" i="13"/>
  <c r="I245" i="13"/>
  <c r="F245" i="13"/>
  <c r="O244" i="13"/>
  <c r="L244" i="13"/>
  <c r="I244" i="13"/>
  <c r="F244" i="13"/>
  <c r="O243" i="13"/>
  <c r="L243" i="13"/>
  <c r="I243" i="13"/>
  <c r="F243" i="13"/>
  <c r="O242" i="13"/>
  <c r="L242" i="13"/>
  <c r="I242" i="13"/>
  <c r="F242" i="13"/>
  <c r="O241" i="13"/>
  <c r="L241" i="13"/>
  <c r="I241" i="13"/>
  <c r="F241" i="13"/>
  <c r="O240" i="13"/>
  <c r="L240" i="13"/>
  <c r="I240" i="13"/>
  <c r="F240" i="13"/>
  <c r="O239" i="13"/>
  <c r="L239" i="13"/>
  <c r="I239" i="13"/>
  <c r="F239" i="13"/>
  <c r="N238" i="13"/>
  <c r="M238" i="13"/>
  <c r="K238" i="13"/>
  <c r="J238" i="13"/>
  <c r="H238" i="13"/>
  <c r="G238" i="13"/>
  <c r="E238" i="13"/>
  <c r="D238" i="13"/>
  <c r="O237" i="13"/>
  <c r="L237" i="13"/>
  <c r="I237" i="13"/>
  <c r="F237" i="13"/>
  <c r="O236" i="13"/>
  <c r="O235" i="13" s="1"/>
  <c r="L236" i="13"/>
  <c r="I236" i="13"/>
  <c r="I235" i="13" s="1"/>
  <c r="F236" i="13"/>
  <c r="N235" i="13"/>
  <c r="M235" i="13"/>
  <c r="L235" i="13"/>
  <c r="K235" i="13"/>
  <c r="J235" i="13"/>
  <c r="H235" i="13"/>
  <c r="G235" i="13"/>
  <c r="E235" i="13"/>
  <c r="D235" i="13"/>
  <c r="O234" i="13"/>
  <c r="O233" i="13" s="1"/>
  <c r="L234" i="13"/>
  <c r="I234" i="13"/>
  <c r="I233" i="13" s="1"/>
  <c r="F234" i="13"/>
  <c r="C234" i="13" s="1"/>
  <c r="N233" i="13"/>
  <c r="M233" i="13"/>
  <c r="L233" i="13"/>
  <c r="K233" i="13"/>
  <c r="J233" i="13"/>
  <c r="H233" i="13"/>
  <c r="G233" i="13"/>
  <c r="E233" i="13"/>
  <c r="D233" i="13"/>
  <c r="O232" i="13"/>
  <c r="L232" i="13"/>
  <c r="I232" i="13"/>
  <c r="F232" i="13"/>
  <c r="O229" i="13"/>
  <c r="L229" i="13"/>
  <c r="I229" i="13"/>
  <c r="F229" i="13"/>
  <c r="O228" i="13"/>
  <c r="O227" i="13" s="1"/>
  <c r="L228" i="13"/>
  <c r="I228" i="13"/>
  <c r="I227" i="13" s="1"/>
  <c r="F228" i="13"/>
  <c r="N227" i="13"/>
  <c r="M227" i="13"/>
  <c r="L227" i="13"/>
  <c r="K227" i="13"/>
  <c r="J227" i="13"/>
  <c r="H227" i="13"/>
  <c r="G227" i="13"/>
  <c r="F227" i="13"/>
  <c r="E227" i="13"/>
  <c r="D227" i="13"/>
  <c r="O226" i="13"/>
  <c r="L226" i="13"/>
  <c r="I226" i="13"/>
  <c r="F226" i="13"/>
  <c r="O225" i="13"/>
  <c r="L225" i="13"/>
  <c r="I225" i="13"/>
  <c r="F225" i="13"/>
  <c r="O224" i="13"/>
  <c r="L224" i="13"/>
  <c r="I224" i="13"/>
  <c r="F224" i="13"/>
  <c r="O223" i="13"/>
  <c r="L223" i="13"/>
  <c r="I223" i="13"/>
  <c r="F223" i="13"/>
  <c r="O222" i="13"/>
  <c r="L222" i="13"/>
  <c r="I222" i="13"/>
  <c r="F222" i="13"/>
  <c r="O221" i="13"/>
  <c r="L221" i="13"/>
  <c r="I221" i="13"/>
  <c r="F221" i="13"/>
  <c r="O220" i="13"/>
  <c r="L220" i="13"/>
  <c r="I220" i="13"/>
  <c r="F220" i="13"/>
  <c r="O219" i="13"/>
  <c r="L219" i="13"/>
  <c r="I219" i="13"/>
  <c r="F219" i="13"/>
  <c r="O218" i="13"/>
  <c r="L218" i="13"/>
  <c r="I218" i="13"/>
  <c r="F218" i="13"/>
  <c r="O217" i="13"/>
  <c r="L217" i="13"/>
  <c r="I217" i="13"/>
  <c r="F217" i="13"/>
  <c r="N216" i="13"/>
  <c r="M216" i="13"/>
  <c r="K216" i="13"/>
  <c r="J216" i="13"/>
  <c r="H216" i="13"/>
  <c r="G216" i="13"/>
  <c r="E216" i="13"/>
  <c r="D216" i="13"/>
  <c r="O215" i="13"/>
  <c r="L215" i="13"/>
  <c r="I215" i="13"/>
  <c r="F215" i="13"/>
  <c r="O214" i="13"/>
  <c r="C214" i="13" s="1"/>
  <c r="L214" i="13"/>
  <c r="I214" i="13"/>
  <c r="F214" i="13"/>
  <c r="O213" i="13"/>
  <c r="L213" i="13"/>
  <c r="I213" i="13"/>
  <c r="F213" i="13"/>
  <c r="O212" i="13"/>
  <c r="L212" i="13"/>
  <c r="I212" i="13"/>
  <c r="F212" i="13"/>
  <c r="O211" i="13"/>
  <c r="L211" i="13"/>
  <c r="I211" i="13"/>
  <c r="F211" i="13"/>
  <c r="O210" i="13"/>
  <c r="L210" i="13"/>
  <c r="I210" i="13"/>
  <c r="F210" i="13"/>
  <c r="O209" i="13"/>
  <c r="L209" i="13"/>
  <c r="I209" i="13"/>
  <c r="F209" i="13"/>
  <c r="O208" i="13"/>
  <c r="L208" i="13"/>
  <c r="I208" i="13"/>
  <c r="F208" i="13"/>
  <c r="O207" i="13"/>
  <c r="L207" i="13"/>
  <c r="I207" i="13"/>
  <c r="F207" i="13"/>
  <c r="O206" i="13"/>
  <c r="L206" i="13"/>
  <c r="I206" i="13"/>
  <c r="F206" i="13"/>
  <c r="N205" i="13"/>
  <c r="M205" i="13"/>
  <c r="K205" i="13"/>
  <c r="J205" i="13"/>
  <c r="J204" i="13" s="1"/>
  <c r="H205" i="13"/>
  <c r="G205" i="13"/>
  <c r="E205" i="13"/>
  <c r="D205" i="13"/>
  <c r="M204" i="13"/>
  <c r="K204" i="13"/>
  <c r="E204" i="13"/>
  <c r="O203" i="13"/>
  <c r="L203" i="13"/>
  <c r="I203" i="13"/>
  <c r="F203" i="13"/>
  <c r="O202" i="13"/>
  <c r="L202" i="13"/>
  <c r="I202" i="13"/>
  <c r="F202" i="13"/>
  <c r="O201" i="13"/>
  <c r="L201" i="13"/>
  <c r="I201" i="13"/>
  <c r="F201" i="13"/>
  <c r="O200" i="13"/>
  <c r="L200" i="13"/>
  <c r="I200" i="13"/>
  <c r="F200" i="13"/>
  <c r="O199" i="13"/>
  <c r="L199" i="13"/>
  <c r="L198" i="13" s="1"/>
  <c r="I199" i="13"/>
  <c r="F199" i="13"/>
  <c r="O198" i="13"/>
  <c r="N198" i="13"/>
  <c r="M198" i="13"/>
  <c r="K198" i="13"/>
  <c r="J198" i="13"/>
  <c r="H198" i="13"/>
  <c r="G198" i="13"/>
  <c r="E198" i="13"/>
  <c r="E196" i="13" s="1"/>
  <c r="D198" i="13"/>
  <c r="O197" i="13"/>
  <c r="L197" i="13"/>
  <c r="I197" i="13"/>
  <c r="F197" i="13"/>
  <c r="N196" i="13"/>
  <c r="M196" i="13"/>
  <c r="K196" i="13"/>
  <c r="J196" i="13"/>
  <c r="H196" i="13"/>
  <c r="G196" i="13"/>
  <c r="D196" i="13"/>
  <c r="O193" i="13"/>
  <c r="L193" i="13"/>
  <c r="L192" i="13" s="1"/>
  <c r="L191" i="13" s="1"/>
  <c r="I193" i="13"/>
  <c r="F193" i="13"/>
  <c r="O192" i="13"/>
  <c r="O191" i="13" s="1"/>
  <c r="N192" i="13"/>
  <c r="N191" i="13" s="1"/>
  <c r="N187" i="13" s="1"/>
  <c r="M192" i="13"/>
  <c r="M191" i="13" s="1"/>
  <c r="K192" i="13"/>
  <c r="K191" i="13" s="1"/>
  <c r="J192" i="13"/>
  <c r="I192" i="13"/>
  <c r="I191" i="13" s="1"/>
  <c r="H192" i="13"/>
  <c r="G192" i="13"/>
  <c r="G191" i="13" s="1"/>
  <c r="E192" i="13"/>
  <c r="D192" i="13"/>
  <c r="D191" i="13" s="1"/>
  <c r="J191" i="13"/>
  <c r="H191" i="13"/>
  <c r="E191" i="13"/>
  <c r="O190" i="13"/>
  <c r="L190" i="13"/>
  <c r="I190" i="13"/>
  <c r="F190" i="13"/>
  <c r="C190" i="13"/>
  <c r="O189" i="13"/>
  <c r="L189" i="13"/>
  <c r="L188" i="13" s="1"/>
  <c r="I189" i="13"/>
  <c r="F189" i="13"/>
  <c r="F188" i="13" s="1"/>
  <c r="N188" i="13"/>
  <c r="M188" i="13"/>
  <c r="M187" i="13" s="1"/>
  <c r="K188" i="13"/>
  <c r="K187" i="13" s="1"/>
  <c r="J188" i="13"/>
  <c r="J187" i="13" s="1"/>
  <c r="I188" i="13"/>
  <c r="H188" i="13"/>
  <c r="H187" i="13" s="1"/>
  <c r="G188" i="13"/>
  <c r="G187" i="13" s="1"/>
  <c r="E188" i="13"/>
  <c r="D188" i="13"/>
  <c r="O186" i="13"/>
  <c r="L186" i="13"/>
  <c r="I186" i="13"/>
  <c r="F186" i="13"/>
  <c r="O185" i="13"/>
  <c r="L185" i="13"/>
  <c r="L184" i="13" s="1"/>
  <c r="I185" i="13"/>
  <c r="I184" i="13" s="1"/>
  <c r="F185" i="13"/>
  <c r="N184" i="13"/>
  <c r="M184" i="13"/>
  <c r="K184" i="13"/>
  <c r="J184" i="13"/>
  <c r="H184" i="13"/>
  <c r="G184" i="13"/>
  <c r="E184" i="13"/>
  <c r="D184" i="13"/>
  <c r="O183" i="13"/>
  <c r="L183" i="13"/>
  <c r="I183" i="13"/>
  <c r="F183" i="13"/>
  <c r="O182" i="13"/>
  <c r="L182" i="13"/>
  <c r="I182" i="13"/>
  <c r="F182" i="13"/>
  <c r="O181" i="13"/>
  <c r="L181" i="13"/>
  <c r="I181" i="13"/>
  <c r="F181" i="13"/>
  <c r="O180" i="13"/>
  <c r="L180" i="13"/>
  <c r="I180" i="13"/>
  <c r="I179" i="13" s="1"/>
  <c r="F180" i="13"/>
  <c r="N179" i="13"/>
  <c r="M179" i="13"/>
  <c r="K179" i="13"/>
  <c r="J179" i="13"/>
  <c r="H179" i="13"/>
  <c r="G179" i="13"/>
  <c r="E179" i="13"/>
  <c r="D179" i="13"/>
  <c r="O178" i="13"/>
  <c r="L178" i="13"/>
  <c r="I178" i="13"/>
  <c r="F178" i="13"/>
  <c r="O177" i="13"/>
  <c r="L177" i="13"/>
  <c r="I177" i="13"/>
  <c r="F177" i="13"/>
  <c r="O176" i="13"/>
  <c r="L176" i="13"/>
  <c r="I176" i="13"/>
  <c r="F176" i="13"/>
  <c r="N175" i="13"/>
  <c r="M175" i="13"/>
  <c r="M174" i="13" s="1"/>
  <c r="K175" i="13"/>
  <c r="K174" i="13" s="1"/>
  <c r="J175" i="13"/>
  <c r="J174" i="13" s="1"/>
  <c r="J173" i="13" s="1"/>
  <c r="H175" i="13"/>
  <c r="G175" i="13"/>
  <c r="G174" i="13" s="1"/>
  <c r="G173" i="13" s="1"/>
  <c r="E175" i="13"/>
  <c r="D175" i="13"/>
  <c r="D174" i="13" s="1"/>
  <c r="D173" i="13" s="1"/>
  <c r="O172" i="13"/>
  <c r="L172" i="13"/>
  <c r="I172" i="13"/>
  <c r="F172" i="13"/>
  <c r="O171" i="13"/>
  <c r="L171" i="13"/>
  <c r="I171" i="13"/>
  <c r="F171" i="13"/>
  <c r="O170" i="13"/>
  <c r="L170" i="13"/>
  <c r="I170" i="13"/>
  <c r="F170" i="13"/>
  <c r="O169" i="13"/>
  <c r="L169" i="13"/>
  <c r="I169" i="13"/>
  <c r="F169" i="13"/>
  <c r="O168" i="13"/>
  <c r="L168" i="13"/>
  <c r="I168" i="13"/>
  <c r="F168" i="13"/>
  <c r="O167" i="13"/>
  <c r="L167" i="13"/>
  <c r="L166" i="13" s="1"/>
  <c r="L165" i="13" s="1"/>
  <c r="I167" i="13"/>
  <c r="F167" i="13"/>
  <c r="N166" i="13"/>
  <c r="N165" i="13" s="1"/>
  <c r="M166" i="13"/>
  <c r="M165" i="13" s="1"/>
  <c r="K166" i="13"/>
  <c r="K165" i="13" s="1"/>
  <c r="J166" i="13"/>
  <c r="J165" i="13" s="1"/>
  <c r="H166" i="13"/>
  <c r="H165" i="13" s="1"/>
  <c r="G166" i="13"/>
  <c r="G165" i="13" s="1"/>
  <c r="E166" i="13"/>
  <c r="E165" i="13" s="1"/>
  <c r="D166" i="13"/>
  <c r="D165" i="13"/>
  <c r="O164" i="13"/>
  <c r="L164" i="13"/>
  <c r="I164" i="13"/>
  <c r="F164" i="13"/>
  <c r="O163" i="13"/>
  <c r="L163" i="13"/>
  <c r="I163" i="13"/>
  <c r="F163" i="13"/>
  <c r="O162" i="13"/>
  <c r="L162" i="13"/>
  <c r="I162" i="13"/>
  <c r="F162" i="13"/>
  <c r="O161" i="13"/>
  <c r="L161" i="13"/>
  <c r="L160" i="13" s="1"/>
  <c r="I161" i="13"/>
  <c r="F161" i="13"/>
  <c r="F160" i="13" s="1"/>
  <c r="N160" i="13"/>
  <c r="M160" i="13"/>
  <c r="K160" i="13"/>
  <c r="J160" i="13"/>
  <c r="I160" i="13"/>
  <c r="H160" i="13"/>
  <c r="G160" i="13"/>
  <c r="E160" i="13"/>
  <c r="D160" i="13"/>
  <c r="O159" i="13"/>
  <c r="L159" i="13"/>
  <c r="I159" i="13"/>
  <c r="F159" i="13"/>
  <c r="O158" i="13"/>
  <c r="L158" i="13"/>
  <c r="I158" i="13"/>
  <c r="F158" i="13"/>
  <c r="O157" i="13"/>
  <c r="L157" i="13"/>
  <c r="I157" i="13"/>
  <c r="F157" i="13"/>
  <c r="O156" i="13"/>
  <c r="L156" i="13"/>
  <c r="I156" i="13"/>
  <c r="F156" i="13"/>
  <c r="O155" i="13"/>
  <c r="L155" i="13"/>
  <c r="I155" i="13"/>
  <c r="F155" i="13"/>
  <c r="O154" i="13"/>
  <c r="L154" i="13"/>
  <c r="I154" i="13"/>
  <c r="F154" i="13"/>
  <c r="O153" i="13"/>
  <c r="L153" i="13"/>
  <c r="I153" i="13"/>
  <c r="F153" i="13"/>
  <c r="O152" i="13"/>
  <c r="L152" i="13"/>
  <c r="I152" i="13"/>
  <c r="F152" i="13"/>
  <c r="F151" i="13" s="1"/>
  <c r="N151" i="13"/>
  <c r="M151" i="13"/>
  <c r="K151" i="13"/>
  <c r="J151" i="13"/>
  <c r="H151" i="13"/>
  <c r="G151" i="13"/>
  <c r="E151" i="13"/>
  <c r="D151" i="13"/>
  <c r="O150" i="13"/>
  <c r="L150" i="13"/>
  <c r="I150" i="13"/>
  <c r="F150" i="13"/>
  <c r="O149" i="13"/>
  <c r="L149" i="13"/>
  <c r="I149" i="13"/>
  <c r="F149" i="13"/>
  <c r="O148" i="13"/>
  <c r="L148" i="13"/>
  <c r="I148" i="13"/>
  <c r="F148" i="13"/>
  <c r="O147" i="13"/>
  <c r="L147" i="13"/>
  <c r="I147" i="13"/>
  <c r="F147" i="13"/>
  <c r="O146" i="13"/>
  <c r="L146" i="13"/>
  <c r="I146" i="13"/>
  <c r="F146" i="13"/>
  <c r="O145" i="13"/>
  <c r="L145" i="13"/>
  <c r="I145" i="13"/>
  <c r="F145" i="13"/>
  <c r="N144" i="13"/>
  <c r="M144" i="13"/>
  <c r="K144" i="13"/>
  <c r="J144" i="13"/>
  <c r="H144" i="13"/>
  <c r="G144" i="13"/>
  <c r="E144" i="13"/>
  <c r="D144" i="13"/>
  <c r="O143" i="13"/>
  <c r="L143" i="13"/>
  <c r="I143" i="13"/>
  <c r="F143" i="13"/>
  <c r="O142" i="13"/>
  <c r="O141" i="13" s="1"/>
  <c r="L142" i="13"/>
  <c r="L141" i="13" s="1"/>
  <c r="I142" i="13"/>
  <c r="I141" i="13" s="1"/>
  <c r="F142" i="13"/>
  <c r="N141" i="13"/>
  <c r="M141" i="13"/>
  <c r="K141" i="13"/>
  <c r="J141" i="13"/>
  <c r="H141" i="13"/>
  <c r="G141" i="13"/>
  <c r="E141" i="13"/>
  <c r="D141" i="13"/>
  <c r="O140" i="13"/>
  <c r="L140" i="13"/>
  <c r="I140" i="13"/>
  <c r="F140" i="13"/>
  <c r="O139" i="13"/>
  <c r="L139" i="13"/>
  <c r="I139" i="13"/>
  <c r="F139" i="13"/>
  <c r="O138" i="13"/>
  <c r="L138" i="13"/>
  <c r="I138" i="13"/>
  <c r="F138" i="13"/>
  <c r="O137" i="13"/>
  <c r="L137" i="13"/>
  <c r="I137" i="13"/>
  <c r="F137" i="13"/>
  <c r="F136" i="13" s="1"/>
  <c r="N136" i="13"/>
  <c r="M136" i="13"/>
  <c r="K136" i="13"/>
  <c r="J136" i="13"/>
  <c r="H136" i="13"/>
  <c r="G136" i="13"/>
  <c r="E136" i="13"/>
  <c r="D136" i="13"/>
  <c r="O135" i="13"/>
  <c r="L135" i="13"/>
  <c r="I135" i="13"/>
  <c r="F135" i="13"/>
  <c r="O134" i="13"/>
  <c r="L134" i="13"/>
  <c r="I134" i="13"/>
  <c r="F134" i="13"/>
  <c r="O133" i="13"/>
  <c r="L133" i="13"/>
  <c r="I133" i="13"/>
  <c r="F133" i="13"/>
  <c r="O132" i="13"/>
  <c r="O131" i="13" s="1"/>
  <c r="L132" i="13"/>
  <c r="I132" i="13"/>
  <c r="F132" i="13"/>
  <c r="N131" i="13"/>
  <c r="N130" i="13" s="1"/>
  <c r="M131" i="13"/>
  <c r="K131" i="13"/>
  <c r="J131" i="13"/>
  <c r="H131" i="13"/>
  <c r="G131" i="13"/>
  <c r="F131" i="13"/>
  <c r="E131" i="13"/>
  <c r="D131" i="13"/>
  <c r="O129" i="13"/>
  <c r="O128" i="13" s="1"/>
  <c r="L129" i="13"/>
  <c r="L128" i="13" s="1"/>
  <c r="I129" i="13"/>
  <c r="F129" i="13"/>
  <c r="F128" i="13" s="1"/>
  <c r="N128" i="13"/>
  <c r="M128" i="13"/>
  <c r="K128" i="13"/>
  <c r="J128" i="13"/>
  <c r="I128" i="13"/>
  <c r="H128" i="13"/>
  <c r="G128" i="13"/>
  <c r="E128" i="13"/>
  <c r="D128" i="13"/>
  <c r="O127" i="13"/>
  <c r="L127" i="13"/>
  <c r="I127" i="13"/>
  <c r="F127" i="13"/>
  <c r="O126" i="13"/>
  <c r="L126" i="13"/>
  <c r="I126" i="13"/>
  <c r="F126" i="13"/>
  <c r="O125" i="13"/>
  <c r="L125" i="13"/>
  <c r="I125" i="13"/>
  <c r="F125" i="13"/>
  <c r="O124" i="13"/>
  <c r="L124" i="13"/>
  <c r="I124" i="13"/>
  <c r="F124" i="13"/>
  <c r="O123" i="13"/>
  <c r="L123" i="13"/>
  <c r="I123" i="13"/>
  <c r="F123" i="13"/>
  <c r="F122" i="13" s="1"/>
  <c r="N122" i="13"/>
  <c r="M122" i="13"/>
  <c r="K122" i="13"/>
  <c r="J122" i="13"/>
  <c r="H122" i="13"/>
  <c r="G122" i="13"/>
  <c r="E122" i="13"/>
  <c r="D122" i="13"/>
  <c r="O121" i="13"/>
  <c r="L121" i="13"/>
  <c r="I121" i="13"/>
  <c r="F121" i="13"/>
  <c r="O120" i="13"/>
  <c r="L120" i="13"/>
  <c r="I120" i="13"/>
  <c r="F120" i="13"/>
  <c r="O119" i="13"/>
  <c r="L119" i="13"/>
  <c r="I119" i="13"/>
  <c r="F119" i="13"/>
  <c r="O118" i="13"/>
  <c r="L118" i="13"/>
  <c r="I118" i="13"/>
  <c r="F118" i="13"/>
  <c r="O117" i="13"/>
  <c r="L117" i="13"/>
  <c r="L116" i="13" s="1"/>
  <c r="I117" i="13"/>
  <c r="F117" i="13"/>
  <c r="N116" i="13"/>
  <c r="M116" i="13"/>
  <c r="K116" i="13"/>
  <c r="J116" i="13"/>
  <c r="H116" i="13"/>
  <c r="G116" i="13"/>
  <c r="E116" i="13"/>
  <c r="D116" i="13"/>
  <c r="O115" i="13"/>
  <c r="L115" i="13"/>
  <c r="I115" i="13"/>
  <c r="F115" i="13"/>
  <c r="O114" i="13"/>
  <c r="L114" i="13"/>
  <c r="I114" i="13"/>
  <c r="F114" i="13"/>
  <c r="O113" i="13"/>
  <c r="L113" i="13"/>
  <c r="L112" i="13" s="1"/>
  <c r="I113" i="13"/>
  <c r="I112" i="13" s="1"/>
  <c r="F113" i="13"/>
  <c r="N112" i="13"/>
  <c r="M112" i="13"/>
  <c r="K112" i="13"/>
  <c r="J112" i="13"/>
  <c r="H112" i="13"/>
  <c r="G112" i="13"/>
  <c r="E112" i="13"/>
  <c r="D112" i="13"/>
  <c r="O111" i="13"/>
  <c r="L111" i="13"/>
  <c r="I111" i="13"/>
  <c r="F111" i="13"/>
  <c r="O110" i="13"/>
  <c r="L110" i="13"/>
  <c r="I110" i="13"/>
  <c r="F110" i="13"/>
  <c r="O109" i="13"/>
  <c r="L109" i="13"/>
  <c r="I109" i="13"/>
  <c r="F109" i="13"/>
  <c r="O108" i="13"/>
  <c r="L108" i="13"/>
  <c r="I108" i="13"/>
  <c r="F108" i="13"/>
  <c r="O107" i="13"/>
  <c r="L107" i="13"/>
  <c r="I107" i="13"/>
  <c r="F107" i="13"/>
  <c r="O106" i="13"/>
  <c r="L106" i="13"/>
  <c r="I106" i="13"/>
  <c r="F106" i="13"/>
  <c r="O105" i="13"/>
  <c r="L105" i="13"/>
  <c r="I105" i="13"/>
  <c r="F105" i="13"/>
  <c r="O104" i="13"/>
  <c r="L104" i="13"/>
  <c r="I104" i="13"/>
  <c r="F104" i="13"/>
  <c r="N103" i="13"/>
  <c r="M103" i="13"/>
  <c r="K103" i="13"/>
  <c r="J103" i="13"/>
  <c r="H103" i="13"/>
  <c r="G103" i="13"/>
  <c r="E103" i="13"/>
  <c r="D103" i="13"/>
  <c r="O102" i="13"/>
  <c r="L102" i="13"/>
  <c r="I102" i="13"/>
  <c r="F102" i="13"/>
  <c r="O101" i="13"/>
  <c r="L101" i="13"/>
  <c r="I101" i="13"/>
  <c r="F101" i="13"/>
  <c r="O100" i="13"/>
  <c r="L100" i="13"/>
  <c r="I100" i="13"/>
  <c r="F100" i="13"/>
  <c r="O99" i="13"/>
  <c r="L99" i="13"/>
  <c r="I99" i="13"/>
  <c r="F99" i="13"/>
  <c r="O98" i="13"/>
  <c r="L98" i="13"/>
  <c r="I98" i="13"/>
  <c r="F98" i="13"/>
  <c r="O97" i="13"/>
  <c r="L97" i="13"/>
  <c r="I97" i="13"/>
  <c r="F97" i="13"/>
  <c r="O96" i="13"/>
  <c r="L96" i="13"/>
  <c r="I96" i="13"/>
  <c r="I95" i="13" s="1"/>
  <c r="F96" i="13"/>
  <c r="N95" i="13"/>
  <c r="M95" i="13"/>
  <c r="K95" i="13"/>
  <c r="J95" i="13"/>
  <c r="H95" i="13"/>
  <c r="G95" i="13"/>
  <c r="E95" i="13"/>
  <c r="D95" i="13"/>
  <c r="O94" i="13"/>
  <c r="L94" i="13"/>
  <c r="I94" i="13"/>
  <c r="F94" i="13"/>
  <c r="O93" i="13"/>
  <c r="L93" i="13"/>
  <c r="I93" i="13"/>
  <c r="F93" i="13"/>
  <c r="O92" i="13"/>
  <c r="L92" i="13"/>
  <c r="I92" i="13"/>
  <c r="F92" i="13"/>
  <c r="O91" i="13"/>
  <c r="L91" i="13"/>
  <c r="I91" i="13"/>
  <c r="F91" i="13"/>
  <c r="O90" i="13"/>
  <c r="O89" i="13" s="1"/>
  <c r="L90" i="13"/>
  <c r="I90" i="13"/>
  <c r="I89" i="13" s="1"/>
  <c r="F90" i="13"/>
  <c r="N89" i="13"/>
  <c r="M89" i="13"/>
  <c r="K89" i="13"/>
  <c r="J89" i="13"/>
  <c r="H89" i="13"/>
  <c r="G89" i="13"/>
  <c r="E89" i="13"/>
  <c r="D89" i="13"/>
  <c r="O88" i="13"/>
  <c r="L88" i="13"/>
  <c r="I88" i="13"/>
  <c r="F88" i="13"/>
  <c r="O87" i="13"/>
  <c r="L87" i="13"/>
  <c r="I87" i="13"/>
  <c r="F87" i="13"/>
  <c r="O86" i="13"/>
  <c r="L86" i="13"/>
  <c r="I86" i="13"/>
  <c r="F86" i="13"/>
  <c r="O85" i="13"/>
  <c r="L85" i="13"/>
  <c r="I85" i="13"/>
  <c r="F85" i="13"/>
  <c r="N84" i="13"/>
  <c r="M84" i="13"/>
  <c r="K84" i="13"/>
  <c r="J84" i="13"/>
  <c r="H84" i="13"/>
  <c r="G84" i="13"/>
  <c r="E84" i="13"/>
  <c r="D84" i="13"/>
  <c r="O82" i="13"/>
  <c r="L82" i="13"/>
  <c r="I82" i="13"/>
  <c r="F82" i="13"/>
  <c r="O81" i="13"/>
  <c r="L81" i="13"/>
  <c r="L80" i="13" s="1"/>
  <c r="I81" i="13"/>
  <c r="I80" i="13" s="1"/>
  <c r="F81" i="13"/>
  <c r="N80" i="13"/>
  <c r="M80" i="13"/>
  <c r="K80" i="13"/>
  <c r="J80" i="13"/>
  <c r="H80" i="13"/>
  <c r="G80" i="13"/>
  <c r="E80" i="13"/>
  <c r="D80" i="13"/>
  <c r="O79" i="13"/>
  <c r="L79" i="13"/>
  <c r="I79" i="13"/>
  <c r="F79" i="13"/>
  <c r="O78" i="13"/>
  <c r="L78" i="13"/>
  <c r="L77" i="13" s="1"/>
  <c r="I78" i="13"/>
  <c r="F78" i="13"/>
  <c r="N77" i="13"/>
  <c r="N76" i="13" s="1"/>
  <c r="M77" i="13"/>
  <c r="K77" i="13"/>
  <c r="J77" i="13"/>
  <c r="J76" i="13" s="1"/>
  <c r="I77" i="13"/>
  <c r="H77" i="13"/>
  <c r="G77" i="13"/>
  <c r="E77" i="13"/>
  <c r="E76" i="13" s="1"/>
  <c r="D77" i="13"/>
  <c r="D76" i="13" s="1"/>
  <c r="O74" i="13"/>
  <c r="L74" i="13"/>
  <c r="I74" i="13"/>
  <c r="F74" i="13"/>
  <c r="O73" i="13"/>
  <c r="L73" i="13"/>
  <c r="I73" i="13"/>
  <c r="F73" i="13"/>
  <c r="O72" i="13"/>
  <c r="L72" i="13"/>
  <c r="I72" i="13"/>
  <c r="F72" i="13"/>
  <c r="O71" i="13"/>
  <c r="L71" i="13"/>
  <c r="I71" i="13"/>
  <c r="F71" i="13"/>
  <c r="O70" i="13"/>
  <c r="L70" i="13"/>
  <c r="L69" i="13" s="1"/>
  <c r="I70" i="13"/>
  <c r="F70" i="13"/>
  <c r="N69" i="13"/>
  <c r="M69" i="13"/>
  <c r="M67" i="13" s="1"/>
  <c r="K69" i="13"/>
  <c r="K67" i="13" s="1"/>
  <c r="J69" i="13"/>
  <c r="J67" i="13" s="1"/>
  <c r="H69" i="13"/>
  <c r="H67" i="13" s="1"/>
  <c r="G69" i="13"/>
  <c r="E69" i="13"/>
  <c r="E67" i="13" s="1"/>
  <c r="D69" i="13"/>
  <c r="D67" i="13" s="1"/>
  <c r="O68" i="13"/>
  <c r="L68" i="13"/>
  <c r="I68" i="13"/>
  <c r="F68" i="13"/>
  <c r="N67" i="13"/>
  <c r="G67" i="13"/>
  <c r="O66" i="13"/>
  <c r="L66" i="13"/>
  <c r="I66" i="13"/>
  <c r="F66" i="13"/>
  <c r="O65" i="13"/>
  <c r="L65" i="13"/>
  <c r="I65" i="13"/>
  <c r="F65" i="13"/>
  <c r="O64" i="13"/>
  <c r="L64" i="13"/>
  <c r="I64" i="13"/>
  <c r="F64" i="13"/>
  <c r="O63" i="13"/>
  <c r="L63" i="13"/>
  <c r="I63" i="13"/>
  <c r="F63" i="13"/>
  <c r="O62" i="13"/>
  <c r="L62" i="13"/>
  <c r="I62" i="13"/>
  <c r="F62" i="13"/>
  <c r="O61" i="13"/>
  <c r="L61" i="13"/>
  <c r="I61" i="13"/>
  <c r="F61" i="13"/>
  <c r="O60" i="13"/>
  <c r="L60" i="13"/>
  <c r="I60" i="13"/>
  <c r="F60" i="13"/>
  <c r="O59" i="13"/>
  <c r="L59" i="13"/>
  <c r="I59" i="13"/>
  <c r="F59" i="13"/>
  <c r="N58" i="13"/>
  <c r="M58" i="13"/>
  <c r="K58" i="13"/>
  <c r="J58" i="13"/>
  <c r="H58" i="13"/>
  <c r="G58" i="13"/>
  <c r="E58" i="13"/>
  <c r="D58" i="13"/>
  <c r="O57" i="13"/>
  <c r="L57" i="13"/>
  <c r="I57" i="13"/>
  <c r="F57" i="13"/>
  <c r="O56" i="13"/>
  <c r="L56" i="13"/>
  <c r="L55" i="13" s="1"/>
  <c r="I56" i="13"/>
  <c r="I55" i="13" s="1"/>
  <c r="F56" i="13"/>
  <c r="O55" i="13"/>
  <c r="N55" i="13"/>
  <c r="M55" i="13"/>
  <c r="K55" i="13"/>
  <c r="K54" i="13" s="1"/>
  <c r="J55" i="13"/>
  <c r="H55" i="13"/>
  <c r="G55" i="13"/>
  <c r="F55" i="13"/>
  <c r="E55" i="13"/>
  <c r="E54" i="13" s="1"/>
  <c r="D55" i="13"/>
  <c r="O47" i="13"/>
  <c r="C47" i="13" s="1"/>
  <c r="O46" i="13"/>
  <c r="C46" i="13" s="1"/>
  <c r="N45" i="13"/>
  <c r="M45" i="13"/>
  <c r="L44" i="13"/>
  <c r="L43" i="13" s="1"/>
  <c r="I44" i="13"/>
  <c r="I43" i="13" s="1"/>
  <c r="F44" i="13"/>
  <c r="K43" i="13"/>
  <c r="J43" i="13"/>
  <c r="H43" i="13"/>
  <c r="G43" i="13"/>
  <c r="E43" i="13"/>
  <c r="D43" i="13"/>
  <c r="F42" i="13"/>
  <c r="F41" i="13" s="1"/>
  <c r="C41" i="13" s="1"/>
  <c r="E41" i="13"/>
  <c r="D41" i="13"/>
  <c r="L40" i="13"/>
  <c r="C40" i="13" s="1"/>
  <c r="L39" i="13"/>
  <c r="C39" i="13" s="1"/>
  <c r="L38" i="13"/>
  <c r="C38" i="13" s="1"/>
  <c r="L37" i="13"/>
  <c r="K36" i="13"/>
  <c r="J36" i="13"/>
  <c r="L35" i="13"/>
  <c r="C35" i="13" s="1"/>
  <c r="L34" i="13"/>
  <c r="K33" i="13"/>
  <c r="J33" i="13"/>
  <c r="L32" i="13"/>
  <c r="C32" i="13" s="1"/>
  <c r="K31" i="13"/>
  <c r="K26" i="13" s="1"/>
  <c r="J31" i="13"/>
  <c r="L30" i="13"/>
  <c r="C30" i="13" s="1"/>
  <c r="L29" i="13"/>
  <c r="C29" i="13" s="1"/>
  <c r="L28" i="13"/>
  <c r="K27" i="13"/>
  <c r="J27" i="13"/>
  <c r="F25" i="13"/>
  <c r="C25" i="13" s="1"/>
  <c r="I24" i="13"/>
  <c r="O23" i="13"/>
  <c r="L23" i="13"/>
  <c r="I23" i="13"/>
  <c r="F23" i="13"/>
  <c r="O22" i="13"/>
  <c r="L22" i="13"/>
  <c r="L21" i="13" s="1"/>
  <c r="I22" i="13"/>
  <c r="I21" i="13" s="1"/>
  <c r="F22" i="13"/>
  <c r="N21" i="13"/>
  <c r="N289" i="13" s="1"/>
  <c r="M21" i="13"/>
  <c r="K21" i="13"/>
  <c r="J21" i="13"/>
  <c r="J289" i="13" s="1"/>
  <c r="H21" i="13"/>
  <c r="G21" i="13"/>
  <c r="G289" i="13" s="1"/>
  <c r="G288" i="13" s="1"/>
  <c r="E21" i="13"/>
  <c r="D21" i="13"/>
  <c r="O298" i="12"/>
  <c r="L298" i="12"/>
  <c r="I298" i="12"/>
  <c r="F298" i="12"/>
  <c r="O297" i="12"/>
  <c r="L297" i="12"/>
  <c r="I297" i="12"/>
  <c r="F297" i="12"/>
  <c r="O296" i="12"/>
  <c r="L296" i="12"/>
  <c r="I296" i="12"/>
  <c r="F296" i="12"/>
  <c r="O295" i="12"/>
  <c r="L295" i="12"/>
  <c r="I295" i="12"/>
  <c r="F295" i="12"/>
  <c r="O294" i="12"/>
  <c r="L294" i="12"/>
  <c r="I294" i="12"/>
  <c r="F294" i="12"/>
  <c r="O293" i="12"/>
  <c r="L293" i="12"/>
  <c r="I293" i="12"/>
  <c r="F293" i="12"/>
  <c r="O292" i="12"/>
  <c r="L292" i="12"/>
  <c r="I292" i="12"/>
  <c r="F292" i="12"/>
  <c r="O291" i="12"/>
  <c r="L291" i="12"/>
  <c r="I291" i="12"/>
  <c r="F291" i="12"/>
  <c r="O290" i="12"/>
  <c r="N290" i="12"/>
  <c r="M290" i="12"/>
  <c r="K290" i="12"/>
  <c r="J290" i="12"/>
  <c r="H290" i="12"/>
  <c r="G290" i="12"/>
  <c r="E290" i="12"/>
  <c r="D290" i="12"/>
  <c r="O285" i="12"/>
  <c r="L285" i="12"/>
  <c r="I285" i="12"/>
  <c r="F285" i="12"/>
  <c r="O284" i="12"/>
  <c r="L284" i="12"/>
  <c r="L283" i="12" s="1"/>
  <c r="I284" i="12"/>
  <c r="I283" i="12" s="1"/>
  <c r="F284" i="12"/>
  <c r="N283" i="12"/>
  <c r="M283" i="12"/>
  <c r="K283" i="12"/>
  <c r="J283" i="12"/>
  <c r="H283" i="12"/>
  <c r="G283" i="12"/>
  <c r="E283" i="12"/>
  <c r="D283" i="12"/>
  <c r="O282" i="12"/>
  <c r="O281" i="12" s="1"/>
  <c r="L282" i="12"/>
  <c r="L281" i="12" s="1"/>
  <c r="I282" i="12"/>
  <c r="I281" i="12" s="1"/>
  <c r="F282" i="12"/>
  <c r="N281" i="12"/>
  <c r="M281" i="12"/>
  <c r="K281" i="12"/>
  <c r="J281" i="12"/>
  <c r="H281" i="12"/>
  <c r="G281" i="12"/>
  <c r="F281" i="12"/>
  <c r="E281" i="12"/>
  <c r="D281" i="12"/>
  <c r="O280" i="12"/>
  <c r="L280" i="12"/>
  <c r="I280" i="12"/>
  <c r="F280" i="12"/>
  <c r="O279" i="12"/>
  <c r="L279" i="12"/>
  <c r="I279" i="12"/>
  <c r="F279" i="12"/>
  <c r="O278" i="12"/>
  <c r="L278" i="12"/>
  <c r="I278" i="12"/>
  <c r="F278" i="12"/>
  <c r="O277" i="12"/>
  <c r="L277" i="12"/>
  <c r="I277" i="12"/>
  <c r="I276" i="12" s="1"/>
  <c r="F277" i="12"/>
  <c r="N276" i="12"/>
  <c r="M276" i="12"/>
  <c r="L276" i="12"/>
  <c r="K276" i="12"/>
  <c r="J276" i="12"/>
  <c r="H276" i="12"/>
  <c r="G276" i="12"/>
  <c r="E276" i="12"/>
  <c r="D276" i="12"/>
  <c r="O275" i="12"/>
  <c r="L275" i="12"/>
  <c r="I275" i="12"/>
  <c r="F275" i="12"/>
  <c r="O274" i="12"/>
  <c r="L274" i="12"/>
  <c r="I274" i="12"/>
  <c r="F274" i="12"/>
  <c r="O273" i="12"/>
  <c r="L273" i="12"/>
  <c r="I273" i="12"/>
  <c r="I272" i="12" s="1"/>
  <c r="F273" i="12"/>
  <c r="N272" i="12"/>
  <c r="N270" i="12" s="1"/>
  <c r="M272" i="12"/>
  <c r="K272" i="12"/>
  <c r="K270" i="12" s="1"/>
  <c r="K269" i="12" s="1"/>
  <c r="J272" i="12"/>
  <c r="H272" i="12"/>
  <c r="G272" i="12"/>
  <c r="E272" i="12"/>
  <c r="E270" i="12" s="1"/>
  <c r="E269" i="12" s="1"/>
  <c r="D272" i="12"/>
  <c r="O271" i="12"/>
  <c r="L271" i="12"/>
  <c r="I271" i="12"/>
  <c r="F271" i="12"/>
  <c r="J270" i="12"/>
  <c r="J269" i="12" s="1"/>
  <c r="O268" i="12"/>
  <c r="L268" i="12"/>
  <c r="I268" i="12"/>
  <c r="F268" i="12"/>
  <c r="O267" i="12"/>
  <c r="L267" i="12"/>
  <c r="I267" i="12"/>
  <c r="F267" i="12"/>
  <c r="O266" i="12"/>
  <c r="L266" i="12"/>
  <c r="I266" i="12"/>
  <c r="F266" i="12"/>
  <c r="O265" i="12"/>
  <c r="O264" i="12" s="1"/>
  <c r="L265" i="12"/>
  <c r="I265" i="12"/>
  <c r="F265" i="12"/>
  <c r="F264" i="12" s="1"/>
  <c r="N264" i="12"/>
  <c r="M264" i="12"/>
  <c r="K264" i="12"/>
  <c r="J264" i="12"/>
  <c r="H264" i="12"/>
  <c r="G264" i="12"/>
  <c r="E264" i="12"/>
  <c r="D264" i="12"/>
  <c r="O263" i="12"/>
  <c r="L263" i="12"/>
  <c r="I263" i="12"/>
  <c r="F263" i="12"/>
  <c r="O262" i="12"/>
  <c r="L262" i="12"/>
  <c r="I262" i="12"/>
  <c r="F262" i="12"/>
  <c r="O261" i="12"/>
  <c r="L261" i="12"/>
  <c r="L260" i="12" s="1"/>
  <c r="I261" i="12"/>
  <c r="F261" i="12"/>
  <c r="N260" i="12"/>
  <c r="N259" i="12" s="1"/>
  <c r="M260" i="12"/>
  <c r="K260" i="12"/>
  <c r="J260" i="12"/>
  <c r="H260" i="12"/>
  <c r="G260" i="12"/>
  <c r="E260" i="12"/>
  <c r="D260" i="12"/>
  <c r="M259" i="12"/>
  <c r="O258" i="12"/>
  <c r="L258" i="12"/>
  <c r="I258" i="12"/>
  <c r="F258" i="12"/>
  <c r="O257" i="12"/>
  <c r="L257" i="12"/>
  <c r="I257" i="12"/>
  <c r="F257" i="12"/>
  <c r="O256" i="12"/>
  <c r="L256" i="12"/>
  <c r="I256" i="12"/>
  <c r="F256" i="12"/>
  <c r="O255" i="12"/>
  <c r="L255" i="12"/>
  <c r="I255" i="12"/>
  <c r="F255" i="12"/>
  <c r="O254" i="12"/>
  <c r="L254" i="12"/>
  <c r="I254" i="12"/>
  <c r="F254" i="12"/>
  <c r="O253" i="12"/>
  <c r="O252" i="12" s="1"/>
  <c r="L253" i="12"/>
  <c r="I253" i="12"/>
  <c r="F253" i="12"/>
  <c r="F252" i="12" s="1"/>
  <c r="N252" i="12"/>
  <c r="M252" i="12"/>
  <c r="K252" i="12"/>
  <c r="K251" i="12" s="1"/>
  <c r="J252" i="12"/>
  <c r="J251" i="12" s="1"/>
  <c r="H252" i="12"/>
  <c r="H251" i="12" s="1"/>
  <c r="G252" i="12"/>
  <c r="G251" i="12" s="1"/>
  <c r="E252" i="12"/>
  <c r="E251" i="12" s="1"/>
  <c r="D252" i="12"/>
  <c r="D251" i="12" s="1"/>
  <c r="N251" i="12"/>
  <c r="M251" i="12"/>
  <c r="O250" i="12"/>
  <c r="L250" i="12"/>
  <c r="I250" i="12"/>
  <c r="F250" i="12"/>
  <c r="O249" i="12"/>
  <c r="L249" i="12"/>
  <c r="I249" i="12"/>
  <c r="F249" i="12"/>
  <c r="O248" i="12"/>
  <c r="L248" i="12"/>
  <c r="I248" i="12"/>
  <c r="F248" i="12"/>
  <c r="O247" i="12"/>
  <c r="L247" i="12"/>
  <c r="L246" i="12" s="1"/>
  <c r="I247" i="12"/>
  <c r="F247" i="12"/>
  <c r="O246" i="12"/>
  <c r="N246" i="12"/>
  <c r="M246" i="12"/>
  <c r="K246" i="12"/>
  <c r="J246" i="12"/>
  <c r="H246" i="12"/>
  <c r="G246" i="12"/>
  <c r="E246" i="12"/>
  <c r="D246" i="12"/>
  <c r="O245" i="12"/>
  <c r="L245" i="12"/>
  <c r="I245" i="12"/>
  <c r="F245" i="12"/>
  <c r="O244" i="12"/>
  <c r="L244" i="12"/>
  <c r="I244" i="12"/>
  <c r="F244" i="12"/>
  <c r="O243" i="12"/>
  <c r="L243" i="12"/>
  <c r="I243" i="12"/>
  <c r="F243" i="12"/>
  <c r="O242" i="12"/>
  <c r="L242" i="12"/>
  <c r="I242" i="12"/>
  <c r="F242" i="12"/>
  <c r="O241" i="12"/>
  <c r="L241" i="12"/>
  <c r="I241" i="12"/>
  <c r="F241" i="12"/>
  <c r="O240" i="12"/>
  <c r="L240" i="12"/>
  <c r="I240" i="12"/>
  <c r="F240" i="12"/>
  <c r="O239" i="12"/>
  <c r="L239" i="12"/>
  <c r="I239" i="12"/>
  <c r="F239" i="12"/>
  <c r="F238" i="12" s="1"/>
  <c r="N238" i="12"/>
  <c r="M238" i="12"/>
  <c r="K238" i="12"/>
  <c r="J238" i="12"/>
  <c r="H238" i="12"/>
  <c r="G238" i="12"/>
  <c r="E238" i="12"/>
  <c r="D238" i="12"/>
  <c r="O237" i="12"/>
  <c r="L237" i="12"/>
  <c r="I237" i="12"/>
  <c r="F237" i="12"/>
  <c r="O236" i="12"/>
  <c r="O235" i="12" s="1"/>
  <c r="L236" i="12"/>
  <c r="I236" i="12"/>
  <c r="I235" i="12" s="1"/>
  <c r="F236" i="12"/>
  <c r="F235" i="12" s="1"/>
  <c r="N235" i="12"/>
  <c r="M235" i="12"/>
  <c r="K235" i="12"/>
  <c r="J235" i="12"/>
  <c r="H235" i="12"/>
  <c r="G235" i="12"/>
  <c r="E235" i="12"/>
  <c r="D235" i="12"/>
  <c r="O234" i="12"/>
  <c r="O233" i="12" s="1"/>
  <c r="L234" i="12"/>
  <c r="I234" i="12"/>
  <c r="I233" i="12" s="1"/>
  <c r="F234" i="12"/>
  <c r="N233" i="12"/>
  <c r="M233" i="12"/>
  <c r="L233" i="12"/>
  <c r="K233" i="12"/>
  <c r="J233" i="12"/>
  <c r="H233" i="12"/>
  <c r="G233" i="12"/>
  <c r="E233" i="12"/>
  <c r="D233" i="12"/>
  <c r="O232" i="12"/>
  <c r="L232" i="12"/>
  <c r="I232" i="12"/>
  <c r="F232" i="12"/>
  <c r="O229" i="12"/>
  <c r="L229" i="12"/>
  <c r="I229" i="12"/>
  <c r="F229" i="12"/>
  <c r="O228" i="12"/>
  <c r="L228" i="12"/>
  <c r="L227" i="12" s="1"/>
  <c r="I228" i="12"/>
  <c r="F228" i="12"/>
  <c r="O227" i="12"/>
  <c r="N227" i="12"/>
  <c r="M227" i="12"/>
  <c r="K227" i="12"/>
  <c r="J227" i="12"/>
  <c r="H227" i="12"/>
  <c r="G227" i="12"/>
  <c r="F227" i="12"/>
  <c r="E227" i="12"/>
  <c r="D227" i="12"/>
  <c r="O226" i="12"/>
  <c r="L226" i="12"/>
  <c r="I226" i="12"/>
  <c r="F226" i="12"/>
  <c r="O225" i="12"/>
  <c r="L225" i="12"/>
  <c r="I225" i="12"/>
  <c r="F225" i="12"/>
  <c r="O224" i="12"/>
  <c r="L224" i="12"/>
  <c r="I224" i="12"/>
  <c r="D224" i="12"/>
  <c r="F224" i="12" s="1"/>
  <c r="O223" i="12"/>
  <c r="L223" i="12"/>
  <c r="I223" i="12"/>
  <c r="F223" i="12"/>
  <c r="O222" i="12"/>
  <c r="L222" i="12"/>
  <c r="I222" i="12"/>
  <c r="F222" i="12"/>
  <c r="O221" i="12"/>
  <c r="L221" i="12"/>
  <c r="I221" i="12"/>
  <c r="F221" i="12"/>
  <c r="O220" i="12"/>
  <c r="L220" i="12"/>
  <c r="I220" i="12"/>
  <c r="F220" i="12"/>
  <c r="O219" i="12"/>
  <c r="L219" i="12"/>
  <c r="I219" i="12"/>
  <c r="F219" i="12"/>
  <c r="O218" i="12"/>
  <c r="L218" i="12"/>
  <c r="I218" i="12"/>
  <c r="F218" i="12"/>
  <c r="O217" i="12"/>
  <c r="L217" i="12"/>
  <c r="I217" i="12"/>
  <c r="F217" i="12"/>
  <c r="N216" i="12"/>
  <c r="M216" i="12"/>
  <c r="K216" i="12"/>
  <c r="J216" i="12"/>
  <c r="H216" i="12"/>
  <c r="G216" i="12"/>
  <c r="E216" i="12"/>
  <c r="D216" i="12"/>
  <c r="O215" i="12"/>
  <c r="L215" i="12"/>
  <c r="I215" i="12"/>
  <c r="F215" i="12"/>
  <c r="O214" i="12"/>
  <c r="L214" i="12"/>
  <c r="I214" i="12"/>
  <c r="F214" i="12"/>
  <c r="O213" i="12"/>
  <c r="L213" i="12"/>
  <c r="I213" i="12"/>
  <c r="F213" i="12"/>
  <c r="O212" i="12"/>
  <c r="L212" i="12"/>
  <c r="I212" i="12"/>
  <c r="F212" i="12"/>
  <c r="O211" i="12"/>
  <c r="L211" i="12"/>
  <c r="I211" i="12"/>
  <c r="F211" i="12"/>
  <c r="O210" i="12"/>
  <c r="L210" i="12"/>
  <c r="I210" i="12"/>
  <c r="F210" i="12"/>
  <c r="O209" i="12"/>
  <c r="L209" i="12"/>
  <c r="I209" i="12"/>
  <c r="F209" i="12"/>
  <c r="O208" i="12"/>
  <c r="L208" i="12"/>
  <c r="I208" i="12"/>
  <c r="F208" i="12"/>
  <c r="O207" i="12"/>
  <c r="L207" i="12"/>
  <c r="I207" i="12"/>
  <c r="F207" i="12"/>
  <c r="O206" i="12"/>
  <c r="L206" i="12"/>
  <c r="I206" i="12"/>
  <c r="F206" i="12"/>
  <c r="N205" i="12"/>
  <c r="M205" i="12"/>
  <c r="K205" i="12"/>
  <c r="J205" i="12"/>
  <c r="H205" i="12"/>
  <c r="G205" i="12"/>
  <c r="E205" i="12"/>
  <c r="D205" i="12"/>
  <c r="O203" i="12"/>
  <c r="L203" i="12"/>
  <c r="I203" i="12"/>
  <c r="F203" i="12"/>
  <c r="O202" i="12"/>
  <c r="L202" i="12"/>
  <c r="I202" i="12"/>
  <c r="F202" i="12"/>
  <c r="O201" i="12"/>
  <c r="L201" i="12"/>
  <c r="I201" i="12"/>
  <c r="F201" i="12"/>
  <c r="O200" i="12"/>
  <c r="L200" i="12"/>
  <c r="I200" i="12"/>
  <c r="F200" i="12"/>
  <c r="O199" i="12"/>
  <c r="L199" i="12"/>
  <c r="L198" i="12" s="1"/>
  <c r="I199" i="12"/>
  <c r="I198" i="12" s="1"/>
  <c r="F199" i="12"/>
  <c r="N198" i="12"/>
  <c r="N196" i="12" s="1"/>
  <c r="M198" i="12"/>
  <c r="M196" i="12" s="1"/>
  <c r="K198" i="12"/>
  <c r="K196" i="12" s="1"/>
  <c r="J198" i="12"/>
  <c r="J196" i="12" s="1"/>
  <c r="H198" i="12"/>
  <c r="H196" i="12" s="1"/>
  <c r="G198" i="12"/>
  <c r="G196" i="12" s="1"/>
  <c r="E198" i="12"/>
  <c r="E196" i="12" s="1"/>
  <c r="D198" i="12"/>
  <c r="O197" i="12"/>
  <c r="L197" i="12"/>
  <c r="I197" i="12"/>
  <c r="F197" i="12"/>
  <c r="D196" i="12"/>
  <c r="O193" i="12"/>
  <c r="O192" i="12" s="1"/>
  <c r="O191" i="12" s="1"/>
  <c r="L193" i="12"/>
  <c r="L192" i="12" s="1"/>
  <c r="L191" i="12" s="1"/>
  <c r="I193" i="12"/>
  <c r="I192" i="12" s="1"/>
  <c r="F193" i="12"/>
  <c r="N192" i="12"/>
  <c r="N191" i="12" s="1"/>
  <c r="M192" i="12"/>
  <c r="K192" i="12"/>
  <c r="K191" i="12" s="1"/>
  <c r="J192" i="12"/>
  <c r="J191" i="12" s="1"/>
  <c r="H192" i="12"/>
  <c r="H191" i="12" s="1"/>
  <c r="G192" i="12"/>
  <c r="G191" i="12" s="1"/>
  <c r="E192" i="12"/>
  <c r="E191" i="12" s="1"/>
  <c r="D192" i="12"/>
  <c r="D191" i="12" s="1"/>
  <c r="M191" i="12"/>
  <c r="I191" i="12"/>
  <c r="O190" i="12"/>
  <c r="L190" i="12"/>
  <c r="I190" i="12"/>
  <c r="F190" i="12"/>
  <c r="O189" i="12"/>
  <c r="L189" i="12"/>
  <c r="I189" i="12"/>
  <c r="I188" i="12" s="1"/>
  <c r="F189" i="12"/>
  <c r="O188" i="12"/>
  <c r="O187" i="12" s="1"/>
  <c r="N188" i="12"/>
  <c r="N187" i="12" s="1"/>
  <c r="M188" i="12"/>
  <c r="K188" i="12"/>
  <c r="J188" i="12"/>
  <c r="H188" i="12"/>
  <c r="G188" i="12"/>
  <c r="F188" i="12"/>
  <c r="E188" i="12"/>
  <c r="D188" i="12"/>
  <c r="D187" i="12" s="1"/>
  <c r="O186" i="12"/>
  <c r="L186" i="12"/>
  <c r="I186" i="12"/>
  <c r="F186" i="12"/>
  <c r="O185" i="12"/>
  <c r="L185" i="12"/>
  <c r="L184" i="12" s="1"/>
  <c r="I185" i="12"/>
  <c r="F185" i="12"/>
  <c r="O184" i="12"/>
  <c r="N184" i="12"/>
  <c r="M184" i="12"/>
  <c r="K184" i="12"/>
  <c r="J184" i="12"/>
  <c r="H184" i="12"/>
  <c r="G184" i="12"/>
  <c r="F184" i="12"/>
  <c r="E184" i="12"/>
  <c r="D184" i="12"/>
  <c r="O183" i="12"/>
  <c r="L183" i="12"/>
  <c r="I183" i="12"/>
  <c r="F183" i="12"/>
  <c r="O182" i="12"/>
  <c r="L182" i="12"/>
  <c r="I182" i="12"/>
  <c r="F182" i="12"/>
  <c r="O181" i="12"/>
  <c r="L181" i="12"/>
  <c r="I181" i="12"/>
  <c r="F181" i="12"/>
  <c r="O180" i="12"/>
  <c r="L180" i="12"/>
  <c r="L179" i="12" s="1"/>
  <c r="I180" i="12"/>
  <c r="F180" i="12"/>
  <c r="N179" i="12"/>
  <c r="M179" i="12"/>
  <c r="K179" i="12"/>
  <c r="J179" i="12"/>
  <c r="I179" i="12"/>
  <c r="H179" i="12"/>
  <c r="G179" i="12"/>
  <c r="E179" i="12"/>
  <c r="D179" i="12"/>
  <c r="O178" i="12"/>
  <c r="L178" i="12"/>
  <c r="I178" i="12"/>
  <c r="F178" i="12"/>
  <c r="O177" i="12"/>
  <c r="L177" i="12"/>
  <c r="I177" i="12"/>
  <c r="F177" i="12"/>
  <c r="O176" i="12"/>
  <c r="O175" i="12" s="1"/>
  <c r="L176" i="12"/>
  <c r="I176" i="12"/>
  <c r="F176" i="12"/>
  <c r="N175" i="12"/>
  <c r="M175" i="12"/>
  <c r="K175" i="12"/>
  <c r="J175" i="12"/>
  <c r="J174" i="12" s="1"/>
  <c r="J173" i="12" s="1"/>
  <c r="H175" i="12"/>
  <c r="G175" i="12"/>
  <c r="E175" i="12"/>
  <c r="D175" i="12"/>
  <c r="N174" i="12"/>
  <c r="O172" i="12"/>
  <c r="L172" i="12"/>
  <c r="I172" i="12"/>
  <c r="F172" i="12"/>
  <c r="O171" i="12"/>
  <c r="L171" i="12"/>
  <c r="I171" i="12"/>
  <c r="F171" i="12"/>
  <c r="O170" i="12"/>
  <c r="L170" i="12"/>
  <c r="I170" i="12"/>
  <c r="F170" i="12"/>
  <c r="O169" i="12"/>
  <c r="L169" i="12"/>
  <c r="I169" i="12"/>
  <c r="F169" i="12"/>
  <c r="O168" i="12"/>
  <c r="L168" i="12"/>
  <c r="I168" i="12"/>
  <c r="F168" i="12"/>
  <c r="O167" i="12"/>
  <c r="O166" i="12" s="1"/>
  <c r="L167" i="12"/>
  <c r="I167" i="12"/>
  <c r="F167" i="12"/>
  <c r="F166" i="12" s="1"/>
  <c r="N166" i="12"/>
  <c r="M166" i="12"/>
  <c r="M165" i="12" s="1"/>
  <c r="K166" i="12"/>
  <c r="J166" i="12"/>
  <c r="J165" i="12" s="1"/>
  <c r="H166" i="12"/>
  <c r="H165" i="12" s="1"/>
  <c r="G166" i="12"/>
  <c r="G165" i="12" s="1"/>
  <c r="E166" i="12"/>
  <c r="E165" i="12" s="1"/>
  <c r="D166" i="12"/>
  <c r="D165" i="12" s="1"/>
  <c r="N165" i="12"/>
  <c r="K165" i="12"/>
  <c r="O164" i="12"/>
  <c r="L164" i="12"/>
  <c r="I164" i="12"/>
  <c r="F164" i="12"/>
  <c r="O163" i="12"/>
  <c r="L163" i="12"/>
  <c r="I163" i="12"/>
  <c r="F163" i="12"/>
  <c r="O162" i="12"/>
  <c r="L162" i="12"/>
  <c r="I162" i="12"/>
  <c r="F162" i="12"/>
  <c r="O161" i="12"/>
  <c r="L161" i="12"/>
  <c r="I161" i="12"/>
  <c r="I160" i="12" s="1"/>
  <c r="F161" i="12"/>
  <c r="O160" i="12"/>
  <c r="N160" i="12"/>
  <c r="M160" i="12"/>
  <c r="K160" i="12"/>
  <c r="J160" i="12"/>
  <c r="H160" i="12"/>
  <c r="G160" i="12"/>
  <c r="F160" i="12"/>
  <c r="E160" i="12"/>
  <c r="D160" i="12"/>
  <c r="O159" i="12"/>
  <c r="L159" i="12"/>
  <c r="I159" i="12"/>
  <c r="F159" i="12"/>
  <c r="O158" i="12"/>
  <c r="L158" i="12"/>
  <c r="I158" i="12"/>
  <c r="F158" i="12"/>
  <c r="O157" i="12"/>
  <c r="L157" i="12"/>
  <c r="I157" i="12"/>
  <c r="F157" i="12"/>
  <c r="O156" i="12"/>
  <c r="L156" i="12"/>
  <c r="I156" i="12"/>
  <c r="F156" i="12"/>
  <c r="O155" i="12"/>
  <c r="L155" i="12"/>
  <c r="I155" i="12"/>
  <c r="F155" i="12"/>
  <c r="O154" i="12"/>
  <c r="L154" i="12"/>
  <c r="I154" i="12"/>
  <c r="F154" i="12"/>
  <c r="O153" i="12"/>
  <c r="L153" i="12"/>
  <c r="I153" i="12"/>
  <c r="F153" i="12"/>
  <c r="O152" i="12"/>
  <c r="L152" i="12"/>
  <c r="I152" i="12"/>
  <c r="I151" i="12" s="1"/>
  <c r="F152" i="12"/>
  <c r="O151" i="12"/>
  <c r="N151" i="12"/>
  <c r="M151" i="12"/>
  <c r="K151" i="12"/>
  <c r="J151" i="12"/>
  <c r="H151" i="12"/>
  <c r="G151" i="12"/>
  <c r="E151" i="12"/>
  <c r="D151" i="12"/>
  <c r="O150" i="12"/>
  <c r="L150" i="12"/>
  <c r="I150" i="12"/>
  <c r="F150" i="12"/>
  <c r="O149" i="12"/>
  <c r="L149" i="12"/>
  <c r="I149" i="12"/>
  <c r="F149" i="12"/>
  <c r="O148" i="12"/>
  <c r="L148" i="12"/>
  <c r="I148" i="12"/>
  <c r="F148" i="12"/>
  <c r="O147" i="12"/>
  <c r="L147" i="12"/>
  <c r="I147" i="12"/>
  <c r="F147" i="12"/>
  <c r="O146" i="12"/>
  <c r="L146" i="12"/>
  <c r="I146" i="12"/>
  <c r="F146" i="12"/>
  <c r="O145" i="12"/>
  <c r="L145" i="12"/>
  <c r="I145" i="12"/>
  <c r="F145" i="12"/>
  <c r="O144" i="12"/>
  <c r="N144" i="12"/>
  <c r="M144" i="12"/>
  <c r="K144" i="12"/>
  <c r="J144" i="12"/>
  <c r="H144" i="12"/>
  <c r="G144" i="12"/>
  <c r="E144" i="12"/>
  <c r="D144" i="12"/>
  <c r="O143" i="12"/>
  <c r="L143" i="12"/>
  <c r="I143" i="12"/>
  <c r="F143" i="12"/>
  <c r="O142" i="12"/>
  <c r="L142" i="12"/>
  <c r="L141" i="12" s="1"/>
  <c r="I142" i="12"/>
  <c r="F142" i="12"/>
  <c r="F141" i="12" s="1"/>
  <c r="N141" i="12"/>
  <c r="M141" i="12"/>
  <c r="K141" i="12"/>
  <c r="J141" i="12"/>
  <c r="H141" i="12"/>
  <c r="G141" i="12"/>
  <c r="E141" i="12"/>
  <c r="D141" i="12"/>
  <c r="O140" i="12"/>
  <c r="L140" i="12"/>
  <c r="I140" i="12"/>
  <c r="F140" i="12"/>
  <c r="O139" i="12"/>
  <c r="L139" i="12"/>
  <c r="I139" i="12"/>
  <c r="F139" i="12"/>
  <c r="O138" i="12"/>
  <c r="L138" i="12"/>
  <c r="I138" i="12"/>
  <c r="F138" i="12"/>
  <c r="O137" i="12"/>
  <c r="L137" i="12"/>
  <c r="L136" i="12" s="1"/>
  <c r="I137" i="12"/>
  <c r="F137" i="12"/>
  <c r="F136" i="12" s="1"/>
  <c r="N136" i="12"/>
  <c r="M136" i="12"/>
  <c r="K136" i="12"/>
  <c r="J136" i="12"/>
  <c r="H136" i="12"/>
  <c r="G136" i="12"/>
  <c r="E136" i="12"/>
  <c r="D136" i="12"/>
  <c r="O135" i="12"/>
  <c r="L135" i="12"/>
  <c r="I135" i="12"/>
  <c r="F135" i="12"/>
  <c r="O134" i="12"/>
  <c r="L134" i="12"/>
  <c r="I134" i="12"/>
  <c r="F134" i="12"/>
  <c r="O133" i="12"/>
  <c r="L133" i="12"/>
  <c r="I133" i="12"/>
  <c r="F133" i="12"/>
  <c r="O132" i="12"/>
  <c r="L132" i="12"/>
  <c r="L131" i="12" s="1"/>
  <c r="I132" i="12"/>
  <c r="F132" i="12"/>
  <c r="N131" i="12"/>
  <c r="M131" i="12"/>
  <c r="K131" i="12"/>
  <c r="J131" i="12"/>
  <c r="H131" i="12"/>
  <c r="G131" i="12"/>
  <c r="E131" i="12"/>
  <c r="D131" i="12"/>
  <c r="H130" i="12"/>
  <c r="O129" i="12"/>
  <c r="L129" i="12"/>
  <c r="L128" i="12" s="1"/>
  <c r="I129" i="12"/>
  <c r="F129" i="12"/>
  <c r="O128" i="12"/>
  <c r="N128" i="12"/>
  <c r="M128" i="12"/>
  <c r="K128" i="12"/>
  <c r="J128" i="12"/>
  <c r="H128" i="12"/>
  <c r="G128" i="12"/>
  <c r="F128" i="12"/>
  <c r="E128" i="12"/>
  <c r="D128" i="12"/>
  <c r="O127" i="12"/>
  <c r="L127" i="12"/>
  <c r="I127" i="12"/>
  <c r="F127" i="12"/>
  <c r="O126" i="12"/>
  <c r="L126" i="12"/>
  <c r="I126" i="12"/>
  <c r="F126" i="12"/>
  <c r="O125" i="12"/>
  <c r="L125" i="12"/>
  <c r="I125" i="12"/>
  <c r="F125" i="12"/>
  <c r="O124" i="12"/>
  <c r="L124" i="12"/>
  <c r="I124" i="12"/>
  <c r="F124" i="12"/>
  <c r="O123" i="12"/>
  <c r="O122" i="12" s="1"/>
  <c r="L123" i="12"/>
  <c r="I123" i="12"/>
  <c r="F123" i="12"/>
  <c r="F122" i="12" s="1"/>
  <c r="N122" i="12"/>
  <c r="M122" i="12"/>
  <c r="K122" i="12"/>
  <c r="J122" i="12"/>
  <c r="H122" i="12"/>
  <c r="G122" i="12"/>
  <c r="E122" i="12"/>
  <c r="D122" i="12"/>
  <c r="O121" i="12"/>
  <c r="L121" i="12"/>
  <c r="I121" i="12"/>
  <c r="F121" i="12"/>
  <c r="O120" i="12"/>
  <c r="L120" i="12"/>
  <c r="I120" i="12"/>
  <c r="F120" i="12"/>
  <c r="O119" i="12"/>
  <c r="L119" i="12"/>
  <c r="I119" i="12"/>
  <c r="F119" i="12"/>
  <c r="O118" i="12"/>
  <c r="L118" i="12"/>
  <c r="I118" i="12"/>
  <c r="F118" i="12"/>
  <c r="O117" i="12"/>
  <c r="L117" i="12"/>
  <c r="I117" i="12"/>
  <c r="I116" i="12" s="1"/>
  <c r="F117" i="12"/>
  <c r="F116" i="12" s="1"/>
  <c r="N116" i="12"/>
  <c r="M116" i="12"/>
  <c r="K116" i="12"/>
  <c r="J116" i="12"/>
  <c r="H116" i="12"/>
  <c r="G116" i="12"/>
  <c r="E116" i="12"/>
  <c r="D116" i="12"/>
  <c r="O115" i="12"/>
  <c r="L115" i="12"/>
  <c r="I115" i="12"/>
  <c r="F115" i="12"/>
  <c r="O114" i="12"/>
  <c r="L114" i="12"/>
  <c r="I114" i="12"/>
  <c r="F114" i="12"/>
  <c r="O113" i="12"/>
  <c r="L113" i="12"/>
  <c r="I113" i="12"/>
  <c r="F113" i="12"/>
  <c r="F112" i="12" s="1"/>
  <c r="N112" i="12"/>
  <c r="M112" i="12"/>
  <c r="K112" i="12"/>
  <c r="J112" i="12"/>
  <c r="H112" i="12"/>
  <c r="G112" i="12"/>
  <c r="E112" i="12"/>
  <c r="D112" i="12"/>
  <c r="O111" i="12"/>
  <c r="L111" i="12"/>
  <c r="I111" i="12"/>
  <c r="F111" i="12"/>
  <c r="O110" i="12"/>
  <c r="L110" i="12"/>
  <c r="I110" i="12"/>
  <c r="F110" i="12"/>
  <c r="O109" i="12"/>
  <c r="L109" i="12"/>
  <c r="I109" i="12"/>
  <c r="F109" i="12"/>
  <c r="O108" i="12"/>
  <c r="L108" i="12"/>
  <c r="I108" i="12"/>
  <c r="F108" i="12"/>
  <c r="O107" i="12"/>
  <c r="L107" i="12"/>
  <c r="I107" i="12"/>
  <c r="F107" i="12"/>
  <c r="O106" i="12"/>
  <c r="L106" i="12"/>
  <c r="I106" i="12"/>
  <c r="F106" i="12"/>
  <c r="O105" i="12"/>
  <c r="L105" i="12"/>
  <c r="I105" i="12"/>
  <c r="F105" i="12"/>
  <c r="O104" i="12"/>
  <c r="L104" i="12"/>
  <c r="I104" i="12"/>
  <c r="F104" i="12"/>
  <c r="N103" i="12"/>
  <c r="M103" i="12"/>
  <c r="K103" i="12"/>
  <c r="J103" i="12"/>
  <c r="H103" i="12"/>
  <c r="G103" i="12"/>
  <c r="E103" i="12"/>
  <c r="D103" i="12"/>
  <c r="O102" i="12"/>
  <c r="L102" i="12"/>
  <c r="I102" i="12"/>
  <c r="F102" i="12"/>
  <c r="O101" i="12"/>
  <c r="L101" i="12"/>
  <c r="I101" i="12"/>
  <c r="F101" i="12"/>
  <c r="O100" i="12"/>
  <c r="L100" i="12"/>
  <c r="I100" i="12"/>
  <c r="F100" i="12"/>
  <c r="O99" i="12"/>
  <c r="L99" i="12"/>
  <c r="I99" i="12"/>
  <c r="F99" i="12"/>
  <c r="O98" i="12"/>
  <c r="L98" i="12"/>
  <c r="I98" i="12"/>
  <c r="F98" i="12"/>
  <c r="O97" i="12"/>
  <c r="L97" i="12"/>
  <c r="I97" i="12"/>
  <c r="F97" i="12"/>
  <c r="O96" i="12"/>
  <c r="L96" i="12"/>
  <c r="I96" i="12"/>
  <c r="F96" i="12"/>
  <c r="N95" i="12"/>
  <c r="M95" i="12"/>
  <c r="K95" i="12"/>
  <c r="J95" i="12"/>
  <c r="H95" i="12"/>
  <c r="G95" i="12"/>
  <c r="E95" i="12"/>
  <c r="D95" i="12"/>
  <c r="O94" i="12"/>
  <c r="L94" i="12"/>
  <c r="I94" i="12"/>
  <c r="F94" i="12"/>
  <c r="O93" i="12"/>
  <c r="L93" i="12"/>
  <c r="I93" i="12"/>
  <c r="F93" i="12"/>
  <c r="O92" i="12"/>
  <c r="L92" i="12"/>
  <c r="I92" i="12"/>
  <c r="F92" i="12"/>
  <c r="O91" i="12"/>
  <c r="L91" i="12"/>
  <c r="I91" i="12"/>
  <c r="F91" i="12"/>
  <c r="O90" i="12"/>
  <c r="L90" i="12"/>
  <c r="I90" i="12"/>
  <c r="I89" i="12" s="1"/>
  <c r="F90" i="12"/>
  <c r="N89" i="12"/>
  <c r="M89" i="12"/>
  <c r="K89" i="12"/>
  <c r="J89" i="12"/>
  <c r="H89" i="12"/>
  <c r="G89" i="12"/>
  <c r="E89" i="12"/>
  <c r="D89" i="12"/>
  <c r="O88" i="12"/>
  <c r="L88" i="12"/>
  <c r="I88" i="12"/>
  <c r="F88" i="12"/>
  <c r="O87" i="12"/>
  <c r="L87" i="12"/>
  <c r="I87" i="12"/>
  <c r="F87" i="12"/>
  <c r="O86" i="12"/>
  <c r="L86" i="12"/>
  <c r="I86" i="12"/>
  <c r="F86" i="12"/>
  <c r="O85" i="12"/>
  <c r="L85" i="12"/>
  <c r="L84" i="12" s="1"/>
  <c r="I85" i="12"/>
  <c r="F85" i="12"/>
  <c r="F84" i="12" s="1"/>
  <c r="N84" i="12"/>
  <c r="M84" i="12"/>
  <c r="K84" i="12"/>
  <c r="J84" i="12"/>
  <c r="H84" i="12"/>
  <c r="G84" i="12"/>
  <c r="E84" i="12"/>
  <c r="D84" i="12"/>
  <c r="O82" i="12"/>
  <c r="L82" i="12"/>
  <c r="I82" i="12"/>
  <c r="F82" i="12"/>
  <c r="O81" i="12"/>
  <c r="L81" i="12"/>
  <c r="L80" i="12" s="1"/>
  <c r="I81" i="12"/>
  <c r="F81" i="12"/>
  <c r="F80" i="12" s="1"/>
  <c r="N80" i="12"/>
  <c r="M80" i="12"/>
  <c r="K80" i="12"/>
  <c r="J80" i="12"/>
  <c r="I80" i="12"/>
  <c r="H80" i="12"/>
  <c r="G80" i="12"/>
  <c r="E80" i="12"/>
  <c r="D80" i="12"/>
  <c r="O79" i="12"/>
  <c r="L79" i="12"/>
  <c r="I79" i="12"/>
  <c r="F79" i="12"/>
  <c r="O78" i="12"/>
  <c r="L78" i="12"/>
  <c r="I78" i="12"/>
  <c r="I77" i="12" s="1"/>
  <c r="F78" i="12"/>
  <c r="O77" i="12"/>
  <c r="N77" i="12"/>
  <c r="M77" i="12"/>
  <c r="K77" i="12"/>
  <c r="J77" i="12"/>
  <c r="H77" i="12"/>
  <c r="H76" i="12" s="1"/>
  <c r="G77" i="12"/>
  <c r="F77" i="12"/>
  <c r="E77" i="12"/>
  <c r="D77" i="12"/>
  <c r="M76" i="12"/>
  <c r="O74" i="12"/>
  <c r="L74" i="12"/>
  <c r="I74" i="12"/>
  <c r="F74" i="12"/>
  <c r="O73" i="12"/>
  <c r="L73" i="12"/>
  <c r="I73" i="12"/>
  <c r="F73" i="12"/>
  <c r="O72" i="12"/>
  <c r="L72" i="12"/>
  <c r="I72" i="12"/>
  <c r="F72" i="12"/>
  <c r="O71" i="12"/>
  <c r="L71" i="12"/>
  <c r="I71" i="12"/>
  <c r="F71" i="12"/>
  <c r="O70" i="12"/>
  <c r="O69" i="12" s="1"/>
  <c r="L70" i="12"/>
  <c r="I70" i="12"/>
  <c r="F70" i="12"/>
  <c r="N69" i="12"/>
  <c r="M69" i="12"/>
  <c r="K69" i="12"/>
  <c r="K67" i="12" s="1"/>
  <c r="J69" i="12"/>
  <c r="J67" i="12" s="1"/>
  <c r="H69" i="12"/>
  <c r="H67" i="12" s="1"/>
  <c r="G69" i="12"/>
  <c r="G67" i="12" s="1"/>
  <c r="E69" i="12"/>
  <c r="D69" i="12"/>
  <c r="D67" i="12" s="1"/>
  <c r="O68" i="12"/>
  <c r="L68" i="12"/>
  <c r="I68" i="12"/>
  <c r="F68" i="12"/>
  <c r="N67" i="12"/>
  <c r="M67" i="12"/>
  <c r="E67" i="12"/>
  <c r="O66" i="12"/>
  <c r="L66" i="12"/>
  <c r="I66" i="12"/>
  <c r="F66" i="12"/>
  <c r="O65" i="12"/>
  <c r="L65" i="12"/>
  <c r="I65" i="12"/>
  <c r="F65" i="12"/>
  <c r="O64" i="12"/>
  <c r="L64" i="12"/>
  <c r="I64" i="12"/>
  <c r="F64" i="12"/>
  <c r="O63" i="12"/>
  <c r="L63" i="12"/>
  <c r="I63" i="12"/>
  <c r="F63" i="12"/>
  <c r="O62" i="12"/>
  <c r="L62" i="12"/>
  <c r="I62" i="12"/>
  <c r="F62" i="12"/>
  <c r="O61" i="12"/>
  <c r="L61" i="12"/>
  <c r="I61" i="12"/>
  <c r="F61" i="12"/>
  <c r="O60" i="12"/>
  <c r="L60" i="12"/>
  <c r="I60" i="12"/>
  <c r="F60" i="12"/>
  <c r="O59" i="12"/>
  <c r="L59" i="12"/>
  <c r="L58" i="12" s="1"/>
  <c r="I59" i="12"/>
  <c r="F59" i="12"/>
  <c r="N58" i="12"/>
  <c r="M58" i="12"/>
  <c r="K58" i="12"/>
  <c r="J58" i="12"/>
  <c r="H58" i="12"/>
  <c r="G58" i="12"/>
  <c r="E58" i="12"/>
  <c r="D58" i="12"/>
  <c r="O57" i="12"/>
  <c r="L57" i="12"/>
  <c r="I57" i="12"/>
  <c r="F57" i="12"/>
  <c r="O56" i="12"/>
  <c r="L56" i="12"/>
  <c r="L55" i="12" s="1"/>
  <c r="L54" i="12" s="1"/>
  <c r="I56" i="12"/>
  <c r="I55" i="12" s="1"/>
  <c r="F56" i="12"/>
  <c r="N55" i="12"/>
  <c r="M55" i="12"/>
  <c r="K55" i="12"/>
  <c r="J55" i="12"/>
  <c r="J54" i="12" s="1"/>
  <c r="J53" i="12" s="1"/>
  <c r="H55" i="12"/>
  <c r="H54" i="12" s="1"/>
  <c r="G55" i="12"/>
  <c r="G54" i="12" s="1"/>
  <c r="E55" i="12"/>
  <c r="D55" i="12"/>
  <c r="N54" i="12"/>
  <c r="O47" i="12"/>
  <c r="C47" i="12" s="1"/>
  <c r="O46" i="12"/>
  <c r="N45" i="12"/>
  <c r="M45" i="12"/>
  <c r="L44" i="12"/>
  <c r="L43" i="12" s="1"/>
  <c r="I44" i="12"/>
  <c r="I43" i="12" s="1"/>
  <c r="F44" i="12"/>
  <c r="F43" i="12" s="1"/>
  <c r="K43" i="12"/>
  <c r="J43" i="12"/>
  <c r="H43" i="12"/>
  <c r="G43" i="12"/>
  <c r="E43" i="12"/>
  <c r="D43" i="12"/>
  <c r="F42" i="12"/>
  <c r="F41" i="12" s="1"/>
  <c r="C41" i="12" s="1"/>
  <c r="E41" i="12"/>
  <c r="D41" i="12"/>
  <c r="L40" i="12"/>
  <c r="C40" i="12" s="1"/>
  <c r="L39" i="12"/>
  <c r="C39" i="12" s="1"/>
  <c r="L38" i="12"/>
  <c r="C38" i="12" s="1"/>
  <c r="L37" i="12"/>
  <c r="C37" i="12" s="1"/>
  <c r="K36" i="12"/>
  <c r="J36" i="12"/>
  <c r="L35" i="12"/>
  <c r="C35" i="12" s="1"/>
  <c r="L34" i="12"/>
  <c r="K33" i="12"/>
  <c r="J33" i="12"/>
  <c r="L32" i="12"/>
  <c r="C32" i="12" s="1"/>
  <c r="K31" i="12"/>
  <c r="J31" i="12"/>
  <c r="L30" i="12"/>
  <c r="C30" i="12" s="1"/>
  <c r="L29" i="12"/>
  <c r="C29" i="12" s="1"/>
  <c r="L28" i="12"/>
  <c r="C28" i="12" s="1"/>
  <c r="K27" i="12"/>
  <c r="J27" i="12"/>
  <c r="F25" i="12"/>
  <c r="C25" i="12" s="1"/>
  <c r="I24" i="12"/>
  <c r="O23" i="12"/>
  <c r="L23" i="12"/>
  <c r="I23" i="12"/>
  <c r="F23" i="12"/>
  <c r="O22" i="12"/>
  <c r="O21" i="12" s="1"/>
  <c r="L22" i="12"/>
  <c r="L21" i="12" s="1"/>
  <c r="I22" i="12"/>
  <c r="I21" i="12" s="1"/>
  <c r="I289" i="12" s="1"/>
  <c r="F22" i="12"/>
  <c r="F21" i="12" s="1"/>
  <c r="N21" i="12"/>
  <c r="N289" i="12" s="1"/>
  <c r="N288" i="12" s="1"/>
  <c r="M21" i="12"/>
  <c r="M289" i="12" s="1"/>
  <c r="M288" i="12" s="1"/>
  <c r="K21" i="12"/>
  <c r="K289" i="12" s="1"/>
  <c r="K288" i="12" s="1"/>
  <c r="J21" i="12"/>
  <c r="J289" i="12" s="1"/>
  <c r="H21" i="12"/>
  <c r="H289" i="12" s="1"/>
  <c r="H288" i="12" s="1"/>
  <c r="G21" i="12"/>
  <c r="G289" i="12" s="1"/>
  <c r="E21" i="12"/>
  <c r="E20" i="12" s="1"/>
  <c r="D21" i="12"/>
  <c r="D289" i="12" s="1"/>
  <c r="O166" i="13" l="1"/>
  <c r="O165" i="13" s="1"/>
  <c r="C121" i="13"/>
  <c r="C242" i="13"/>
  <c r="C262" i="13"/>
  <c r="C284" i="13"/>
  <c r="C298" i="13"/>
  <c r="N83" i="12"/>
  <c r="C135" i="12"/>
  <c r="C147" i="12"/>
  <c r="C236" i="12"/>
  <c r="N269" i="12"/>
  <c r="C104" i="12"/>
  <c r="G204" i="12"/>
  <c r="G195" i="12" s="1"/>
  <c r="G194" i="12" s="1"/>
  <c r="M204" i="12"/>
  <c r="M195" i="12" s="1"/>
  <c r="D231" i="12"/>
  <c r="G259" i="12"/>
  <c r="C298" i="12"/>
  <c r="O136" i="13"/>
  <c r="C71" i="13"/>
  <c r="C149" i="13"/>
  <c r="C170" i="13"/>
  <c r="K173" i="13"/>
  <c r="C240" i="13"/>
  <c r="C241" i="13"/>
  <c r="G259" i="13"/>
  <c r="M259" i="13"/>
  <c r="I260" i="13"/>
  <c r="C59" i="13"/>
  <c r="C62" i="13"/>
  <c r="C102" i="13"/>
  <c r="C106" i="13"/>
  <c r="C111" i="13"/>
  <c r="C154" i="13"/>
  <c r="C274" i="13"/>
  <c r="O276" i="13"/>
  <c r="M54" i="13"/>
  <c r="M53" i="13" s="1"/>
  <c r="C86" i="13"/>
  <c r="C124" i="13"/>
  <c r="D231" i="13"/>
  <c r="D259" i="13"/>
  <c r="J259" i="13"/>
  <c r="O260" i="13"/>
  <c r="H259" i="13"/>
  <c r="N259" i="13"/>
  <c r="K270" i="13"/>
  <c r="K269" i="13" s="1"/>
  <c r="J26" i="13"/>
  <c r="C79" i="13"/>
  <c r="C114" i="13"/>
  <c r="C162" i="13"/>
  <c r="C182" i="13"/>
  <c r="C212" i="13"/>
  <c r="C213" i="13"/>
  <c r="C218" i="13"/>
  <c r="C226" i="13"/>
  <c r="J231" i="13"/>
  <c r="O252" i="13"/>
  <c r="O251" i="13" s="1"/>
  <c r="C282" i="13"/>
  <c r="C294" i="13"/>
  <c r="O264" i="13"/>
  <c r="N20" i="13"/>
  <c r="D54" i="13"/>
  <c r="D53" i="13" s="1"/>
  <c r="J83" i="13"/>
  <c r="C85" i="13"/>
  <c r="C107" i="13"/>
  <c r="C117" i="13"/>
  <c r="C120" i="13"/>
  <c r="C133" i="13"/>
  <c r="C142" i="13"/>
  <c r="C146" i="13"/>
  <c r="C147" i="13"/>
  <c r="C148" i="13"/>
  <c r="C177" i="13"/>
  <c r="C206" i="13"/>
  <c r="C208" i="13"/>
  <c r="C210" i="13"/>
  <c r="C224" i="13"/>
  <c r="F233" i="13"/>
  <c r="C233" i="13" s="1"/>
  <c r="C266" i="13"/>
  <c r="C278" i="13"/>
  <c r="C280" i="13"/>
  <c r="G130" i="13"/>
  <c r="N174" i="13"/>
  <c r="N173" i="13" s="1"/>
  <c r="J288" i="13"/>
  <c r="C23" i="13"/>
  <c r="E53" i="13"/>
  <c r="J54" i="13"/>
  <c r="J53" i="13" s="1"/>
  <c r="H54" i="13"/>
  <c r="H53" i="13" s="1"/>
  <c r="C70" i="13"/>
  <c r="H76" i="13"/>
  <c r="L76" i="13"/>
  <c r="I76" i="13"/>
  <c r="C90" i="13"/>
  <c r="C98" i="13"/>
  <c r="C101" i="13"/>
  <c r="N83" i="13"/>
  <c r="N75" i="13" s="1"/>
  <c r="O122" i="13"/>
  <c r="C137" i="13"/>
  <c r="I136" i="13"/>
  <c r="K130" i="13"/>
  <c r="I144" i="13"/>
  <c r="C158" i="13"/>
  <c r="C169" i="13"/>
  <c r="M173" i="13"/>
  <c r="L179" i="13"/>
  <c r="C186" i="13"/>
  <c r="I187" i="13"/>
  <c r="N231" i="13"/>
  <c r="C254" i="13"/>
  <c r="C258" i="13"/>
  <c r="F283" i="13"/>
  <c r="O290" i="13"/>
  <c r="N288" i="13"/>
  <c r="L31" i="13"/>
  <c r="C31" i="13" s="1"/>
  <c r="C42" i="13"/>
  <c r="K53" i="13"/>
  <c r="C56" i="13"/>
  <c r="C57" i="13"/>
  <c r="C63" i="13"/>
  <c r="L67" i="13"/>
  <c r="C74" i="13"/>
  <c r="G76" i="13"/>
  <c r="K76" i="13"/>
  <c r="F84" i="13"/>
  <c r="C88" i="13"/>
  <c r="C105" i="13"/>
  <c r="C129" i="13"/>
  <c r="C132" i="13"/>
  <c r="F141" i="13"/>
  <c r="C141" i="13" s="1"/>
  <c r="L151" i="13"/>
  <c r="I166" i="13"/>
  <c r="C171" i="13"/>
  <c r="C172" i="13"/>
  <c r="H174" i="13"/>
  <c r="H173" i="13" s="1"/>
  <c r="L175" i="13"/>
  <c r="O196" i="13"/>
  <c r="D204" i="13"/>
  <c r="D195" i="13" s="1"/>
  <c r="H204" i="13"/>
  <c r="H195" i="13" s="1"/>
  <c r="N204" i="13"/>
  <c r="N195" i="13" s="1"/>
  <c r="L205" i="13"/>
  <c r="G231" i="13"/>
  <c r="M231" i="13"/>
  <c r="M230" i="13" s="1"/>
  <c r="K259" i="13"/>
  <c r="L272" i="13"/>
  <c r="F281" i="13"/>
  <c r="C281" i="13" s="1"/>
  <c r="C285" i="13"/>
  <c r="C295" i="13"/>
  <c r="M130" i="13"/>
  <c r="K289" i="13"/>
  <c r="K288" i="13" s="1"/>
  <c r="O45" i="13"/>
  <c r="C45" i="13" s="1"/>
  <c r="C60" i="13"/>
  <c r="I69" i="13"/>
  <c r="M83" i="13"/>
  <c r="I84" i="13"/>
  <c r="C99" i="13"/>
  <c r="F103" i="13"/>
  <c r="C110" i="13"/>
  <c r="O103" i="13"/>
  <c r="C115" i="13"/>
  <c r="C123" i="13"/>
  <c r="C153" i="13"/>
  <c r="C176" i="13"/>
  <c r="D187" i="13"/>
  <c r="C203" i="13"/>
  <c r="J195" i="13"/>
  <c r="C223" i="13"/>
  <c r="C227" i="13"/>
  <c r="C228" i="13"/>
  <c r="H231" i="13"/>
  <c r="H230" i="13" s="1"/>
  <c r="C236" i="13"/>
  <c r="I238" i="13"/>
  <c r="C244" i="13"/>
  <c r="N270" i="13"/>
  <c r="N269" i="13" s="1"/>
  <c r="K231" i="13"/>
  <c r="N54" i="13"/>
  <c r="G54" i="13"/>
  <c r="G53" i="13" s="1"/>
  <c r="I58" i="13"/>
  <c r="I54" i="13" s="1"/>
  <c r="C66" i="13"/>
  <c r="C82" i="13"/>
  <c r="H83" i="13"/>
  <c r="C94" i="13"/>
  <c r="C96" i="13"/>
  <c r="C97" i="13"/>
  <c r="O95" i="13"/>
  <c r="L103" i="13"/>
  <c r="O116" i="13"/>
  <c r="K83" i="13"/>
  <c r="K75" i="13" s="1"/>
  <c r="C128" i="13"/>
  <c r="I131" i="13"/>
  <c r="C145" i="13"/>
  <c r="I151" i="13"/>
  <c r="C157" i="13"/>
  <c r="E174" i="13"/>
  <c r="E173" i="13" s="1"/>
  <c r="I175" i="13"/>
  <c r="I174" i="13" s="1"/>
  <c r="I173" i="13" s="1"/>
  <c r="E187" i="13"/>
  <c r="M195" i="13"/>
  <c r="C202" i="13"/>
  <c r="F205" i="13"/>
  <c r="C211" i="13"/>
  <c r="G204" i="13"/>
  <c r="C222" i="13"/>
  <c r="C225" i="13"/>
  <c r="C229" i="13"/>
  <c r="C237" i="13"/>
  <c r="O238" i="13"/>
  <c r="O231" i="13" s="1"/>
  <c r="C250" i="13"/>
  <c r="O272" i="13"/>
  <c r="O270" i="13" s="1"/>
  <c r="O269" i="13" s="1"/>
  <c r="O80" i="12"/>
  <c r="I141" i="12"/>
  <c r="N53" i="12"/>
  <c r="H53" i="12"/>
  <c r="E76" i="12"/>
  <c r="H83" i="12"/>
  <c r="M130" i="12"/>
  <c r="J187" i="12"/>
  <c r="E187" i="12"/>
  <c r="J231" i="12"/>
  <c r="O238" i="12"/>
  <c r="L272" i="12"/>
  <c r="L270" i="12" s="1"/>
  <c r="L269" i="12" s="1"/>
  <c r="M20" i="12"/>
  <c r="L33" i="12"/>
  <c r="C33" i="12" s="1"/>
  <c r="C57" i="12"/>
  <c r="D76" i="12"/>
  <c r="H75" i="12"/>
  <c r="N76" i="12"/>
  <c r="C78" i="12"/>
  <c r="E174" i="12"/>
  <c r="E173" i="12" s="1"/>
  <c r="C183" i="12"/>
  <c r="I187" i="12"/>
  <c r="C201" i="12"/>
  <c r="C203" i="12"/>
  <c r="C212" i="12"/>
  <c r="C215" i="12"/>
  <c r="C258" i="12"/>
  <c r="O45" i="12"/>
  <c r="C45" i="12" s="1"/>
  <c r="E54" i="12"/>
  <c r="E53" i="12" s="1"/>
  <c r="C74" i="12"/>
  <c r="C119" i="12"/>
  <c r="C123" i="12"/>
  <c r="C167" i="12"/>
  <c r="M187" i="12"/>
  <c r="K204" i="12"/>
  <c r="K195" i="12" s="1"/>
  <c r="K194" i="12" s="1"/>
  <c r="C241" i="12"/>
  <c r="C250" i="12"/>
  <c r="H259" i="12"/>
  <c r="C274" i="12"/>
  <c r="J204" i="12"/>
  <c r="D54" i="12"/>
  <c r="D53" i="12" s="1"/>
  <c r="O67" i="12"/>
  <c r="C88" i="12"/>
  <c r="C99" i="12"/>
  <c r="O103" i="12"/>
  <c r="C132" i="12"/>
  <c r="C133" i="12"/>
  <c r="O136" i="12"/>
  <c r="C159" i="12"/>
  <c r="C172" i="12"/>
  <c r="H174" i="12"/>
  <c r="H173" i="12" s="1"/>
  <c r="C207" i="12"/>
  <c r="C209" i="12"/>
  <c r="C226" i="12"/>
  <c r="H231" i="12"/>
  <c r="H230" i="12" s="1"/>
  <c r="M231" i="12"/>
  <c r="M230" i="12" s="1"/>
  <c r="I238" i="12"/>
  <c r="G270" i="12"/>
  <c r="G269" i="12" s="1"/>
  <c r="C282" i="12"/>
  <c r="L289" i="12"/>
  <c r="D204" i="12"/>
  <c r="C34" i="12"/>
  <c r="C42" i="12"/>
  <c r="O58" i="12"/>
  <c r="C73" i="12"/>
  <c r="F76" i="12"/>
  <c r="E83" i="12"/>
  <c r="C87" i="12"/>
  <c r="C92" i="12"/>
  <c r="C96" i="12"/>
  <c r="C111" i="12"/>
  <c r="O141" i="12"/>
  <c r="C141" i="12" s="1"/>
  <c r="C148" i="12"/>
  <c r="K187" i="12"/>
  <c r="C193" i="12"/>
  <c r="C224" i="12"/>
  <c r="C240" i="12"/>
  <c r="N231" i="12"/>
  <c r="N230" i="12" s="1"/>
  <c r="M83" i="12"/>
  <c r="M75" i="12" s="1"/>
  <c r="J83" i="12"/>
  <c r="G288" i="12"/>
  <c r="C44" i="12"/>
  <c r="G53" i="12"/>
  <c r="K54" i="12"/>
  <c r="K53" i="12" s="1"/>
  <c r="C61" i="12"/>
  <c r="C65" i="12"/>
  <c r="C81" i="12"/>
  <c r="I84" i="12"/>
  <c r="C108" i="12"/>
  <c r="C109" i="12"/>
  <c r="C115" i="12"/>
  <c r="C139" i="12"/>
  <c r="E130" i="12"/>
  <c r="C143" i="12"/>
  <c r="C171" i="12"/>
  <c r="D174" i="12"/>
  <c r="D173" i="12" s="1"/>
  <c r="C181" i="12"/>
  <c r="C219" i="12"/>
  <c r="F251" i="12"/>
  <c r="C257" i="12"/>
  <c r="E259" i="12"/>
  <c r="K259" i="12"/>
  <c r="C262" i="12"/>
  <c r="J259" i="12"/>
  <c r="J230" i="12" s="1"/>
  <c r="C265" i="12"/>
  <c r="C278" i="12"/>
  <c r="C279" i="12"/>
  <c r="C280" i="12"/>
  <c r="C294" i="12"/>
  <c r="I20" i="12"/>
  <c r="L196" i="12"/>
  <c r="N20" i="12"/>
  <c r="L31" i="12"/>
  <c r="C31" i="12" s="1"/>
  <c r="L36" i="12"/>
  <c r="C36" i="12" s="1"/>
  <c r="C62" i="12"/>
  <c r="C71" i="12"/>
  <c r="C72" i="12"/>
  <c r="J76" i="12"/>
  <c r="O76" i="12"/>
  <c r="C80" i="12"/>
  <c r="D83" i="12"/>
  <c r="L89" i="12"/>
  <c r="C114" i="12"/>
  <c r="O112" i="12"/>
  <c r="C127" i="12"/>
  <c r="I131" i="12"/>
  <c r="C140" i="12"/>
  <c r="F144" i="12"/>
  <c r="C145" i="12"/>
  <c r="C146" i="12"/>
  <c r="C152" i="12"/>
  <c r="C156" i="12"/>
  <c r="C168" i="12"/>
  <c r="C170" i="12"/>
  <c r="O165" i="12"/>
  <c r="C182" i="12"/>
  <c r="H187" i="12"/>
  <c r="C202" i="12"/>
  <c r="C208" i="12"/>
  <c r="C223" i="12"/>
  <c r="G231" i="12"/>
  <c r="G230" i="12" s="1"/>
  <c r="K231" i="12"/>
  <c r="K230" i="12" s="1"/>
  <c r="C245" i="12"/>
  <c r="I252" i="12"/>
  <c r="I251" i="12" s="1"/>
  <c r="I260" i="12"/>
  <c r="C275" i="12"/>
  <c r="K26" i="12"/>
  <c r="K20" i="12" s="1"/>
  <c r="G20" i="12"/>
  <c r="D288" i="12"/>
  <c r="C23" i="12"/>
  <c r="L27" i="12"/>
  <c r="C27" i="12" s="1"/>
  <c r="C43" i="12"/>
  <c r="M54" i="12"/>
  <c r="M53" i="12" s="1"/>
  <c r="C60" i="12"/>
  <c r="C66" i="12"/>
  <c r="I69" i="12"/>
  <c r="I67" i="12" s="1"/>
  <c r="K76" i="12"/>
  <c r="C79" i="12"/>
  <c r="C86" i="12"/>
  <c r="C91" i="12"/>
  <c r="C107" i="12"/>
  <c r="C120" i="12"/>
  <c r="I122" i="12"/>
  <c r="D130" i="12"/>
  <c r="C138" i="12"/>
  <c r="C142" i="12"/>
  <c r="C164" i="12"/>
  <c r="C169" i="12"/>
  <c r="K174" i="12"/>
  <c r="K173" i="12" s="1"/>
  <c r="M174" i="12"/>
  <c r="M173" i="12" s="1"/>
  <c r="C213" i="12"/>
  <c r="C221" i="12"/>
  <c r="C225" i="12"/>
  <c r="E231" i="12"/>
  <c r="E230" i="12" s="1"/>
  <c r="C244" i="12"/>
  <c r="C254" i="12"/>
  <c r="D259" i="12"/>
  <c r="D230" i="12" s="1"/>
  <c r="I264" i="12"/>
  <c r="I259" i="12" s="1"/>
  <c r="C281" i="12"/>
  <c r="C297" i="12"/>
  <c r="E289" i="12"/>
  <c r="E288" i="12" s="1"/>
  <c r="J288" i="12"/>
  <c r="J26" i="12"/>
  <c r="J20" i="12" s="1"/>
  <c r="C46" i="12"/>
  <c r="O55" i="12"/>
  <c r="F58" i="12"/>
  <c r="C58" i="12" s="1"/>
  <c r="I58" i="12"/>
  <c r="I54" i="12" s="1"/>
  <c r="C63" i="12"/>
  <c r="C64" i="12"/>
  <c r="C70" i="12"/>
  <c r="G76" i="12"/>
  <c r="C82" i="12"/>
  <c r="G83" i="12"/>
  <c r="K83" i="12"/>
  <c r="C85" i="12"/>
  <c r="O84" i="12"/>
  <c r="C93" i="12"/>
  <c r="C94" i="12"/>
  <c r="O95" i="12"/>
  <c r="C100" i="12"/>
  <c r="C110" i="12"/>
  <c r="L112" i="12"/>
  <c r="C117" i="12"/>
  <c r="C118" i="12"/>
  <c r="O116" i="12"/>
  <c r="C124" i="12"/>
  <c r="O131" i="12"/>
  <c r="C155" i="12"/>
  <c r="C157" i="12"/>
  <c r="C158" i="12"/>
  <c r="L166" i="12"/>
  <c r="L165" i="12" s="1"/>
  <c r="G174" i="12"/>
  <c r="G173" i="12" s="1"/>
  <c r="F192" i="12"/>
  <c r="F191" i="12" s="1"/>
  <c r="C191" i="12" s="1"/>
  <c r="E204" i="12"/>
  <c r="E195" i="12" s="1"/>
  <c r="I205" i="12"/>
  <c r="C211" i="12"/>
  <c r="H204" i="12"/>
  <c r="H195" i="12" s="1"/>
  <c r="N204" i="12"/>
  <c r="N195" i="12" s="1"/>
  <c r="N194" i="12" s="1"/>
  <c r="O216" i="12"/>
  <c r="C242" i="12"/>
  <c r="I246" i="12"/>
  <c r="I231" i="12" s="1"/>
  <c r="C253" i="12"/>
  <c r="O251" i="12"/>
  <c r="F260" i="12"/>
  <c r="F259" i="12" s="1"/>
  <c r="C266" i="12"/>
  <c r="L290" i="12"/>
  <c r="C21" i="12"/>
  <c r="C22" i="12"/>
  <c r="H20" i="12"/>
  <c r="F55" i="12"/>
  <c r="C56" i="12"/>
  <c r="I76" i="12"/>
  <c r="C59" i="12"/>
  <c r="F89" i="12"/>
  <c r="C90" i="12"/>
  <c r="O89" i="12"/>
  <c r="C102" i="12"/>
  <c r="C106" i="12"/>
  <c r="F103" i="12"/>
  <c r="L116" i="12"/>
  <c r="C125" i="12"/>
  <c r="C126" i="12"/>
  <c r="K130" i="12"/>
  <c r="N130" i="12"/>
  <c r="N75" i="12" s="1"/>
  <c r="I144" i="12"/>
  <c r="L151" i="12"/>
  <c r="C177" i="12"/>
  <c r="I175" i="12"/>
  <c r="I174" i="12" s="1"/>
  <c r="O179" i="12"/>
  <c r="G187" i="12"/>
  <c r="D195" i="12"/>
  <c r="C199" i="12"/>
  <c r="C200" i="12"/>
  <c r="F198" i="12"/>
  <c r="O231" i="12"/>
  <c r="C237" i="12"/>
  <c r="L235" i="12"/>
  <c r="C285" i="12"/>
  <c r="F283" i="12"/>
  <c r="C291" i="13"/>
  <c r="L290" i="13"/>
  <c r="C68" i="12"/>
  <c r="F69" i="12"/>
  <c r="L95" i="12"/>
  <c r="C101" i="12"/>
  <c r="C105" i="12"/>
  <c r="I103" i="12"/>
  <c r="C121" i="12"/>
  <c r="I128" i="12"/>
  <c r="C128" i="12" s="1"/>
  <c r="C129" i="12"/>
  <c r="G130" i="12"/>
  <c r="J130" i="12"/>
  <c r="L144" i="12"/>
  <c r="C149" i="12"/>
  <c r="C150" i="12"/>
  <c r="C153" i="12"/>
  <c r="C154" i="12"/>
  <c r="F151" i="12"/>
  <c r="C163" i="12"/>
  <c r="N173" i="12"/>
  <c r="C176" i="12"/>
  <c r="L175" i="12"/>
  <c r="L174" i="12" s="1"/>
  <c r="L173" i="12" s="1"/>
  <c r="F179" i="12"/>
  <c r="C179" i="12" s="1"/>
  <c r="C180" i="12"/>
  <c r="C189" i="12"/>
  <c r="L188" i="12"/>
  <c r="L187" i="12" s="1"/>
  <c r="C206" i="12"/>
  <c r="F205" i="12"/>
  <c r="O205" i="12"/>
  <c r="I227" i="12"/>
  <c r="C227" i="12" s="1"/>
  <c r="C228" i="12"/>
  <c r="L33" i="13"/>
  <c r="C33" i="13" s="1"/>
  <c r="C34" i="13"/>
  <c r="F77" i="13"/>
  <c r="C78" i="13"/>
  <c r="L144" i="13"/>
  <c r="C150" i="13"/>
  <c r="C181" i="13"/>
  <c r="F179" i="13"/>
  <c r="C200" i="13"/>
  <c r="I198" i="13"/>
  <c r="I196" i="13" s="1"/>
  <c r="F238" i="13"/>
  <c r="C239" i="13"/>
  <c r="C248" i="13"/>
  <c r="I246" i="13"/>
  <c r="C98" i="12"/>
  <c r="F95" i="12"/>
  <c r="C134" i="12"/>
  <c r="F131" i="12"/>
  <c r="F165" i="12"/>
  <c r="O174" i="12"/>
  <c r="O173" i="12" s="1"/>
  <c r="I184" i="12"/>
  <c r="C184" i="12" s="1"/>
  <c r="C185" i="12"/>
  <c r="L216" i="12"/>
  <c r="C220" i="12"/>
  <c r="D289" i="13"/>
  <c r="D288" i="13" s="1"/>
  <c r="I289" i="13"/>
  <c r="I20" i="13"/>
  <c r="M289" i="13"/>
  <c r="M288" i="13" s="1"/>
  <c r="M20" i="13"/>
  <c r="L69" i="12"/>
  <c r="L67" i="12" s="1"/>
  <c r="L53" i="12" s="1"/>
  <c r="L77" i="12"/>
  <c r="L76" i="12" s="1"/>
  <c r="C97" i="12"/>
  <c r="I95" i="12"/>
  <c r="L103" i="12"/>
  <c r="I112" i="12"/>
  <c r="C113" i="12"/>
  <c r="L122" i="12"/>
  <c r="I136" i="12"/>
  <c r="I130" i="12" s="1"/>
  <c r="C137" i="12"/>
  <c r="C161" i="12"/>
  <c r="L160" i="12"/>
  <c r="C160" i="12" s="1"/>
  <c r="I196" i="12"/>
  <c r="C197" i="12"/>
  <c r="C218" i="12"/>
  <c r="F216" i="12"/>
  <c r="C234" i="12"/>
  <c r="F233" i="12"/>
  <c r="F272" i="12"/>
  <c r="C273" i="12"/>
  <c r="L27" i="13"/>
  <c r="C28" i="13"/>
  <c r="C44" i="13"/>
  <c r="F43" i="13"/>
  <c r="C43" i="13" s="1"/>
  <c r="L58" i="13"/>
  <c r="L54" i="13" s="1"/>
  <c r="L53" i="13" s="1"/>
  <c r="C61" i="13"/>
  <c r="F58" i="13"/>
  <c r="F54" i="13" s="1"/>
  <c r="C91" i="13"/>
  <c r="L89" i="13"/>
  <c r="C113" i="13"/>
  <c r="F112" i="13"/>
  <c r="J195" i="12"/>
  <c r="I216" i="12"/>
  <c r="H270" i="12"/>
  <c r="H269" i="12" s="1"/>
  <c r="C293" i="12"/>
  <c r="F290" i="12"/>
  <c r="E289" i="13"/>
  <c r="E288" i="13" s="1"/>
  <c r="E20" i="13"/>
  <c r="L36" i="13"/>
  <c r="C36" i="13" s="1"/>
  <c r="C37" i="13"/>
  <c r="K52" i="13"/>
  <c r="D83" i="13"/>
  <c r="E130" i="13"/>
  <c r="L131" i="13"/>
  <c r="C134" i="13"/>
  <c r="C283" i="13"/>
  <c r="C162" i="12"/>
  <c r="F175" i="12"/>
  <c r="C190" i="12"/>
  <c r="O198" i="12"/>
  <c r="O196" i="12" s="1"/>
  <c r="L205" i="12"/>
  <c r="C214" i="12"/>
  <c r="C249" i="12"/>
  <c r="F246" i="12"/>
  <c r="L252" i="12"/>
  <c r="L251" i="12" s="1"/>
  <c r="C261" i="12"/>
  <c r="O260" i="12"/>
  <c r="O259" i="12" s="1"/>
  <c r="L264" i="12"/>
  <c r="C271" i="12"/>
  <c r="D270" i="12"/>
  <c r="D269" i="12" s="1"/>
  <c r="M270" i="12"/>
  <c r="M269" i="12" s="1"/>
  <c r="O283" i="12"/>
  <c r="I290" i="12"/>
  <c r="I288" i="12" s="1"/>
  <c r="C295" i="12"/>
  <c r="C296" i="12"/>
  <c r="J20" i="13"/>
  <c r="F21" i="13"/>
  <c r="C22" i="13"/>
  <c r="C55" i="13"/>
  <c r="I67" i="13"/>
  <c r="O69" i="13"/>
  <c r="O67" i="13" s="1"/>
  <c r="M76" i="13"/>
  <c r="E83" i="13"/>
  <c r="O84" i="13"/>
  <c r="L84" i="13"/>
  <c r="C87" i="13"/>
  <c r="C92" i="13"/>
  <c r="C93" i="13"/>
  <c r="F95" i="13"/>
  <c r="C104" i="13"/>
  <c r="C126" i="13"/>
  <c r="I122" i="13"/>
  <c r="C159" i="13"/>
  <c r="F175" i="13"/>
  <c r="C178" i="13"/>
  <c r="C217" i="13"/>
  <c r="F216" i="13"/>
  <c r="O216" i="13"/>
  <c r="N230" i="13"/>
  <c r="I166" i="12"/>
  <c r="I165" i="12" s="1"/>
  <c r="C178" i="12"/>
  <c r="C186" i="12"/>
  <c r="C210" i="12"/>
  <c r="C217" i="12"/>
  <c r="C222" i="12"/>
  <c r="C229" i="12"/>
  <c r="C232" i="12"/>
  <c r="L238" i="12"/>
  <c r="C243" i="12"/>
  <c r="I270" i="12"/>
  <c r="I269" i="12" s="1"/>
  <c r="F276" i="12"/>
  <c r="C277" i="12"/>
  <c r="C284" i="12"/>
  <c r="H289" i="13"/>
  <c r="H288" i="13" s="1"/>
  <c r="H20" i="13"/>
  <c r="L289" i="13"/>
  <c r="O58" i="13"/>
  <c r="O54" i="13" s="1"/>
  <c r="F69" i="13"/>
  <c r="C81" i="13"/>
  <c r="F80" i="13"/>
  <c r="G83" i="13"/>
  <c r="L95" i="13"/>
  <c r="C100" i="13"/>
  <c r="C108" i="13"/>
  <c r="C109" i="13"/>
  <c r="O112" i="13"/>
  <c r="C143" i="13"/>
  <c r="C152" i="13"/>
  <c r="F184" i="13"/>
  <c r="C185" i="13"/>
  <c r="O205" i="13"/>
  <c r="I252" i="13"/>
  <c r="I251" i="13" s="1"/>
  <c r="C256" i="13"/>
  <c r="I270" i="13"/>
  <c r="I269" i="13" s="1"/>
  <c r="C239" i="12"/>
  <c r="C247" i="12"/>
  <c r="C248" i="12"/>
  <c r="C255" i="12"/>
  <c r="C256" i="12"/>
  <c r="C263" i="12"/>
  <c r="C267" i="12"/>
  <c r="C268" i="12"/>
  <c r="O272" i="12"/>
  <c r="O276" i="12"/>
  <c r="C291" i="12"/>
  <c r="C292" i="12"/>
  <c r="O21" i="13"/>
  <c r="N53" i="13"/>
  <c r="C64" i="13"/>
  <c r="C65" i="13"/>
  <c r="C68" i="13"/>
  <c r="C72" i="13"/>
  <c r="C73" i="13"/>
  <c r="O77" i="13"/>
  <c r="O80" i="13"/>
  <c r="F89" i="13"/>
  <c r="I103" i="13"/>
  <c r="C118" i="13"/>
  <c r="I116" i="13"/>
  <c r="C125" i="13"/>
  <c r="C127" i="13"/>
  <c r="J130" i="13"/>
  <c r="J75" i="13" s="1"/>
  <c r="J52" i="13" s="1"/>
  <c r="C138" i="13"/>
  <c r="L136" i="13"/>
  <c r="C136" i="13" s="1"/>
  <c r="C163" i="13"/>
  <c r="C164" i="13"/>
  <c r="C180" i="13"/>
  <c r="O184" i="13"/>
  <c r="D230" i="13"/>
  <c r="C261" i="13"/>
  <c r="F260" i="13"/>
  <c r="O259" i="13"/>
  <c r="I264" i="13"/>
  <c r="I259" i="13" s="1"/>
  <c r="C268" i="13"/>
  <c r="G20" i="13"/>
  <c r="K20" i="13"/>
  <c r="F116" i="13"/>
  <c r="O144" i="13"/>
  <c r="C155" i="13"/>
  <c r="C156" i="13"/>
  <c r="C161" i="13"/>
  <c r="O160" i="13"/>
  <c r="C160" i="13" s="1"/>
  <c r="F166" i="13"/>
  <c r="C167" i="13"/>
  <c r="C168" i="13"/>
  <c r="C183" i="13"/>
  <c r="C189" i="13"/>
  <c r="O188" i="13"/>
  <c r="O187" i="13" s="1"/>
  <c r="E195" i="13"/>
  <c r="I216" i="13"/>
  <c r="C220" i="13"/>
  <c r="I231" i="13"/>
  <c r="C232" i="13"/>
  <c r="F235" i="13"/>
  <c r="C235" i="13" s="1"/>
  <c r="C265" i="13"/>
  <c r="F264" i="13"/>
  <c r="E270" i="13"/>
  <c r="E269" i="13" s="1"/>
  <c r="J269" i="13"/>
  <c r="C277" i="13"/>
  <c r="F276" i="13"/>
  <c r="C119" i="13"/>
  <c r="L122" i="13"/>
  <c r="D130" i="13"/>
  <c r="H130" i="13"/>
  <c r="C135" i="13"/>
  <c r="C139" i="13"/>
  <c r="C140" i="13"/>
  <c r="F144" i="13"/>
  <c r="O151" i="13"/>
  <c r="I165" i="13"/>
  <c r="O175" i="13"/>
  <c r="O179" i="13"/>
  <c r="L187" i="13"/>
  <c r="L196" i="13"/>
  <c r="C253" i="13"/>
  <c r="F252" i="13"/>
  <c r="C273" i="13"/>
  <c r="F272" i="13"/>
  <c r="C272" i="13" s="1"/>
  <c r="F198" i="13"/>
  <c r="C199" i="13"/>
  <c r="C207" i="13"/>
  <c r="C215" i="13"/>
  <c r="C219" i="13"/>
  <c r="L238" i="13"/>
  <c r="L231" i="13" s="1"/>
  <c r="C243" i="13"/>
  <c r="F246" i="13"/>
  <c r="C247" i="13"/>
  <c r="C255" i="13"/>
  <c r="C263" i="13"/>
  <c r="C267" i="13"/>
  <c r="C271" i="13"/>
  <c r="C275" i="13"/>
  <c r="C279" i="13"/>
  <c r="C292" i="13"/>
  <c r="C293" i="13"/>
  <c r="F290" i="13"/>
  <c r="C193" i="13"/>
  <c r="F192" i="13"/>
  <c r="G195" i="13"/>
  <c r="K195" i="13"/>
  <c r="C197" i="13"/>
  <c r="C201" i="13"/>
  <c r="I205" i="13"/>
  <c r="C209" i="13"/>
  <c r="L216" i="13"/>
  <c r="L204" i="13" s="1"/>
  <c r="C221" i="13"/>
  <c r="E231" i="13"/>
  <c r="E230" i="13" s="1"/>
  <c r="C245" i="13"/>
  <c r="C249" i="13"/>
  <c r="L252" i="13"/>
  <c r="L251" i="13" s="1"/>
  <c r="C257" i="13"/>
  <c r="L260" i="13"/>
  <c r="L264" i="13"/>
  <c r="L276" i="13"/>
  <c r="L270" i="13" s="1"/>
  <c r="L269" i="13" s="1"/>
  <c r="I290" i="13"/>
  <c r="C296" i="13"/>
  <c r="C297" i="13"/>
  <c r="I130" i="13" l="1"/>
  <c r="E75" i="13"/>
  <c r="K75" i="12"/>
  <c r="O54" i="12"/>
  <c r="O53" i="12" s="1"/>
  <c r="C238" i="12"/>
  <c r="C264" i="12"/>
  <c r="D75" i="12"/>
  <c r="D52" i="12" s="1"/>
  <c r="C251" i="12"/>
  <c r="G230" i="13"/>
  <c r="D194" i="13"/>
  <c r="C151" i="13"/>
  <c r="J230" i="13"/>
  <c r="J194" i="13" s="1"/>
  <c r="J51" i="13" s="1"/>
  <c r="I204" i="13"/>
  <c r="H75" i="13"/>
  <c r="O53" i="13"/>
  <c r="M75" i="13"/>
  <c r="M52" i="13" s="1"/>
  <c r="L174" i="13"/>
  <c r="L173" i="13" s="1"/>
  <c r="D75" i="13"/>
  <c r="D286" i="13" s="1"/>
  <c r="O204" i="13"/>
  <c r="O195" i="13" s="1"/>
  <c r="M194" i="13"/>
  <c r="N52" i="13"/>
  <c r="N286" i="13"/>
  <c r="C188" i="13"/>
  <c r="O130" i="13"/>
  <c r="N194" i="13"/>
  <c r="C122" i="13"/>
  <c r="O83" i="13"/>
  <c r="I230" i="13"/>
  <c r="C246" i="13"/>
  <c r="C198" i="13"/>
  <c r="G75" i="13"/>
  <c r="G52" i="13" s="1"/>
  <c r="H194" i="13"/>
  <c r="F270" i="13"/>
  <c r="C270" i="13" s="1"/>
  <c r="O230" i="13"/>
  <c r="C116" i="13"/>
  <c r="C131" i="13"/>
  <c r="O76" i="13"/>
  <c r="L288" i="13"/>
  <c r="C95" i="13"/>
  <c r="G194" i="13"/>
  <c r="I83" i="13"/>
  <c r="I75" i="13" s="1"/>
  <c r="E52" i="13"/>
  <c r="C80" i="13"/>
  <c r="C290" i="13"/>
  <c r="C84" i="13"/>
  <c r="K230" i="13"/>
  <c r="K194" i="13" s="1"/>
  <c r="K51" i="13" s="1"/>
  <c r="M194" i="12"/>
  <c r="F187" i="12"/>
  <c r="C187" i="12" s="1"/>
  <c r="O20" i="12"/>
  <c r="C84" i="12"/>
  <c r="E75" i="12"/>
  <c r="E52" i="12" s="1"/>
  <c r="C122" i="12"/>
  <c r="L26" i="12"/>
  <c r="L20" i="12" s="1"/>
  <c r="L288" i="12"/>
  <c r="O130" i="12"/>
  <c r="I53" i="12"/>
  <c r="J75" i="12"/>
  <c r="J52" i="12" s="1"/>
  <c r="O83" i="12"/>
  <c r="O75" i="12"/>
  <c r="O52" i="12" s="1"/>
  <c r="C260" i="12"/>
  <c r="L204" i="12"/>
  <c r="L195" i="12" s="1"/>
  <c r="I204" i="12"/>
  <c r="L130" i="12"/>
  <c r="J194" i="12"/>
  <c r="J51" i="12"/>
  <c r="J287" i="12" s="1"/>
  <c r="C112" i="12"/>
  <c r="G75" i="12"/>
  <c r="G286" i="12" s="1"/>
  <c r="H52" i="12"/>
  <c r="M51" i="12"/>
  <c r="M50" i="12" s="1"/>
  <c r="M286" i="12"/>
  <c r="D286" i="12"/>
  <c r="C246" i="12"/>
  <c r="C89" i="12"/>
  <c r="C76" i="12"/>
  <c r="M52" i="12"/>
  <c r="L259" i="12"/>
  <c r="H194" i="12"/>
  <c r="H51" i="12" s="1"/>
  <c r="H287" i="12" s="1"/>
  <c r="O204" i="12"/>
  <c r="O195" i="12" s="1"/>
  <c r="C144" i="12"/>
  <c r="C252" i="12"/>
  <c r="I230" i="12"/>
  <c r="C192" i="12"/>
  <c r="E194" i="12"/>
  <c r="L83" i="12"/>
  <c r="C116" i="12"/>
  <c r="H52" i="13"/>
  <c r="H51" i="13" s="1"/>
  <c r="H286" i="13"/>
  <c r="N52" i="12"/>
  <c r="N51" i="12" s="1"/>
  <c r="N286" i="12"/>
  <c r="K286" i="12"/>
  <c r="K52" i="12"/>
  <c r="K51" i="12" s="1"/>
  <c r="L195" i="13"/>
  <c r="O174" i="13"/>
  <c r="O173" i="13" s="1"/>
  <c r="C144" i="13"/>
  <c r="C276" i="13"/>
  <c r="C264" i="13"/>
  <c r="F130" i="13"/>
  <c r="O270" i="12"/>
  <c r="O269" i="12" s="1"/>
  <c r="C216" i="13"/>
  <c r="C175" i="13"/>
  <c r="F174" i="13"/>
  <c r="I53" i="13"/>
  <c r="H286" i="12"/>
  <c r="C259" i="12"/>
  <c r="C112" i="13"/>
  <c r="C58" i="13"/>
  <c r="C233" i="12"/>
  <c r="F231" i="12"/>
  <c r="C188" i="12"/>
  <c r="C165" i="12"/>
  <c r="C95" i="12"/>
  <c r="I195" i="13"/>
  <c r="I173" i="12"/>
  <c r="C77" i="12"/>
  <c r="C55" i="12"/>
  <c r="F54" i="12"/>
  <c r="O194" i="13"/>
  <c r="F165" i="13"/>
  <c r="C165" i="13" s="1"/>
  <c r="C166" i="13"/>
  <c r="C184" i="13"/>
  <c r="L83" i="13"/>
  <c r="C54" i="13"/>
  <c r="L26" i="13"/>
  <c r="C27" i="13"/>
  <c r="C272" i="12"/>
  <c r="F270" i="12"/>
  <c r="C166" i="12"/>
  <c r="C238" i="13"/>
  <c r="C77" i="13"/>
  <c r="F76" i="13"/>
  <c r="L231" i="12"/>
  <c r="C198" i="12"/>
  <c r="F196" i="12"/>
  <c r="D194" i="12"/>
  <c r="D51" i="12" s="1"/>
  <c r="C103" i="12"/>
  <c r="C136" i="12"/>
  <c r="F231" i="13"/>
  <c r="E194" i="13"/>
  <c r="C260" i="13"/>
  <c r="F259" i="13"/>
  <c r="O289" i="13"/>
  <c r="O288" i="13" s="1"/>
  <c r="O20" i="13"/>
  <c r="C69" i="13"/>
  <c r="F67" i="13"/>
  <c r="C67" i="13" s="1"/>
  <c r="L130" i="13"/>
  <c r="C290" i="12"/>
  <c r="C216" i="12"/>
  <c r="I195" i="12"/>
  <c r="I194" i="12" s="1"/>
  <c r="I288" i="13"/>
  <c r="F130" i="12"/>
  <c r="C131" i="12"/>
  <c r="F204" i="13"/>
  <c r="C204" i="13" s="1"/>
  <c r="C179" i="13"/>
  <c r="C69" i="12"/>
  <c r="C103" i="13"/>
  <c r="C283" i="12"/>
  <c r="F83" i="12"/>
  <c r="F67" i="12"/>
  <c r="C67" i="12" s="1"/>
  <c r="O289" i="12"/>
  <c r="O288" i="12" s="1"/>
  <c r="L259" i="13"/>
  <c r="L230" i="13" s="1"/>
  <c r="F196" i="13"/>
  <c r="C192" i="13"/>
  <c r="F191" i="13"/>
  <c r="C252" i="13"/>
  <c r="F251" i="13"/>
  <c r="C251" i="13" s="1"/>
  <c r="E286" i="13"/>
  <c r="C89" i="13"/>
  <c r="F83" i="13"/>
  <c r="C276" i="12"/>
  <c r="F289" i="13"/>
  <c r="C21" i="13"/>
  <c r="F174" i="12"/>
  <c r="C175" i="12"/>
  <c r="J286" i="12"/>
  <c r="I83" i="12"/>
  <c r="I75" i="12" s="1"/>
  <c r="I52" i="12" s="1"/>
  <c r="C205" i="13"/>
  <c r="F204" i="12"/>
  <c r="C205" i="12"/>
  <c r="C151" i="12"/>
  <c r="O230" i="12"/>
  <c r="C235" i="12"/>
  <c r="C26" i="12"/>
  <c r="F289" i="12"/>
  <c r="O75" i="13" l="1"/>
  <c r="M286" i="13"/>
  <c r="M51" i="13"/>
  <c r="M287" i="13" s="1"/>
  <c r="D52" i="13"/>
  <c r="D51" i="13" s="1"/>
  <c r="D24" i="13" s="1"/>
  <c r="I51" i="12"/>
  <c r="M50" i="13"/>
  <c r="I194" i="13"/>
  <c r="J286" i="13"/>
  <c r="C83" i="13"/>
  <c r="N51" i="13"/>
  <c r="N287" i="13" s="1"/>
  <c r="I52" i="13"/>
  <c r="G51" i="13"/>
  <c r="G287" i="13" s="1"/>
  <c r="O286" i="13"/>
  <c r="G286" i="13"/>
  <c r="I286" i="13"/>
  <c r="O52" i="13"/>
  <c r="O51" i="13" s="1"/>
  <c r="O287" i="13" s="1"/>
  <c r="F269" i="13"/>
  <c r="E51" i="13"/>
  <c r="E287" i="13" s="1"/>
  <c r="K286" i="13"/>
  <c r="C204" i="12"/>
  <c r="C130" i="12"/>
  <c r="G52" i="12"/>
  <c r="G51" i="12" s="1"/>
  <c r="J50" i="12"/>
  <c r="L75" i="12"/>
  <c r="L52" i="12" s="1"/>
  <c r="M287" i="12"/>
  <c r="E51" i="12"/>
  <c r="E286" i="12"/>
  <c r="H50" i="12"/>
  <c r="L230" i="12"/>
  <c r="O194" i="12"/>
  <c r="O51" i="12" s="1"/>
  <c r="O287" i="12" s="1"/>
  <c r="O50" i="12"/>
  <c r="D50" i="12"/>
  <c r="D24" i="12"/>
  <c r="I287" i="12"/>
  <c r="I50" i="12"/>
  <c r="C76" i="13"/>
  <c r="F75" i="13"/>
  <c r="C289" i="13"/>
  <c r="F288" i="13"/>
  <c r="C288" i="13" s="1"/>
  <c r="C191" i="13"/>
  <c r="F187" i="13"/>
  <c r="C187" i="13" s="1"/>
  <c r="C259" i="13"/>
  <c r="F195" i="12"/>
  <c r="C196" i="12"/>
  <c r="F269" i="12"/>
  <c r="C270" i="12"/>
  <c r="F173" i="13"/>
  <c r="C173" i="13" s="1"/>
  <c r="C174" i="13"/>
  <c r="C130" i="13"/>
  <c r="I286" i="12"/>
  <c r="C289" i="12"/>
  <c r="F288" i="12"/>
  <c r="C288" i="12" s="1"/>
  <c r="C174" i="12"/>
  <c r="F173" i="12"/>
  <c r="C173" i="12" s="1"/>
  <c r="F53" i="13"/>
  <c r="C269" i="13"/>
  <c r="K50" i="13"/>
  <c r="K287" i="13"/>
  <c r="L194" i="13"/>
  <c r="K50" i="12"/>
  <c r="K287" i="12"/>
  <c r="H287" i="13"/>
  <c r="H50" i="13"/>
  <c r="N50" i="13"/>
  <c r="F195" i="13"/>
  <c r="C196" i="13"/>
  <c r="C83" i="12"/>
  <c r="F75" i="12"/>
  <c r="O286" i="12"/>
  <c r="J50" i="13"/>
  <c r="J287" i="13"/>
  <c r="F230" i="13"/>
  <c r="C230" i="13" s="1"/>
  <c r="C231" i="13"/>
  <c r="C26" i="13"/>
  <c r="L20" i="13"/>
  <c r="L75" i="13"/>
  <c r="L52" i="13" s="1"/>
  <c r="F53" i="12"/>
  <c r="C54" i="12"/>
  <c r="F230" i="12"/>
  <c r="C230" i="12" s="1"/>
  <c r="C231" i="12"/>
  <c r="I51" i="13"/>
  <c r="G287" i="12"/>
  <c r="G50" i="12"/>
  <c r="N50" i="12"/>
  <c r="N287" i="12"/>
  <c r="D50" i="13" l="1"/>
  <c r="O50" i="13"/>
  <c r="G50" i="13"/>
  <c r="F286" i="13"/>
  <c r="C75" i="13"/>
  <c r="E50" i="13"/>
  <c r="L51" i="13"/>
  <c r="C75" i="12"/>
  <c r="E50" i="12"/>
  <c r="E287" i="12"/>
  <c r="L286" i="12"/>
  <c r="L194" i="12"/>
  <c r="L51" i="12" s="1"/>
  <c r="L287" i="12" s="1"/>
  <c r="I287" i="13"/>
  <c r="I50" i="13"/>
  <c r="C53" i="12"/>
  <c r="F52" i="12"/>
  <c r="C269" i="12"/>
  <c r="F286" i="12"/>
  <c r="C286" i="12" s="1"/>
  <c r="F24" i="13"/>
  <c r="D20" i="13"/>
  <c r="C53" i="13"/>
  <c r="F52" i="13"/>
  <c r="F194" i="12"/>
  <c r="C194" i="12" s="1"/>
  <c r="C195" i="12"/>
  <c r="D287" i="13"/>
  <c r="F24" i="12"/>
  <c r="D20" i="12"/>
  <c r="F194" i="13"/>
  <c r="C194" i="13" s="1"/>
  <c r="C195" i="13"/>
  <c r="L286" i="13"/>
  <c r="D287" i="12"/>
  <c r="L50" i="12" l="1"/>
  <c r="C286" i="13"/>
  <c r="L50" i="13"/>
  <c r="L287" i="13"/>
  <c r="C52" i="13"/>
  <c r="F51" i="13"/>
  <c r="C52" i="12"/>
  <c r="F51" i="12"/>
  <c r="C24" i="12"/>
  <c r="F20" i="12"/>
  <c r="C20" i="12" s="1"/>
  <c r="C24" i="13"/>
  <c r="F20" i="13"/>
  <c r="C20" i="13" s="1"/>
  <c r="F287" i="13" l="1"/>
  <c r="C287" i="13" s="1"/>
  <c r="F50" i="13"/>
  <c r="C50" i="13" s="1"/>
  <c r="C51" i="13"/>
  <c r="F287" i="12"/>
  <c r="C287" i="12" s="1"/>
  <c r="F50" i="12"/>
  <c r="C50" i="12" s="1"/>
  <c r="C51" i="12"/>
  <c r="J44" i="11" l="1"/>
  <c r="I44" i="11"/>
  <c r="J43" i="11"/>
  <c r="I43" i="11"/>
  <c r="J42" i="11"/>
  <c r="I42" i="11"/>
  <c r="J41" i="11"/>
  <c r="I41" i="11"/>
  <c r="J40" i="11"/>
  <c r="I40" i="11"/>
  <c r="J39" i="11"/>
  <c r="I39" i="11"/>
  <c r="J38" i="11"/>
  <c r="I38" i="11"/>
  <c r="J37" i="11"/>
  <c r="I37" i="11"/>
  <c r="J36" i="11"/>
  <c r="E36" i="11"/>
  <c r="I36" i="11" s="1"/>
  <c r="J35" i="11"/>
  <c r="E35" i="11"/>
  <c r="I35" i="11" s="1"/>
  <c r="H34" i="11"/>
  <c r="G34" i="11"/>
  <c r="F34" i="11"/>
  <c r="J28" i="11"/>
  <c r="I28" i="11"/>
  <c r="J27" i="11"/>
  <c r="E27" i="11"/>
  <c r="I27" i="11" s="1"/>
  <c r="J26" i="11"/>
  <c r="I26" i="11"/>
  <c r="I25" i="11"/>
  <c r="H25" i="11"/>
  <c r="J25" i="11" s="1"/>
  <c r="E25" i="11"/>
  <c r="I24" i="11"/>
  <c r="H24" i="11"/>
  <c r="J24" i="11" s="1"/>
  <c r="J23" i="11"/>
  <c r="I23" i="11"/>
  <c r="J22" i="11"/>
  <c r="I22" i="11"/>
  <c r="H22" i="11"/>
  <c r="J21" i="11"/>
  <c r="I21" i="11"/>
  <c r="J20" i="11"/>
  <c r="I20" i="11"/>
  <c r="J19" i="11"/>
  <c r="I19" i="11"/>
  <c r="J18" i="11"/>
  <c r="I18" i="11"/>
  <c r="J17" i="11"/>
  <c r="G17" i="11"/>
  <c r="I17" i="11" s="1"/>
  <c r="E17" i="11"/>
  <c r="J16" i="11"/>
  <c r="I16" i="11"/>
  <c r="J15" i="11"/>
  <c r="E15" i="11"/>
  <c r="I15" i="11" s="1"/>
  <c r="J14" i="11"/>
  <c r="E14" i="11"/>
  <c r="I14" i="11" s="1"/>
  <c r="J13" i="11"/>
  <c r="I13" i="11"/>
  <c r="F12" i="11"/>
  <c r="G12" i="11" l="1"/>
  <c r="E34" i="11"/>
  <c r="H12" i="11"/>
  <c r="J34" i="11"/>
  <c r="J12" i="11"/>
  <c r="I34" i="11"/>
  <c r="I12" i="11"/>
  <c r="E12" i="11"/>
  <c r="O298" i="10" l="1"/>
  <c r="L298" i="10"/>
  <c r="I298" i="10"/>
  <c r="F298" i="10"/>
  <c r="O297" i="10"/>
  <c r="L297" i="10"/>
  <c r="I297" i="10"/>
  <c r="F297" i="10"/>
  <c r="C297" i="10" s="1"/>
  <c r="O296" i="10"/>
  <c r="L296" i="10"/>
  <c r="I296" i="10"/>
  <c r="F296" i="10"/>
  <c r="C296" i="10" s="1"/>
  <c r="O295" i="10"/>
  <c r="L295" i="10"/>
  <c r="I295" i="10"/>
  <c r="F295" i="10"/>
  <c r="C295" i="10" s="1"/>
  <c r="O294" i="10"/>
  <c r="L294" i="10"/>
  <c r="I294" i="10"/>
  <c r="F294" i="10"/>
  <c r="O293" i="10"/>
  <c r="L293" i="10"/>
  <c r="I293" i="10"/>
  <c r="F293" i="10"/>
  <c r="O292" i="10"/>
  <c r="L292" i="10"/>
  <c r="I292" i="10"/>
  <c r="F292" i="10"/>
  <c r="O291" i="10"/>
  <c r="O290" i="10" s="1"/>
  <c r="L291" i="10"/>
  <c r="I291" i="10"/>
  <c r="F291" i="10"/>
  <c r="N290" i="10"/>
  <c r="M290" i="10"/>
  <c r="K290" i="10"/>
  <c r="J290" i="10"/>
  <c r="H290" i="10"/>
  <c r="G290" i="10"/>
  <c r="E290" i="10"/>
  <c r="D290" i="10"/>
  <c r="O285" i="10"/>
  <c r="L285" i="10"/>
  <c r="I285" i="10"/>
  <c r="F285" i="10"/>
  <c r="O284" i="10"/>
  <c r="L284" i="10"/>
  <c r="L283" i="10" s="1"/>
  <c r="I284" i="10"/>
  <c r="F284" i="10"/>
  <c r="O283" i="10"/>
  <c r="N283" i="10"/>
  <c r="M283" i="10"/>
  <c r="K283" i="10"/>
  <c r="J283" i="10"/>
  <c r="H283" i="10"/>
  <c r="G283" i="10"/>
  <c r="F283" i="10"/>
  <c r="E283" i="10"/>
  <c r="D283" i="10"/>
  <c r="O282" i="10"/>
  <c r="L282" i="10"/>
  <c r="L281" i="10" s="1"/>
  <c r="I282" i="10"/>
  <c r="I281" i="10" s="1"/>
  <c r="F282" i="10"/>
  <c r="O281" i="10"/>
  <c r="N281" i="10"/>
  <c r="M281" i="10"/>
  <c r="K281" i="10"/>
  <c r="J281" i="10"/>
  <c r="H281" i="10"/>
  <c r="G281" i="10"/>
  <c r="E281" i="10"/>
  <c r="D281" i="10"/>
  <c r="O280" i="10"/>
  <c r="L280" i="10"/>
  <c r="I280" i="10"/>
  <c r="F280" i="10"/>
  <c r="O279" i="10"/>
  <c r="L279" i="10"/>
  <c r="I279" i="10"/>
  <c r="F279" i="10"/>
  <c r="C279" i="10"/>
  <c r="O278" i="10"/>
  <c r="L278" i="10"/>
  <c r="I278" i="10"/>
  <c r="F278" i="10"/>
  <c r="C278" i="10" s="1"/>
  <c r="O277" i="10"/>
  <c r="L277" i="10"/>
  <c r="I277" i="10"/>
  <c r="F277" i="10"/>
  <c r="F276" i="10" s="1"/>
  <c r="N276" i="10"/>
  <c r="M276" i="10"/>
  <c r="K276" i="10"/>
  <c r="J276" i="10"/>
  <c r="H276" i="10"/>
  <c r="G276" i="10"/>
  <c r="E276" i="10"/>
  <c r="D276" i="10"/>
  <c r="O275" i="10"/>
  <c r="L275" i="10"/>
  <c r="I275" i="10"/>
  <c r="F275" i="10"/>
  <c r="O274" i="10"/>
  <c r="L274" i="10"/>
  <c r="I274" i="10"/>
  <c r="F274" i="10"/>
  <c r="O273" i="10"/>
  <c r="O272" i="10" s="1"/>
  <c r="L273" i="10"/>
  <c r="I273" i="10"/>
  <c r="F273" i="10"/>
  <c r="F272" i="10" s="1"/>
  <c r="N272" i="10"/>
  <c r="M272" i="10"/>
  <c r="M270" i="10" s="1"/>
  <c r="M269" i="10" s="1"/>
  <c r="K272" i="10"/>
  <c r="J272" i="10"/>
  <c r="H272" i="10"/>
  <c r="G272" i="10"/>
  <c r="E272" i="10"/>
  <c r="D272" i="10"/>
  <c r="O271" i="10"/>
  <c r="L271" i="10"/>
  <c r="I271" i="10"/>
  <c r="F271" i="10"/>
  <c r="K270" i="10"/>
  <c r="K269" i="10" s="1"/>
  <c r="H270" i="10"/>
  <c r="O268" i="10"/>
  <c r="L268" i="10"/>
  <c r="I268" i="10"/>
  <c r="F268" i="10"/>
  <c r="O267" i="10"/>
  <c r="L267" i="10"/>
  <c r="I267" i="10"/>
  <c r="F267" i="10"/>
  <c r="O266" i="10"/>
  <c r="L266" i="10"/>
  <c r="I266" i="10"/>
  <c r="F266" i="10"/>
  <c r="O265" i="10"/>
  <c r="O264" i="10" s="1"/>
  <c r="L265" i="10"/>
  <c r="I265" i="10"/>
  <c r="F265" i="10"/>
  <c r="F264" i="10" s="1"/>
  <c r="N264" i="10"/>
  <c r="M264" i="10"/>
  <c r="K264" i="10"/>
  <c r="J264" i="10"/>
  <c r="H264" i="10"/>
  <c r="H259" i="10" s="1"/>
  <c r="G264" i="10"/>
  <c r="E264" i="10"/>
  <c r="D264" i="10"/>
  <c r="O263" i="10"/>
  <c r="C263" i="10" s="1"/>
  <c r="L263" i="10"/>
  <c r="I263" i="10"/>
  <c r="F263" i="10"/>
  <c r="O262" i="10"/>
  <c r="L262" i="10"/>
  <c r="I262" i="10"/>
  <c r="F262" i="10"/>
  <c r="C262" i="10" s="1"/>
  <c r="O261" i="10"/>
  <c r="L261" i="10"/>
  <c r="L260" i="10" s="1"/>
  <c r="I261" i="10"/>
  <c r="F261" i="10"/>
  <c r="F260" i="10" s="1"/>
  <c r="N260" i="10"/>
  <c r="M260" i="10"/>
  <c r="K260" i="10"/>
  <c r="J260" i="10"/>
  <c r="H260" i="10"/>
  <c r="G260" i="10"/>
  <c r="E260" i="10"/>
  <c r="D260" i="10"/>
  <c r="D259" i="10" s="1"/>
  <c r="O258" i="10"/>
  <c r="L258" i="10"/>
  <c r="I258" i="10"/>
  <c r="F258" i="10"/>
  <c r="O257" i="10"/>
  <c r="L257" i="10"/>
  <c r="I257" i="10"/>
  <c r="F257" i="10"/>
  <c r="O256" i="10"/>
  <c r="L256" i="10"/>
  <c r="I256" i="10"/>
  <c r="F256" i="10"/>
  <c r="O255" i="10"/>
  <c r="L255" i="10"/>
  <c r="C255" i="10" s="1"/>
  <c r="I255" i="10"/>
  <c r="F255" i="10"/>
  <c r="O254" i="10"/>
  <c r="L254" i="10"/>
  <c r="I254" i="10"/>
  <c r="F254" i="10"/>
  <c r="O253" i="10"/>
  <c r="L253" i="10"/>
  <c r="I253" i="10"/>
  <c r="F253" i="10"/>
  <c r="N252" i="10"/>
  <c r="N251" i="10" s="1"/>
  <c r="M252" i="10"/>
  <c r="M251" i="10" s="1"/>
  <c r="K252" i="10"/>
  <c r="J252" i="10"/>
  <c r="J251" i="10" s="1"/>
  <c r="H252" i="10"/>
  <c r="H251" i="10" s="1"/>
  <c r="G252" i="10"/>
  <c r="G251" i="10" s="1"/>
  <c r="E252" i="10"/>
  <c r="D252" i="10"/>
  <c r="K251" i="10"/>
  <c r="E251" i="10"/>
  <c r="D251" i="10"/>
  <c r="O250" i="10"/>
  <c r="L250" i="10"/>
  <c r="I250" i="10"/>
  <c r="F250" i="10"/>
  <c r="O249" i="10"/>
  <c r="L249" i="10"/>
  <c r="I249" i="10"/>
  <c r="F249" i="10"/>
  <c r="O248" i="10"/>
  <c r="L248" i="10"/>
  <c r="I248" i="10"/>
  <c r="F248" i="10"/>
  <c r="O247" i="10"/>
  <c r="O246" i="10" s="1"/>
  <c r="L247" i="10"/>
  <c r="L246" i="10" s="1"/>
  <c r="I247" i="10"/>
  <c r="F247" i="10"/>
  <c r="N246" i="10"/>
  <c r="M246" i="10"/>
  <c r="K246" i="10"/>
  <c r="J246" i="10"/>
  <c r="H246" i="10"/>
  <c r="G246" i="10"/>
  <c r="E246" i="10"/>
  <c r="D246" i="10"/>
  <c r="O245" i="10"/>
  <c r="L245" i="10"/>
  <c r="I245" i="10"/>
  <c r="F245" i="10"/>
  <c r="O244" i="10"/>
  <c r="L244" i="10"/>
  <c r="I244" i="10"/>
  <c r="F244" i="10"/>
  <c r="O243" i="10"/>
  <c r="L243" i="10"/>
  <c r="I243" i="10"/>
  <c r="F243" i="10"/>
  <c r="O242" i="10"/>
  <c r="L242" i="10"/>
  <c r="I242" i="10"/>
  <c r="F242" i="10"/>
  <c r="O241" i="10"/>
  <c r="L241" i="10"/>
  <c r="I241" i="10"/>
  <c r="F241" i="10"/>
  <c r="O240" i="10"/>
  <c r="L240" i="10"/>
  <c r="I240" i="10"/>
  <c r="F240" i="10"/>
  <c r="O239" i="10"/>
  <c r="C239" i="10" s="1"/>
  <c r="L239" i="10"/>
  <c r="I239" i="10"/>
  <c r="F239" i="10"/>
  <c r="N238" i="10"/>
  <c r="M238" i="10"/>
  <c r="K238" i="10"/>
  <c r="J238" i="10"/>
  <c r="H238" i="10"/>
  <c r="G238" i="10"/>
  <c r="E238" i="10"/>
  <c r="D238" i="10"/>
  <c r="O237" i="10"/>
  <c r="L237" i="10"/>
  <c r="I237" i="10"/>
  <c r="F237" i="10"/>
  <c r="O236" i="10"/>
  <c r="L236" i="10"/>
  <c r="L235" i="10" s="1"/>
  <c r="I236" i="10"/>
  <c r="F236" i="10"/>
  <c r="O235" i="10"/>
  <c r="N235" i="10"/>
  <c r="M235" i="10"/>
  <c r="K235" i="10"/>
  <c r="J235" i="10"/>
  <c r="H235" i="10"/>
  <c r="G235" i="10"/>
  <c r="F235" i="10"/>
  <c r="E235" i="10"/>
  <c r="D235" i="10"/>
  <c r="O234" i="10"/>
  <c r="L234" i="10"/>
  <c r="L233" i="10" s="1"/>
  <c r="I234" i="10"/>
  <c r="F234" i="10"/>
  <c r="O233" i="10"/>
  <c r="N233" i="10"/>
  <c r="M233" i="10"/>
  <c r="K233" i="10"/>
  <c r="J233" i="10"/>
  <c r="J231" i="10" s="1"/>
  <c r="I233" i="10"/>
  <c r="H233" i="10"/>
  <c r="G233" i="10"/>
  <c r="G231" i="10" s="1"/>
  <c r="E233" i="10"/>
  <c r="D233" i="10"/>
  <c r="O232" i="10"/>
  <c r="L232" i="10"/>
  <c r="I232" i="10"/>
  <c r="F232" i="10"/>
  <c r="O229" i="10"/>
  <c r="L229" i="10"/>
  <c r="I229" i="10"/>
  <c r="F229" i="10"/>
  <c r="O228" i="10"/>
  <c r="L228" i="10"/>
  <c r="I228" i="10"/>
  <c r="F228" i="10"/>
  <c r="O227" i="10"/>
  <c r="N227" i="10"/>
  <c r="M227" i="10"/>
  <c r="K227" i="10"/>
  <c r="J227" i="10"/>
  <c r="I227" i="10"/>
  <c r="H227" i="10"/>
  <c r="G227" i="10"/>
  <c r="F227" i="10"/>
  <c r="E227" i="10"/>
  <c r="D227" i="10"/>
  <c r="O226" i="10"/>
  <c r="L226" i="10"/>
  <c r="I226" i="10"/>
  <c r="F226" i="10"/>
  <c r="O225" i="10"/>
  <c r="L225" i="10"/>
  <c r="I225" i="10"/>
  <c r="F225" i="10"/>
  <c r="O224" i="10"/>
  <c r="L224" i="10"/>
  <c r="I224" i="10"/>
  <c r="F224" i="10"/>
  <c r="O223" i="10"/>
  <c r="L223" i="10"/>
  <c r="I223" i="10"/>
  <c r="F223" i="10"/>
  <c r="O222" i="10"/>
  <c r="L222" i="10"/>
  <c r="I222" i="10"/>
  <c r="F222" i="10"/>
  <c r="O221" i="10"/>
  <c r="L221" i="10"/>
  <c r="I221" i="10"/>
  <c r="F221" i="10"/>
  <c r="O220" i="10"/>
  <c r="L220" i="10"/>
  <c r="I220" i="10"/>
  <c r="F220" i="10"/>
  <c r="O219" i="10"/>
  <c r="L219" i="10"/>
  <c r="I219" i="10"/>
  <c r="F219" i="10"/>
  <c r="O218" i="10"/>
  <c r="L218" i="10"/>
  <c r="I218" i="10"/>
  <c r="F218" i="10"/>
  <c r="O217" i="10"/>
  <c r="L217" i="10"/>
  <c r="I217" i="10"/>
  <c r="F217" i="10"/>
  <c r="F216" i="10" s="1"/>
  <c r="N216" i="10"/>
  <c r="M216" i="10"/>
  <c r="K216" i="10"/>
  <c r="J216" i="10"/>
  <c r="H216" i="10"/>
  <c r="G216" i="10"/>
  <c r="E216" i="10"/>
  <c r="D216" i="10"/>
  <c r="O215" i="10"/>
  <c r="L215" i="10"/>
  <c r="I215" i="10"/>
  <c r="C215" i="10" s="1"/>
  <c r="F215" i="10"/>
  <c r="O214" i="10"/>
  <c r="L214" i="10"/>
  <c r="I214" i="10"/>
  <c r="F214" i="10"/>
  <c r="O213" i="10"/>
  <c r="L213" i="10"/>
  <c r="I213" i="10"/>
  <c r="F213" i="10"/>
  <c r="O212" i="10"/>
  <c r="L212" i="10"/>
  <c r="I212" i="10"/>
  <c r="F212" i="10"/>
  <c r="O211" i="10"/>
  <c r="L211" i="10"/>
  <c r="I211" i="10"/>
  <c r="F211" i="10"/>
  <c r="O210" i="10"/>
  <c r="L210" i="10"/>
  <c r="I210" i="10"/>
  <c r="F210" i="10"/>
  <c r="O209" i="10"/>
  <c r="L209" i="10"/>
  <c r="I209" i="10"/>
  <c r="F209" i="10"/>
  <c r="O208" i="10"/>
  <c r="L208" i="10"/>
  <c r="I208" i="10"/>
  <c r="F208" i="10"/>
  <c r="O207" i="10"/>
  <c r="L207" i="10"/>
  <c r="I207" i="10"/>
  <c r="F207" i="10"/>
  <c r="O206" i="10"/>
  <c r="L206" i="10"/>
  <c r="I206" i="10"/>
  <c r="F206" i="10"/>
  <c r="N205" i="10"/>
  <c r="M205" i="10"/>
  <c r="M204" i="10" s="1"/>
  <c r="K205" i="10"/>
  <c r="J205" i="10"/>
  <c r="H205" i="10"/>
  <c r="G205" i="10"/>
  <c r="E205" i="10"/>
  <c r="D205" i="10"/>
  <c r="D204" i="10" s="1"/>
  <c r="O203" i="10"/>
  <c r="L203" i="10"/>
  <c r="I203" i="10"/>
  <c r="F203" i="10"/>
  <c r="O202" i="10"/>
  <c r="L202" i="10"/>
  <c r="I202" i="10"/>
  <c r="F202" i="10"/>
  <c r="O201" i="10"/>
  <c r="L201" i="10"/>
  <c r="I201" i="10"/>
  <c r="F201" i="10"/>
  <c r="O200" i="10"/>
  <c r="L200" i="10"/>
  <c r="I200" i="10"/>
  <c r="F200" i="10"/>
  <c r="O199" i="10"/>
  <c r="O198" i="10" s="1"/>
  <c r="L199" i="10"/>
  <c r="I199" i="10"/>
  <c r="I198" i="10" s="1"/>
  <c r="F199" i="10"/>
  <c r="N198" i="10"/>
  <c r="N196" i="10" s="1"/>
  <c r="M198" i="10"/>
  <c r="M196" i="10" s="1"/>
  <c r="K198" i="10"/>
  <c r="K196" i="10" s="1"/>
  <c r="J198" i="10"/>
  <c r="H198" i="10"/>
  <c r="H196" i="10" s="1"/>
  <c r="G198" i="10"/>
  <c r="G196" i="10" s="1"/>
  <c r="F198" i="10"/>
  <c r="E198" i="10"/>
  <c r="D198" i="10"/>
  <c r="D196" i="10" s="1"/>
  <c r="O197" i="10"/>
  <c r="L197" i="10"/>
  <c r="I197" i="10"/>
  <c r="F197" i="10"/>
  <c r="F196" i="10" s="1"/>
  <c r="J196" i="10"/>
  <c r="E196" i="10"/>
  <c r="O193" i="10"/>
  <c r="L193" i="10"/>
  <c r="L192" i="10" s="1"/>
  <c r="L191" i="10" s="1"/>
  <c r="I193" i="10"/>
  <c r="I192" i="10" s="1"/>
  <c r="I191" i="10" s="1"/>
  <c r="F193" i="10"/>
  <c r="O192" i="10"/>
  <c r="O191" i="10" s="1"/>
  <c r="N192" i="10"/>
  <c r="N191" i="10" s="1"/>
  <c r="M192" i="10"/>
  <c r="K192" i="10"/>
  <c r="J192" i="10"/>
  <c r="J191" i="10" s="1"/>
  <c r="H192" i="10"/>
  <c r="G192" i="10"/>
  <c r="F192" i="10"/>
  <c r="E192" i="10"/>
  <c r="E191" i="10" s="1"/>
  <c r="D192" i="10"/>
  <c r="D191" i="10" s="1"/>
  <c r="M191" i="10"/>
  <c r="K191" i="10"/>
  <c r="H191" i="10"/>
  <c r="G191" i="10"/>
  <c r="O190" i="10"/>
  <c r="L190" i="10"/>
  <c r="I190" i="10"/>
  <c r="F190" i="10"/>
  <c r="O189" i="10"/>
  <c r="L189" i="10"/>
  <c r="L188" i="10" s="1"/>
  <c r="I189" i="10"/>
  <c r="I188" i="10" s="1"/>
  <c r="I187" i="10" s="1"/>
  <c r="F189" i="10"/>
  <c r="O188" i="10"/>
  <c r="N188" i="10"/>
  <c r="N187" i="10" s="1"/>
  <c r="M188" i="10"/>
  <c r="K188" i="10"/>
  <c r="J188" i="10"/>
  <c r="H188" i="10"/>
  <c r="H187" i="10" s="1"/>
  <c r="G188" i="10"/>
  <c r="G187" i="10" s="1"/>
  <c r="E188" i="10"/>
  <c r="E187" i="10" s="1"/>
  <c r="D188" i="10"/>
  <c r="M187" i="10"/>
  <c r="O186" i="10"/>
  <c r="L186" i="10"/>
  <c r="I186" i="10"/>
  <c r="E186" i="10"/>
  <c r="F186" i="10" s="1"/>
  <c r="O185" i="10"/>
  <c r="O184" i="10" s="1"/>
  <c r="L185" i="10"/>
  <c r="L184" i="10" s="1"/>
  <c r="I185" i="10"/>
  <c r="I184" i="10" s="1"/>
  <c r="F185" i="10"/>
  <c r="F184" i="10" s="1"/>
  <c r="N184" i="10"/>
  <c r="M184" i="10"/>
  <c r="K184" i="10"/>
  <c r="J184" i="10"/>
  <c r="H184" i="10"/>
  <c r="G184" i="10"/>
  <c r="D184" i="10"/>
  <c r="O183" i="10"/>
  <c r="L183" i="10"/>
  <c r="I183" i="10"/>
  <c r="F183" i="10"/>
  <c r="O182" i="10"/>
  <c r="L182" i="10"/>
  <c r="I182" i="10"/>
  <c r="F182" i="10"/>
  <c r="O181" i="10"/>
  <c r="L181" i="10"/>
  <c r="I181" i="10"/>
  <c r="F181" i="10"/>
  <c r="O180" i="10"/>
  <c r="L180" i="10"/>
  <c r="I180" i="10"/>
  <c r="I179" i="10" s="1"/>
  <c r="F180" i="10"/>
  <c r="N179" i="10"/>
  <c r="M179" i="10"/>
  <c r="K179" i="10"/>
  <c r="J179" i="10"/>
  <c r="H179" i="10"/>
  <c r="G179" i="10"/>
  <c r="E179" i="10"/>
  <c r="D179" i="10"/>
  <c r="O178" i="10"/>
  <c r="L178" i="10"/>
  <c r="I178" i="10"/>
  <c r="F178" i="10"/>
  <c r="O177" i="10"/>
  <c r="L177" i="10"/>
  <c r="I177" i="10"/>
  <c r="F177" i="10"/>
  <c r="O176" i="10"/>
  <c r="L176" i="10"/>
  <c r="I176" i="10"/>
  <c r="F176" i="10"/>
  <c r="N175" i="10"/>
  <c r="N174" i="10" s="1"/>
  <c r="N173" i="10" s="1"/>
  <c r="M175" i="10"/>
  <c r="K175" i="10"/>
  <c r="J175" i="10"/>
  <c r="J174" i="10" s="1"/>
  <c r="J173" i="10" s="1"/>
  <c r="I175" i="10"/>
  <c r="H175" i="10"/>
  <c r="G175" i="10"/>
  <c r="E175" i="10"/>
  <c r="D175" i="10"/>
  <c r="O172" i="10"/>
  <c r="L172" i="10"/>
  <c r="I172" i="10"/>
  <c r="F172" i="10"/>
  <c r="O171" i="10"/>
  <c r="L171" i="10"/>
  <c r="I171" i="10"/>
  <c r="F171" i="10"/>
  <c r="O170" i="10"/>
  <c r="L170" i="10"/>
  <c r="I170" i="10"/>
  <c r="F170" i="10"/>
  <c r="O169" i="10"/>
  <c r="L169" i="10"/>
  <c r="I169" i="10"/>
  <c r="F169" i="10"/>
  <c r="O168" i="10"/>
  <c r="L168" i="10"/>
  <c r="I168" i="10"/>
  <c r="F168" i="10"/>
  <c r="O167" i="10"/>
  <c r="K167" i="10"/>
  <c r="L167" i="10" s="1"/>
  <c r="I167" i="10"/>
  <c r="I166" i="10" s="1"/>
  <c r="I165" i="10" s="1"/>
  <c r="F167" i="10"/>
  <c r="N166" i="10"/>
  <c r="N165" i="10" s="1"/>
  <c r="M166" i="10"/>
  <c r="M165" i="10" s="1"/>
  <c r="J166" i="10"/>
  <c r="J165" i="10" s="1"/>
  <c r="H166" i="10"/>
  <c r="H165" i="10" s="1"/>
  <c r="G166" i="10"/>
  <c r="G165" i="10" s="1"/>
  <c r="E166" i="10"/>
  <c r="E165" i="10" s="1"/>
  <c r="D166" i="10"/>
  <c r="D165" i="10" s="1"/>
  <c r="O164" i="10"/>
  <c r="L164" i="10"/>
  <c r="I164" i="10"/>
  <c r="F164" i="10"/>
  <c r="O163" i="10"/>
  <c r="L163" i="10"/>
  <c r="K163" i="10"/>
  <c r="I163" i="10"/>
  <c r="F163" i="10"/>
  <c r="O162" i="10"/>
  <c r="L162" i="10"/>
  <c r="I162" i="10"/>
  <c r="F162" i="10"/>
  <c r="O161" i="10"/>
  <c r="O160" i="10" s="1"/>
  <c r="L161" i="10"/>
  <c r="I161" i="10"/>
  <c r="F161" i="10"/>
  <c r="F160" i="10" s="1"/>
  <c r="N160" i="10"/>
  <c r="M160" i="10"/>
  <c r="L160" i="10"/>
  <c r="K160" i="10"/>
  <c r="J160" i="10"/>
  <c r="H160" i="10"/>
  <c r="G160" i="10"/>
  <c r="E160" i="10"/>
  <c r="D160" i="10"/>
  <c r="O159" i="10"/>
  <c r="L159" i="10"/>
  <c r="I159" i="10"/>
  <c r="C159" i="10" s="1"/>
  <c r="F159" i="10"/>
  <c r="O158" i="10"/>
  <c r="L158" i="10"/>
  <c r="I158" i="10"/>
  <c r="F158" i="10"/>
  <c r="O157" i="10"/>
  <c r="L157" i="10"/>
  <c r="I157" i="10"/>
  <c r="F157" i="10"/>
  <c r="O156" i="10"/>
  <c r="L156" i="10"/>
  <c r="I156" i="10"/>
  <c r="F156" i="10"/>
  <c r="O155" i="10"/>
  <c r="L155" i="10"/>
  <c r="I155" i="10"/>
  <c r="F155" i="10"/>
  <c r="O154" i="10"/>
  <c r="L154" i="10"/>
  <c r="I154" i="10"/>
  <c r="F154" i="10"/>
  <c r="O153" i="10"/>
  <c r="L153" i="10"/>
  <c r="I153" i="10"/>
  <c r="F153" i="10"/>
  <c r="O152" i="10"/>
  <c r="L152" i="10"/>
  <c r="I152" i="10"/>
  <c r="F152" i="10"/>
  <c r="N151" i="10"/>
  <c r="M151" i="10"/>
  <c r="K151" i="10"/>
  <c r="J151" i="10"/>
  <c r="H151" i="10"/>
  <c r="G151" i="10"/>
  <c r="E151" i="10"/>
  <c r="D151" i="10"/>
  <c r="O150" i="10"/>
  <c r="L150" i="10"/>
  <c r="I150" i="10"/>
  <c r="F150" i="10"/>
  <c r="O149" i="10"/>
  <c r="L149" i="10"/>
  <c r="I149" i="10"/>
  <c r="F149" i="10"/>
  <c r="O148" i="10"/>
  <c r="L148" i="10"/>
  <c r="I148" i="10"/>
  <c r="F148" i="10"/>
  <c r="O147" i="10"/>
  <c r="L147" i="10"/>
  <c r="I147" i="10"/>
  <c r="F147" i="10"/>
  <c r="O146" i="10"/>
  <c r="L146" i="10"/>
  <c r="I146" i="10"/>
  <c r="F146" i="10"/>
  <c r="O145" i="10"/>
  <c r="L145" i="10"/>
  <c r="I145" i="10"/>
  <c r="F145" i="10"/>
  <c r="F144" i="10" s="1"/>
  <c r="N144" i="10"/>
  <c r="M144" i="10"/>
  <c r="K144" i="10"/>
  <c r="J144" i="10"/>
  <c r="H144" i="10"/>
  <c r="G144" i="10"/>
  <c r="E144" i="10"/>
  <c r="D144" i="10"/>
  <c r="O143" i="10"/>
  <c r="O141" i="10" s="1"/>
  <c r="L143" i="10"/>
  <c r="I143" i="10"/>
  <c r="F143" i="10"/>
  <c r="C143" i="10"/>
  <c r="O142" i="10"/>
  <c r="L142" i="10"/>
  <c r="L141" i="10" s="1"/>
  <c r="I142" i="10"/>
  <c r="F142" i="10"/>
  <c r="N141" i="10"/>
  <c r="M141" i="10"/>
  <c r="K141" i="10"/>
  <c r="J141" i="10"/>
  <c r="H141" i="10"/>
  <c r="G141" i="10"/>
  <c r="E141" i="10"/>
  <c r="D141" i="10"/>
  <c r="O140" i="10"/>
  <c r="L140" i="10"/>
  <c r="I140" i="10"/>
  <c r="F140" i="10"/>
  <c r="O139" i="10"/>
  <c r="L139" i="10"/>
  <c r="I139" i="10"/>
  <c r="F139" i="10"/>
  <c r="C139" i="10" s="1"/>
  <c r="O138" i="10"/>
  <c r="L138" i="10"/>
  <c r="I138" i="10"/>
  <c r="F138" i="10"/>
  <c r="O137" i="10"/>
  <c r="L137" i="10"/>
  <c r="I137" i="10"/>
  <c r="F137" i="10"/>
  <c r="N136" i="10"/>
  <c r="M136" i="10"/>
  <c r="K136" i="10"/>
  <c r="J136" i="10"/>
  <c r="H136" i="10"/>
  <c r="G136" i="10"/>
  <c r="F136" i="10"/>
  <c r="E136" i="10"/>
  <c r="D136" i="10"/>
  <c r="O135" i="10"/>
  <c r="L135" i="10"/>
  <c r="I135" i="10"/>
  <c r="F135" i="10"/>
  <c r="O134" i="10"/>
  <c r="L134" i="10"/>
  <c r="I134" i="10"/>
  <c r="F134" i="10"/>
  <c r="O133" i="10"/>
  <c r="L133" i="10"/>
  <c r="I133" i="10"/>
  <c r="F133" i="10"/>
  <c r="O132" i="10"/>
  <c r="L132" i="10"/>
  <c r="L131" i="10" s="1"/>
  <c r="I132" i="10"/>
  <c r="F132" i="10"/>
  <c r="N131" i="10"/>
  <c r="M131" i="10"/>
  <c r="M130" i="10" s="1"/>
  <c r="K131" i="10"/>
  <c r="J131" i="10"/>
  <c r="H131" i="10"/>
  <c r="G131" i="10"/>
  <c r="G130" i="10" s="1"/>
  <c r="E131" i="10"/>
  <c r="D131" i="10"/>
  <c r="D130" i="10" s="1"/>
  <c r="O129" i="10"/>
  <c r="O128" i="10" s="1"/>
  <c r="L129" i="10"/>
  <c r="I129" i="10"/>
  <c r="I128" i="10" s="1"/>
  <c r="F129" i="10"/>
  <c r="N128" i="10"/>
  <c r="M128" i="10"/>
  <c r="L128" i="10"/>
  <c r="K128" i="10"/>
  <c r="J128" i="10"/>
  <c r="H128" i="10"/>
  <c r="G128" i="10"/>
  <c r="F128" i="10"/>
  <c r="E128" i="10"/>
  <c r="D128" i="10"/>
  <c r="O127" i="10"/>
  <c r="K127" i="10"/>
  <c r="I127" i="10"/>
  <c r="F127" i="10"/>
  <c r="O126" i="10"/>
  <c r="L126" i="10"/>
  <c r="I126" i="10"/>
  <c r="F126" i="10"/>
  <c r="O125" i="10"/>
  <c r="L125" i="10"/>
  <c r="I125" i="10"/>
  <c r="F125" i="10"/>
  <c r="O124" i="10"/>
  <c r="L124" i="10"/>
  <c r="I124" i="10"/>
  <c r="C124" i="10" s="1"/>
  <c r="F124" i="10"/>
  <c r="O123" i="10"/>
  <c r="L123" i="10"/>
  <c r="I123" i="10"/>
  <c r="F123" i="10"/>
  <c r="N122" i="10"/>
  <c r="M122" i="10"/>
  <c r="J122" i="10"/>
  <c r="H122" i="10"/>
  <c r="G122" i="10"/>
  <c r="E122" i="10"/>
  <c r="D122" i="10"/>
  <c r="O121" i="10"/>
  <c r="L121" i="10"/>
  <c r="I121" i="10"/>
  <c r="F121" i="10"/>
  <c r="O120" i="10"/>
  <c r="L120" i="10"/>
  <c r="I120" i="10"/>
  <c r="F120" i="10"/>
  <c r="C120" i="10" s="1"/>
  <c r="O119" i="10"/>
  <c r="L119" i="10"/>
  <c r="I119" i="10"/>
  <c r="F119" i="10"/>
  <c r="O118" i="10"/>
  <c r="L118" i="10"/>
  <c r="I118" i="10"/>
  <c r="F118" i="10"/>
  <c r="C118" i="10" s="1"/>
  <c r="O117" i="10"/>
  <c r="L117" i="10"/>
  <c r="I117" i="10"/>
  <c r="F117" i="10"/>
  <c r="N116" i="10"/>
  <c r="M116" i="10"/>
  <c r="K116" i="10"/>
  <c r="J116" i="10"/>
  <c r="H116" i="10"/>
  <c r="G116" i="10"/>
  <c r="E116" i="10"/>
  <c r="D116" i="10"/>
  <c r="O115" i="10"/>
  <c r="L115" i="10"/>
  <c r="I115" i="10"/>
  <c r="F115" i="10"/>
  <c r="O114" i="10"/>
  <c r="L114" i="10"/>
  <c r="I114" i="10"/>
  <c r="F114" i="10"/>
  <c r="O113" i="10"/>
  <c r="L113" i="10"/>
  <c r="I113" i="10"/>
  <c r="I112" i="10" s="1"/>
  <c r="F113" i="10"/>
  <c r="N112" i="10"/>
  <c r="M112" i="10"/>
  <c r="K112" i="10"/>
  <c r="J112" i="10"/>
  <c r="H112" i="10"/>
  <c r="G112" i="10"/>
  <c r="E112" i="10"/>
  <c r="D112" i="10"/>
  <c r="O111" i="10"/>
  <c r="L111" i="10"/>
  <c r="I111" i="10"/>
  <c r="F111" i="10"/>
  <c r="O110" i="10"/>
  <c r="L110" i="10"/>
  <c r="I110" i="10"/>
  <c r="F110" i="10"/>
  <c r="O109" i="10"/>
  <c r="L109" i="10"/>
  <c r="I109" i="10"/>
  <c r="F109" i="10"/>
  <c r="O108" i="10"/>
  <c r="L108" i="10"/>
  <c r="I108" i="10"/>
  <c r="F108" i="10"/>
  <c r="O107" i="10"/>
  <c r="L107" i="10"/>
  <c r="I107" i="10"/>
  <c r="F107" i="10"/>
  <c r="O106" i="10"/>
  <c r="L106" i="10"/>
  <c r="I106" i="10"/>
  <c r="F106" i="10"/>
  <c r="O105" i="10"/>
  <c r="L105" i="10"/>
  <c r="I105" i="10"/>
  <c r="F105" i="10"/>
  <c r="O104" i="10"/>
  <c r="L104" i="10"/>
  <c r="I104" i="10"/>
  <c r="F104" i="10"/>
  <c r="N103" i="10"/>
  <c r="M103" i="10"/>
  <c r="K103" i="10"/>
  <c r="J103" i="10"/>
  <c r="H103" i="10"/>
  <c r="G103" i="10"/>
  <c r="E103" i="10"/>
  <c r="D103" i="10"/>
  <c r="O102" i="10"/>
  <c r="L102" i="10"/>
  <c r="I102" i="10"/>
  <c r="F102" i="10"/>
  <c r="O101" i="10"/>
  <c r="L101" i="10"/>
  <c r="I101" i="10"/>
  <c r="F101" i="10"/>
  <c r="O100" i="10"/>
  <c r="L100" i="10"/>
  <c r="I100" i="10"/>
  <c r="F100" i="10"/>
  <c r="O99" i="10"/>
  <c r="L99" i="10"/>
  <c r="I99" i="10"/>
  <c r="F99" i="10"/>
  <c r="O98" i="10"/>
  <c r="L98" i="10"/>
  <c r="I98" i="10"/>
  <c r="F98" i="10"/>
  <c r="O97" i="10"/>
  <c r="L97" i="10"/>
  <c r="I97" i="10"/>
  <c r="F97" i="10"/>
  <c r="O96" i="10"/>
  <c r="O95" i="10" s="1"/>
  <c r="L96" i="10"/>
  <c r="I96" i="10"/>
  <c r="F96" i="10"/>
  <c r="N95" i="10"/>
  <c r="M95" i="10"/>
  <c r="K95" i="10"/>
  <c r="J95" i="10"/>
  <c r="H95" i="10"/>
  <c r="G95" i="10"/>
  <c r="E95" i="10"/>
  <c r="D95" i="10"/>
  <c r="O94" i="10"/>
  <c r="L94" i="10"/>
  <c r="I94" i="10"/>
  <c r="F94" i="10"/>
  <c r="O93" i="10"/>
  <c r="L93" i="10"/>
  <c r="I93" i="10"/>
  <c r="F93" i="10"/>
  <c r="O92" i="10"/>
  <c r="L92" i="10"/>
  <c r="L89" i="10" s="1"/>
  <c r="I92" i="10"/>
  <c r="F92" i="10"/>
  <c r="C92" i="10" s="1"/>
  <c r="O91" i="10"/>
  <c r="L91" i="10"/>
  <c r="I91" i="10"/>
  <c r="F91" i="10"/>
  <c r="O90" i="10"/>
  <c r="L90" i="10"/>
  <c r="I90" i="10"/>
  <c r="I89" i="10" s="1"/>
  <c r="F90" i="10"/>
  <c r="N89" i="10"/>
  <c r="M89" i="10"/>
  <c r="K89" i="10"/>
  <c r="J89" i="10"/>
  <c r="H89" i="10"/>
  <c r="G89" i="10"/>
  <c r="E89" i="10"/>
  <c r="D89" i="10"/>
  <c r="O88" i="10"/>
  <c r="L88" i="10"/>
  <c r="I88" i="10"/>
  <c r="F88" i="10"/>
  <c r="O87" i="10"/>
  <c r="L87" i="10"/>
  <c r="I87" i="10"/>
  <c r="F87" i="10"/>
  <c r="O86" i="10"/>
  <c r="L86" i="10"/>
  <c r="I86" i="10"/>
  <c r="F86" i="10"/>
  <c r="O85" i="10"/>
  <c r="L85" i="10"/>
  <c r="I85" i="10"/>
  <c r="F85" i="10"/>
  <c r="N84" i="10"/>
  <c r="M84" i="10"/>
  <c r="K84" i="10"/>
  <c r="J84" i="10"/>
  <c r="H84" i="10"/>
  <c r="G84" i="10"/>
  <c r="E84" i="10"/>
  <c r="D84" i="10"/>
  <c r="O82" i="10"/>
  <c r="L82" i="10"/>
  <c r="I82" i="10"/>
  <c r="F82" i="10"/>
  <c r="O81" i="10"/>
  <c r="O80" i="10" s="1"/>
  <c r="L81" i="10"/>
  <c r="I81" i="10"/>
  <c r="I80" i="10" s="1"/>
  <c r="F81" i="10"/>
  <c r="C81" i="10" s="1"/>
  <c r="N80" i="10"/>
  <c r="M80" i="10"/>
  <c r="L80" i="10"/>
  <c r="K80" i="10"/>
  <c r="J80" i="10"/>
  <c r="H80" i="10"/>
  <c r="G80" i="10"/>
  <c r="E80" i="10"/>
  <c r="D80" i="10"/>
  <c r="O79" i="10"/>
  <c r="L79" i="10"/>
  <c r="I79" i="10"/>
  <c r="F79" i="10"/>
  <c r="O78" i="10"/>
  <c r="L78" i="10"/>
  <c r="L77" i="10" s="1"/>
  <c r="I78" i="10"/>
  <c r="I77" i="10" s="1"/>
  <c r="F78" i="10"/>
  <c r="O77" i="10"/>
  <c r="N77" i="10"/>
  <c r="N76" i="10" s="1"/>
  <c r="M77" i="10"/>
  <c r="K77" i="10"/>
  <c r="J77" i="10"/>
  <c r="J76" i="10" s="1"/>
  <c r="H77" i="10"/>
  <c r="H76" i="10" s="1"/>
  <c r="G77" i="10"/>
  <c r="F77" i="10"/>
  <c r="E77" i="10"/>
  <c r="E76" i="10" s="1"/>
  <c r="D77" i="10"/>
  <c r="D76" i="10" s="1"/>
  <c r="O74" i="10"/>
  <c r="L74" i="10"/>
  <c r="I74" i="10"/>
  <c r="F74" i="10"/>
  <c r="O73" i="10"/>
  <c r="L73" i="10"/>
  <c r="I73" i="10"/>
  <c r="F73" i="10"/>
  <c r="O72" i="10"/>
  <c r="L72" i="10"/>
  <c r="I72" i="10"/>
  <c r="F72" i="10"/>
  <c r="O71" i="10"/>
  <c r="L71" i="10"/>
  <c r="I71" i="10"/>
  <c r="F71" i="10"/>
  <c r="O70" i="10"/>
  <c r="O69" i="10" s="1"/>
  <c r="L70" i="10"/>
  <c r="I70" i="10"/>
  <c r="I69" i="10" s="1"/>
  <c r="F70" i="10"/>
  <c r="N69" i="10"/>
  <c r="N67" i="10" s="1"/>
  <c r="M69" i="10"/>
  <c r="M67" i="10" s="1"/>
  <c r="K69" i="10"/>
  <c r="K67" i="10" s="1"/>
  <c r="J69" i="10"/>
  <c r="J67" i="10" s="1"/>
  <c r="H69" i="10"/>
  <c r="H67" i="10" s="1"/>
  <c r="G69" i="10"/>
  <c r="G67" i="10" s="1"/>
  <c r="E69" i="10"/>
  <c r="D69" i="10"/>
  <c r="D67" i="10" s="1"/>
  <c r="O68" i="10"/>
  <c r="L68" i="10"/>
  <c r="I68" i="10"/>
  <c r="I67" i="10" s="1"/>
  <c r="F68" i="10"/>
  <c r="E67" i="10"/>
  <c r="O66" i="10"/>
  <c r="L66" i="10"/>
  <c r="I66" i="10"/>
  <c r="F66" i="10"/>
  <c r="O65" i="10"/>
  <c r="L65" i="10"/>
  <c r="I65" i="10"/>
  <c r="F65" i="10"/>
  <c r="C65" i="10" s="1"/>
  <c r="O64" i="10"/>
  <c r="L64" i="10"/>
  <c r="I64" i="10"/>
  <c r="F64" i="10"/>
  <c r="O63" i="10"/>
  <c r="L63" i="10"/>
  <c r="I63" i="10"/>
  <c r="F63" i="10"/>
  <c r="O62" i="10"/>
  <c r="L62" i="10"/>
  <c r="I62" i="10"/>
  <c r="F62" i="10"/>
  <c r="O61" i="10"/>
  <c r="L61" i="10"/>
  <c r="I61" i="10"/>
  <c r="F61" i="10"/>
  <c r="O60" i="10"/>
  <c r="L60" i="10"/>
  <c r="I60" i="10"/>
  <c r="F60" i="10"/>
  <c r="O59" i="10"/>
  <c r="L59" i="10"/>
  <c r="I59" i="10"/>
  <c r="I58" i="10" s="1"/>
  <c r="F59" i="10"/>
  <c r="N58" i="10"/>
  <c r="M58" i="10"/>
  <c r="K58" i="10"/>
  <c r="J58" i="10"/>
  <c r="H58" i="10"/>
  <c r="G58" i="10"/>
  <c r="F58" i="10"/>
  <c r="E58" i="10"/>
  <c r="D58" i="10"/>
  <c r="O57" i="10"/>
  <c r="L57" i="10"/>
  <c r="I57" i="10"/>
  <c r="F57" i="10"/>
  <c r="O56" i="10"/>
  <c r="O55" i="10" s="1"/>
  <c r="L56" i="10"/>
  <c r="L55" i="10" s="1"/>
  <c r="I56" i="10"/>
  <c r="I55" i="10" s="1"/>
  <c r="I54" i="10" s="1"/>
  <c r="I53" i="10" s="1"/>
  <c r="F56" i="10"/>
  <c r="N55" i="10"/>
  <c r="M55" i="10"/>
  <c r="M54" i="10" s="1"/>
  <c r="M53" i="10" s="1"/>
  <c r="K55" i="10"/>
  <c r="J55" i="10"/>
  <c r="H55" i="10"/>
  <c r="H54" i="10" s="1"/>
  <c r="G55" i="10"/>
  <c r="G54" i="10" s="1"/>
  <c r="E55" i="10"/>
  <c r="D55" i="10"/>
  <c r="D54" i="10" s="1"/>
  <c r="D53" i="10" s="1"/>
  <c r="N54" i="10"/>
  <c r="N53" i="10" s="1"/>
  <c r="G53" i="10"/>
  <c r="O47" i="10"/>
  <c r="C47" i="10" s="1"/>
  <c r="O46" i="10"/>
  <c r="C46" i="10" s="1"/>
  <c r="N45" i="10"/>
  <c r="M45" i="10"/>
  <c r="L44" i="10"/>
  <c r="L43" i="10" s="1"/>
  <c r="I44" i="10"/>
  <c r="I43" i="10" s="1"/>
  <c r="F44" i="10"/>
  <c r="F43" i="10" s="1"/>
  <c r="K43" i="10"/>
  <c r="J43" i="10"/>
  <c r="H43" i="10"/>
  <c r="G43" i="10"/>
  <c r="E43" i="10"/>
  <c r="D43" i="10"/>
  <c r="F42" i="10"/>
  <c r="C42" i="10" s="1"/>
  <c r="E41" i="10"/>
  <c r="D41" i="10"/>
  <c r="L40" i="10"/>
  <c r="C40" i="10" s="1"/>
  <c r="L39" i="10"/>
  <c r="C39" i="10" s="1"/>
  <c r="L38" i="10"/>
  <c r="C38" i="10" s="1"/>
  <c r="L37" i="10"/>
  <c r="C37" i="10" s="1"/>
  <c r="K36" i="10"/>
  <c r="J36" i="10"/>
  <c r="L35" i="10"/>
  <c r="C35" i="10" s="1"/>
  <c r="L34" i="10"/>
  <c r="C34" i="10" s="1"/>
  <c r="K33" i="10"/>
  <c r="J33" i="10"/>
  <c r="K32" i="10"/>
  <c r="K31" i="10" s="1"/>
  <c r="K26" i="10" s="1"/>
  <c r="J31" i="10"/>
  <c r="L30" i="10"/>
  <c r="C30" i="10" s="1"/>
  <c r="L29" i="10"/>
  <c r="C29" i="10" s="1"/>
  <c r="L28" i="10"/>
  <c r="C28" i="10" s="1"/>
  <c r="K27" i="10"/>
  <c r="J27" i="10"/>
  <c r="F25" i="10"/>
  <c r="C25" i="10" s="1"/>
  <c r="I24" i="10"/>
  <c r="E24" i="10"/>
  <c r="F24" i="10" s="1"/>
  <c r="C24" i="10" s="1"/>
  <c r="O23" i="10"/>
  <c r="L23" i="10"/>
  <c r="I23" i="10"/>
  <c r="F23" i="10"/>
  <c r="O22" i="10"/>
  <c r="O21" i="10" s="1"/>
  <c r="L22" i="10"/>
  <c r="I22" i="10"/>
  <c r="I21" i="10" s="1"/>
  <c r="F22" i="10"/>
  <c r="F21" i="10" s="1"/>
  <c r="N21" i="10"/>
  <c r="N289" i="10" s="1"/>
  <c r="N288" i="10" s="1"/>
  <c r="M21" i="10"/>
  <c r="M289" i="10" s="1"/>
  <c r="M288" i="10" s="1"/>
  <c r="K21" i="10"/>
  <c r="J21" i="10"/>
  <c r="J289" i="10" s="1"/>
  <c r="H21" i="10"/>
  <c r="G21" i="10"/>
  <c r="G289" i="10" s="1"/>
  <c r="G288" i="10" s="1"/>
  <c r="E21" i="10"/>
  <c r="E289" i="10" s="1"/>
  <c r="E288" i="10" s="1"/>
  <c r="D21" i="10"/>
  <c r="O151" i="10" l="1"/>
  <c r="M20" i="10"/>
  <c r="C86" i="10"/>
  <c r="C88" i="10"/>
  <c r="C90" i="10"/>
  <c r="C91" i="10"/>
  <c r="N83" i="10"/>
  <c r="C155" i="10"/>
  <c r="C158" i="10"/>
  <c r="C184" i="10"/>
  <c r="C186" i="10"/>
  <c r="C189" i="10"/>
  <c r="C190" i="10"/>
  <c r="C199" i="10"/>
  <c r="C203" i="10"/>
  <c r="C219" i="10"/>
  <c r="J204" i="10"/>
  <c r="C243" i="10"/>
  <c r="N231" i="10"/>
  <c r="K259" i="10"/>
  <c r="C275" i="10"/>
  <c r="J288" i="10"/>
  <c r="F289" i="10"/>
  <c r="C110" i="10"/>
  <c r="C111" i="10"/>
  <c r="C177" i="10"/>
  <c r="C211" i="10"/>
  <c r="C214" i="10"/>
  <c r="N204" i="10"/>
  <c r="C247" i="10"/>
  <c r="C248" i="10"/>
  <c r="E259" i="10"/>
  <c r="G270" i="10"/>
  <c r="H53" i="10"/>
  <c r="L95" i="10"/>
  <c r="K187" i="10"/>
  <c r="K289" i="10"/>
  <c r="K288" i="10" s="1"/>
  <c r="I20" i="10"/>
  <c r="C61" i="10"/>
  <c r="C62" i="10"/>
  <c r="C63" i="10"/>
  <c r="C64" i="10"/>
  <c r="C73" i="10"/>
  <c r="L76" i="10"/>
  <c r="F80" i="10"/>
  <c r="C108" i="10"/>
  <c r="C114" i="10"/>
  <c r="C115" i="10"/>
  <c r="O116" i="10"/>
  <c r="C138" i="10"/>
  <c r="C169" i="10"/>
  <c r="C170" i="10"/>
  <c r="C172" i="10"/>
  <c r="D174" i="10"/>
  <c r="D173" i="10" s="1"/>
  <c r="H174" i="10"/>
  <c r="H173" i="10" s="1"/>
  <c r="O187" i="10"/>
  <c r="E204" i="10"/>
  <c r="E195" i="10" s="1"/>
  <c r="C207" i="10"/>
  <c r="L238" i="10"/>
  <c r="C244" i="10"/>
  <c r="G259" i="10"/>
  <c r="M259" i="10"/>
  <c r="D270" i="10"/>
  <c r="D269" i="10" s="1"/>
  <c r="L276" i="10"/>
  <c r="I122" i="10"/>
  <c r="C163" i="10"/>
  <c r="L252" i="10"/>
  <c r="L251" i="10" s="1"/>
  <c r="H75" i="10"/>
  <c r="H52" i="10" s="1"/>
  <c r="G83" i="10"/>
  <c r="C94" i="10"/>
  <c r="J83" i="10"/>
  <c r="F95" i="10"/>
  <c r="C98" i="10"/>
  <c r="C99" i="10"/>
  <c r="L127" i="10"/>
  <c r="C127" i="10" s="1"/>
  <c r="K122" i="10"/>
  <c r="K83" i="10" s="1"/>
  <c r="O175" i="10"/>
  <c r="L216" i="10"/>
  <c r="H269" i="10"/>
  <c r="E20" i="10"/>
  <c r="L27" i="10"/>
  <c r="C27" i="10" s="1"/>
  <c r="L32" i="10"/>
  <c r="C82" i="10"/>
  <c r="C106" i="10"/>
  <c r="H130" i="10"/>
  <c r="C147" i="10"/>
  <c r="C149" i="10"/>
  <c r="C157" i="10"/>
  <c r="O45" i="10"/>
  <c r="C45" i="10" s="1"/>
  <c r="C60" i="10"/>
  <c r="K130" i="10"/>
  <c r="L144" i="10"/>
  <c r="C183" i="10"/>
  <c r="E184" i="10"/>
  <c r="L264" i="10"/>
  <c r="L259" i="10" s="1"/>
  <c r="C193" i="10"/>
  <c r="D195" i="10"/>
  <c r="H204" i="10"/>
  <c r="H195" i="10" s="1"/>
  <c r="M195" i="10"/>
  <c r="M194" i="10" s="1"/>
  <c r="C218" i="10"/>
  <c r="I235" i="10"/>
  <c r="I246" i="10"/>
  <c r="J230" i="10"/>
  <c r="J194" i="10" s="1"/>
  <c r="C253" i="10"/>
  <c r="O252" i="10"/>
  <c r="O251" i="10" s="1"/>
  <c r="L272" i="10"/>
  <c r="I290" i="10"/>
  <c r="C291" i="10"/>
  <c r="J26" i="10"/>
  <c r="F41" i="10"/>
  <c r="C41" i="10" s="1"/>
  <c r="E54" i="10"/>
  <c r="E53" i="10" s="1"/>
  <c r="J54" i="10"/>
  <c r="J53" i="10" s="1"/>
  <c r="C70" i="10"/>
  <c r="C71" i="10"/>
  <c r="F76" i="10"/>
  <c r="C76" i="10" s="1"/>
  <c r="K76" i="10"/>
  <c r="C78" i="10"/>
  <c r="C79" i="10"/>
  <c r="C85" i="10"/>
  <c r="O84" i="10"/>
  <c r="H83" i="10"/>
  <c r="C104" i="10"/>
  <c r="C105" i="10"/>
  <c r="C119" i="10"/>
  <c r="O122" i="10"/>
  <c r="L136" i="10"/>
  <c r="I141" i="10"/>
  <c r="C146" i="10"/>
  <c r="K166" i="10"/>
  <c r="K165" i="10" s="1"/>
  <c r="C171" i="10"/>
  <c r="G174" i="10"/>
  <c r="G173" i="10" s="1"/>
  <c r="K174" i="10"/>
  <c r="K173" i="10" s="1"/>
  <c r="C178" i="10"/>
  <c r="D187" i="10"/>
  <c r="J187" i="10"/>
  <c r="J195" i="10"/>
  <c r="I205" i="10"/>
  <c r="C212" i="10"/>
  <c r="C223" i="10"/>
  <c r="C224" i="10"/>
  <c r="C226" i="10"/>
  <c r="C229" i="10"/>
  <c r="C235" i="10"/>
  <c r="C241" i="10"/>
  <c r="I260" i="10"/>
  <c r="C271" i="10"/>
  <c r="N270" i="10"/>
  <c r="N269" i="10" s="1"/>
  <c r="G269" i="10"/>
  <c r="L21" i="10"/>
  <c r="C44" i="10"/>
  <c r="C57" i="10"/>
  <c r="L58" i="10"/>
  <c r="C74" i="10"/>
  <c r="C100" i="10"/>
  <c r="C107" i="10"/>
  <c r="C109" i="10"/>
  <c r="C135" i="10"/>
  <c r="C154" i="10"/>
  <c r="C162" i="10"/>
  <c r="C181" i="10"/>
  <c r="C201" i="10"/>
  <c r="C202" i="10"/>
  <c r="C225" i="10"/>
  <c r="M231" i="10"/>
  <c r="M230" i="10" s="1"/>
  <c r="I238" i="10"/>
  <c r="I231" i="10" s="1"/>
  <c r="C256" i="10"/>
  <c r="C267" i="10"/>
  <c r="E270" i="10"/>
  <c r="J270" i="10"/>
  <c r="J269" i="10" s="1"/>
  <c r="C266" i="10"/>
  <c r="C274" i="10"/>
  <c r="C280" i="10"/>
  <c r="C284" i="10"/>
  <c r="L290" i="10"/>
  <c r="K54" i="10"/>
  <c r="K53" i="10" s="1"/>
  <c r="C66" i="10"/>
  <c r="O67" i="10"/>
  <c r="G76" i="10"/>
  <c r="G75" i="10" s="1"/>
  <c r="M76" i="10"/>
  <c r="C87" i="10"/>
  <c r="I95" i="10"/>
  <c r="C102" i="10"/>
  <c r="D83" i="10"/>
  <c r="D75" i="10" s="1"/>
  <c r="O103" i="10"/>
  <c r="L103" i="10"/>
  <c r="O112" i="10"/>
  <c r="I116" i="10"/>
  <c r="F131" i="10"/>
  <c r="C134" i="10"/>
  <c r="O131" i="10"/>
  <c r="C140" i="10"/>
  <c r="C148" i="10"/>
  <c r="C150" i="10"/>
  <c r="C164" i="10"/>
  <c r="F166" i="10"/>
  <c r="F165" i="10" s="1"/>
  <c r="C168" i="10"/>
  <c r="O166" i="10"/>
  <c r="O165" i="10" s="1"/>
  <c r="M174" i="10"/>
  <c r="M173" i="10" s="1"/>
  <c r="L175" i="10"/>
  <c r="O179" i="10"/>
  <c r="L187" i="10"/>
  <c r="L198" i="10"/>
  <c r="C198" i="10" s="1"/>
  <c r="C209" i="10"/>
  <c r="C210" i="10"/>
  <c r="I216" i="10"/>
  <c r="C221" i="10"/>
  <c r="C222" i="10"/>
  <c r="G204" i="10"/>
  <c r="G195" i="10" s="1"/>
  <c r="K204" i="10"/>
  <c r="K195" i="10" s="1"/>
  <c r="E231" i="10"/>
  <c r="K231" i="10"/>
  <c r="K230" i="10" s="1"/>
  <c r="C237" i="10"/>
  <c r="D231" i="10"/>
  <c r="D230" i="10" s="1"/>
  <c r="C245" i="10"/>
  <c r="I252" i="10"/>
  <c r="I251" i="10" s="1"/>
  <c r="C258" i="10"/>
  <c r="J259" i="10"/>
  <c r="O260" i="10"/>
  <c r="O259" i="10" s="1"/>
  <c r="I264" i="10"/>
  <c r="C264" i="10" s="1"/>
  <c r="E269" i="10"/>
  <c r="C292" i="10"/>
  <c r="L289" i="10"/>
  <c r="O289" i="10"/>
  <c r="O288" i="10" s="1"/>
  <c r="O20" i="10"/>
  <c r="C23" i="10"/>
  <c r="L33" i="10"/>
  <c r="C33" i="10" s="1"/>
  <c r="C56" i="10"/>
  <c r="F55" i="10"/>
  <c r="D289" i="10"/>
  <c r="D288" i="10" s="1"/>
  <c r="D20" i="10"/>
  <c r="H289" i="10"/>
  <c r="H288" i="10" s="1"/>
  <c r="H20" i="10"/>
  <c r="C21" i="10"/>
  <c r="C32" i="10"/>
  <c r="L31" i="10"/>
  <c r="L36" i="10"/>
  <c r="C36" i="10" s="1"/>
  <c r="L54" i="10"/>
  <c r="O58" i="10"/>
  <c r="O54" i="10" s="1"/>
  <c r="O53" i="10" s="1"/>
  <c r="C68" i="10"/>
  <c r="L69" i="10"/>
  <c r="L67" i="10" s="1"/>
  <c r="O76" i="10"/>
  <c r="C59" i="10"/>
  <c r="C80" i="10"/>
  <c r="C22" i="10"/>
  <c r="C43" i="10"/>
  <c r="C72" i="10"/>
  <c r="F69" i="10"/>
  <c r="I76" i="10"/>
  <c r="C77" i="10"/>
  <c r="C123" i="10"/>
  <c r="F122" i="10"/>
  <c r="C128" i="10"/>
  <c r="C129" i="10"/>
  <c r="C133" i="10"/>
  <c r="I131" i="10"/>
  <c r="C142" i="10"/>
  <c r="F141" i="10"/>
  <c r="C180" i="10"/>
  <c r="F179" i="10"/>
  <c r="C242" i="10"/>
  <c r="F238" i="10"/>
  <c r="C298" i="10"/>
  <c r="F20" i="10"/>
  <c r="J20" i="10"/>
  <c r="N20" i="10"/>
  <c r="M83" i="10"/>
  <c r="F89" i="10"/>
  <c r="C93" i="10"/>
  <c r="I103" i="10"/>
  <c r="L112" i="10"/>
  <c r="L116" i="10"/>
  <c r="C121" i="10"/>
  <c r="C125" i="10"/>
  <c r="C126" i="10"/>
  <c r="C131" i="10"/>
  <c r="J130" i="10"/>
  <c r="N130" i="10"/>
  <c r="N75" i="10" s="1"/>
  <c r="N52" i="10" s="1"/>
  <c r="O136" i="10"/>
  <c r="O144" i="10"/>
  <c r="F151" i="10"/>
  <c r="L166" i="10"/>
  <c r="I174" i="10"/>
  <c r="I173" i="10" s="1"/>
  <c r="C182" i="10"/>
  <c r="C254" i="10"/>
  <c r="F252" i="10"/>
  <c r="G20" i="10"/>
  <c r="K20" i="10"/>
  <c r="E83" i="10"/>
  <c r="I84" i="10"/>
  <c r="L84" i="10"/>
  <c r="O89" i="10"/>
  <c r="C96" i="10"/>
  <c r="C101" i="10"/>
  <c r="F103" i="10"/>
  <c r="C153" i="10"/>
  <c r="I151" i="10"/>
  <c r="C156" i="10"/>
  <c r="I160" i="10"/>
  <c r="C160" i="10" s="1"/>
  <c r="C161" i="10"/>
  <c r="E174" i="10"/>
  <c r="E173" i="10" s="1"/>
  <c r="C176" i="10"/>
  <c r="F175" i="10"/>
  <c r="O174" i="10"/>
  <c r="O173" i="10" s="1"/>
  <c r="L179" i="10"/>
  <c r="L174" i="10" s="1"/>
  <c r="L173" i="10" s="1"/>
  <c r="F191" i="10"/>
  <c r="C191" i="10" s="1"/>
  <c r="C192" i="10"/>
  <c r="F84" i="10"/>
  <c r="C97" i="10"/>
  <c r="F112" i="10"/>
  <c r="C113" i="10"/>
  <c r="F116" i="10"/>
  <c r="C117" i="10"/>
  <c r="E130" i="10"/>
  <c r="I136" i="10"/>
  <c r="C137" i="10"/>
  <c r="I144" i="10"/>
  <c r="C145" i="10"/>
  <c r="L151" i="10"/>
  <c r="L130" i="10" s="1"/>
  <c r="L205" i="10"/>
  <c r="C208" i="10"/>
  <c r="I272" i="10"/>
  <c r="C272" i="10" s="1"/>
  <c r="C273" i="10"/>
  <c r="C132" i="10"/>
  <c r="C152" i="10"/>
  <c r="C167" i="10"/>
  <c r="F188" i="10"/>
  <c r="N195" i="10"/>
  <c r="O196" i="10"/>
  <c r="C206" i="10"/>
  <c r="F205" i="10"/>
  <c r="O205" i="10"/>
  <c r="O204" i="10" s="1"/>
  <c r="C217" i="10"/>
  <c r="O216" i="10"/>
  <c r="C228" i="10"/>
  <c r="L227" i="10"/>
  <c r="C227" i="10" s="1"/>
  <c r="H231" i="10"/>
  <c r="H230" i="10" s="1"/>
  <c r="C240" i="10"/>
  <c r="C257" i="10"/>
  <c r="C265" i="10"/>
  <c r="O276" i="10"/>
  <c r="O270" i="10" s="1"/>
  <c r="O269" i="10" s="1"/>
  <c r="C282" i="10"/>
  <c r="F281" i="10"/>
  <c r="C281" i="10" s="1"/>
  <c r="C285" i="10"/>
  <c r="I283" i="10"/>
  <c r="I289" i="10" s="1"/>
  <c r="C200" i="10"/>
  <c r="C220" i="10"/>
  <c r="C232" i="10"/>
  <c r="L231" i="10"/>
  <c r="C236" i="10"/>
  <c r="N259" i="10"/>
  <c r="N230" i="10" s="1"/>
  <c r="C268" i="10"/>
  <c r="I196" i="10"/>
  <c r="C197" i="10"/>
  <c r="C213" i="10"/>
  <c r="G230" i="10"/>
  <c r="C234" i="10"/>
  <c r="F233" i="10"/>
  <c r="O238" i="10"/>
  <c r="O231" i="10" s="1"/>
  <c r="C249" i="10"/>
  <c r="C250" i="10"/>
  <c r="F246" i="10"/>
  <c r="C246" i="10" s="1"/>
  <c r="F259" i="10"/>
  <c r="C261" i="10"/>
  <c r="F270" i="10"/>
  <c r="I276" i="10"/>
  <c r="C277" i="10"/>
  <c r="C293" i="10"/>
  <c r="C294" i="10"/>
  <c r="F290" i="10"/>
  <c r="F288" i="10" s="1"/>
  <c r="C185" i="10"/>
  <c r="D52" i="10" l="1"/>
  <c r="D286" i="10"/>
  <c r="E230" i="10"/>
  <c r="E194" i="10" s="1"/>
  <c r="G52" i="10"/>
  <c r="L270" i="10"/>
  <c r="L269" i="10" s="1"/>
  <c r="C276" i="10"/>
  <c r="M75" i="10"/>
  <c r="K194" i="10"/>
  <c r="C216" i="10"/>
  <c r="N286" i="10"/>
  <c r="I83" i="10"/>
  <c r="C69" i="10"/>
  <c r="G194" i="10"/>
  <c r="G286" i="10"/>
  <c r="C136" i="10"/>
  <c r="L196" i="10"/>
  <c r="C196" i="10" s="1"/>
  <c r="C141" i="10"/>
  <c r="C290" i="10"/>
  <c r="C144" i="10"/>
  <c r="L122" i="10"/>
  <c r="L83" i="10" s="1"/>
  <c r="O83" i="10"/>
  <c r="C58" i="10"/>
  <c r="L288" i="10"/>
  <c r="I259" i="10"/>
  <c r="I230" i="10" s="1"/>
  <c r="I204" i="10"/>
  <c r="I195" i="10" s="1"/>
  <c r="C260" i="10"/>
  <c r="C112" i="10"/>
  <c r="O230" i="10"/>
  <c r="L230" i="10"/>
  <c r="H286" i="10"/>
  <c r="C116" i="10"/>
  <c r="C103" i="10"/>
  <c r="J75" i="10"/>
  <c r="K75" i="10"/>
  <c r="K286" i="10" s="1"/>
  <c r="D194" i="10"/>
  <c r="D51" i="10" s="1"/>
  <c r="C95" i="10"/>
  <c r="J52" i="10"/>
  <c r="J51" i="10" s="1"/>
  <c r="J286" i="10"/>
  <c r="I288" i="10"/>
  <c r="C289" i="10"/>
  <c r="M52" i="10"/>
  <c r="M51" i="10" s="1"/>
  <c r="M286" i="10"/>
  <c r="O195" i="10"/>
  <c r="F251" i="10"/>
  <c r="C251" i="10" s="1"/>
  <c r="C252" i="10"/>
  <c r="L165" i="10"/>
  <c r="C165" i="10" s="1"/>
  <c r="C166" i="10"/>
  <c r="C238" i="10"/>
  <c r="C179" i="10"/>
  <c r="O130" i="10"/>
  <c r="F67" i="10"/>
  <c r="C67" i="10" s="1"/>
  <c r="C55" i="10"/>
  <c r="F54" i="10"/>
  <c r="C205" i="10"/>
  <c r="F204" i="10"/>
  <c r="N194" i="10"/>
  <c r="N51" i="10" s="1"/>
  <c r="I130" i="10"/>
  <c r="C122" i="10"/>
  <c r="F130" i="10"/>
  <c r="C130" i="10" s="1"/>
  <c r="O75" i="10"/>
  <c r="O52" i="10" s="1"/>
  <c r="I270" i="10"/>
  <c r="I269" i="10" s="1"/>
  <c r="C283" i="10"/>
  <c r="F187" i="10"/>
  <c r="C187" i="10" s="1"/>
  <c r="C188" i="10"/>
  <c r="L204" i="10"/>
  <c r="F83" i="10"/>
  <c r="C84" i="10"/>
  <c r="C175" i="10"/>
  <c r="F174" i="10"/>
  <c r="C151" i="10"/>
  <c r="L26" i="10"/>
  <c r="C31" i="10"/>
  <c r="C270" i="10"/>
  <c r="F269" i="10"/>
  <c r="F231" i="10"/>
  <c r="C233" i="10"/>
  <c r="H194" i="10"/>
  <c r="H51" i="10" s="1"/>
  <c r="E75" i="10"/>
  <c r="C89" i="10"/>
  <c r="I75" i="10"/>
  <c r="I52" i="10" s="1"/>
  <c r="L53" i="10"/>
  <c r="L195" i="10" l="1"/>
  <c r="C288" i="10"/>
  <c r="L75" i="10"/>
  <c r="G51" i="10"/>
  <c r="D50" i="10"/>
  <c r="D287" i="10"/>
  <c r="I194" i="10"/>
  <c r="I51" i="10" s="1"/>
  <c r="K52" i="10"/>
  <c r="K51" i="10" s="1"/>
  <c r="C259" i="10"/>
  <c r="L52" i="10"/>
  <c r="N50" i="10"/>
  <c r="N287" i="10"/>
  <c r="C269" i="10"/>
  <c r="L194" i="10"/>
  <c r="L51" i="10" s="1"/>
  <c r="L50" i="10" s="1"/>
  <c r="L286" i="10"/>
  <c r="H287" i="10"/>
  <c r="H50" i="10"/>
  <c r="C83" i="10"/>
  <c r="F75" i="10"/>
  <c r="C75" i="10" s="1"/>
  <c r="J50" i="10"/>
  <c r="J287" i="10"/>
  <c r="F173" i="10"/>
  <c r="C173" i="10" s="1"/>
  <c r="C174" i="10"/>
  <c r="I286" i="10"/>
  <c r="C204" i="10"/>
  <c r="F195" i="10"/>
  <c r="O194" i="10"/>
  <c r="O51" i="10" s="1"/>
  <c r="O286" i="10"/>
  <c r="F230" i="10"/>
  <c r="C230" i="10" s="1"/>
  <c r="C231" i="10"/>
  <c r="C26" i="10"/>
  <c r="L20" i="10"/>
  <c r="C20" i="10" s="1"/>
  <c r="E286" i="10"/>
  <c r="E52" i="10"/>
  <c r="E51" i="10" s="1"/>
  <c r="M50" i="10"/>
  <c r="M287" i="10"/>
  <c r="F53" i="10"/>
  <c r="C54" i="10"/>
  <c r="G287" i="10" l="1"/>
  <c r="G50" i="10"/>
  <c r="K50" i="10"/>
  <c r="K287" i="10"/>
  <c r="O50" i="10"/>
  <c r="O287" i="10"/>
  <c r="F52" i="10"/>
  <c r="C53" i="10"/>
  <c r="F194" i="10"/>
  <c r="C194" i="10" s="1"/>
  <c r="C195" i="10"/>
  <c r="F286" i="10"/>
  <c r="C286" i="10" s="1"/>
  <c r="E287" i="10"/>
  <c r="E50" i="10"/>
  <c r="L287" i="10"/>
  <c r="I287" i="10"/>
  <c r="I50" i="10"/>
  <c r="C52" i="10" l="1"/>
  <c r="F51" i="10"/>
  <c r="F287" i="10" l="1"/>
  <c r="C287" i="10" s="1"/>
  <c r="C51" i="10"/>
  <c r="F50" i="10"/>
  <c r="C50" i="10" s="1"/>
  <c r="I31" i="9" l="1"/>
  <c r="H31" i="9"/>
  <c r="I30" i="9"/>
  <c r="H30" i="9"/>
  <c r="I29" i="9"/>
  <c r="H29" i="9"/>
  <c r="I28" i="9"/>
  <c r="H28" i="9"/>
  <c r="I27" i="9"/>
  <c r="H27" i="9"/>
  <c r="I26" i="9"/>
  <c r="H26" i="9"/>
  <c r="I25" i="9"/>
  <c r="H25" i="9"/>
  <c r="I24" i="9"/>
  <c r="H24" i="9"/>
  <c r="H23" i="9"/>
  <c r="I22" i="9"/>
  <c r="H22" i="9"/>
  <c r="I21" i="9"/>
  <c r="H21" i="9"/>
  <c r="I20" i="9"/>
  <c r="D20" i="9"/>
  <c r="H20" i="9" s="1"/>
  <c r="I19" i="9"/>
  <c r="H19" i="9"/>
  <c r="I18" i="9"/>
  <c r="H18" i="9"/>
  <c r="I17" i="9"/>
  <c r="H17" i="9"/>
  <c r="I16" i="9"/>
  <c r="H16" i="9"/>
  <c r="I15" i="9"/>
  <c r="H15" i="9"/>
  <c r="I14" i="9"/>
  <c r="H14" i="9"/>
  <c r="I13" i="9"/>
  <c r="H13" i="9"/>
  <c r="G12" i="9"/>
  <c r="F12" i="9"/>
  <c r="E12" i="9"/>
  <c r="D12" i="9"/>
  <c r="O298" i="8"/>
  <c r="L298" i="8"/>
  <c r="I298" i="8"/>
  <c r="F298" i="8"/>
  <c r="O297" i="8"/>
  <c r="L297" i="8"/>
  <c r="I297" i="8"/>
  <c r="F297" i="8"/>
  <c r="O296" i="8"/>
  <c r="L296" i="8"/>
  <c r="I296" i="8"/>
  <c r="F296" i="8"/>
  <c r="O295" i="8"/>
  <c r="L295" i="8"/>
  <c r="I295" i="8"/>
  <c r="F295" i="8"/>
  <c r="O294" i="8"/>
  <c r="L294" i="8"/>
  <c r="I294" i="8"/>
  <c r="F294" i="8"/>
  <c r="O293" i="8"/>
  <c r="L293" i="8"/>
  <c r="I293" i="8"/>
  <c r="F293" i="8"/>
  <c r="O292" i="8"/>
  <c r="L292" i="8"/>
  <c r="I292" i="8"/>
  <c r="F292" i="8"/>
  <c r="O291" i="8"/>
  <c r="O290" i="8" s="1"/>
  <c r="L291" i="8"/>
  <c r="I291" i="8"/>
  <c r="C291" i="8" s="1"/>
  <c r="F291" i="8"/>
  <c r="N290" i="8"/>
  <c r="M290" i="8"/>
  <c r="K290" i="8"/>
  <c r="J290" i="8"/>
  <c r="H290" i="8"/>
  <c r="G290" i="8"/>
  <c r="E290" i="8"/>
  <c r="D290" i="8"/>
  <c r="O285" i="8"/>
  <c r="L285" i="8"/>
  <c r="I285" i="8"/>
  <c r="F285" i="8"/>
  <c r="O284" i="8"/>
  <c r="L284" i="8"/>
  <c r="I284" i="8"/>
  <c r="F284" i="8"/>
  <c r="O283" i="8"/>
  <c r="N283" i="8"/>
  <c r="M283" i="8"/>
  <c r="K283" i="8"/>
  <c r="J283" i="8"/>
  <c r="H283" i="8"/>
  <c r="G283" i="8"/>
  <c r="F283" i="8"/>
  <c r="E283" i="8"/>
  <c r="D283" i="8"/>
  <c r="O282" i="8"/>
  <c r="O281" i="8" s="1"/>
  <c r="L282" i="8"/>
  <c r="L281" i="8" s="1"/>
  <c r="I282" i="8"/>
  <c r="I281" i="8" s="1"/>
  <c r="F282" i="8"/>
  <c r="N281" i="8"/>
  <c r="M281" i="8"/>
  <c r="K281" i="8"/>
  <c r="J281" i="8"/>
  <c r="H281" i="8"/>
  <c r="G281" i="8"/>
  <c r="E281" i="8"/>
  <c r="D281" i="8"/>
  <c r="O280" i="8"/>
  <c r="L280" i="8"/>
  <c r="I280" i="8"/>
  <c r="F280" i="8"/>
  <c r="O279" i="8"/>
  <c r="L279" i="8"/>
  <c r="I279" i="8"/>
  <c r="F279" i="8"/>
  <c r="O278" i="8"/>
  <c r="L278" i="8"/>
  <c r="I278" i="8"/>
  <c r="F278" i="8"/>
  <c r="O277" i="8"/>
  <c r="L277" i="8"/>
  <c r="L276" i="8" s="1"/>
  <c r="I277" i="8"/>
  <c r="F277" i="8"/>
  <c r="N276" i="8"/>
  <c r="M276" i="8"/>
  <c r="K276" i="8"/>
  <c r="J276" i="8"/>
  <c r="H276" i="8"/>
  <c r="H270" i="8" s="1"/>
  <c r="H269" i="8" s="1"/>
  <c r="G276" i="8"/>
  <c r="F276" i="8"/>
  <c r="E276" i="8"/>
  <c r="D276" i="8"/>
  <c r="O275" i="8"/>
  <c r="L275" i="8"/>
  <c r="I275" i="8"/>
  <c r="F275" i="8"/>
  <c r="O274" i="8"/>
  <c r="L274" i="8"/>
  <c r="I274" i="8"/>
  <c r="F274" i="8"/>
  <c r="O273" i="8"/>
  <c r="L273" i="8"/>
  <c r="L272" i="8" s="1"/>
  <c r="I273" i="8"/>
  <c r="F273" i="8"/>
  <c r="O272" i="8"/>
  <c r="N272" i="8"/>
  <c r="M272" i="8"/>
  <c r="M270" i="8" s="1"/>
  <c r="K272" i="8"/>
  <c r="J272" i="8"/>
  <c r="J270" i="8" s="1"/>
  <c r="H272" i="8"/>
  <c r="G272" i="8"/>
  <c r="E272" i="8"/>
  <c r="E270" i="8" s="1"/>
  <c r="D272" i="8"/>
  <c r="O271" i="8"/>
  <c r="L271" i="8"/>
  <c r="I271" i="8"/>
  <c r="F271" i="8"/>
  <c r="G270" i="8"/>
  <c r="G269" i="8" s="1"/>
  <c r="O268" i="8"/>
  <c r="L268" i="8"/>
  <c r="I268" i="8"/>
  <c r="F268" i="8"/>
  <c r="O267" i="8"/>
  <c r="L267" i="8"/>
  <c r="I267" i="8"/>
  <c r="F267" i="8"/>
  <c r="O266" i="8"/>
  <c r="L266" i="8"/>
  <c r="I266" i="8"/>
  <c r="F266" i="8"/>
  <c r="O265" i="8"/>
  <c r="L265" i="8"/>
  <c r="I265" i="8"/>
  <c r="F265" i="8"/>
  <c r="F264" i="8" s="1"/>
  <c r="N264" i="8"/>
  <c r="M264" i="8"/>
  <c r="K264" i="8"/>
  <c r="J264" i="8"/>
  <c r="H264" i="8"/>
  <c r="H259" i="8" s="1"/>
  <c r="G264" i="8"/>
  <c r="E264" i="8"/>
  <c r="E259" i="8" s="1"/>
  <c r="D264" i="8"/>
  <c r="O263" i="8"/>
  <c r="L263" i="8"/>
  <c r="I263" i="8"/>
  <c r="F263" i="8"/>
  <c r="O262" i="8"/>
  <c r="L262" i="8"/>
  <c r="I262" i="8"/>
  <c r="F262" i="8"/>
  <c r="O261" i="8"/>
  <c r="O260" i="8" s="1"/>
  <c r="L261" i="8"/>
  <c r="I261" i="8"/>
  <c r="F261" i="8"/>
  <c r="N260" i="8"/>
  <c r="M260" i="8"/>
  <c r="L260" i="8"/>
  <c r="K260" i="8"/>
  <c r="J260" i="8"/>
  <c r="J259" i="8" s="1"/>
  <c r="H260" i="8"/>
  <c r="G260" i="8"/>
  <c r="G259" i="8" s="1"/>
  <c r="E260" i="8"/>
  <c r="D260" i="8"/>
  <c r="D259" i="8" s="1"/>
  <c r="M259" i="8"/>
  <c r="K259" i="8"/>
  <c r="O258" i="8"/>
  <c r="L258" i="8"/>
  <c r="I258" i="8"/>
  <c r="F258" i="8"/>
  <c r="O257" i="8"/>
  <c r="L257" i="8"/>
  <c r="I257" i="8"/>
  <c r="F257" i="8"/>
  <c r="O256" i="8"/>
  <c r="L256" i="8"/>
  <c r="I256" i="8"/>
  <c r="F256" i="8"/>
  <c r="O255" i="8"/>
  <c r="L255" i="8"/>
  <c r="I255" i="8"/>
  <c r="F255" i="8"/>
  <c r="O254" i="8"/>
  <c r="L254" i="8"/>
  <c r="I254" i="8"/>
  <c r="F254" i="8"/>
  <c r="O253" i="8"/>
  <c r="L253" i="8"/>
  <c r="I253" i="8"/>
  <c r="F253" i="8"/>
  <c r="N252" i="8"/>
  <c r="N251" i="8" s="1"/>
  <c r="M252" i="8"/>
  <c r="M251" i="8" s="1"/>
  <c r="K252" i="8"/>
  <c r="K251" i="8" s="1"/>
  <c r="J252" i="8"/>
  <c r="J251" i="8" s="1"/>
  <c r="H252" i="8"/>
  <c r="H251" i="8" s="1"/>
  <c r="G252" i="8"/>
  <c r="G251" i="8" s="1"/>
  <c r="E252" i="8"/>
  <c r="E251" i="8" s="1"/>
  <c r="D252" i="8"/>
  <c r="D251" i="8" s="1"/>
  <c r="O250" i="8"/>
  <c r="L250" i="8"/>
  <c r="I250" i="8"/>
  <c r="F250" i="8"/>
  <c r="O249" i="8"/>
  <c r="L249" i="8"/>
  <c r="I249" i="8"/>
  <c r="F249" i="8"/>
  <c r="O248" i="8"/>
  <c r="L248" i="8"/>
  <c r="I248" i="8"/>
  <c r="F248" i="8"/>
  <c r="O247" i="8"/>
  <c r="O246" i="8" s="1"/>
  <c r="L247" i="8"/>
  <c r="I247" i="8"/>
  <c r="F247" i="8"/>
  <c r="N246" i="8"/>
  <c r="M246" i="8"/>
  <c r="L246" i="8"/>
  <c r="K246" i="8"/>
  <c r="J246" i="8"/>
  <c r="H246" i="8"/>
  <c r="G246" i="8"/>
  <c r="E246" i="8"/>
  <c r="D246" i="8"/>
  <c r="O245" i="8"/>
  <c r="L245" i="8"/>
  <c r="I245" i="8"/>
  <c r="F245" i="8"/>
  <c r="O244" i="8"/>
  <c r="L244" i="8"/>
  <c r="I244" i="8"/>
  <c r="F244" i="8"/>
  <c r="O243" i="8"/>
  <c r="L243" i="8"/>
  <c r="I243" i="8"/>
  <c r="F243" i="8"/>
  <c r="C243" i="8" s="1"/>
  <c r="O242" i="8"/>
  <c r="L242" i="8"/>
  <c r="I242" i="8"/>
  <c r="F242" i="8"/>
  <c r="O241" i="8"/>
  <c r="L241" i="8"/>
  <c r="I241" i="8"/>
  <c r="F241" i="8"/>
  <c r="O240" i="8"/>
  <c r="L240" i="8"/>
  <c r="I240" i="8"/>
  <c r="F240" i="8"/>
  <c r="O239" i="8"/>
  <c r="L239" i="8"/>
  <c r="I239" i="8"/>
  <c r="F239" i="8"/>
  <c r="N238" i="8"/>
  <c r="M238" i="8"/>
  <c r="K238" i="8"/>
  <c r="J238" i="8"/>
  <c r="H238" i="8"/>
  <c r="G238" i="8"/>
  <c r="E238" i="8"/>
  <c r="D238" i="8"/>
  <c r="O237" i="8"/>
  <c r="L237" i="8"/>
  <c r="I237" i="8"/>
  <c r="F237" i="8"/>
  <c r="O236" i="8"/>
  <c r="L236" i="8"/>
  <c r="L235" i="8" s="1"/>
  <c r="I236" i="8"/>
  <c r="F236" i="8"/>
  <c r="F235" i="8" s="1"/>
  <c r="O235" i="8"/>
  <c r="N235" i="8"/>
  <c r="M235" i="8"/>
  <c r="K235" i="8"/>
  <c r="J235" i="8"/>
  <c r="H235" i="8"/>
  <c r="G235" i="8"/>
  <c r="E235" i="8"/>
  <c r="D235" i="8"/>
  <c r="O234" i="8"/>
  <c r="L234" i="8"/>
  <c r="L233" i="8" s="1"/>
  <c r="I234" i="8"/>
  <c r="I233" i="8" s="1"/>
  <c r="F234" i="8"/>
  <c r="O233" i="8"/>
  <c r="N233" i="8"/>
  <c r="M233" i="8"/>
  <c r="K233" i="8"/>
  <c r="J233" i="8"/>
  <c r="H233" i="8"/>
  <c r="G233" i="8"/>
  <c r="E233" i="8"/>
  <c r="D233" i="8"/>
  <c r="O232" i="8"/>
  <c r="L232" i="8"/>
  <c r="I232" i="8"/>
  <c r="F232" i="8"/>
  <c r="O229" i="8"/>
  <c r="L229" i="8"/>
  <c r="I229" i="8"/>
  <c r="F229" i="8"/>
  <c r="O228" i="8"/>
  <c r="L228" i="8"/>
  <c r="I228" i="8"/>
  <c r="I227" i="8" s="1"/>
  <c r="F228" i="8"/>
  <c r="O227" i="8"/>
  <c r="N227" i="8"/>
  <c r="M227" i="8"/>
  <c r="K227" i="8"/>
  <c r="J227" i="8"/>
  <c r="H227" i="8"/>
  <c r="G227" i="8"/>
  <c r="F227" i="8"/>
  <c r="E227" i="8"/>
  <c r="D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F220" i="8"/>
  <c r="O219" i="8"/>
  <c r="L219" i="8"/>
  <c r="I219" i="8"/>
  <c r="F219" i="8"/>
  <c r="O218" i="8"/>
  <c r="L218" i="8"/>
  <c r="I218" i="8"/>
  <c r="F218" i="8"/>
  <c r="O217" i="8"/>
  <c r="L217" i="8"/>
  <c r="I217" i="8"/>
  <c r="F217" i="8"/>
  <c r="F216" i="8" s="1"/>
  <c r="N216" i="8"/>
  <c r="M216" i="8"/>
  <c r="K216" i="8"/>
  <c r="J216" i="8"/>
  <c r="H216" i="8"/>
  <c r="G216" i="8"/>
  <c r="E216" i="8"/>
  <c r="D216" i="8"/>
  <c r="O215" i="8"/>
  <c r="L215" i="8"/>
  <c r="I215" i="8"/>
  <c r="F215" i="8"/>
  <c r="O214" i="8"/>
  <c r="L214" i="8"/>
  <c r="I214" i="8"/>
  <c r="F214" i="8"/>
  <c r="O213" i="8"/>
  <c r="L213" i="8"/>
  <c r="I213" i="8"/>
  <c r="F213" i="8"/>
  <c r="O212" i="8"/>
  <c r="L212" i="8"/>
  <c r="I212" i="8"/>
  <c r="F212" i="8"/>
  <c r="O211" i="8"/>
  <c r="L211" i="8"/>
  <c r="I211" i="8"/>
  <c r="F211" i="8"/>
  <c r="O210" i="8"/>
  <c r="L210" i="8"/>
  <c r="I210" i="8"/>
  <c r="F210" i="8"/>
  <c r="O209" i="8"/>
  <c r="L209" i="8"/>
  <c r="I209" i="8"/>
  <c r="F209" i="8"/>
  <c r="O208" i="8"/>
  <c r="L208" i="8"/>
  <c r="I208" i="8"/>
  <c r="F208" i="8"/>
  <c r="O207" i="8"/>
  <c r="L207" i="8"/>
  <c r="I207" i="8"/>
  <c r="F207" i="8"/>
  <c r="O206" i="8"/>
  <c r="L206" i="8"/>
  <c r="I206" i="8"/>
  <c r="F206" i="8"/>
  <c r="N205" i="8"/>
  <c r="M205" i="8"/>
  <c r="K205" i="8"/>
  <c r="J205" i="8"/>
  <c r="H205" i="8"/>
  <c r="G205" i="8"/>
  <c r="E205" i="8"/>
  <c r="E204" i="8" s="1"/>
  <c r="D205" i="8"/>
  <c r="O203" i="8"/>
  <c r="L203" i="8"/>
  <c r="I203" i="8"/>
  <c r="F203" i="8"/>
  <c r="O202" i="8"/>
  <c r="L202" i="8"/>
  <c r="I202" i="8"/>
  <c r="F202" i="8"/>
  <c r="O201" i="8"/>
  <c r="L201" i="8"/>
  <c r="I201" i="8"/>
  <c r="F201" i="8"/>
  <c r="O200" i="8"/>
  <c r="L200" i="8"/>
  <c r="I200" i="8"/>
  <c r="F200" i="8"/>
  <c r="O199" i="8"/>
  <c r="O198" i="8" s="1"/>
  <c r="L199" i="8"/>
  <c r="I199" i="8"/>
  <c r="F199" i="8"/>
  <c r="N198" i="8"/>
  <c r="N196" i="8" s="1"/>
  <c r="M198" i="8"/>
  <c r="M196" i="8" s="1"/>
  <c r="K198" i="8"/>
  <c r="K196" i="8" s="1"/>
  <c r="J198" i="8"/>
  <c r="J196" i="8" s="1"/>
  <c r="H198" i="8"/>
  <c r="H196" i="8" s="1"/>
  <c r="G198" i="8"/>
  <c r="G196" i="8" s="1"/>
  <c r="E198" i="8"/>
  <c r="E196" i="8" s="1"/>
  <c r="D198" i="8"/>
  <c r="D196" i="8" s="1"/>
  <c r="O197" i="8"/>
  <c r="L197" i="8"/>
  <c r="I197" i="8"/>
  <c r="F197" i="8"/>
  <c r="O193" i="8"/>
  <c r="L193" i="8"/>
  <c r="L192" i="8" s="1"/>
  <c r="L191" i="8" s="1"/>
  <c r="I193" i="8"/>
  <c r="F193" i="8"/>
  <c r="F192" i="8" s="1"/>
  <c r="O192" i="8"/>
  <c r="O191" i="8" s="1"/>
  <c r="N192" i="8"/>
  <c r="N191" i="8" s="1"/>
  <c r="M192" i="8"/>
  <c r="K192" i="8"/>
  <c r="K191" i="8" s="1"/>
  <c r="J192" i="8"/>
  <c r="J191" i="8" s="1"/>
  <c r="H192" i="8"/>
  <c r="G192" i="8"/>
  <c r="G191" i="8" s="1"/>
  <c r="E192" i="8"/>
  <c r="E191" i="8" s="1"/>
  <c r="D192" i="8"/>
  <c r="M191" i="8"/>
  <c r="H191" i="8"/>
  <c r="D191" i="8"/>
  <c r="O190" i="8"/>
  <c r="L190" i="8"/>
  <c r="I190" i="8"/>
  <c r="F190" i="8"/>
  <c r="O189" i="8"/>
  <c r="L189" i="8"/>
  <c r="L188" i="8" s="1"/>
  <c r="I189" i="8"/>
  <c r="F189" i="8"/>
  <c r="O188" i="8"/>
  <c r="N188" i="8"/>
  <c r="N187" i="8" s="1"/>
  <c r="M188" i="8"/>
  <c r="K188" i="8"/>
  <c r="J188" i="8"/>
  <c r="J187" i="8" s="1"/>
  <c r="H188" i="8"/>
  <c r="H187" i="8" s="1"/>
  <c r="G188" i="8"/>
  <c r="F188" i="8"/>
  <c r="E188" i="8"/>
  <c r="D188" i="8"/>
  <c r="D187" i="8" s="1"/>
  <c r="O186" i="8"/>
  <c r="L186" i="8"/>
  <c r="I186" i="8"/>
  <c r="F186" i="8"/>
  <c r="O185" i="8"/>
  <c r="O184" i="8" s="1"/>
  <c r="L185" i="8"/>
  <c r="I185" i="8"/>
  <c r="I184" i="8" s="1"/>
  <c r="F185" i="8"/>
  <c r="N184" i="8"/>
  <c r="M184" i="8"/>
  <c r="L184" i="8"/>
  <c r="K184" i="8"/>
  <c r="J184" i="8"/>
  <c r="H184" i="8"/>
  <c r="G184" i="8"/>
  <c r="F184" i="8"/>
  <c r="E184" i="8"/>
  <c r="D184" i="8"/>
  <c r="O183" i="8"/>
  <c r="L183" i="8"/>
  <c r="I183" i="8"/>
  <c r="F183" i="8"/>
  <c r="O182" i="8"/>
  <c r="L182" i="8"/>
  <c r="I182" i="8"/>
  <c r="F182" i="8"/>
  <c r="O181" i="8"/>
  <c r="L181" i="8"/>
  <c r="I181" i="8"/>
  <c r="F181" i="8"/>
  <c r="O180" i="8"/>
  <c r="L180" i="8"/>
  <c r="I180" i="8"/>
  <c r="F180" i="8"/>
  <c r="O179" i="8"/>
  <c r="N179" i="8"/>
  <c r="M179" i="8"/>
  <c r="K179" i="8"/>
  <c r="J179" i="8"/>
  <c r="H179" i="8"/>
  <c r="G179" i="8"/>
  <c r="E179" i="8"/>
  <c r="D179" i="8"/>
  <c r="O178" i="8"/>
  <c r="L178" i="8"/>
  <c r="I178" i="8"/>
  <c r="F178" i="8"/>
  <c r="O177" i="8"/>
  <c r="L177" i="8"/>
  <c r="I177" i="8"/>
  <c r="F177" i="8"/>
  <c r="O176" i="8"/>
  <c r="L176" i="8"/>
  <c r="L175" i="8" s="1"/>
  <c r="I176" i="8"/>
  <c r="I175" i="8" s="1"/>
  <c r="F176" i="8"/>
  <c r="O175" i="8"/>
  <c r="N175" i="8"/>
  <c r="N174" i="8" s="1"/>
  <c r="M175" i="8"/>
  <c r="K175" i="8"/>
  <c r="K174" i="8" s="1"/>
  <c r="K173" i="8" s="1"/>
  <c r="J175" i="8"/>
  <c r="H175" i="8"/>
  <c r="H174" i="8" s="1"/>
  <c r="H173" i="8" s="1"/>
  <c r="G175" i="8"/>
  <c r="E175" i="8"/>
  <c r="E174" i="8" s="1"/>
  <c r="D175" i="8"/>
  <c r="M174" i="8"/>
  <c r="M173" i="8" s="1"/>
  <c r="O172" i="8"/>
  <c r="L172" i="8"/>
  <c r="I172" i="8"/>
  <c r="F172" i="8"/>
  <c r="O171" i="8"/>
  <c r="L171" i="8"/>
  <c r="I171" i="8"/>
  <c r="F171" i="8"/>
  <c r="O170" i="8"/>
  <c r="L170" i="8"/>
  <c r="I170" i="8"/>
  <c r="F170" i="8"/>
  <c r="O169" i="8"/>
  <c r="L169" i="8"/>
  <c r="I169" i="8"/>
  <c r="F169" i="8"/>
  <c r="O168" i="8"/>
  <c r="L168" i="8"/>
  <c r="I168" i="8"/>
  <c r="F168" i="8"/>
  <c r="O167" i="8"/>
  <c r="O166" i="8" s="1"/>
  <c r="O165" i="8" s="1"/>
  <c r="L167" i="8"/>
  <c r="L166" i="8" s="1"/>
  <c r="L165" i="8" s="1"/>
  <c r="I167" i="8"/>
  <c r="F167" i="8"/>
  <c r="N166" i="8"/>
  <c r="M166" i="8"/>
  <c r="M165" i="8" s="1"/>
  <c r="K166" i="8"/>
  <c r="K165" i="8" s="1"/>
  <c r="J166" i="8"/>
  <c r="J165" i="8" s="1"/>
  <c r="H166" i="8"/>
  <c r="H165" i="8" s="1"/>
  <c r="G166" i="8"/>
  <c r="G165" i="8" s="1"/>
  <c r="E166" i="8"/>
  <c r="D166" i="8"/>
  <c r="D165" i="8" s="1"/>
  <c r="N165" i="8"/>
  <c r="E165" i="8"/>
  <c r="O164" i="8"/>
  <c r="L164" i="8"/>
  <c r="I164" i="8"/>
  <c r="F164" i="8"/>
  <c r="O163" i="8"/>
  <c r="L163" i="8"/>
  <c r="I163" i="8"/>
  <c r="F163" i="8"/>
  <c r="O162" i="8"/>
  <c r="L162" i="8"/>
  <c r="I162" i="8"/>
  <c r="F162" i="8"/>
  <c r="O161" i="8"/>
  <c r="L161" i="8"/>
  <c r="I161" i="8"/>
  <c r="I160" i="8" s="1"/>
  <c r="F161" i="8"/>
  <c r="N160" i="8"/>
  <c r="M160" i="8"/>
  <c r="L160" i="8"/>
  <c r="K160" i="8"/>
  <c r="J160" i="8"/>
  <c r="H160" i="8"/>
  <c r="G160" i="8"/>
  <c r="F160" i="8"/>
  <c r="E160" i="8"/>
  <c r="D160" i="8"/>
  <c r="O159" i="8"/>
  <c r="L159" i="8"/>
  <c r="I159" i="8"/>
  <c r="F159" i="8"/>
  <c r="O158" i="8"/>
  <c r="L158" i="8"/>
  <c r="I158" i="8"/>
  <c r="F158" i="8"/>
  <c r="O157" i="8"/>
  <c r="L157" i="8"/>
  <c r="I157" i="8"/>
  <c r="F157" i="8"/>
  <c r="O156" i="8"/>
  <c r="L156" i="8"/>
  <c r="I156" i="8"/>
  <c r="F156" i="8"/>
  <c r="O155" i="8"/>
  <c r="O151" i="8" s="1"/>
  <c r="L155" i="8"/>
  <c r="I155" i="8"/>
  <c r="C155" i="8" s="1"/>
  <c r="F155" i="8"/>
  <c r="O154" i="8"/>
  <c r="L154" i="8"/>
  <c r="I154" i="8"/>
  <c r="F154" i="8"/>
  <c r="O153" i="8"/>
  <c r="L153" i="8"/>
  <c r="I153" i="8"/>
  <c r="F153" i="8"/>
  <c r="O152" i="8"/>
  <c r="L152" i="8"/>
  <c r="I152" i="8"/>
  <c r="F152" i="8"/>
  <c r="N151" i="8"/>
  <c r="M151" i="8"/>
  <c r="K151" i="8"/>
  <c r="J151" i="8"/>
  <c r="H151" i="8"/>
  <c r="G151" i="8"/>
  <c r="E151" i="8"/>
  <c r="D151" i="8"/>
  <c r="O150" i="8"/>
  <c r="L150" i="8"/>
  <c r="I150" i="8"/>
  <c r="F150" i="8"/>
  <c r="O149" i="8"/>
  <c r="L149" i="8"/>
  <c r="I149" i="8"/>
  <c r="F149" i="8"/>
  <c r="O148" i="8"/>
  <c r="L148" i="8"/>
  <c r="I148" i="8"/>
  <c r="F148" i="8"/>
  <c r="O147" i="8"/>
  <c r="L147" i="8"/>
  <c r="I147" i="8"/>
  <c r="F147" i="8"/>
  <c r="O146" i="8"/>
  <c r="L146" i="8"/>
  <c r="I146" i="8"/>
  <c r="F146" i="8"/>
  <c r="O145" i="8"/>
  <c r="L145" i="8"/>
  <c r="I145" i="8"/>
  <c r="F145" i="8"/>
  <c r="N144" i="8"/>
  <c r="M144" i="8"/>
  <c r="K144" i="8"/>
  <c r="J144" i="8"/>
  <c r="H144" i="8"/>
  <c r="G144" i="8"/>
  <c r="E144" i="8"/>
  <c r="D144" i="8"/>
  <c r="O143" i="8"/>
  <c r="L143" i="8"/>
  <c r="I143" i="8"/>
  <c r="F143" i="8"/>
  <c r="O142" i="8"/>
  <c r="L142" i="8"/>
  <c r="I142" i="8"/>
  <c r="I141" i="8" s="1"/>
  <c r="F142" i="8"/>
  <c r="N141" i="8"/>
  <c r="M141" i="8"/>
  <c r="K141" i="8"/>
  <c r="J141" i="8"/>
  <c r="H141" i="8"/>
  <c r="G141" i="8"/>
  <c r="E141" i="8"/>
  <c r="D141" i="8"/>
  <c r="O140" i="8"/>
  <c r="L140" i="8"/>
  <c r="I140" i="8"/>
  <c r="F140" i="8"/>
  <c r="O139" i="8"/>
  <c r="L139" i="8"/>
  <c r="I139" i="8"/>
  <c r="F139" i="8"/>
  <c r="O138" i="8"/>
  <c r="L138" i="8"/>
  <c r="I138" i="8"/>
  <c r="F138" i="8"/>
  <c r="O137" i="8"/>
  <c r="L137" i="8"/>
  <c r="L136" i="8" s="1"/>
  <c r="I137" i="8"/>
  <c r="F137" i="8"/>
  <c r="N136" i="8"/>
  <c r="M136" i="8"/>
  <c r="K136" i="8"/>
  <c r="J136" i="8"/>
  <c r="H136" i="8"/>
  <c r="G136" i="8"/>
  <c r="F136" i="8"/>
  <c r="E136" i="8"/>
  <c r="D136" i="8"/>
  <c r="O135" i="8"/>
  <c r="L135" i="8"/>
  <c r="I135" i="8"/>
  <c r="F135" i="8"/>
  <c r="O134" i="8"/>
  <c r="L134" i="8"/>
  <c r="I134" i="8"/>
  <c r="F134" i="8"/>
  <c r="O133" i="8"/>
  <c r="L133" i="8"/>
  <c r="I133" i="8"/>
  <c r="F133" i="8"/>
  <c r="O132" i="8"/>
  <c r="L132" i="8"/>
  <c r="L131" i="8" s="1"/>
  <c r="I132" i="8"/>
  <c r="F132" i="8"/>
  <c r="O131" i="8"/>
  <c r="N131" i="8"/>
  <c r="M131" i="8"/>
  <c r="K131" i="8"/>
  <c r="J131" i="8"/>
  <c r="H131" i="8"/>
  <c r="G131" i="8"/>
  <c r="E131" i="8"/>
  <c r="D131" i="8"/>
  <c r="D130" i="8" s="1"/>
  <c r="O129" i="8"/>
  <c r="L129" i="8"/>
  <c r="I129" i="8"/>
  <c r="F129" i="8"/>
  <c r="F128" i="8" s="1"/>
  <c r="O128" i="8"/>
  <c r="N128" i="8"/>
  <c r="M128" i="8"/>
  <c r="L128" i="8"/>
  <c r="K128" i="8"/>
  <c r="J128" i="8"/>
  <c r="H128" i="8"/>
  <c r="G128" i="8"/>
  <c r="E128" i="8"/>
  <c r="D128" i="8"/>
  <c r="O127" i="8"/>
  <c r="L127" i="8"/>
  <c r="I127" i="8"/>
  <c r="C127" i="8" s="1"/>
  <c r="F127" i="8"/>
  <c r="O126" i="8"/>
  <c r="L126" i="8"/>
  <c r="I126" i="8"/>
  <c r="F126" i="8"/>
  <c r="O125" i="8"/>
  <c r="L125" i="8"/>
  <c r="I125" i="8"/>
  <c r="F125" i="8"/>
  <c r="O124" i="8"/>
  <c r="L124" i="8"/>
  <c r="I124" i="8"/>
  <c r="F124" i="8"/>
  <c r="O123" i="8"/>
  <c r="L123" i="8"/>
  <c r="I123" i="8"/>
  <c r="F123" i="8"/>
  <c r="N122" i="8"/>
  <c r="M122" i="8"/>
  <c r="K122" i="8"/>
  <c r="J122" i="8"/>
  <c r="H122" i="8"/>
  <c r="G122" i="8"/>
  <c r="E122" i="8"/>
  <c r="D122" i="8"/>
  <c r="O121" i="8"/>
  <c r="L121" i="8"/>
  <c r="I121" i="8"/>
  <c r="F121" i="8"/>
  <c r="O120" i="8"/>
  <c r="L120" i="8"/>
  <c r="I120" i="8"/>
  <c r="F120" i="8"/>
  <c r="O119" i="8"/>
  <c r="L119" i="8"/>
  <c r="I119" i="8"/>
  <c r="F119" i="8"/>
  <c r="O118" i="8"/>
  <c r="L118" i="8"/>
  <c r="I118" i="8"/>
  <c r="F118" i="8"/>
  <c r="O117" i="8"/>
  <c r="O116" i="8" s="1"/>
  <c r="L117" i="8"/>
  <c r="I117" i="8"/>
  <c r="F117" i="8"/>
  <c r="N116" i="8"/>
  <c r="M116" i="8"/>
  <c r="K116" i="8"/>
  <c r="J116" i="8"/>
  <c r="H116" i="8"/>
  <c r="G116" i="8"/>
  <c r="E116" i="8"/>
  <c r="D116" i="8"/>
  <c r="O115" i="8"/>
  <c r="L115" i="8"/>
  <c r="I115" i="8"/>
  <c r="F115" i="8"/>
  <c r="O114" i="8"/>
  <c r="L114" i="8"/>
  <c r="I114" i="8"/>
  <c r="F114" i="8"/>
  <c r="O113" i="8"/>
  <c r="L113" i="8"/>
  <c r="L112" i="8" s="1"/>
  <c r="I113" i="8"/>
  <c r="F113" i="8"/>
  <c r="N112" i="8"/>
  <c r="M112" i="8"/>
  <c r="K112" i="8"/>
  <c r="J112" i="8"/>
  <c r="H112" i="8"/>
  <c r="G112" i="8"/>
  <c r="F112" i="8"/>
  <c r="E112" i="8"/>
  <c r="D112" i="8"/>
  <c r="O111" i="8"/>
  <c r="L111" i="8"/>
  <c r="I111" i="8"/>
  <c r="F111" i="8"/>
  <c r="O110" i="8"/>
  <c r="L110" i="8"/>
  <c r="I110" i="8"/>
  <c r="F110" i="8"/>
  <c r="O109" i="8"/>
  <c r="L109" i="8"/>
  <c r="I109" i="8"/>
  <c r="F109" i="8"/>
  <c r="O108" i="8"/>
  <c r="L108" i="8"/>
  <c r="I108" i="8"/>
  <c r="F108" i="8"/>
  <c r="O107" i="8"/>
  <c r="L107" i="8"/>
  <c r="I107" i="8"/>
  <c r="D107" i="8"/>
  <c r="F107" i="8" s="1"/>
  <c r="O106" i="8"/>
  <c r="L106" i="8"/>
  <c r="I106" i="8"/>
  <c r="F106" i="8"/>
  <c r="O105" i="8"/>
  <c r="L105" i="8"/>
  <c r="I105" i="8"/>
  <c r="F105" i="8"/>
  <c r="O104" i="8"/>
  <c r="O103" i="8" s="1"/>
  <c r="L104" i="8"/>
  <c r="I104" i="8"/>
  <c r="F104" i="8"/>
  <c r="N103" i="8"/>
  <c r="M103" i="8"/>
  <c r="K103" i="8"/>
  <c r="J103" i="8"/>
  <c r="H103" i="8"/>
  <c r="G103" i="8"/>
  <c r="E103" i="8"/>
  <c r="O102" i="8"/>
  <c r="L102" i="8"/>
  <c r="I102" i="8"/>
  <c r="F102" i="8"/>
  <c r="O101" i="8"/>
  <c r="L101" i="8"/>
  <c r="I101" i="8"/>
  <c r="F101" i="8"/>
  <c r="O100" i="8"/>
  <c r="L100" i="8"/>
  <c r="I100" i="8"/>
  <c r="F100" i="8"/>
  <c r="C100" i="8" s="1"/>
  <c r="O99" i="8"/>
  <c r="L99" i="8"/>
  <c r="I99" i="8"/>
  <c r="F99" i="8"/>
  <c r="O98" i="8"/>
  <c r="L98" i="8"/>
  <c r="I98" i="8"/>
  <c r="F98" i="8"/>
  <c r="O97" i="8"/>
  <c r="L97" i="8"/>
  <c r="I97" i="8"/>
  <c r="F97" i="8"/>
  <c r="O96" i="8"/>
  <c r="L96" i="8"/>
  <c r="I96" i="8"/>
  <c r="F96" i="8"/>
  <c r="N95" i="8"/>
  <c r="M95" i="8"/>
  <c r="K95" i="8"/>
  <c r="J95" i="8"/>
  <c r="H95" i="8"/>
  <c r="G95" i="8"/>
  <c r="E95" i="8"/>
  <c r="D95" i="8"/>
  <c r="O94" i="8"/>
  <c r="L94" i="8"/>
  <c r="I94" i="8"/>
  <c r="F94" i="8"/>
  <c r="O93" i="8"/>
  <c r="L93" i="8"/>
  <c r="I93" i="8"/>
  <c r="F93" i="8"/>
  <c r="O92" i="8"/>
  <c r="L92" i="8"/>
  <c r="I92" i="8"/>
  <c r="F92" i="8"/>
  <c r="O91" i="8"/>
  <c r="L91" i="8"/>
  <c r="I91" i="8"/>
  <c r="F91" i="8"/>
  <c r="O90" i="8"/>
  <c r="L90" i="8"/>
  <c r="I90" i="8"/>
  <c r="F90" i="8"/>
  <c r="F89" i="8" s="1"/>
  <c r="N89" i="8"/>
  <c r="M89" i="8"/>
  <c r="K89" i="8"/>
  <c r="J89" i="8"/>
  <c r="H89" i="8"/>
  <c r="G89" i="8"/>
  <c r="E89" i="8"/>
  <c r="D89" i="8"/>
  <c r="O88" i="8"/>
  <c r="L88" i="8"/>
  <c r="I88" i="8"/>
  <c r="F88" i="8"/>
  <c r="C88" i="8" s="1"/>
  <c r="O87" i="8"/>
  <c r="L87" i="8"/>
  <c r="I87" i="8"/>
  <c r="F87" i="8"/>
  <c r="O86" i="8"/>
  <c r="L86" i="8"/>
  <c r="I86" i="8"/>
  <c r="F86" i="8"/>
  <c r="O85" i="8"/>
  <c r="L85" i="8"/>
  <c r="L84" i="8" s="1"/>
  <c r="I85" i="8"/>
  <c r="F85" i="8"/>
  <c r="N84" i="8"/>
  <c r="M84" i="8"/>
  <c r="K84" i="8"/>
  <c r="K83" i="8" s="1"/>
  <c r="J84" i="8"/>
  <c r="H84" i="8"/>
  <c r="G84" i="8"/>
  <c r="E84" i="8"/>
  <c r="E83" i="8" s="1"/>
  <c r="D84" i="8"/>
  <c r="O82" i="8"/>
  <c r="L82" i="8"/>
  <c r="I82" i="8"/>
  <c r="F82" i="8"/>
  <c r="O81" i="8"/>
  <c r="L81" i="8"/>
  <c r="I81" i="8"/>
  <c r="F81" i="8"/>
  <c r="F80" i="8" s="1"/>
  <c r="O80" i="8"/>
  <c r="N80" i="8"/>
  <c r="M80" i="8"/>
  <c r="K80" i="8"/>
  <c r="J80" i="8"/>
  <c r="H80" i="8"/>
  <c r="G80" i="8"/>
  <c r="E80" i="8"/>
  <c r="D80" i="8"/>
  <c r="O79" i="8"/>
  <c r="L79" i="8"/>
  <c r="I79" i="8"/>
  <c r="F79" i="8"/>
  <c r="O78" i="8"/>
  <c r="L78" i="8"/>
  <c r="L77" i="8" s="1"/>
  <c r="I78" i="8"/>
  <c r="F78" i="8"/>
  <c r="O77" i="8"/>
  <c r="N77" i="8"/>
  <c r="N76" i="8" s="1"/>
  <c r="M77" i="8"/>
  <c r="K77" i="8"/>
  <c r="J77" i="8"/>
  <c r="J76" i="8" s="1"/>
  <c r="H77" i="8"/>
  <c r="H76" i="8" s="1"/>
  <c r="G77" i="8"/>
  <c r="E77" i="8"/>
  <c r="D77" i="8"/>
  <c r="D76" i="8" s="1"/>
  <c r="O76" i="8"/>
  <c r="O74" i="8"/>
  <c r="L74" i="8"/>
  <c r="I74" i="8"/>
  <c r="F74" i="8"/>
  <c r="O73" i="8"/>
  <c r="L73" i="8"/>
  <c r="I73" i="8"/>
  <c r="F73" i="8"/>
  <c r="O72" i="8"/>
  <c r="L72" i="8"/>
  <c r="I72" i="8"/>
  <c r="F72" i="8"/>
  <c r="O71" i="8"/>
  <c r="L71" i="8"/>
  <c r="I71" i="8"/>
  <c r="F71" i="8"/>
  <c r="O70" i="8"/>
  <c r="L70" i="8"/>
  <c r="I70" i="8"/>
  <c r="I69" i="8" s="1"/>
  <c r="F70" i="8"/>
  <c r="F69" i="8" s="1"/>
  <c r="N69" i="8"/>
  <c r="M69" i="8"/>
  <c r="M67" i="8" s="1"/>
  <c r="K69" i="8"/>
  <c r="K67" i="8" s="1"/>
  <c r="J69" i="8"/>
  <c r="J67" i="8" s="1"/>
  <c r="H69" i="8"/>
  <c r="H67" i="8" s="1"/>
  <c r="G69" i="8"/>
  <c r="G67" i="8" s="1"/>
  <c r="E69" i="8"/>
  <c r="E67" i="8" s="1"/>
  <c r="D69" i="8"/>
  <c r="D67" i="8" s="1"/>
  <c r="O68" i="8"/>
  <c r="L68" i="8"/>
  <c r="I68" i="8"/>
  <c r="F68" i="8"/>
  <c r="N67" i="8"/>
  <c r="O66" i="8"/>
  <c r="L66" i="8"/>
  <c r="C66" i="8" s="1"/>
  <c r="I66" i="8"/>
  <c r="F66" i="8"/>
  <c r="O65" i="8"/>
  <c r="L65" i="8"/>
  <c r="I65" i="8"/>
  <c r="F65" i="8"/>
  <c r="O64" i="8"/>
  <c r="L64" i="8"/>
  <c r="I64" i="8"/>
  <c r="F64" i="8"/>
  <c r="O63" i="8"/>
  <c r="L63" i="8"/>
  <c r="I63" i="8"/>
  <c r="F63" i="8"/>
  <c r="O62" i="8"/>
  <c r="L62" i="8"/>
  <c r="C62" i="8" s="1"/>
  <c r="I62" i="8"/>
  <c r="F62" i="8"/>
  <c r="O61" i="8"/>
  <c r="L61" i="8"/>
  <c r="I61" i="8"/>
  <c r="F61" i="8"/>
  <c r="O60" i="8"/>
  <c r="L60" i="8"/>
  <c r="I60" i="8"/>
  <c r="F60" i="8"/>
  <c r="O59" i="8"/>
  <c r="L59" i="8"/>
  <c r="I59" i="8"/>
  <c r="F59" i="8"/>
  <c r="N58" i="8"/>
  <c r="M58" i="8"/>
  <c r="K58" i="8"/>
  <c r="J58" i="8"/>
  <c r="H58" i="8"/>
  <c r="G58" i="8"/>
  <c r="E58" i="8"/>
  <c r="D58" i="8"/>
  <c r="O57" i="8"/>
  <c r="L57" i="8"/>
  <c r="I57" i="8"/>
  <c r="F57" i="8"/>
  <c r="O56" i="8"/>
  <c r="L56" i="8"/>
  <c r="L55" i="8" s="1"/>
  <c r="I56" i="8"/>
  <c r="I55" i="8" s="1"/>
  <c r="F56" i="8"/>
  <c r="F55" i="8" s="1"/>
  <c r="N55" i="8"/>
  <c r="N54" i="8" s="1"/>
  <c r="M55" i="8"/>
  <c r="M54" i="8" s="1"/>
  <c r="K55" i="8"/>
  <c r="J55" i="8"/>
  <c r="J54" i="8" s="1"/>
  <c r="H55" i="8"/>
  <c r="H54" i="8" s="1"/>
  <c r="G55" i="8"/>
  <c r="G54" i="8" s="1"/>
  <c r="G53" i="8" s="1"/>
  <c r="E55" i="8"/>
  <c r="D55" i="8"/>
  <c r="D54" i="8" s="1"/>
  <c r="K54" i="8"/>
  <c r="O47" i="8"/>
  <c r="C47" i="8" s="1"/>
  <c r="O46" i="8"/>
  <c r="N45" i="8"/>
  <c r="M45" i="8"/>
  <c r="L44" i="8"/>
  <c r="L43" i="8" s="1"/>
  <c r="I44" i="8"/>
  <c r="I43" i="8" s="1"/>
  <c r="F44" i="8"/>
  <c r="K43" i="8"/>
  <c r="J43" i="8"/>
  <c r="H43" i="8"/>
  <c r="G43" i="8"/>
  <c r="F43" i="8"/>
  <c r="E43" i="8"/>
  <c r="D43" i="8"/>
  <c r="F42" i="8"/>
  <c r="F41" i="8" s="1"/>
  <c r="C41" i="8" s="1"/>
  <c r="C42" i="8"/>
  <c r="E41" i="8"/>
  <c r="D41" i="8"/>
  <c r="L40" i="8"/>
  <c r="C40" i="8" s="1"/>
  <c r="L39" i="8"/>
  <c r="C39" i="8" s="1"/>
  <c r="L38" i="8"/>
  <c r="C38" i="8" s="1"/>
  <c r="L37" i="8"/>
  <c r="C37" i="8" s="1"/>
  <c r="K36" i="8"/>
  <c r="J36" i="8"/>
  <c r="L35" i="8"/>
  <c r="C35" i="8" s="1"/>
  <c r="L34" i="8"/>
  <c r="K33" i="8"/>
  <c r="J33" i="8"/>
  <c r="L32" i="8"/>
  <c r="C32" i="8" s="1"/>
  <c r="K31" i="8"/>
  <c r="J31" i="8"/>
  <c r="L30" i="8"/>
  <c r="C30" i="8" s="1"/>
  <c r="L29" i="8"/>
  <c r="C29" i="8" s="1"/>
  <c r="L28" i="8"/>
  <c r="K27" i="8"/>
  <c r="J27" i="8"/>
  <c r="F25" i="8"/>
  <c r="C25" i="8" s="1"/>
  <c r="I24" i="8"/>
  <c r="O23" i="8"/>
  <c r="L23" i="8"/>
  <c r="I23" i="8"/>
  <c r="F23" i="8"/>
  <c r="O22" i="8"/>
  <c r="O21" i="8" s="1"/>
  <c r="L22" i="8"/>
  <c r="L21" i="8" s="1"/>
  <c r="I22" i="8"/>
  <c r="F22" i="8"/>
  <c r="F21" i="8" s="1"/>
  <c r="N21" i="8"/>
  <c r="M21" i="8"/>
  <c r="M289" i="8" s="1"/>
  <c r="M288" i="8" s="1"/>
  <c r="K21" i="8"/>
  <c r="K289" i="8" s="1"/>
  <c r="J21" i="8"/>
  <c r="J289" i="8" s="1"/>
  <c r="J288" i="8" s="1"/>
  <c r="H21" i="8"/>
  <c r="H289" i="8" s="1"/>
  <c r="G21" i="8"/>
  <c r="E21" i="8"/>
  <c r="E289" i="8" s="1"/>
  <c r="D21" i="8"/>
  <c r="D289" i="8" s="1"/>
  <c r="D288" i="8" s="1"/>
  <c r="I12" i="9" l="1"/>
  <c r="G76" i="8"/>
  <c r="I198" i="8"/>
  <c r="I205" i="8"/>
  <c r="C123" i="8"/>
  <c r="C124" i="8"/>
  <c r="G187" i="8"/>
  <c r="C232" i="8"/>
  <c r="N231" i="8"/>
  <c r="G231" i="8"/>
  <c r="K53" i="8"/>
  <c r="J53" i="8"/>
  <c r="C152" i="8"/>
  <c r="C153" i="8"/>
  <c r="C159" i="8"/>
  <c r="D174" i="8"/>
  <c r="D173" i="8" s="1"/>
  <c r="E187" i="8"/>
  <c r="O187" i="8"/>
  <c r="M187" i="8"/>
  <c r="N270" i="8"/>
  <c r="K270" i="8"/>
  <c r="K269" i="8" s="1"/>
  <c r="E269" i="8"/>
  <c r="L122" i="8"/>
  <c r="C148" i="8"/>
  <c r="C207" i="8"/>
  <c r="C215" i="8"/>
  <c r="D204" i="8"/>
  <c r="C218" i="8"/>
  <c r="J231" i="8"/>
  <c r="J230" i="8" s="1"/>
  <c r="C271" i="8"/>
  <c r="M20" i="8"/>
  <c r="C60" i="8"/>
  <c r="C61" i="8"/>
  <c r="O58" i="8"/>
  <c r="C73" i="8"/>
  <c r="C96" i="8"/>
  <c r="C119" i="8"/>
  <c r="C135" i="8"/>
  <c r="H130" i="8"/>
  <c r="I151" i="8"/>
  <c r="C157" i="8"/>
  <c r="C158" i="8"/>
  <c r="C183" i="8"/>
  <c r="C185" i="8"/>
  <c r="C186" i="8"/>
  <c r="C199" i="8"/>
  <c r="C203" i="8"/>
  <c r="H204" i="8"/>
  <c r="M204" i="8"/>
  <c r="M195" i="8" s="1"/>
  <c r="M194" i="8" s="1"/>
  <c r="C211" i="8"/>
  <c r="C223" i="8"/>
  <c r="C263" i="8"/>
  <c r="L270" i="8"/>
  <c r="L269" i="8" s="1"/>
  <c r="C292" i="8"/>
  <c r="C43" i="8"/>
  <c r="E288" i="8"/>
  <c r="K288" i="8"/>
  <c r="I58" i="8"/>
  <c r="I54" i="8" s="1"/>
  <c r="I53" i="8" s="1"/>
  <c r="I67" i="8"/>
  <c r="C70" i="8"/>
  <c r="C94" i="8"/>
  <c r="C111" i="8"/>
  <c r="C115" i="8"/>
  <c r="H83" i="8"/>
  <c r="G130" i="8"/>
  <c r="C171" i="8"/>
  <c r="E173" i="8"/>
  <c r="C176" i="8"/>
  <c r="C177" i="8"/>
  <c r="F198" i="8"/>
  <c r="C201" i="8"/>
  <c r="C212" i="8"/>
  <c r="C247" i="8"/>
  <c r="C255" i="8"/>
  <c r="C257" i="8"/>
  <c r="C275" i="8"/>
  <c r="D270" i="8"/>
  <c r="D269" i="8" s="1"/>
  <c r="G289" i="8"/>
  <c r="G288" i="8" s="1"/>
  <c r="M53" i="8"/>
  <c r="L58" i="8"/>
  <c r="M76" i="8"/>
  <c r="E76" i="8"/>
  <c r="K76" i="8"/>
  <c r="C85" i="8"/>
  <c r="O84" i="8"/>
  <c r="E130" i="8"/>
  <c r="C147" i="8"/>
  <c r="C163" i="8"/>
  <c r="C167" i="8"/>
  <c r="I166" i="8"/>
  <c r="I165" i="8" s="1"/>
  <c r="G174" i="8"/>
  <c r="G173" i="8" s="1"/>
  <c r="O196" i="8"/>
  <c r="E195" i="8"/>
  <c r="J204" i="8"/>
  <c r="J195" i="8" s="1"/>
  <c r="C219" i="8"/>
  <c r="C239" i="8"/>
  <c r="C267" i="8"/>
  <c r="C279" i="8"/>
  <c r="C285" i="8"/>
  <c r="C295" i="8"/>
  <c r="N289" i="8"/>
  <c r="N288" i="8" s="1"/>
  <c r="N20" i="8"/>
  <c r="L103" i="8"/>
  <c r="C104" i="8"/>
  <c r="C28" i="8"/>
  <c r="L27" i="8"/>
  <c r="C27" i="8" s="1"/>
  <c r="K187" i="8"/>
  <c r="K26" i="8"/>
  <c r="K20" i="8" s="1"/>
  <c r="C34" i="8"/>
  <c r="L33" i="8"/>
  <c r="C33" i="8" s="1"/>
  <c r="L36" i="8"/>
  <c r="C36" i="8" s="1"/>
  <c r="C44" i="8"/>
  <c r="M83" i="8"/>
  <c r="C92" i="8"/>
  <c r="L116" i="8"/>
  <c r="C143" i="8"/>
  <c r="L141" i="8"/>
  <c r="J26" i="8"/>
  <c r="J20" i="8" s="1"/>
  <c r="C72" i="8"/>
  <c r="L69" i="8"/>
  <c r="L67" i="8" s="1"/>
  <c r="E20" i="8"/>
  <c r="C46" i="8"/>
  <c r="O45" i="8"/>
  <c r="C45" i="8" s="1"/>
  <c r="L54" i="8"/>
  <c r="H75" i="8"/>
  <c r="C139" i="8"/>
  <c r="L187" i="8"/>
  <c r="C64" i="8"/>
  <c r="C71" i="8"/>
  <c r="O69" i="8"/>
  <c r="O67" i="8" s="1"/>
  <c r="G83" i="8"/>
  <c r="C114" i="8"/>
  <c r="N130" i="8"/>
  <c r="C140" i="8"/>
  <c r="O141" i="8"/>
  <c r="L144" i="8"/>
  <c r="L264" i="8"/>
  <c r="L259" i="8" s="1"/>
  <c r="I21" i="8"/>
  <c r="N53" i="8"/>
  <c r="O55" i="8"/>
  <c r="C55" i="8" s="1"/>
  <c r="C63" i="8"/>
  <c r="D53" i="8"/>
  <c r="J83" i="8"/>
  <c r="C91" i="8"/>
  <c r="O89" i="8"/>
  <c r="L95" i="8"/>
  <c r="C105" i="8"/>
  <c r="C108" i="8"/>
  <c r="C110" i="8"/>
  <c r="C138" i="8"/>
  <c r="O136" i="8"/>
  <c r="C145" i="8"/>
  <c r="C146" i="8"/>
  <c r="O144" i="8"/>
  <c r="D195" i="8"/>
  <c r="H195" i="8"/>
  <c r="L198" i="8"/>
  <c r="L196" i="8" s="1"/>
  <c r="C210" i="8"/>
  <c r="C221" i="8"/>
  <c r="C222" i="8"/>
  <c r="G204" i="8"/>
  <c r="G195" i="8" s="1"/>
  <c r="K204" i="8"/>
  <c r="K195" i="8" s="1"/>
  <c r="E231" i="8"/>
  <c r="E230" i="8" s="1"/>
  <c r="C248" i="8"/>
  <c r="C266" i="8"/>
  <c r="O264" i="8"/>
  <c r="O259" i="8" s="1"/>
  <c r="J269" i="8"/>
  <c r="N269" i="8"/>
  <c r="I283" i="8"/>
  <c r="C65" i="8"/>
  <c r="H53" i="8"/>
  <c r="H52" i="8" s="1"/>
  <c r="L89" i="8"/>
  <c r="C118" i="8"/>
  <c r="J130" i="8"/>
  <c r="H288" i="8"/>
  <c r="E54" i="8"/>
  <c r="E53" i="8" s="1"/>
  <c r="C56" i="8"/>
  <c r="C57" i="8"/>
  <c r="C74" i="8"/>
  <c r="C79" i="8"/>
  <c r="C93" i="8"/>
  <c r="O95" i="8"/>
  <c r="C109" i="8"/>
  <c r="C121" i="8"/>
  <c r="O122" i="8"/>
  <c r="F131" i="8"/>
  <c r="C134" i="8"/>
  <c r="M130" i="8"/>
  <c r="C150" i="8"/>
  <c r="O160" i="8"/>
  <c r="I179" i="8"/>
  <c r="I174" i="8" s="1"/>
  <c r="I173" i="8" s="1"/>
  <c r="C190" i="8"/>
  <c r="C209" i="8"/>
  <c r="C214" i="8"/>
  <c r="C226" i="8"/>
  <c r="C245" i="8"/>
  <c r="C254" i="8"/>
  <c r="O252" i="8"/>
  <c r="O251" i="8" s="1"/>
  <c r="N259" i="8"/>
  <c r="C268" i="8"/>
  <c r="C278" i="8"/>
  <c r="O276" i="8"/>
  <c r="O270" i="8" s="1"/>
  <c r="O269" i="8" s="1"/>
  <c r="C293" i="8"/>
  <c r="C161" i="8"/>
  <c r="C162" i="8"/>
  <c r="C168" i="8"/>
  <c r="C169" i="8"/>
  <c r="C170" i="8"/>
  <c r="J174" i="8"/>
  <c r="J173" i="8" s="1"/>
  <c r="L179" i="8"/>
  <c r="L174" i="8" s="1"/>
  <c r="L173" i="8" s="1"/>
  <c r="C202" i="8"/>
  <c r="C213" i="8"/>
  <c r="N204" i="8"/>
  <c r="N195" i="8" s="1"/>
  <c r="C224" i="8"/>
  <c r="M231" i="8"/>
  <c r="M230" i="8" s="1"/>
  <c r="K231" i="8"/>
  <c r="K230" i="8" s="1"/>
  <c r="D231" i="8"/>
  <c r="D230" i="8" s="1"/>
  <c r="C244" i="8"/>
  <c r="C258" i="8"/>
  <c r="F260" i="8"/>
  <c r="F259" i="8" s="1"/>
  <c r="C262" i="8"/>
  <c r="C280" i="8"/>
  <c r="M269" i="8"/>
  <c r="I290" i="8"/>
  <c r="C297" i="8"/>
  <c r="C298" i="8"/>
  <c r="F289" i="8"/>
  <c r="F67" i="8"/>
  <c r="O289" i="8"/>
  <c r="O288" i="8" s="1"/>
  <c r="O20" i="8"/>
  <c r="C81" i="8"/>
  <c r="L80" i="8"/>
  <c r="L76" i="8" s="1"/>
  <c r="C142" i="8"/>
  <c r="F141" i="8"/>
  <c r="C178" i="8"/>
  <c r="F175" i="8"/>
  <c r="C284" i="8"/>
  <c r="L283" i="8"/>
  <c r="C23" i="8"/>
  <c r="C59" i="8"/>
  <c r="I77" i="8"/>
  <c r="C78" i="8"/>
  <c r="C87" i="8"/>
  <c r="F84" i="8"/>
  <c r="C107" i="8"/>
  <c r="F103" i="8"/>
  <c r="I112" i="8"/>
  <c r="C113" i="8"/>
  <c r="C126" i="8"/>
  <c r="F122" i="8"/>
  <c r="C154" i="8"/>
  <c r="F151" i="8"/>
  <c r="C160" i="8"/>
  <c r="C184" i="8"/>
  <c r="I196" i="8"/>
  <c r="C197" i="8"/>
  <c r="C274" i="8"/>
  <c r="F272" i="8"/>
  <c r="I276" i="8"/>
  <c r="C276" i="8" s="1"/>
  <c r="C277" i="8"/>
  <c r="C296" i="8"/>
  <c r="L290" i="8"/>
  <c r="H12" i="9"/>
  <c r="L31" i="8"/>
  <c r="G20" i="8"/>
  <c r="C68" i="8"/>
  <c r="C86" i="8"/>
  <c r="I84" i="8"/>
  <c r="N83" i="8"/>
  <c r="N75" i="8" s="1"/>
  <c r="C97" i="8"/>
  <c r="C99" i="8"/>
  <c r="F95" i="8"/>
  <c r="C106" i="8"/>
  <c r="I103" i="8"/>
  <c r="C125" i="8"/>
  <c r="I122" i="8"/>
  <c r="I128" i="8"/>
  <c r="C128" i="8" s="1"/>
  <c r="C129" i="8"/>
  <c r="K130" i="8"/>
  <c r="K75" i="8" s="1"/>
  <c r="I136" i="8"/>
  <c r="C137" i="8"/>
  <c r="C156" i="8"/>
  <c r="C164" i="8"/>
  <c r="C172" i="8"/>
  <c r="N173" i="8"/>
  <c r="C180" i="8"/>
  <c r="C181" i="8"/>
  <c r="C182" i="8"/>
  <c r="F179" i="8"/>
  <c r="F191" i="8"/>
  <c r="C22" i="8"/>
  <c r="I89" i="8"/>
  <c r="C90" i="8"/>
  <c r="H20" i="8"/>
  <c r="F58" i="8"/>
  <c r="F77" i="8"/>
  <c r="C82" i="8"/>
  <c r="I80" i="8"/>
  <c r="C80" i="8" s="1"/>
  <c r="C98" i="8"/>
  <c r="I95" i="8"/>
  <c r="C101" i="8"/>
  <c r="C102" i="8"/>
  <c r="D103" i="8"/>
  <c r="D83" i="8" s="1"/>
  <c r="D75" i="8" s="1"/>
  <c r="O112" i="8"/>
  <c r="F116" i="8"/>
  <c r="I116" i="8"/>
  <c r="C117" i="8"/>
  <c r="C120" i="8"/>
  <c r="C133" i="8"/>
  <c r="I131" i="8"/>
  <c r="F144" i="8"/>
  <c r="I144" i="8"/>
  <c r="C149" i="8"/>
  <c r="L151" i="8"/>
  <c r="O174" i="8"/>
  <c r="O173" i="8" s="1"/>
  <c r="F187" i="8"/>
  <c r="L205" i="8"/>
  <c r="C208" i="8"/>
  <c r="L216" i="8"/>
  <c r="C220" i="8"/>
  <c r="C240" i="8"/>
  <c r="L238" i="8"/>
  <c r="L231" i="8" s="1"/>
  <c r="I264" i="8"/>
  <c r="C265" i="8"/>
  <c r="C132" i="8"/>
  <c r="F196" i="8"/>
  <c r="E194" i="8"/>
  <c r="C206" i="8"/>
  <c r="F205" i="8"/>
  <c r="O205" i="8"/>
  <c r="O216" i="8"/>
  <c r="C228" i="8"/>
  <c r="L227" i="8"/>
  <c r="C227" i="8" s="1"/>
  <c r="C237" i="8"/>
  <c r="I235" i="8"/>
  <c r="O238" i="8"/>
  <c r="O231" i="8" s="1"/>
  <c r="C250" i="8"/>
  <c r="F246" i="8"/>
  <c r="N230" i="8"/>
  <c r="L252" i="8"/>
  <c r="L251" i="8" s="1"/>
  <c r="C256" i="8"/>
  <c r="I272" i="8"/>
  <c r="I270" i="8" s="1"/>
  <c r="I269" i="8" s="1"/>
  <c r="C273" i="8"/>
  <c r="C294" i="8"/>
  <c r="F290" i="8"/>
  <c r="F166" i="8"/>
  <c r="I188" i="8"/>
  <c r="C189" i="8"/>
  <c r="I192" i="8"/>
  <c r="I191" i="8" s="1"/>
  <c r="C193" i="8"/>
  <c r="C200" i="8"/>
  <c r="I216" i="8"/>
  <c r="I204" i="8" s="1"/>
  <c r="C217" i="8"/>
  <c r="C234" i="8"/>
  <c r="F233" i="8"/>
  <c r="C242" i="8"/>
  <c r="F238" i="8"/>
  <c r="C249" i="8"/>
  <c r="I246" i="8"/>
  <c r="I260" i="8"/>
  <c r="I259" i="8" s="1"/>
  <c r="C261" i="8"/>
  <c r="C225" i="8"/>
  <c r="C229" i="8"/>
  <c r="G230" i="8"/>
  <c r="H231" i="8"/>
  <c r="H230" i="8" s="1"/>
  <c r="H194" i="8" s="1"/>
  <c r="C241" i="8"/>
  <c r="I238" i="8"/>
  <c r="F252" i="8"/>
  <c r="I252" i="8"/>
  <c r="I251" i="8" s="1"/>
  <c r="C253" i="8"/>
  <c r="C282" i="8"/>
  <c r="F281" i="8"/>
  <c r="C281" i="8" s="1"/>
  <c r="C236" i="8"/>
  <c r="O24" i="7"/>
  <c r="O298" i="7"/>
  <c r="L298" i="7"/>
  <c r="I298" i="7"/>
  <c r="F298" i="7"/>
  <c r="O297" i="7"/>
  <c r="L297" i="7"/>
  <c r="I297" i="7"/>
  <c r="F297" i="7"/>
  <c r="O296" i="7"/>
  <c r="L296" i="7"/>
  <c r="I296" i="7"/>
  <c r="F296" i="7"/>
  <c r="O295" i="7"/>
  <c r="L295" i="7"/>
  <c r="I295" i="7"/>
  <c r="F295" i="7"/>
  <c r="O294" i="7"/>
  <c r="L294" i="7"/>
  <c r="I294" i="7"/>
  <c r="C294" i="7" s="1"/>
  <c r="F294" i="7"/>
  <c r="O293" i="7"/>
  <c r="L293" i="7"/>
  <c r="I293" i="7"/>
  <c r="F293" i="7"/>
  <c r="O292" i="7"/>
  <c r="L292" i="7"/>
  <c r="I292" i="7"/>
  <c r="F292" i="7"/>
  <c r="O291" i="7"/>
  <c r="L291" i="7"/>
  <c r="L290" i="7" s="1"/>
  <c r="I291" i="7"/>
  <c r="F291" i="7"/>
  <c r="F290" i="7" s="1"/>
  <c r="N290" i="7"/>
  <c r="M290" i="7"/>
  <c r="K290" i="7"/>
  <c r="J290" i="7"/>
  <c r="H290" i="7"/>
  <c r="G290" i="7"/>
  <c r="E290" i="7"/>
  <c r="D290" i="7"/>
  <c r="O285" i="7"/>
  <c r="L285" i="7"/>
  <c r="I285" i="7"/>
  <c r="F285" i="7"/>
  <c r="O284" i="7"/>
  <c r="O283" i="7" s="1"/>
  <c r="L284" i="7"/>
  <c r="L283" i="7" s="1"/>
  <c r="I284" i="7"/>
  <c r="F284" i="7"/>
  <c r="N283" i="7"/>
  <c r="M283" i="7"/>
  <c r="K283" i="7"/>
  <c r="J283" i="7"/>
  <c r="H283" i="7"/>
  <c r="G283" i="7"/>
  <c r="F283" i="7"/>
  <c r="E283" i="7"/>
  <c r="D283" i="7"/>
  <c r="O282" i="7"/>
  <c r="O281" i="7" s="1"/>
  <c r="L282" i="7"/>
  <c r="L281" i="7" s="1"/>
  <c r="I282" i="7"/>
  <c r="I281" i="7" s="1"/>
  <c r="F282" i="7"/>
  <c r="F281" i="7" s="1"/>
  <c r="N281" i="7"/>
  <c r="M281" i="7"/>
  <c r="K281" i="7"/>
  <c r="J281" i="7"/>
  <c r="H281" i="7"/>
  <c r="G281" i="7"/>
  <c r="E281" i="7"/>
  <c r="D281" i="7"/>
  <c r="O280" i="7"/>
  <c r="L280" i="7"/>
  <c r="I280" i="7"/>
  <c r="F280" i="7"/>
  <c r="O279" i="7"/>
  <c r="L279" i="7"/>
  <c r="I279" i="7"/>
  <c r="F279" i="7"/>
  <c r="O278" i="7"/>
  <c r="L278" i="7"/>
  <c r="I278" i="7"/>
  <c r="F278" i="7"/>
  <c r="O277" i="7"/>
  <c r="L277" i="7"/>
  <c r="I277" i="7"/>
  <c r="F277" i="7"/>
  <c r="N276" i="7"/>
  <c r="M276" i="7"/>
  <c r="K276" i="7"/>
  <c r="K270" i="7" s="1"/>
  <c r="K269" i="7" s="1"/>
  <c r="J276" i="7"/>
  <c r="I276" i="7"/>
  <c r="H276" i="7"/>
  <c r="G276" i="7"/>
  <c r="E276" i="7"/>
  <c r="D276" i="7"/>
  <c r="O275" i="7"/>
  <c r="L275" i="7"/>
  <c r="I275" i="7"/>
  <c r="F275" i="7"/>
  <c r="O274" i="7"/>
  <c r="L274" i="7"/>
  <c r="I274" i="7"/>
  <c r="F274" i="7"/>
  <c r="O273" i="7"/>
  <c r="L273" i="7"/>
  <c r="I273" i="7"/>
  <c r="I272" i="7" s="1"/>
  <c r="F273" i="7"/>
  <c r="N272" i="7"/>
  <c r="M272" i="7"/>
  <c r="K272" i="7"/>
  <c r="J272" i="7"/>
  <c r="H272" i="7"/>
  <c r="H270" i="7" s="1"/>
  <c r="H269" i="7" s="1"/>
  <c r="G272" i="7"/>
  <c r="G270" i="7" s="1"/>
  <c r="E272" i="7"/>
  <c r="E270" i="7" s="1"/>
  <c r="D272" i="7"/>
  <c r="D270" i="7" s="1"/>
  <c r="O271" i="7"/>
  <c r="L271" i="7"/>
  <c r="I271" i="7"/>
  <c r="F271" i="7"/>
  <c r="O268" i="7"/>
  <c r="L268" i="7"/>
  <c r="I268" i="7"/>
  <c r="F268" i="7"/>
  <c r="O267" i="7"/>
  <c r="L267" i="7"/>
  <c r="I267" i="7"/>
  <c r="F267" i="7"/>
  <c r="O266" i="7"/>
  <c r="L266" i="7"/>
  <c r="I266" i="7"/>
  <c r="F266" i="7"/>
  <c r="O265" i="7"/>
  <c r="L265" i="7"/>
  <c r="I265" i="7"/>
  <c r="I264" i="7" s="1"/>
  <c r="F265" i="7"/>
  <c r="N264" i="7"/>
  <c r="M264" i="7"/>
  <c r="K264" i="7"/>
  <c r="J264" i="7"/>
  <c r="H264" i="7"/>
  <c r="G264" i="7"/>
  <c r="E264" i="7"/>
  <c r="D264" i="7"/>
  <c r="O263" i="7"/>
  <c r="L263" i="7"/>
  <c r="I263" i="7"/>
  <c r="F263" i="7"/>
  <c r="O262" i="7"/>
  <c r="L262" i="7"/>
  <c r="I262" i="7"/>
  <c r="F262" i="7"/>
  <c r="O261" i="7"/>
  <c r="L261" i="7"/>
  <c r="I261" i="7"/>
  <c r="I260" i="7" s="1"/>
  <c r="F261" i="7"/>
  <c r="N260" i="7"/>
  <c r="N259" i="7" s="1"/>
  <c r="M260" i="7"/>
  <c r="M259" i="7" s="1"/>
  <c r="K260" i="7"/>
  <c r="J260" i="7"/>
  <c r="J259" i="7" s="1"/>
  <c r="H260" i="7"/>
  <c r="H259" i="7" s="1"/>
  <c r="G260" i="7"/>
  <c r="E260" i="7"/>
  <c r="D260" i="7"/>
  <c r="O258" i="7"/>
  <c r="L258" i="7"/>
  <c r="I258" i="7"/>
  <c r="F258" i="7"/>
  <c r="O257" i="7"/>
  <c r="L257" i="7"/>
  <c r="I257" i="7"/>
  <c r="F257" i="7"/>
  <c r="O256" i="7"/>
  <c r="L256" i="7"/>
  <c r="I256" i="7"/>
  <c r="F256" i="7"/>
  <c r="O255" i="7"/>
  <c r="L255" i="7"/>
  <c r="I255" i="7"/>
  <c r="F255" i="7"/>
  <c r="O254" i="7"/>
  <c r="L254" i="7"/>
  <c r="I254" i="7"/>
  <c r="F254" i="7"/>
  <c r="O253" i="7"/>
  <c r="L253" i="7"/>
  <c r="I253" i="7"/>
  <c r="F253" i="7"/>
  <c r="N252" i="7"/>
  <c r="M252" i="7"/>
  <c r="M251" i="7" s="1"/>
  <c r="K252" i="7"/>
  <c r="K251" i="7" s="1"/>
  <c r="J252" i="7"/>
  <c r="J251" i="7" s="1"/>
  <c r="H252" i="7"/>
  <c r="H251" i="7" s="1"/>
  <c r="G252" i="7"/>
  <c r="G251" i="7" s="1"/>
  <c r="E252" i="7"/>
  <c r="E251" i="7" s="1"/>
  <c r="D252" i="7"/>
  <c r="N251" i="7"/>
  <c r="D251" i="7"/>
  <c r="O250" i="7"/>
  <c r="L250" i="7"/>
  <c r="I250" i="7"/>
  <c r="F250" i="7"/>
  <c r="O249" i="7"/>
  <c r="L249" i="7"/>
  <c r="I249" i="7"/>
  <c r="F249" i="7"/>
  <c r="O248" i="7"/>
  <c r="L248" i="7"/>
  <c r="I248" i="7"/>
  <c r="F248" i="7"/>
  <c r="O247" i="7"/>
  <c r="L247" i="7"/>
  <c r="I247" i="7"/>
  <c r="F247" i="7"/>
  <c r="O246" i="7"/>
  <c r="N246" i="7"/>
  <c r="M246" i="7"/>
  <c r="K246" i="7"/>
  <c r="J246" i="7"/>
  <c r="H246" i="7"/>
  <c r="G246" i="7"/>
  <c r="E246" i="7"/>
  <c r="D246" i="7"/>
  <c r="O245" i="7"/>
  <c r="L245" i="7"/>
  <c r="I245" i="7"/>
  <c r="F245" i="7"/>
  <c r="O244" i="7"/>
  <c r="L244" i="7"/>
  <c r="I244" i="7"/>
  <c r="F244" i="7"/>
  <c r="O243" i="7"/>
  <c r="L243" i="7"/>
  <c r="I243" i="7"/>
  <c r="F243" i="7"/>
  <c r="O242" i="7"/>
  <c r="L242" i="7"/>
  <c r="I242" i="7"/>
  <c r="F242" i="7"/>
  <c r="O241" i="7"/>
  <c r="L241" i="7"/>
  <c r="I241" i="7"/>
  <c r="F241" i="7"/>
  <c r="O240" i="7"/>
  <c r="L240" i="7"/>
  <c r="I240" i="7"/>
  <c r="F240" i="7"/>
  <c r="O239" i="7"/>
  <c r="L239" i="7"/>
  <c r="I239" i="7"/>
  <c r="F239" i="7"/>
  <c r="N238" i="7"/>
  <c r="M238" i="7"/>
  <c r="K238" i="7"/>
  <c r="J238" i="7"/>
  <c r="H238" i="7"/>
  <c r="G238" i="7"/>
  <c r="E238" i="7"/>
  <c r="E231" i="7" s="1"/>
  <c r="D238" i="7"/>
  <c r="O237" i="7"/>
  <c r="L237" i="7"/>
  <c r="I237" i="7"/>
  <c r="F237" i="7"/>
  <c r="O236" i="7"/>
  <c r="O235" i="7" s="1"/>
  <c r="L236" i="7"/>
  <c r="I236" i="7"/>
  <c r="I235" i="7" s="1"/>
  <c r="F236" i="7"/>
  <c r="N235" i="7"/>
  <c r="M235" i="7"/>
  <c r="L235" i="7"/>
  <c r="K235" i="7"/>
  <c r="J235" i="7"/>
  <c r="H235" i="7"/>
  <c r="G235" i="7"/>
  <c r="F235" i="7"/>
  <c r="E235" i="7"/>
  <c r="D235" i="7"/>
  <c r="O234" i="7"/>
  <c r="O233" i="7" s="1"/>
  <c r="L234" i="7"/>
  <c r="L233" i="7" s="1"/>
  <c r="I234" i="7"/>
  <c r="F234" i="7"/>
  <c r="N233" i="7"/>
  <c r="M233" i="7"/>
  <c r="M231" i="7" s="1"/>
  <c r="K233" i="7"/>
  <c r="J233" i="7"/>
  <c r="H233" i="7"/>
  <c r="G233" i="7"/>
  <c r="F233" i="7"/>
  <c r="E233" i="7"/>
  <c r="D233" i="7"/>
  <c r="O232" i="7"/>
  <c r="L232" i="7"/>
  <c r="I232" i="7"/>
  <c r="F232" i="7"/>
  <c r="O229" i="7"/>
  <c r="L229" i="7"/>
  <c r="I229" i="7"/>
  <c r="F229" i="7"/>
  <c r="O228" i="7"/>
  <c r="O227" i="7" s="1"/>
  <c r="L228" i="7"/>
  <c r="L227" i="7" s="1"/>
  <c r="I228" i="7"/>
  <c r="I227" i="7" s="1"/>
  <c r="F228" i="7"/>
  <c r="F227" i="7" s="1"/>
  <c r="N227" i="7"/>
  <c r="M227" i="7"/>
  <c r="K227" i="7"/>
  <c r="J227" i="7"/>
  <c r="H227" i="7"/>
  <c r="G227" i="7"/>
  <c r="E227" i="7"/>
  <c r="D227" i="7"/>
  <c r="O226" i="7"/>
  <c r="L226" i="7"/>
  <c r="I226" i="7"/>
  <c r="F226" i="7"/>
  <c r="O225" i="7"/>
  <c r="L225" i="7"/>
  <c r="I225" i="7"/>
  <c r="F225" i="7"/>
  <c r="O224" i="7"/>
  <c r="L224" i="7"/>
  <c r="I224" i="7"/>
  <c r="F224" i="7"/>
  <c r="O223" i="7"/>
  <c r="L223" i="7"/>
  <c r="I223" i="7"/>
  <c r="F223" i="7"/>
  <c r="O222" i="7"/>
  <c r="L222" i="7"/>
  <c r="I222" i="7"/>
  <c r="F222" i="7"/>
  <c r="O221" i="7"/>
  <c r="L221" i="7"/>
  <c r="I221" i="7"/>
  <c r="F221" i="7"/>
  <c r="O220" i="7"/>
  <c r="L220" i="7"/>
  <c r="I220" i="7"/>
  <c r="F220" i="7"/>
  <c r="O219" i="7"/>
  <c r="L219" i="7"/>
  <c r="I219" i="7"/>
  <c r="F219" i="7"/>
  <c r="O218" i="7"/>
  <c r="L218" i="7"/>
  <c r="I218" i="7"/>
  <c r="F218" i="7"/>
  <c r="O217" i="7"/>
  <c r="L217" i="7"/>
  <c r="I217" i="7"/>
  <c r="F217" i="7"/>
  <c r="N216" i="7"/>
  <c r="M216" i="7"/>
  <c r="K216" i="7"/>
  <c r="J216" i="7"/>
  <c r="H216" i="7"/>
  <c r="G216" i="7"/>
  <c r="E216" i="7"/>
  <c r="D216" i="7"/>
  <c r="O215" i="7"/>
  <c r="L215" i="7"/>
  <c r="I215" i="7"/>
  <c r="F215" i="7"/>
  <c r="O214" i="7"/>
  <c r="L214" i="7"/>
  <c r="I214" i="7"/>
  <c r="F214" i="7"/>
  <c r="O213" i="7"/>
  <c r="L213" i="7"/>
  <c r="I213" i="7"/>
  <c r="F213" i="7"/>
  <c r="O212" i="7"/>
  <c r="L212" i="7"/>
  <c r="I212" i="7"/>
  <c r="F212" i="7"/>
  <c r="O211" i="7"/>
  <c r="L211" i="7"/>
  <c r="I211" i="7"/>
  <c r="F211" i="7"/>
  <c r="O210" i="7"/>
  <c r="L210" i="7"/>
  <c r="I210" i="7"/>
  <c r="F210" i="7"/>
  <c r="O209" i="7"/>
  <c r="L209" i="7"/>
  <c r="I209" i="7"/>
  <c r="F209" i="7"/>
  <c r="O208" i="7"/>
  <c r="L208" i="7"/>
  <c r="I208" i="7"/>
  <c r="F208" i="7"/>
  <c r="O207" i="7"/>
  <c r="L207" i="7"/>
  <c r="I207" i="7"/>
  <c r="F207" i="7"/>
  <c r="O206" i="7"/>
  <c r="L206" i="7"/>
  <c r="I206" i="7"/>
  <c r="F206" i="7"/>
  <c r="N205" i="7"/>
  <c r="M205" i="7"/>
  <c r="M204" i="7" s="1"/>
  <c r="K205" i="7"/>
  <c r="J205" i="7"/>
  <c r="H205" i="7"/>
  <c r="G205" i="7"/>
  <c r="G204" i="7" s="1"/>
  <c r="E205" i="7"/>
  <c r="D205" i="7"/>
  <c r="D204" i="7" s="1"/>
  <c r="O203" i="7"/>
  <c r="L203" i="7"/>
  <c r="I203" i="7"/>
  <c r="F203" i="7"/>
  <c r="O202" i="7"/>
  <c r="L202" i="7"/>
  <c r="I202" i="7"/>
  <c r="F202" i="7"/>
  <c r="O201" i="7"/>
  <c r="L201" i="7"/>
  <c r="I201" i="7"/>
  <c r="F201" i="7"/>
  <c r="O200" i="7"/>
  <c r="L200" i="7"/>
  <c r="I200" i="7"/>
  <c r="F200" i="7"/>
  <c r="O199" i="7"/>
  <c r="O198" i="7" s="1"/>
  <c r="L199" i="7"/>
  <c r="L198" i="7" s="1"/>
  <c r="I199" i="7"/>
  <c r="F199" i="7"/>
  <c r="F198" i="7" s="1"/>
  <c r="N198" i="7"/>
  <c r="N196" i="7" s="1"/>
  <c r="M198" i="7"/>
  <c r="M196" i="7" s="1"/>
  <c r="K198" i="7"/>
  <c r="K196" i="7" s="1"/>
  <c r="J198" i="7"/>
  <c r="J196" i="7" s="1"/>
  <c r="H198" i="7"/>
  <c r="H196" i="7" s="1"/>
  <c r="G198" i="7"/>
  <c r="G196" i="7" s="1"/>
  <c r="E198" i="7"/>
  <c r="E196" i="7" s="1"/>
  <c r="D198" i="7"/>
  <c r="D196" i="7" s="1"/>
  <c r="O197" i="7"/>
  <c r="L197" i="7"/>
  <c r="I197" i="7"/>
  <c r="F197" i="7"/>
  <c r="O193" i="7"/>
  <c r="L193" i="7"/>
  <c r="L192" i="7" s="1"/>
  <c r="L191" i="7" s="1"/>
  <c r="I193" i="7"/>
  <c r="I192" i="7" s="1"/>
  <c r="I191" i="7" s="1"/>
  <c r="F193" i="7"/>
  <c r="O192" i="7"/>
  <c r="O191" i="7" s="1"/>
  <c r="N192" i="7"/>
  <c r="M192" i="7"/>
  <c r="M191" i="7" s="1"/>
  <c r="K192" i="7"/>
  <c r="K191" i="7" s="1"/>
  <c r="J192" i="7"/>
  <c r="J191" i="7" s="1"/>
  <c r="H192" i="7"/>
  <c r="H191" i="7" s="1"/>
  <c r="G192" i="7"/>
  <c r="G191" i="7" s="1"/>
  <c r="E192" i="7"/>
  <c r="E191" i="7" s="1"/>
  <c r="D192" i="7"/>
  <c r="D191" i="7" s="1"/>
  <c r="N191" i="7"/>
  <c r="O190" i="7"/>
  <c r="L190" i="7"/>
  <c r="I190" i="7"/>
  <c r="F190" i="7"/>
  <c r="O189" i="7"/>
  <c r="L189" i="7"/>
  <c r="L188" i="7" s="1"/>
  <c r="I189" i="7"/>
  <c r="F189" i="7"/>
  <c r="F188" i="7" s="1"/>
  <c r="O188" i="7"/>
  <c r="N188" i="7"/>
  <c r="M188" i="7"/>
  <c r="K188" i="7"/>
  <c r="K187" i="7" s="1"/>
  <c r="J188" i="7"/>
  <c r="H188" i="7"/>
  <c r="G188" i="7"/>
  <c r="E188" i="7"/>
  <c r="D188" i="7"/>
  <c r="O186" i="7"/>
  <c r="L186" i="7"/>
  <c r="I186" i="7"/>
  <c r="F186" i="7"/>
  <c r="O185" i="7"/>
  <c r="O184" i="7" s="1"/>
  <c r="L185" i="7"/>
  <c r="L184" i="7" s="1"/>
  <c r="I185" i="7"/>
  <c r="I184" i="7" s="1"/>
  <c r="F185" i="7"/>
  <c r="F184" i="7" s="1"/>
  <c r="N184" i="7"/>
  <c r="M184" i="7"/>
  <c r="K184" i="7"/>
  <c r="J184" i="7"/>
  <c r="H184" i="7"/>
  <c r="G184" i="7"/>
  <c r="E184" i="7"/>
  <c r="D184" i="7"/>
  <c r="O183" i="7"/>
  <c r="L183" i="7"/>
  <c r="I183" i="7"/>
  <c r="F183" i="7"/>
  <c r="O182" i="7"/>
  <c r="L182" i="7"/>
  <c r="I182" i="7"/>
  <c r="F182" i="7"/>
  <c r="O181" i="7"/>
  <c r="L181" i="7"/>
  <c r="I181" i="7"/>
  <c r="F181" i="7"/>
  <c r="O180" i="7"/>
  <c r="O179" i="7" s="1"/>
  <c r="L180" i="7"/>
  <c r="I180" i="7"/>
  <c r="I179" i="7" s="1"/>
  <c r="F180" i="7"/>
  <c r="N179" i="7"/>
  <c r="M179" i="7"/>
  <c r="K179" i="7"/>
  <c r="J179" i="7"/>
  <c r="H179" i="7"/>
  <c r="G179" i="7"/>
  <c r="E179" i="7"/>
  <c r="D179" i="7"/>
  <c r="O178" i="7"/>
  <c r="L178" i="7"/>
  <c r="I178" i="7"/>
  <c r="F178" i="7"/>
  <c r="O177" i="7"/>
  <c r="L177" i="7"/>
  <c r="I177" i="7"/>
  <c r="F177" i="7"/>
  <c r="O176" i="7"/>
  <c r="L176" i="7"/>
  <c r="L175" i="7" s="1"/>
  <c r="I176" i="7"/>
  <c r="I175" i="7" s="1"/>
  <c r="F176" i="7"/>
  <c r="O175" i="7"/>
  <c r="N175" i="7"/>
  <c r="N174" i="7" s="1"/>
  <c r="N173" i="7" s="1"/>
  <c r="M175" i="7"/>
  <c r="K175" i="7"/>
  <c r="J175" i="7"/>
  <c r="H175" i="7"/>
  <c r="H174" i="7" s="1"/>
  <c r="H173" i="7" s="1"/>
  <c r="G175" i="7"/>
  <c r="E175" i="7"/>
  <c r="E174" i="7" s="1"/>
  <c r="E173" i="7" s="1"/>
  <c r="D175" i="7"/>
  <c r="O172" i="7"/>
  <c r="L172" i="7"/>
  <c r="I172" i="7"/>
  <c r="F172" i="7"/>
  <c r="O171" i="7"/>
  <c r="L171" i="7"/>
  <c r="I171" i="7"/>
  <c r="F171" i="7"/>
  <c r="O170" i="7"/>
  <c r="L170" i="7"/>
  <c r="I170" i="7"/>
  <c r="F170" i="7"/>
  <c r="O169" i="7"/>
  <c r="L169" i="7"/>
  <c r="I169" i="7"/>
  <c r="F169" i="7"/>
  <c r="O168" i="7"/>
  <c r="L168" i="7"/>
  <c r="I168" i="7"/>
  <c r="F168" i="7"/>
  <c r="O167" i="7"/>
  <c r="O166" i="7" s="1"/>
  <c r="L167" i="7"/>
  <c r="I167" i="7"/>
  <c r="I166" i="7" s="1"/>
  <c r="F167" i="7"/>
  <c r="N166" i="7"/>
  <c r="N165" i="7" s="1"/>
  <c r="M166" i="7"/>
  <c r="L166" i="7"/>
  <c r="K166" i="7"/>
  <c r="K165" i="7" s="1"/>
  <c r="J166" i="7"/>
  <c r="J165" i="7" s="1"/>
  <c r="H166" i="7"/>
  <c r="H165" i="7" s="1"/>
  <c r="G166" i="7"/>
  <c r="G165" i="7" s="1"/>
  <c r="E166" i="7"/>
  <c r="D166" i="7"/>
  <c r="D165" i="7" s="1"/>
  <c r="M165" i="7"/>
  <c r="I165" i="7"/>
  <c r="E165" i="7"/>
  <c r="O164" i="7"/>
  <c r="L164" i="7"/>
  <c r="I164" i="7"/>
  <c r="F164" i="7"/>
  <c r="O163" i="7"/>
  <c r="L163" i="7"/>
  <c r="I163" i="7"/>
  <c r="F163" i="7"/>
  <c r="O162" i="7"/>
  <c r="L162" i="7"/>
  <c r="I162" i="7"/>
  <c r="F162" i="7"/>
  <c r="O161" i="7"/>
  <c r="L161" i="7"/>
  <c r="L160" i="7" s="1"/>
  <c r="I161" i="7"/>
  <c r="I160" i="7" s="1"/>
  <c r="F161" i="7"/>
  <c r="N160" i="7"/>
  <c r="M160" i="7"/>
  <c r="K160" i="7"/>
  <c r="J160" i="7"/>
  <c r="H160" i="7"/>
  <c r="G160" i="7"/>
  <c r="F160" i="7"/>
  <c r="E160" i="7"/>
  <c r="D160" i="7"/>
  <c r="O159" i="7"/>
  <c r="L159" i="7"/>
  <c r="I159" i="7"/>
  <c r="F159" i="7"/>
  <c r="O158" i="7"/>
  <c r="L158" i="7"/>
  <c r="I158" i="7"/>
  <c r="F158" i="7"/>
  <c r="O157" i="7"/>
  <c r="L157" i="7"/>
  <c r="I157" i="7"/>
  <c r="F157" i="7"/>
  <c r="O156" i="7"/>
  <c r="L156" i="7"/>
  <c r="I156" i="7"/>
  <c r="F156" i="7"/>
  <c r="O155" i="7"/>
  <c r="L155" i="7"/>
  <c r="I155" i="7"/>
  <c r="F155" i="7"/>
  <c r="O154" i="7"/>
  <c r="L154" i="7"/>
  <c r="I154" i="7"/>
  <c r="F154" i="7"/>
  <c r="O153" i="7"/>
  <c r="L153" i="7"/>
  <c r="I153" i="7"/>
  <c r="F153" i="7"/>
  <c r="O152" i="7"/>
  <c r="L152" i="7"/>
  <c r="L151" i="7" s="1"/>
  <c r="I152" i="7"/>
  <c r="F152" i="7"/>
  <c r="N151" i="7"/>
  <c r="M151" i="7"/>
  <c r="K151" i="7"/>
  <c r="J151" i="7"/>
  <c r="H151" i="7"/>
  <c r="G151" i="7"/>
  <c r="E151" i="7"/>
  <c r="D151" i="7"/>
  <c r="O150" i="7"/>
  <c r="L150" i="7"/>
  <c r="I150" i="7"/>
  <c r="F150" i="7"/>
  <c r="O149" i="7"/>
  <c r="L149" i="7"/>
  <c r="I149" i="7"/>
  <c r="F149" i="7"/>
  <c r="O148" i="7"/>
  <c r="L148" i="7"/>
  <c r="I148" i="7"/>
  <c r="F148" i="7"/>
  <c r="O147" i="7"/>
  <c r="L147" i="7"/>
  <c r="I147" i="7"/>
  <c r="F147" i="7"/>
  <c r="O146" i="7"/>
  <c r="L146" i="7"/>
  <c r="I146" i="7"/>
  <c r="F146" i="7"/>
  <c r="O145" i="7"/>
  <c r="L145" i="7"/>
  <c r="I145" i="7"/>
  <c r="I144" i="7" s="1"/>
  <c r="F145" i="7"/>
  <c r="F144" i="7" s="1"/>
  <c r="N144" i="7"/>
  <c r="M144" i="7"/>
  <c r="K144" i="7"/>
  <c r="J144" i="7"/>
  <c r="H144" i="7"/>
  <c r="G144" i="7"/>
  <c r="E144" i="7"/>
  <c r="D144" i="7"/>
  <c r="O143" i="7"/>
  <c r="L143" i="7"/>
  <c r="I143" i="7"/>
  <c r="F143" i="7"/>
  <c r="O142" i="7"/>
  <c r="O141" i="7" s="1"/>
  <c r="L142" i="7"/>
  <c r="L141" i="7" s="1"/>
  <c r="I142" i="7"/>
  <c r="I141" i="7" s="1"/>
  <c r="F142" i="7"/>
  <c r="N141" i="7"/>
  <c r="M141" i="7"/>
  <c r="K141" i="7"/>
  <c r="J141" i="7"/>
  <c r="H141" i="7"/>
  <c r="G141" i="7"/>
  <c r="E141" i="7"/>
  <c r="D141" i="7"/>
  <c r="O140" i="7"/>
  <c r="L140" i="7"/>
  <c r="I140" i="7"/>
  <c r="F140" i="7"/>
  <c r="O139" i="7"/>
  <c r="L139" i="7"/>
  <c r="L136" i="7" s="1"/>
  <c r="I139" i="7"/>
  <c r="F139" i="7"/>
  <c r="O138" i="7"/>
  <c r="I138" i="7"/>
  <c r="F138" i="7"/>
  <c r="O137" i="7"/>
  <c r="I137" i="7"/>
  <c r="F137" i="7"/>
  <c r="N136" i="7"/>
  <c r="M136" i="7"/>
  <c r="K136" i="7"/>
  <c r="J136" i="7"/>
  <c r="H136" i="7"/>
  <c r="G136" i="7"/>
  <c r="E136" i="7"/>
  <c r="D136" i="7"/>
  <c r="O135" i="7"/>
  <c r="L135" i="7"/>
  <c r="I135" i="7"/>
  <c r="F135" i="7"/>
  <c r="O134" i="7"/>
  <c r="L134" i="7"/>
  <c r="I134" i="7"/>
  <c r="F134" i="7"/>
  <c r="O133" i="7"/>
  <c r="L133" i="7"/>
  <c r="I133" i="7"/>
  <c r="F133" i="7"/>
  <c r="O132" i="7"/>
  <c r="O131" i="7" s="1"/>
  <c r="L132" i="7"/>
  <c r="L131" i="7" s="1"/>
  <c r="I132" i="7"/>
  <c r="I131" i="7" s="1"/>
  <c r="F132" i="7"/>
  <c r="N131" i="7"/>
  <c r="M131" i="7"/>
  <c r="K131" i="7"/>
  <c r="J131" i="7"/>
  <c r="H131" i="7"/>
  <c r="G131" i="7"/>
  <c r="F131" i="7"/>
  <c r="E131" i="7"/>
  <c r="D131" i="7"/>
  <c r="O129" i="7"/>
  <c r="O128" i="7" s="1"/>
  <c r="L129" i="7"/>
  <c r="L128" i="7" s="1"/>
  <c r="I129" i="7"/>
  <c r="I128" i="7" s="1"/>
  <c r="F129" i="7"/>
  <c r="N128" i="7"/>
  <c r="M128" i="7"/>
  <c r="K128" i="7"/>
  <c r="J128" i="7"/>
  <c r="H128" i="7"/>
  <c r="G128" i="7"/>
  <c r="F128" i="7"/>
  <c r="E128" i="7"/>
  <c r="D128" i="7"/>
  <c r="O127" i="7"/>
  <c r="L127" i="7"/>
  <c r="I127" i="7"/>
  <c r="F127" i="7"/>
  <c r="O126" i="7"/>
  <c r="L126" i="7"/>
  <c r="I126" i="7"/>
  <c r="F126" i="7"/>
  <c r="O125" i="7"/>
  <c r="L125" i="7"/>
  <c r="I125" i="7"/>
  <c r="F125" i="7"/>
  <c r="O124" i="7"/>
  <c r="L124" i="7"/>
  <c r="I124" i="7"/>
  <c r="F124" i="7"/>
  <c r="O123" i="7"/>
  <c r="L123" i="7"/>
  <c r="L122" i="7" s="1"/>
  <c r="I123" i="7"/>
  <c r="F123" i="7"/>
  <c r="N122" i="7"/>
  <c r="M122" i="7"/>
  <c r="K122" i="7"/>
  <c r="J122" i="7"/>
  <c r="H122" i="7"/>
  <c r="G122" i="7"/>
  <c r="E122" i="7"/>
  <c r="D122" i="7"/>
  <c r="O121" i="7"/>
  <c r="L121" i="7"/>
  <c r="I121" i="7"/>
  <c r="F121" i="7"/>
  <c r="O120" i="7"/>
  <c r="L120" i="7"/>
  <c r="I120" i="7"/>
  <c r="F120" i="7"/>
  <c r="O119" i="7"/>
  <c r="L119" i="7"/>
  <c r="I119" i="7"/>
  <c r="F119" i="7"/>
  <c r="O118" i="7"/>
  <c r="L118" i="7"/>
  <c r="I118" i="7"/>
  <c r="F118" i="7"/>
  <c r="O117" i="7"/>
  <c r="L117" i="7"/>
  <c r="I117" i="7"/>
  <c r="F117" i="7"/>
  <c r="N116" i="7"/>
  <c r="M116" i="7"/>
  <c r="K116" i="7"/>
  <c r="J116" i="7"/>
  <c r="H116" i="7"/>
  <c r="G116" i="7"/>
  <c r="E116" i="7"/>
  <c r="D116" i="7"/>
  <c r="O115" i="7"/>
  <c r="L115" i="7"/>
  <c r="I115" i="7"/>
  <c r="F115" i="7"/>
  <c r="C115" i="7" s="1"/>
  <c r="O114" i="7"/>
  <c r="L114" i="7"/>
  <c r="I114" i="7"/>
  <c r="F114" i="7"/>
  <c r="O113" i="7"/>
  <c r="L113" i="7"/>
  <c r="I113" i="7"/>
  <c r="F113" i="7"/>
  <c r="N112" i="7"/>
  <c r="M112" i="7"/>
  <c r="K112" i="7"/>
  <c r="J112" i="7"/>
  <c r="H112" i="7"/>
  <c r="G112" i="7"/>
  <c r="E112" i="7"/>
  <c r="D112" i="7"/>
  <c r="O111" i="7"/>
  <c r="L111" i="7"/>
  <c r="I111" i="7"/>
  <c r="F111" i="7"/>
  <c r="O110" i="7"/>
  <c r="L110" i="7"/>
  <c r="I110" i="7"/>
  <c r="F110" i="7"/>
  <c r="O109" i="7"/>
  <c r="L109" i="7"/>
  <c r="I109" i="7"/>
  <c r="F109" i="7"/>
  <c r="O108" i="7"/>
  <c r="L108" i="7"/>
  <c r="I108" i="7"/>
  <c r="F108" i="7"/>
  <c r="O107" i="7"/>
  <c r="L107" i="7"/>
  <c r="I107" i="7"/>
  <c r="F107" i="7"/>
  <c r="O106" i="7"/>
  <c r="L106" i="7"/>
  <c r="I106" i="7"/>
  <c r="F106" i="7"/>
  <c r="O105" i="7"/>
  <c r="L105" i="7"/>
  <c r="I105" i="7"/>
  <c r="F105" i="7"/>
  <c r="O104" i="7"/>
  <c r="L104" i="7"/>
  <c r="I104" i="7"/>
  <c r="F104" i="7"/>
  <c r="N103" i="7"/>
  <c r="M103" i="7"/>
  <c r="K103" i="7"/>
  <c r="J103" i="7"/>
  <c r="H103" i="7"/>
  <c r="G103" i="7"/>
  <c r="E103" i="7"/>
  <c r="D103" i="7"/>
  <c r="O102" i="7"/>
  <c r="L102" i="7"/>
  <c r="I102" i="7"/>
  <c r="F102" i="7"/>
  <c r="O101" i="7"/>
  <c r="L101" i="7"/>
  <c r="I101" i="7"/>
  <c r="F101" i="7"/>
  <c r="O100" i="7"/>
  <c r="L100" i="7"/>
  <c r="I100" i="7"/>
  <c r="F100" i="7"/>
  <c r="O99" i="7"/>
  <c r="L99" i="7"/>
  <c r="I99" i="7"/>
  <c r="F99" i="7"/>
  <c r="O98" i="7"/>
  <c r="L98" i="7"/>
  <c r="I98" i="7"/>
  <c r="F98" i="7"/>
  <c r="O97" i="7"/>
  <c r="L97" i="7"/>
  <c r="I97" i="7"/>
  <c r="F97" i="7"/>
  <c r="O96" i="7"/>
  <c r="L96" i="7"/>
  <c r="I96" i="7"/>
  <c r="F96" i="7"/>
  <c r="N95" i="7"/>
  <c r="M95" i="7"/>
  <c r="K95" i="7"/>
  <c r="J95" i="7"/>
  <c r="H95" i="7"/>
  <c r="G95" i="7"/>
  <c r="E95" i="7"/>
  <c r="D95" i="7"/>
  <c r="O94" i="7"/>
  <c r="L94" i="7"/>
  <c r="I94" i="7"/>
  <c r="F94" i="7"/>
  <c r="O93" i="7"/>
  <c r="L93" i="7"/>
  <c r="I93" i="7"/>
  <c r="F93" i="7"/>
  <c r="O92" i="7"/>
  <c r="L92" i="7"/>
  <c r="I92" i="7"/>
  <c r="F92" i="7"/>
  <c r="O91" i="7"/>
  <c r="L91" i="7"/>
  <c r="I91" i="7"/>
  <c r="F91" i="7"/>
  <c r="O90" i="7"/>
  <c r="L90" i="7"/>
  <c r="I90" i="7"/>
  <c r="I89" i="7" s="1"/>
  <c r="F90" i="7"/>
  <c r="N89" i="7"/>
  <c r="M89" i="7"/>
  <c r="K89" i="7"/>
  <c r="J89" i="7"/>
  <c r="H89" i="7"/>
  <c r="G89" i="7"/>
  <c r="E89" i="7"/>
  <c r="D89" i="7"/>
  <c r="O88" i="7"/>
  <c r="L88" i="7"/>
  <c r="I88" i="7"/>
  <c r="F88" i="7"/>
  <c r="O87" i="7"/>
  <c r="L87" i="7"/>
  <c r="I87" i="7"/>
  <c r="F87" i="7"/>
  <c r="O86" i="7"/>
  <c r="L86" i="7"/>
  <c r="I86" i="7"/>
  <c r="F86" i="7"/>
  <c r="O85" i="7"/>
  <c r="O84" i="7" s="1"/>
  <c r="L85" i="7"/>
  <c r="L84" i="7" s="1"/>
  <c r="I85" i="7"/>
  <c r="I84" i="7" s="1"/>
  <c r="F85" i="7"/>
  <c r="F84" i="7" s="1"/>
  <c r="N84" i="7"/>
  <c r="M84" i="7"/>
  <c r="K84" i="7"/>
  <c r="J84" i="7"/>
  <c r="H84" i="7"/>
  <c r="G84" i="7"/>
  <c r="E84" i="7"/>
  <c r="D84" i="7"/>
  <c r="O82" i="7"/>
  <c r="L82" i="7"/>
  <c r="I82" i="7"/>
  <c r="F82" i="7"/>
  <c r="O81" i="7"/>
  <c r="O80" i="7" s="1"/>
  <c r="L81" i="7"/>
  <c r="I81" i="7"/>
  <c r="F81" i="7"/>
  <c r="F80" i="7" s="1"/>
  <c r="N80" i="7"/>
  <c r="M80" i="7"/>
  <c r="K80" i="7"/>
  <c r="J80" i="7"/>
  <c r="J76" i="7" s="1"/>
  <c r="H80" i="7"/>
  <c r="G80" i="7"/>
  <c r="E80" i="7"/>
  <c r="D80" i="7"/>
  <c r="O79" i="7"/>
  <c r="L79" i="7"/>
  <c r="I79" i="7"/>
  <c r="F79" i="7"/>
  <c r="O78" i="7"/>
  <c r="L78" i="7"/>
  <c r="L77" i="7" s="1"/>
  <c r="I78" i="7"/>
  <c r="F78" i="7"/>
  <c r="F77" i="7" s="1"/>
  <c r="O77" i="7"/>
  <c r="N77" i="7"/>
  <c r="M77" i="7"/>
  <c r="K77" i="7"/>
  <c r="J77" i="7"/>
  <c r="H77" i="7"/>
  <c r="G77" i="7"/>
  <c r="E77" i="7"/>
  <c r="D77" i="7"/>
  <c r="O74" i="7"/>
  <c r="L74" i="7"/>
  <c r="I74" i="7"/>
  <c r="F74" i="7"/>
  <c r="O73" i="7"/>
  <c r="L73" i="7"/>
  <c r="I73" i="7"/>
  <c r="F73" i="7"/>
  <c r="O72" i="7"/>
  <c r="L72" i="7"/>
  <c r="I72" i="7"/>
  <c r="F72" i="7"/>
  <c r="O71" i="7"/>
  <c r="L71" i="7"/>
  <c r="I71" i="7"/>
  <c r="F71" i="7"/>
  <c r="O70" i="7"/>
  <c r="L70" i="7"/>
  <c r="I70" i="7"/>
  <c r="F70" i="7"/>
  <c r="N69" i="7"/>
  <c r="N67" i="7" s="1"/>
  <c r="M69" i="7"/>
  <c r="M67" i="7" s="1"/>
  <c r="K69" i="7"/>
  <c r="K67" i="7" s="1"/>
  <c r="J69" i="7"/>
  <c r="J67" i="7" s="1"/>
  <c r="H69" i="7"/>
  <c r="H67" i="7" s="1"/>
  <c r="G69" i="7"/>
  <c r="G67" i="7" s="1"/>
  <c r="E69" i="7"/>
  <c r="E67" i="7" s="1"/>
  <c r="D69" i="7"/>
  <c r="O68" i="7"/>
  <c r="L68" i="7"/>
  <c r="I68" i="7"/>
  <c r="F68" i="7"/>
  <c r="D67" i="7"/>
  <c r="O66" i="7"/>
  <c r="L66" i="7"/>
  <c r="I66" i="7"/>
  <c r="F66" i="7"/>
  <c r="O65" i="7"/>
  <c r="L65" i="7"/>
  <c r="I65" i="7"/>
  <c r="F65" i="7"/>
  <c r="O64" i="7"/>
  <c r="L64" i="7"/>
  <c r="I64" i="7"/>
  <c r="F64" i="7"/>
  <c r="O63" i="7"/>
  <c r="L63" i="7"/>
  <c r="I63" i="7"/>
  <c r="F63" i="7"/>
  <c r="O62" i="7"/>
  <c r="L62" i="7"/>
  <c r="I62" i="7"/>
  <c r="F62" i="7"/>
  <c r="O61" i="7"/>
  <c r="L61" i="7"/>
  <c r="I61" i="7"/>
  <c r="F61" i="7"/>
  <c r="O60" i="7"/>
  <c r="L60" i="7"/>
  <c r="I60" i="7"/>
  <c r="F60" i="7"/>
  <c r="O59" i="7"/>
  <c r="L59" i="7"/>
  <c r="I59" i="7"/>
  <c r="F59" i="7"/>
  <c r="F58" i="7" s="1"/>
  <c r="N58" i="7"/>
  <c r="M58" i="7"/>
  <c r="K58" i="7"/>
  <c r="J58" i="7"/>
  <c r="H58" i="7"/>
  <c r="G58" i="7"/>
  <c r="E58" i="7"/>
  <c r="D58" i="7"/>
  <c r="O57" i="7"/>
  <c r="L57" i="7"/>
  <c r="I57" i="7"/>
  <c r="F57" i="7"/>
  <c r="O56" i="7"/>
  <c r="L56" i="7"/>
  <c r="I56" i="7"/>
  <c r="I55" i="7" s="1"/>
  <c r="F56" i="7"/>
  <c r="N55" i="7"/>
  <c r="N54" i="7" s="1"/>
  <c r="M55" i="7"/>
  <c r="M54" i="7" s="1"/>
  <c r="K55" i="7"/>
  <c r="K54" i="7" s="1"/>
  <c r="K53" i="7" s="1"/>
  <c r="J55" i="7"/>
  <c r="H55" i="7"/>
  <c r="G55" i="7"/>
  <c r="G54" i="7" s="1"/>
  <c r="E55" i="7"/>
  <c r="D55" i="7"/>
  <c r="D54" i="7" s="1"/>
  <c r="H54" i="7"/>
  <c r="O47" i="7"/>
  <c r="O46" i="7"/>
  <c r="C46" i="7" s="1"/>
  <c r="N45" i="7"/>
  <c r="M45" i="7"/>
  <c r="L44" i="7"/>
  <c r="I44" i="7"/>
  <c r="I43" i="7" s="1"/>
  <c r="F44" i="7"/>
  <c r="L43" i="7"/>
  <c r="K43" i="7"/>
  <c r="J43" i="7"/>
  <c r="H43" i="7"/>
  <c r="G43" i="7"/>
  <c r="E43" i="7"/>
  <c r="D43" i="7"/>
  <c r="F42" i="7"/>
  <c r="C42" i="7" s="1"/>
  <c r="E41" i="7"/>
  <c r="D41" i="7"/>
  <c r="L40" i="7"/>
  <c r="C40" i="7" s="1"/>
  <c r="L39" i="7"/>
  <c r="C39" i="7" s="1"/>
  <c r="L38" i="7"/>
  <c r="C38" i="7" s="1"/>
  <c r="L37" i="7"/>
  <c r="C37" i="7" s="1"/>
  <c r="K36" i="7"/>
  <c r="J36" i="7"/>
  <c r="L35" i="7"/>
  <c r="C35" i="7" s="1"/>
  <c r="L34" i="7"/>
  <c r="C34" i="7" s="1"/>
  <c r="K33" i="7"/>
  <c r="J33" i="7"/>
  <c r="L32" i="7"/>
  <c r="C32" i="7" s="1"/>
  <c r="K31" i="7"/>
  <c r="J31" i="7"/>
  <c r="L30" i="7"/>
  <c r="C30" i="7" s="1"/>
  <c r="L29" i="7"/>
  <c r="C29" i="7" s="1"/>
  <c r="L28" i="7"/>
  <c r="C28" i="7" s="1"/>
  <c r="K27" i="7"/>
  <c r="K26" i="7" s="1"/>
  <c r="J27" i="7"/>
  <c r="F25" i="7"/>
  <c r="C25" i="7" s="1"/>
  <c r="I24" i="7"/>
  <c r="F24" i="7"/>
  <c r="O23" i="7"/>
  <c r="L23" i="7"/>
  <c r="I23" i="7"/>
  <c r="F23" i="7"/>
  <c r="O22" i="7"/>
  <c r="O21" i="7" s="1"/>
  <c r="L22" i="7"/>
  <c r="I22" i="7"/>
  <c r="I21" i="7" s="1"/>
  <c r="F22" i="7"/>
  <c r="N21" i="7"/>
  <c r="N20" i="7" s="1"/>
  <c r="M21" i="7"/>
  <c r="K21" i="7"/>
  <c r="J21" i="7"/>
  <c r="H21" i="7"/>
  <c r="G21" i="7"/>
  <c r="E21" i="7"/>
  <c r="E289" i="7" s="1"/>
  <c r="D21" i="7"/>
  <c r="E269" i="7" l="1"/>
  <c r="G53" i="7"/>
  <c r="D76" i="7"/>
  <c r="C138" i="7"/>
  <c r="C147" i="7"/>
  <c r="C159" i="7"/>
  <c r="C99" i="7"/>
  <c r="C111" i="7"/>
  <c r="C113" i="7"/>
  <c r="C114" i="7"/>
  <c r="C137" i="7"/>
  <c r="C290" i="8"/>
  <c r="C198" i="8"/>
  <c r="N194" i="8"/>
  <c r="N51" i="8" s="1"/>
  <c r="K194" i="8"/>
  <c r="O130" i="8"/>
  <c r="J75" i="8"/>
  <c r="G75" i="8"/>
  <c r="G52" i="8" s="1"/>
  <c r="L230" i="8"/>
  <c r="E75" i="8"/>
  <c r="C67" i="8"/>
  <c r="L53" i="8"/>
  <c r="C69" i="8"/>
  <c r="I289" i="8"/>
  <c r="I288" i="8" s="1"/>
  <c r="O53" i="8"/>
  <c r="L130" i="8"/>
  <c r="M75" i="8"/>
  <c r="C238" i="8"/>
  <c r="I231" i="8"/>
  <c r="C216" i="8"/>
  <c r="N52" i="8"/>
  <c r="C246" i="8"/>
  <c r="C264" i="8"/>
  <c r="F130" i="8"/>
  <c r="C58" i="8"/>
  <c r="C136" i="8"/>
  <c r="C112" i="8"/>
  <c r="E286" i="8"/>
  <c r="O54" i="8"/>
  <c r="M52" i="8"/>
  <c r="M51" i="8" s="1"/>
  <c r="M50" i="8" s="1"/>
  <c r="M286" i="8"/>
  <c r="N286" i="8"/>
  <c r="K286" i="8"/>
  <c r="D194" i="8"/>
  <c r="H51" i="8"/>
  <c r="H287" i="8" s="1"/>
  <c r="J286" i="8"/>
  <c r="O204" i="8"/>
  <c r="O195" i="8" s="1"/>
  <c r="C116" i="8"/>
  <c r="C95" i="8"/>
  <c r="I76" i="8"/>
  <c r="C141" i="8"/>
  <c r="I20" i="8"/>
  <c r="C21" i="8"/>
  <c r="I230" i="8"/>
  <c r="G194" i="8"/>
  <c r="G51" i="8" s="1"/>
  <c r="G287" i="8" s="1"/>
  <c r="J194" i="8"/>
  <c r="O83" i="8"/>
  <c r="O75" i="8" s="1"/>
  <c r="O52" i="8" s="1"/>
  <c r="C89" i="8"/>
  <c r="C179" i="8"/>
  <c r="O230" i="8"/>
  <c r="J52" i="8"/>
  <c r="J51" i="8" s="1"/>
  <c r="J287" i="8" s="1"/>
  <c r="E52" i="8"/>
  <c r="E51" i="8" s="1"/>
  <c r="E50" i="8" s="1"/>
  <c r="L83" i="8"/>
  <c r="L75" i="8" s="1"/>
  <c r="L52" i="8" s="1"/>
  <c r="D52" i="8"/>
  <c r="D286" i="8"/>
  <c r="J50" i="8"/>
  <c r="F251" i="8"/>
  <c r="C251" i="8" s="1"/>
  <c r="C252" i="8"/>
  <c r="F270" i="8"/>
  <c r="C272" i="8"/>
  <c r="K52" i="8"/>
  <c r="K51" i="8" s="1"/>
  <c r="C205" i="8"/>
  <c r="F204" i="8"/>
  <c r="F195" i="8" s="1"/>
  <c r="C196" i="8"/>
  <c r="L204" i="8"/>
  <c r="L195" i="8" s="1"/>
  <c r="L194" i="8" s="1"/>
  <c r="F76" i="8"/>
  <c r="C77" i="8"/>
  <c r="L26" i="8"/>
  <c r="C31" i="8"/>
  <c r="F83" i="8"/>
  <c r="C84" i="8"/>
  <c r="C283" i="8"/>
  <c r="F174" i="8"/>
  <c r="C175" i="8"/>
  <c r="G286" i="8"/>
  <c r="F231" i="8"/>
  <c r="C233" i="8"/>
  <c r="I187" i="8"/>
  <c r="C144" i="8"/>
  <c r="H286" i="8"/>
  <c r="C235" i="8"/>
  <c r="L289" i="8"/>
  <c r="L288" i="8" s="1"/>
  <c r="F54" i="8"/>
  <c r="C259" i="8"/>
  <c r="C187" i="8"/>
  <c r="C191" i="8"/>
  <c r="I83" i="8"/>
  <c r="I195" i="8"/>
  <c r="I194" i="8" s="1"/>
  <c r="E287" i="8"/>
  <c r="C166" i="8"/>
  <c r="F165" i="8"/>
  <c r="C165" i="8" s="1"/>
  <c r="C260" i="8"/>
  <c r="C188" i="8"/>
  <c r="I130" i="8"/>
  <c r="C131" i="8"/>
  <c r="C192" i="8"/>
  <c r="C151" i="8"/>
  <c r="C122" i="8"/>
  <c r="C103" i="8"/>
  <c r="M287" i="8"/>
  <c r="F288" i="8"/>
  <c r="K289" i="7"/>
  <c r="K288" i="7" s="1"/>
  <c r="M53" i="7"/>
  <c r="C171" i="7"/>
  <c r="H187" i="7"/>
  <c r="L187" i="7"/>
  <c r="K204" i="7"/>
  <c r="J270" i="7"/>
  <c r="J269" i="7" s="1"/>
  <c r="H53" i="7"/>
  <c r="N53" i="7"/>
  <c r="C127" i="7"/>
  <c r="I136" i="7"/>
  <c r="D174" i="7"/>
  <c r="C262" i="7"/>
  <c r="C266" i="7"/>
  <c r="G269" i="7"/>
  <c r="C282" i="7"/>
  <c r="O160" i="7"/>
  <c r="C160" i="7" s="1"/>
  <c r="J54" i="7"/>
  <c r="J53" i="7" s="1"/>
  <c r="C61" i="7"/>
  <c r="E76" i="7"/>
  <c r="C139" i="7"/>
  <c r="M187" i="7"/>
  <c r="C234" i="7"/>
  <c r="J231" i="7"/>
  <c r="N231" i="7"/>
  <c r="N230" i="7" s="1"/>
  <c r="N270" i="7"/>
  <c r="N269" i="7" s="1"/>
  <c r="M289" i="7"/>
  <c r="M288" i="7" s="1"/>
  <c r="C65" i="7"/>
  <c r="C87" i="7"/>
  <c r="E83" i="7"/>
  <c r="C107" i="7"/>
  <c r="C119" i="7"/>
  <c r="N130" i="7"/>
  <c r="C131" i="7"/>
  <c r="F136" i="7"/>
  <c r="O136" i="7"/>
  <c r="C155" i="7"/>
  <c r="C167" i="7"/>
  <c r="C168" i="7"/>
  <c r="C169" i="7"/>
  <c r="C170" i="7"/>
  <c r="C183" i="7"/>
  <c r="G187" i="7"/>
  <c r="C214" i="7"/>
  <c r="O216" i="7"/>
  <c r="C226" i="7"/>
  <c r="C242" i="7"/>
  <c r="O252" i="7"/>
  <c r="D269" i="7"/>
  <c r="C274" i="7"/>
  <c r="C275" i="7"/>
  <c r="C23" i="7"/>
  <c r="G20" i="7"/>
  <c r="K76" i="7"/>
  <c r="F76" i="7"/>
  <c r="H76" i="7"/>
  <c r="N76" i="7"/>
  <c r="M83" i="7"/>
  <c r="G83" i="7"/>
  <c r="C123" i="7"/>
  <c r="C124" i="7"/>
  <c r="C126" i="7"/>
  <c r="L144" i="7"/>
  <c r="C163" i="7"/>
  <c r="L165" i="7"/>
  <c r="C202" i="7"/>
  <c r="D195" i="7"/>
  <c r="C210" i="7"/>
  <c r="C213" i="7"/>
  <c r="C222" i="7"/>
  <c r="C225" i="7"/>
  <c r="I233" i="7"/>
  <c r="C250" i="7"/>
  <c r="C258" i="7"/>
  <c r="C278" i="7"/>
  <c r="C293" i="7"/>
  <c r="O290" i="7"/>
  <c r="O288" i="7" s="1"/>
  <c r="I80" i="7"/>
  <c r="L252" i="7"/>
  <c r="L251" i="7" s="1"/>
  <c r="K20" i="7"/>
  <c r="E20" i="7"/>
  <c r="C24" i="7"/>
  <c r="D53" i="7"/>
  <c r="C57" i="7"/>
  <c r="C73" i="7"/>
  <c r="G76" i="7"/>
  <c r="M76" i="7"/>
  <c r="C81" i="7"/>
  <c r="D83" i="7"/>
  <c r="H83" i="7"/>
  <c r="C91" i="7"/>
  <c r="L116" i="7"/>
  <c r="C143" i="7"/>
  <c r="O151" i="7"/>
  <c r="J187" i="7"/>
  <c r="C206" i="7"/>
  <c r="C208" i="7"/>
  <c r="E204" i="7"/>
  <c r="E195" i="7" s="1"/>
  <c r="C218" i="7"/>
  <c r="C254" i="7"/>
  <c r="D259" i="7"/>
  <c r="C298" i="7"/>
  <c r="O289" i="7"/>
  <c r="O20" i="7"/>
  <c r="J230" i="7"/>
  <c r="C47" i="7"/>
  <c r="O45" i="7"/>
  <c r="C45" i="7" s="1"/>
  <c r="L80" i="7"/>
  <c r="L76" i="7" s="1"/>
  <c r="C281" i="7"/>
  <c r="F21" i="7"/>
  <c r="F289" i="7" s="1"/>
  <c r="C44" i="7"/>
  <c r="L55" i="7"/>
  <c r="C60" i="7"/>
  <c r="J83" i="7"/>
  <c r="N83" i="7"/>
  <c r="C88" i="7"/>
  <c r="C93" i="7"/>
  <c r="C94" i="7"/>
  <c r="C97" i="7"/>
  <c r="O95" i="7"/>
  <c r="I112" i="7"/>
  <c r="C117" i="7"/>
  <c r="I122" i="7"/>
  <c r="J130" i="7"/>
  <c r="C140" i="7"/>
  <c r="C146" i="7"/>
  <c r="J174" i="7"/>
  <c r="J173" i="7" s="1"/>
  <c r="O174" i="7"/>
  <c r="O173" i="7" s="1"/>
  <c r="L179" i="7"/>
  <c r="L174" i="7" s="1"/>
  <c r="L173" i="7" s="1"/>
  <c r="D187" i="7"/>
  <c r="O187" i="7"/>
  <c r="O196" i="7"/>
  <c r="H204" i="7"/>
  <c r="H195" i="7" s="1"/>
  <c r="L205" i="7"/>
  <c r="C215" i="7"/>
  <c r="I216" i="7"/>
  <c r="C236" i="7"/>
  <c r="C237" i="7"/>
  <c r="O238" i="7"/>
  <c r="O231" i="7" s="1"/>
  <c r="L246" i="7"/>
  <c r="O260" i="7"/>
  <c r="C268" i="7"/>
  <c r="L272" i="7"/>
  <c r="O276" i="7"/>
  <c r="C295" i="7"/>
  <c r="M20" i="7"/>
  <c r="J26" i="7"/>
  <c r="J20" i="7" s="1"/>
  <c r="C62" i="7"/>
  <c r="C64" i="7"/>
  <c r="C85" i="7"/>
  <c r="K83" i="7"/>
  <c r="K75" i="7" s="1"/>
  <c r="C102" i="7"/>
  <c r="C104" i="7"/>
  <c r="K130" i="7"/>
  <c r="C132" i="7"/>
  <c r="C133" i="7"/>
  <c r="D130" i="7"/>
  <c r="H130" i="7"/>
  <c r="C136" i="7"/>
  <c r="C148" i="7"/>
  <c r="C149" i="7"/>
  <c r="C150" i="7"/>
  <c r="C153" i="7"/>
  <c r="C161" i="7"/>
  <c r="C162" i="7"/>
  <c r="D173" i="7"/>
  <c r="C184" i="7"/>
  <c r="C185" i="7"/>
  <c r="C186" i="7"/>
  <c r="E187" i="7"/>
  <c r="N187" i="7"/>
  <c r="K195" i="7"/>
  <c r="C201" i="7"/>
  <c r="O205" i="7"/>
  <c r="K231" i="7"/>
  <c r="C243" i="7"/>
  <c r="C245" i="7"/>
  <c r="G259" i="7"/>
  <c r="K259" i="7"/>
  <c r="C263" i="7"/>
  <c r="C296" i="7"/>
  <c r="L58" i="7"/>
  <c r="O144" i="7"/>
  <c r="C144" i="7" s="1"/>
  <c r="M195" i="7"/>
  <c r="E288" i="7"/>
  <c r="I20" i="7"/>
  <c r="G289" i="7"/>
  <c r="G288" i="7" s="1"/>
  <c r="L21" i="7"/>
  <c r="L289" i="7" s="1"/>
  <c r="L288" i="7" s="1"/>
  <c r="E54" i="7"/>
  <c r="E53" i="7" s="1"/>
  <c r="O55" i="7"/>
  <c r="C63" i="7"/>
  <c r="F69" i="7"/>
  <c r="F67" i="7" s="1"/>
  <c r="C72" i="7"/>
  <c r="O69" i="7"/>
  <c r="O67" i="7" s="1"/>
  <c r="O76" i="7"/>
  <c r="C86" i="7"/>
  <c r="O89" i="7"/>
  <c r="L95" i="7"/>
  <c r="I103" i="7"/>
  <c r="C108" i="7"/>
  <c r="C109" i="7"/>
  <c r="C110" i="7"/>
  <c r="O103" i="7"/>
  <c r="L112" i="7"/>
  <c r="O122" i="7"/>
  <c r="C128" i="7"/>
  <c r="C129" i="7"/>
  <c r="L130" i="7"/>
  <c r="C156" i="7"/>
  <c r="C158" i="7"/>
  <c r="C164" i="7"/>
  <c r="M174" i="7"/>
  <c r="M173" i="7" s="1"/>
  <c r="C180" i="7"/>
  <c r="G195" i="7"/>
  <c r="C221" i="7"/>
  <c r="C229" i="7"/>
  <c r="D231" i="7"/>
  <c r="H231" i="7"/>
  <c r="H230" i="7" s="1"/>
  <c r="G231" i="7"/>
  <c r="L238" i="7"/>
  <c r="L231" i="7" s="1"/>
  <c r="C244" i="7"/>
  <c r="C255" i="7"/>
  <c r="C257" i="7"/>
  <c r="L260" i="7"/>
  <c r="O264" i="7"/>
  <c r="O272" i="7"/>
  <c r="O270" i="7" s="1"/>
  <c r="C280" i="7"/>
  <c r="C285" i="7"/>
  <c r="C22" i="7"/>
  <c r="L31" i="7"/>
  <c r="C31" i="7" s="1"/>
  <c r="L33" i="7"/>
  <c r="C33" i="7" s="1"/>
  <c r="F41" i="7"/>
  <c r="C41" i="7" s="1"/>
  <c r="F43" i="7"/>
  <c r="C43" i="7" s="1"/>
  <c r="C56" i="7"/>
  <c r="F55" i="7"/>
  <c r="C66" i="7"/>
  <c r="C71" i="7"/>
  <c r="I69" i="7"/>
  <c r="I67" i="7" s="1"/>
  <c r="C74" i="7"/>
  <c r="J289" i="7"/>
  <c r="J288" i="7" s="1"/>
  <c r="I58" i="7"/>
  <c r="I54" i="7" s="1"/>
  <c r="C59" i="7"/>
  <c r="C79" i="7"/>
  <c r="I77" i="7"/>
  <c r="L89" i="7"/>
  <c r="C92" i="7"/>
  <c r="L36" i="7"/>
  <c r="C36" i="7" s="1"/>
  <c r="O58" i="7"/>
  <c r="C68" i="7"/>
  <c r="L69" i="7"/>
  <c r="L67" i="7" s="1"/>
  <c r="C82" i="7"/>
  <c r="C98" i="7"/>
  <c r="F95" i="7"/>
  <c r="C118" i="7"/>
  <c r="F116" i="7"/>
  <c r="N289" i="7"/>
  <c r="N288" i="7" s="1"/>
  <c r="D289" i="7"/>
  <c r="D288" i="7" s="1"/>
  <c r="D20" i="7"/>
  <c r="H289" i="7"/>
  <c r="H288" i="7" s="1"/>
  <c r="H20" i="7"/>
  <c r="L27" i="7"/>
  <c r="C84" i="7"/>
  <c r="C265" i="7"/>
  <c r="F264" i="7"/>
  <c r="C70" i="7"/>
  <c r="C78" i="7"/>
  <c r="C90" i="7"/>
  <c r="F89" i="7"/>
  <c r="C96" i="7"/>
  <c r="I95" i="7"/>
  <c r="C100" i="7"/>
  <c r="C101" i="7"/>
  <c r="L103" i="7"/>
  <c r="O112" i="7"/>
  <c r="I116" i="7"/>
  <c r="C120" i="7"/>
  <c r="C121" i="7"/>
  <c r="G130" i="7"/>
  <c r="M130" i="7"/>
  <c r="C142" i="7"/>
  <c r="F141" i="7"/>
  <c r="C141" i="7" s="1"/>
  <c r="C172" i="7"/>
  <c r="K174" i="7"/>
  <c r="K173" i="7" s="1"/>
  <c r="C176" i="7"/>
  <c r="C177" i="7"/>
  <c r="C178" i="7"/>
  <c r="F175" i="7"/>
  <c r="C217" i="7"/>
  <c r="F216" i="7"/>
  <c r="C235" i="7"/>
  <c r="M230" i="7"/>
  <c r="M194" i="7" s="1"/>
  <c r="C256" i="7"/>
  <c r="I252" i="7"/>
  <c r="I251" i="7" s="1"/>
  <c r="O269" i="7"/>
  <c r="C152" i="7"/>
  <c r="C154" i="7"/>
  <c r="F151" i="7"/>
  <c r="G174" i="7"/>
  <c r="G173" i="7" s="1"/>
  <c r="I174" i="7"/>
  <c r="I173" i="7" s="1"/>
  <c r="C190" i="7"/>
  <c r="I188" i="7"/>
  <c r="I187" i="7" s="1"/>
  <c r="I283" i="7"/>
  <c r="I289" i="7" s="1"/>
  <c r="C284" i="7"/>
  <c r="C105" i="7"/>
  <c r="C106" i="7"/>
  <c r="F103" i="7"/>
  <c r="F112" i="7"/>
  <c r="O116" i="7"/>
  <c r="C125" i="7"/>
  <c r="E130" i="7"/>
  <c r="E75" i="7" s="1"/>
  <c r="C145" i="7"/>
  <c r="I151" i="7"/>
  <c r="I130" i="7" s="1"/>
  <c r="C157" i="7"/>
  <c r="O165" i="7"/>
  <c r="C181" i="7"/>
  <c r="C182" i="7"/>
  <c r="F179" i="7"/>
  <c r="C189" i="7"/>
  <c r="L196" i="7"/>
  <c r="C207" i="7"/>
  <c r="C209" i="7"/>
  <c r="F205" i="7"/>
  <c r="C219" i="7"/>
  <c r="C220" i="7"/>
  <c r="C227" i="7"/>
  <c r="C228" i="7"/>
  <c r="C247" i="7"/>
  <c r="C249" i="7"/>
  <c r="F246" i="7"/>
  <c r="I259" i="7"/>
  <c r="C267" i="7"/>
  <c r="M270" i="7"/>
  <c r="M269" i="7" s="1"/>
  <c r="C277" i="7"/>
  <c r="F276" i="7"/>
  <c r="F122" i="7"/>
  <c r="F166" i="7"/>
  <c r="C200" i="7"/>
  <c r="I198" i="7"/>
  <c r="C203" i="7"/>
  <c r="I205" i="7"/>
  <c r="I204" i="7" s="1"/>
  <c r="C211" i="7"/>
  <c r="C212" i="7"/>
  <c r="C223" i="7"/>
  <c r="C224" i="7"/>
  <c r="C232" i="7"/>
  <c r="C233" i="7"/>
  <c r="C239" i="7"/>
  <c r="C241" i="7"/>
  <c r="F238" i="7"/>
  <c r="C248" i="7"/>
  <c r="I246" i="7"/>
  <c r="C253" i="7"/>
  <c r="F252" i="7"/>
  <c r="O251" i="7"/>
  <c r="E259" i="7"/>
  <c r="E230" i="7" s="1"/>
  <c r="C261" i="7"/>
  <c r="F260" i="7"/>
  <c r="L264" i="7"/>
  <c r="L259" i="7" s="1"/>
  <c r="I270" i="7"/>
  <c r="I269" i="7" s="1"/>
  <c r="C279" i="7"/>
  <c r="C193" i="7"/>
  <c r="F192" i="7"/>
  <c r="C197" i="7"/>
  <c r="F196" i="7"/>
  <c r="J204" i="7"/>
  <c r="J195" i="7" s="1"/>
  <c r="N204" i="7"/>
  <c r="N195" i="7" s="1"/>
  <c r="L216" i="7"/>
  <c r="C240" i="7"/>
  <c r="I238" i="7"/>
  <c r="C273" i="7"/>
  <c r="F272" i="7"/>
  <c r="L276" i="7"/>
  <c r="L270" i="7" s="1"/>
  <c r="L269" i="7" s="1"/>
  <c r="C292" i="7"/>
  <c r="I290" i="7"/>
  <c r="C290" i="7" s="1"/>
  <c r="C297" i="7"/>
  <c r="C199" i="7"/>
  <c r="C271" i="7"/>
  <c r="C291" i="7"/>
  <c r="C103" i="7" l="1"/>
  <c r="G75" i="7"/>
  <c r="G52" i="7" s="1"/>
  <c r="O204" i="7"/>
  <c r="J75" i="7"/>
  <c r="J52" i="7" s="1"/>
  <c r="D230" i="7"/>
  <c r="D194" i="7" s="1"/>
  <c r="D75" i="7"/>
  <c r="D52" i="7" s="1"/>
  <c r="D51" i="7" s="1"/>
  <c r="N75" i="7"/>
  <c r="N287" i="8"/>
  <c r="N50" i="8"/>
  <c r="H50" i="8"/>
  <c r="L51" i="8"/>
  <c r="L50" i="8" s="1"/>
  <c r="C130" i="8"/>
  <c r="G50" i="8"/>
  <c r="O194" i="8"/>
  <c r="O51" i="8" s="1"/>
  <c r="O286" i="8"/>
  <c r="I75" i="8"/>
  <c r="I52" i="8" s="1"/>
  <c r="I51" i="8" s="1"/>
  <c r="I50" i="8" s="1"/>
  <c r="C83" i="8"/>
  <c r="C204" i="8"/>
  <c r="D51" i="8"/>
  <c r="D50" i="8" s="1"/>
  <c r="C174" i="8"/>
  <c r="F173" i="8"/>
  <c r="C173" i="8" s="1"/>
  <c r="F75" i="8"/>
  <c r="C76" i="8"/>
  <c r="C270" i="8"/>
  <c r="F269" i="8"/>
  <c r="C195" i="8"/>
  <c r="C288" i="8"/>
  <c r="L286" i="8"/>
  <c r="F230" i="8"/>
  <c r="C230" i="8" s="1"/>
  <c r="C231" i="8"/>
  <c r="C289" i="8"/>
  <c r="C54" i="8"/>
  <c r="F53" i="8"/>
  <c r="L287" i="8"/>
  <c r="C26" i="8"/>
  <c r="L20" i="8"/>
  <c r="K50" i="8"/>
  <c r="K287" i="8"/>
  <c r="C283" i="7"/>
  <c r="I231" i="7"/>
  <c r="I230" i="7" s="1"/>
  <c r="J194" i="7"/>
  <c r="I76" i="7"/>
  <c r="C76" i="7" s="1"/>
  <c r="O259" i="7"/>
  <c r="O230" i="7" s="1"/>
  <c r="C21" i="7"/>
  <c r="C179" i="7"/>
  <c r="C216" i="7"/>
  <c r="H75" i="7"/>
  <c r="H52" i="7" s="1"/>
  <c r="O83" i="7"/>
  <c r="N52" i="7"/>
  <c r="M75" i="7"/>
  <c r="M52" i="7" s="1"/>
  <c r="M51" i="7" s="1"/>
  <c r="M50" i="7" s="1"/>
  <c r="M287" i="7" s="1"/>
  <c r="C77" i="7"/>
  <c r="G230" i="7"/>
  <c r="G194" i="7" s="1"/>
  <c r="D286" i="7"/>
  <c r="L83" i="7"/>
  <c r="L75" i="7" s="1"/>
  <c r="H194" i="7"/>
  <c r="C272" i="7"/>
  <c r="L204" i="7"/>
  <c r="L195" i="7" s="1"/>
  <c r="C122" i="7"/>
  <c r="O130" i="7"/>
  <c r="O75" i="7" s="1"/>
  <c r="C112" i="7"/>
  <c r="K52" i="7"/>
  <c r="C89" i="7"/>
  <c r="C58" i="7"/>
  <c r="C80" i="7"/>
  <c r="O195" i="7"/>
  <c r="I83" i="7"/>
  <c r="I53" i="7"/>
  <c r="J51" i="7"/>
  <c r="J50" i="7" s="1"/>
  <c r="C151" i="7"/>
  <c r="F20" i="7"/>
  <c r="K230" i="7"/>
  <c r="K194" i="7" s="1"/>
  <c r="L54" i="7"/>
  <c r="L53" i="7" s="1"/>
  <c r="L52" i="7" s="1"/>
  <c r="N194" i="7"/>
  <c r="N286" i="7"/>
  <c r="E286" i="7"/>
  <c r="L230" i="7"/>
  <c r="C276" i="7"/>
  <c r="I288" i="7"/>
  <c r="E52" i="7"/>
  <c r="C289" i="7"/>
  <c r="C260" i="7"/>
  <c r="F259" i="7"/>
  <c r="C259" i="7" s="1"/>
  <c r="C252" i="7"/>
  <c r="F251" i="7"/>
  <c r="C251" i="7" s="1"/>
  <c r="C238" i="7"/>
  <c r="C198" i="7"/>
  <c r="I196" i="7"/>
  <c r="I195" i="7" s="1"/>
  <c r="C246" i="7"/>
  <c r="F83" i="7"/>
  <c r="C264" i="7"/>
  <c r="C95" i="7"/>
  <c r="O54" i="7"/>
  <c r="O53" i="7" s="1"/>
  <c r="C69" i="7"/>
  <c r="C192" i="7"/>
  <c r="F191" i="7"/>
  <c r="C166" i="7"/>
  <c r="F165" i="7"/>
  <c r="C165" i="7" s="1"/>
  <c r="F288" i="7"/>
  <c r="C288" i="7" s="1"/>
  <c r="F270" i="7"/>
  <c r="C205" i="7"/>
  <c r="F204" i="7"/>
  <c r="F231" i="7"/>
  <c r="C188" i="7"/>
  <c r="F130" i="7"/>
  <c r="C67" i="7"/>
  <c r="C55" i="7"/>
  <c r="F54" i="7"/>
  <c r="E194" i="7"/>
  <c r="J286" i="7"/>
  <c r="F174" i="7"/>
  <c r="C175" i="7"/>
  <c r="C27" i="7"/>
  <c r="L26" i="7"/>
  <c r="C116" i="7"/>
  <c r="K286" i="7" l="1"/>
  <c r="K51" i="7"/>
  <c r="K50" i="7" s="1"/>
  <c r="O50" i="8"/>
  <c r="O287" i="8"/>
  <c r="D24" i="8"/>
  <c r="F24" i="8" s="1"/>
  <c r="I286" i="8"/>
  <c r="C75" i="8"/>
  <c r="I287" i="8"/>
  <c r="C53" i="8"/>
  <c r="F52" i="8"/>
  <c r="C269" i="8"/>
  <c r="F286" i="8"/>
  <c r="C286" i="8" s="1"/>
  <c r="F194" i="8"/>
  <c r="C194" i="8" s="1"/>
  <c r="I194" i="7"/>
  <c r="G51" i="7"/>
  <c r="G50" i="7" s="1"/>
  <c r="I75" i="7"/>
  <c r="I286" i="7" s="1"/>
  <c r="N51" i="7"/>
  <c r="N287" i="7" s="1"/>
  <c r="L194" i="7"/>
  <c r="L51" i="7" s="1"/>
  <c r="C196" i="7"/>
  <c r="K287" i="7"/>
  <c r="C130" i="7"/>
  <c r="H286" i="7"/>
  <c r="M286" i="7"/>
  <c r="G286" i="7"/>
  <c r="I52" i="7"/>
  <c r="H51" i="7"/>
  <c r="L286" i="7"/>
  <c r="J287" i="7"/>
  <c r="D287" i="7"/>
  <c r="D50" i="7"/>
  <c r="C204" i="7"/>
  <c r="O52" i="7"/>
  <c r="F269" i="7"/>
  <c r="C270" i="7"/>
  <c r="F53" i="7"/>
  <c r="C54" i="7"/>
  <c r="F195" i="7"/>
  <c r="C26" i="7"/>
  <c r="L20" i="7"/>
  <c r="C20" i="7" s="1"/>
  <c r="C174" i="7"/>
  <c r="F173" i="7"/>
  <c r="C173" i="7" s="1"/>
  <c r="C83" i="7"/>
  <c r="F75" i="7"/>
  <c r="C75" i="7" s="1"/>
  <c r="E51" i="7"/>
  <c r="O194" i="7"/>
  <c r="O286" i="7"/>
  <c r="F230" i="7"/>
  <c r="C230" i="7" s="1"/>
  <c r="C231" i="7"/>
  <c r="C191" i="7"/>
  <c r="F187" i="7"/>
  <c r="C187" i="7" s="1"/>
  <c r="N50" i="7" l="1"/>
  <c r="D20" i="8"/>
  <c r="D287" i="8"/>
  <c r="C24" i="8"/>
  <c r="F20" i="8"/>
  <c r="C20" i="8" s="1"/>
  <c r="F51" i="8"/>
  <c r="C52" i="8"/>
  <c r="L50" i="7"/>
  <c r="L287" i="7"/>
  <c r="I51" i="7"/>
  <c r="I287" i="7" s="1"/>
  <c r="G287" i="7"/>
  <c r="O51" i="7"/>
  <c r="O50" i="7" s="1"/>
  <c r="O287" i="7" s="1"/>
  <c r="H287" i="7"/>
  <c r="H50" i="7"/>
  <c r="C269" i="7"/>
  <c r="F286" i="7"/>
  <c r="C286" i="7" s="1"/>
  <c r="F194" i="7"/>
  <c r="C194" i="7" s="1"/>
  <c r="C195" i="7"/>
  <c r="F52" i="7"/>
  <c r="C53" i="7"/>
  <c r="E287" i="7"/>
  <c r="E50" i="7"/>
  <c r="I50" i="7" l="1"/>
  <c r="F287" i="8"/>
  <c r="C287" i="8" s="1"/>
  <c r="F50" i="8"/>
  <c r="C50" i="8" s="1"/>
  <c r="C51" i="8"/>
  <c r="C52" i="7"/>
  <c r="F51" i="7"/>
  <c r="F287" i="7" l="1"/>
  <c r="C287" i="7" s="1"/>
  <c r="C51" i="7"/>
  <c r="F50" i="7"/>
  <c r="C50" i="7" s="1"/>
  <c r="O298" i="6" l="1"/>
  <c r="L298" i="6"/>
  <c r="I298" i="6"/>
  <c r="F298" i="6"/>
  <c r="O297" i="6"/>
  <c r="L297" i="6"/>
  <c r="I297" i="6"/>
  <c r="F297" i="6"/>
  <c r="O296" i="6"/>
  <c r="L296" i="6"/>
  <c r="I296" i="6"/>
  <c r="F296" i="6"/>
  <c r="C296" i="6" s="1"/>
  <c r="O295" i="6"/>
  <c r="L295" i="6"/>
  <c r="I295" i="6"/>
  <c r="F295" i="6"/>
  <c r="C295" i="6" s="1"/>
  <c r="O294" i="6"/>
  <c r="L294" i="6"/>
  <c r="I294" i="6"/>
  <c r="F294" i="6"/>
  <c r="O293" i="6"/>
  <c r="L293" i="6"/>
  <c r="I293" i="6"/>
  <c r="C293" i="6" s="1"/>
  <c r="F293" i="6"/>
  <c r="O292" i="6"/>
  <c r="L292" i="6"/>
  <c r="I292" i="6"/>
  <c r="F292" i="6"/>
  <c r="O291" i="6"/>
  <c r="O290" i="6" s="1"/>
  <c r="L291" i="6"/>
  <c r="I291" i="6"/>
  <c r="I290" i="6" s="1"/>
  <c r="F291" i="6"/>
  <c r="N290" i="6"/>
  <c r="M290" i="6"/>
  <c r="K290" i="6"/>
  <c r="J290" i="6"/>
  <c r="H290" i="6"/>
  <c r="G290" i="6"/>
  <c r="E290" i="6"/>
  <c r="D290" i="6"/>
  <c r="O285" i="6"/>
  <c r="L285" i="6"/>
  <c r="I285" i="6"/>
  <c r="F285" i="6"/>
  <c r="O284" i="6"/>
  <c r="L284" i="6"/>
  <c r="L283" i="6" s="1"/>
  <c r="I284" i="6"/>
  <c r="F284" i="6"/>
  <c r="F283" i="6" s="1"/>
  <c r="O283" i="6"/>
  <c r="N283" i="6"/>
  <c r="M283" i="6"/>
  <c r="K283" i="6"/>
  <c r="J283" i="6"/>
  <c r="H283" i="6"/>
  <c r="G283" i="6"/>
  <c r="E283" i="6"/>
  <c r="D283" i="6"/>
  <c r="O282" i="6"/>
  <c r="L282" i="6"/>
  <c r="L281" i="6" s="1"/>
  <c r="I282" i="6"/>
  <c r="F282" i="6"/>
  <c r="O281" i="6"/>
  <c r="N281" i="6"/>
  <c r="M281" i="6"/>
  <c r="K281" i="6"/>
  <c r="J281" i="6"/>
  <c r="I281" i="6"/>
  <c r="H281" i="6"/>
  <c r="G281" i="6"/>
  <c r="E281" i="6"/>
  <c r="D281" i="6"/>
  <c r="O280" i="6"/>
  <c r="L280" i="6"/>
  <c r="I280" i="6"/>
  <c r="F280" i="6"/>
  <c r="O279" i="6"/>
  <c r="L279" i="6"/>
  <c r="L276" i="6" s="1"/>
  <c r="I279" i="6"/>
  <c r="F279" i="6"/>
  <c r="C279" i="6" s="1"/>
  <c r="O278" i="6"/>
  <c r="L278" i="6"/>
  <c r="I278" i="6"/>
  <c r="F278" i="6"/>
  <c r="O277" i="6"/>
  <c r="O276" i="6" s="1"/>
  <c r="L277" i="6"/>
  <c r="I277" i="6"/>
  <c r="F277" i="6"/>
  <c r="N276" i="6"/>
  <c r="N270" i="6" s="1"/>
  <c r="N269" i="6" s="1"/>
  <c r="M276" i="6"/>
  <c r="K276" i="6"/>
  <c r="J276" i="6"/>
  <c r="J270" i="6" s="1"/>
  <c r="J269" i="6" s="1"/>
  <c r="H276" i="6"/>
  <c r="G276" i="6"/>
  <c r="E276" i="6"/>
  <c r="D276" i="6"/>
  <c r="O275" i="6"/>
  <c r="K275" i="6"/>
  <c r="L275" i="6" s="1"/>
  <c r="I275" i="6"/>
  <c r="F275" i="6"/>
  <c r="O274" i="6"/>
  <c r="L274" i="6"/>
  <c r="I274" i="6"/>
  <c r="F274" i="6"/>
  <c r="O273" i="6"/>
  <c r="L273" i="6"/>
  <c r="L272" i="6" s="1"/>
  <c r="I273" i="6"/>
  <c r="F273" i="6"/>
  <c r="F272" i="6" s="1"/>
  <c r="O272" i="6"/>
  <c r="N272" i="6"/>
  <c r="M272" i="6"/>
  <c r="M270" i="6" s="1"/>
  <c r="M269" i="6" s="1"/>
  <c r="K272" i="6"/>
  <c r="K270" i="6" s="1"/>
  <c r="J272" i="6"/>
  <c r="H272" i="6"/>
  <c r="G272" i="6"/>
  <c r="G270" i="6" s="1"/>
  <c r="G269" i="6" s="1"/>
  <c r="E272" i="6"/>
  <c r="D272" i="6"/>
  <c r="O271" i="6"/>
  <c r="L271" i="6"/>
  <c r="I271" i="6"/>
  <c r="F271" i="6"/>
  <c r="E270" i="6"/>
  <c r="E269" i="6" s="1"/>
  <c r="O268" i="6"/>
  <c r="O264" i="6" s="1"/>
  <c r="L268" i="6"/>
  <c r="I268" i="6"/>
  <c r="C268" i="6" s="1"/>
  <c r="F268" i="6"/>
  <c r="O267" i="6"/>
  <c r="L267" i="6"/>
  <c r="I267" i="6"/>
  <c r="F267" i="6"/>
  <c r="O266" i="6"/>
  <c r="L266" i="6"/>
  <c r="I266" i="6"/>
  <c r="F266" i="6"/>
  <c r="O265" i="6"/>
  <c r="L265" i="6"/>
  <c r="L264" i="6" s="1"/>
  <c r="I265" i="6"/>
  <c r="F265" i="6"/>
  <c r="F264" i="6" s="1"/>
  <c r="N264" i="6"/>
  <c r="M264" i="6"/>
  <c r="K264" i="6"/>
  <c r="J264" i="6"/>
  <c r="J259" i="6" s="1"/>
  <c r="H264" i="6"/>
  <c r="G264" i="6"/>
  <c r="E264" i="6"/>
  <c r="D264" i="6"/>
  <c r="D259" i="6" s="1"/>
  <c r="O263" i="6"/>
  <c r="L263" i="6"/>
  <c r="I263" i="6"/>
  <c r="F263" i="6"/>
  <c r="O262" i="6"/>
  <c r="L262" i="6"/>
  <c r="I262" i="6"/>
  <c r="F262" i="6"/>
  <c r="O261" i="6"/>
  <c r="L261" i="6"/>
  <c r="L260" i="6" s="1"/>
  <c r="L259" i="6" s="1"/>
  <c r="I261" i="6"/>
  <c r="F261" i="6"/>
  <c r="F260" i="6" s="1"/>
  <c r="O260" i="6"/>
  <c r="N260" i="6"/>
  <c r="M260" i="6"/>
  <c r="K260" i="6"/>
  <c r="J260" i="6"/>
  <c r="H260" i="6"/>
  <c r="H259" i="6" s="1"/>
  <c r="G260" i="6"/>
  <c r="E260" i="6"/>
  <c r="E259" i="6" s="1"/>
  <c r="D260" i="6"/>
  <c r="N259" i="6"/>
  <c r="O258" i="6"/>
  <c r="L258" i="6"/>
  <c r="I258" i="6"/>
  <c r="F258" i="6"/>
  <c r="O257" i="6"/>
  <c r="L257" i="6"/>
  <c r="I257" i="6"/>
  <c r="F257" i="6"/>
  <c r="O256" i="6"/>
  <c r="O252" i="6" s="1"/>
  <c r="O251" i="6" s="1"/>
  <c r="L256" i="6"/>
  <c r="I256" i="6"/>
  <c r="F256" i="6"/>
  <c r="C256" i="6"/>
  <c r="O255" i="6"/>
  <c r="L255" i="6"/>
  <c r="I255" i="6"/>
  <c r="F255" i="6"/>
  <c r="C255" i="6" s="1"/>
  <c r="O254" i="6"/>
  <c r="L254" i="6"/>
  <c r="I254" i="6"/>
  <c r="F254" i="6"/>
  <c r="O253" i="6"/>
  <c r="L253" i="6"/>
  <c r="L252" i="6" s="1"/>
  <c r="L251" i="6" s="1"/>
  <c r="I253" i="6"/>
  <c r="F253" i="6"/>
  <c r="F252" i="6" s="1"/>
  <c r="F251" i="6" s="1"/>
  <c r="N252" i="6"/>
  <c r="M252" i="6"/>
  <c r="M251" i="6" s="1"/>
  <c r="K252" i="6"/>
  <c r="K251" i="6" s="1"/>
  <c r="J252" i="6"/>
  <c r="J251" i="6" s="1"/>
  <c r="H252" i="6"/>
  <c r="G252" i="6"/>
  <c r="G251" i="6" s="1"/>
  <c r="E252" i="6"/>
  <c r="E251" i="6" s="1"/>
  <c r="D252" i="6"/>
  <c r="N251" i="6"/>
  <c r="H251" i="6"/>
  <c r="D251" i="6"/>
  <c r="O250" i="6"/>
  <c r="L250" i="6"/>
  <c r="I250" i="6"/>
  <c r="F250" i="6"/>
  <c r="O249" i="6"/>
  <c r="L249" i="6"/>
  <c r="I249" i="6"/>
  <c r="F249" i="6"/>
  <c r="C249" i="6" s="1"/>
  <c r="O248" i="6"/>
  <c r="L248" i="6"/>
  <c r="I248" i="6"/>
  <c r="F248" i="6"/>
  <c r="C248" i="6" s="1"/>
  <c r="O247" i="6"/>
  <c r="L247" i="6"/>
  <c r="I247" i="6"/>
  <c r="F247" i="6"/>
  <c r="N246" i="6"/>
  <c r="M246" i="6"/>
  <c r="K246" i="6"/>
  <c r="J246" i="6"/>
  <c r="H246" i="6"/>
  <c r="G246" i="6"/>
  <c r="E246" i="6"/>
  <c r="D246" i="6"/>
  <c r="O245" i="6"/>
  <c r="L245" i="6"/>
  <c r="I245" i="6"/>
  <c r="F245" i="6"/>
  <c r="O244" i="6"/>
  <c r="L244" i="6"/>
  <c r="I244" i="6"/>
  <c r="C244" i="6" s="1"/>
  <c r="F244" i="6"/>
  <c r="O243" i="6"/>
  <c r="L243" i="6"/>
  <c r="I243" i="6"/>
  <c r="F243" i="6"/>
  <c r="O242" i="6"/>
  <c r="L242" i="6"/>
  <c r="I242" i="6"/>
  <c r="F242" i="6"/>
  <c r="O241" i="6"/>
  <c r="L241" i="6"/>
  <c r="I241" i="6"/>
  <c r="F241" i="6"/>
  <c r="O240" i="6"/>
  <c r="L240" i="6"/>
  <c r="I240" i="6"/>
  <c r="F240" i="6"/>
  <c r="C240" i="6" s="1"/>
  <c r="O239" i="6"/>
  <c r="L239" i="6"/>
  <c r="I239" i="6"/>
  <c r="F239" i="6"/>
  <c r="N238" i="6"/>
  <c r="M238" i="6"/>
  <c r="K238" i="6"/>
  <c r="J238" i="6"/>
  <c r="I238" i="6"/>
  <c r="H238" i="6"/>
  <c r="G238" i="6"/>
  <c r="E238" i="6"/>
  <c r="D238" i="6"/>
  <c r="O237" i="6"/>
  <c r="L237" i="6"/>
  <c r="I237" i="6"/>
  <c r="F237" i="6"/>
  <c r="O236" i="6"/>
  <c r="O235" i="6" s="1"/>
  <c r="L236" i="6"/>
  <c r="I236" i="6"/>
  <c r="I235" i="6" s="1"/>
  <c r="F236" i="6"/>
  <c r="C236" i="6" s="1"/>
  <c r="N235" i="6"/>
  <c r="M235" i="6"/>
  <c r="K235" i="6"/>
  <c r="K231" i="6" s="1"/>
  <c r="J235" i="6"/>
  <c r="H235" i="6"/>
  <c r="G235" i="6"/>
  <c r="F235" i="6"/>
  <c r="E235" i="6"/>
  <c r="D235" i="6"/>
  <c r="O234" i="6"/>
  <c r="O233" i="6" s="1"/>
  <c r="L234" i="6"/>
  <c r="L233" i="6" s="1"/>
  <c r="I234" i="6"/>
  <c r="F234" i="6"/>
  <c r="N233" i="6"/>
  <c r="M233" i="6"/>
  <c r="K233" i="6"/>
  <c r="J233" i="6"/>
  <c r="J231" i="6" s="1"/>
  <c r="H233" i="6"/>
  <c r="G233" i="6"/>
  <c r="F233" i="6"/>
  <c r="E233" i="6"/>
  <c r="D233" i="6"/>
  <c r="O232" i="6"/>
  <c r="L232" i="6"/>
  <c r="I232" i="6"/>
  <c r="F232" i="6"/>
  <c r="C232" i="6" s="1"/>
  <c r="G231" i="6"/>
  <c r="D231" i="6"/>
  <c r="O229" i="6"/>
  <c r="L229" i="6"/>
  <c r="I229" i="6"/>
  <c r="F229" i="6"/>
  <c r="C229" i="6" s="1"/>
  <c r="O228" i="6"/>
  <c r="O227" i="6" s="1"/>
  <c r="L228" i="6"/>
  <c r="I228" i="6"/>
  <c r="F228" i="6"/>
  <c r="C228" i="6" s="1"/>
  <c r="N227" i="6"/>
  <c r="M227" i="6"/>
  <c r="L227" i="6"/>
  <c r="K227" i="6"/>
  <c r="J227" i="6"/>
  <c r="I227" i="6"/>
  <c r="H227" i="6"/>
  <c r="H204" i="6" s="1"/>
  <c r="H195" i="6" s="1"/>
  <c r="G227" i="6"/>
  <c r="E227" i="6"/>
  <c r="D227" i="6"/>
  <c r="O226" i="6"/>
  <c r="L226" i="6"/>
  <c r="I226" i="6"/>
  <c r="F226" i="6"/>
  <c r="O225" i="6"/>
  <c r="L225" i="6"/>
  <c r="I225" i="6"/>
  <c r="F225" i="6"/>
  <c r="C225" i="6" s="1"/>
  <c r="O224" i="6"/>
  <c r="L224" i="6"/>
  <c r="I224" i="6"/>
  <c r="F224" i="6"/>
  <c r="C224" i="6" s="1"/>
  <c r="O223" i="6"/>
  <c r="L223" i="6"/>
  <c r="I223" i="6"/>
  <c r="F223" i="6"/>
  <c r="O222" i="6"/>
  <c r="L222" i="6"/>
  <c r="I222" i="6"/>
  <c r="C222" i="6" s="1"/>
  <c r="F222" i="6"/>
  <c r="O221" i="6"/>
  <c r="L221" i="6"/>
  <c r="I221" i="6"/>
  <c r="F221" i="6"/>
  <c r="O220" i="6"/>
  <c r="L220" i="6"/>
  <c r="I220" i="6"/>
  <c r="C220" i="6" s="1"/>
  <c r="F220" i="6"/>
  <c r="O219" i="6"/>
  <c r="L219" i="6"/>
  <c r="I219" i="6"/>
  <c r="F219" i="6"/>
  <c r="O218" i="6"/>
  <c r="L218" i="6"/>
  <c r="I218" i="6"/>
  <c r="F218" i="6"/>
  <c r="O217" i="6"/>
  <c r="L217" i="6"/>
  <c r="L216" i="6" s="1"/>
  <c r="I217" i="6"/>
  <c r="F217" i="6"/>
  <c r="N216" i="6"/>
  <c r="M216" i="6"/>
  <c r="M204" i="6" s="1"/>
  <c r="K216" i="6"/>
  <c r="J216" i="6"/>
  <c r="H216" i="6"/>
  <c r="G216" i="6"/>
  <c r="G204" i="6" s="1"/>
  <c r="E216" i="6"/>
  <c r="D216" i="6"/>
  <c r="O215" i="6"/>
  <c r="L215" i="6"/>
  <c r="I215" i="6"/>
  <c r="F215" i="6"/>
  <c r="O214" i="6"/>
  <c r="L214" i="6"/>
  <c r="I214" i="6"/>
  <c r="F214" i="6"/>
  <c r="O213" i="6"/>
  <c r="L213" i="6"/>
  <c r="I213" i="6"/>
  <c r="F213" i="6"/>
  <c r="O212" i="6"/>
  <c r="L212" i="6"/>
  <c r="C212" i="6" s="1"/>
  <c r="I212" i="6"/>
  <c r="F212" i="6"/>
  <c r="O211" i="6"/>
  <c r="L211" i="6"/>
  <c r="I211" i="6"/>
  <c r="F211" i="6"/>
  <c r="O210" i="6"/>
  <c r="L210" i="6"/>
  <c r="I210" i="6"/>
  <c r="F210" i="6"/>
  <c r="O209" i="6"/>
  <c r="L209" i="6"/>
  <c r="I209" i="6"/>
  <c r="F209" i="6"/>
  <c r="O208" i="6"/>
  <c r="C208" i="6" s="1"/>
  <c r="L208" i="6"/>
  <c r="I208" i="6"/>
  <c r="F208" i="6"/>
  <c r="O207" i="6"/>
  <c r="L207" i="6"/>
  <c r="I207" i="6"/>
  <c r="F207" i="6"/>
  <c r="C207" i="6" s="1"/>
  <c r="O206" i="6"/>
  <c r="L206" i="6"/>
  <c r="I206" i="6"/>
  <c r="F206" i="6"/>
  <c r="N205" i="6"/>
  <c r="N204" i="6" s="1"/>
  <c r="M205" i="6"/>
  <c r="K205" i="6"/>
  <c r="J205" i="6"/>
  <c r="J204" i="6" s="1"/>
  <c r="H205" i="6"/>
  <c r="G205" i="6"/>
  <c r="E205" i="6"/>
  <c r="D205" i="6"/>
  <c r="K204" i="6"/>
  <c r="E204" i="6"/>
  <c r="O203" i="6"/>
  <c r="L203" i="6"/>
  <c r="I203" i="6"/>
  <c r="F203" i="6"/>
  <c r="O202" i="6"/>
  <c r="L202" i="6"/>
  <c r="I202" i="6"/>
  <c r="F202" i="6"/>
  <c r="O201" i="6"/>
  <c r="L201" i="6"/>
  <c r="I201" i="6"/>
  <c r="F201" i="6"/>
  <c r="O200" i="6"/>
  <c r="O198" i="6" s="1"/>
  <c r="O196" i="6" s="1"/>
  <c r="L200" i="6"/>
  <c r="I200" i="6"/>
  <c r="F200" i="6"/>
  <c r="C200" i="6"/>
  <c r="O199" i="6"/>
  <c r="L199" i="6"/>
  <c r="I199" i="6"/>
  <c r="F199" i="6"/>
  <c r="N198" i="6"/>
  <c r="M198" i="6"/>
  <c r="M196" i="6" s="1"/>
  <c r="K198" i="6"/>
  <c r="J198" i="6"/>
  <c r="J196" i="6" s="1"/>
  <c r="I198" i="6"/>
  <c r="H198" i="6"/>
  <c r="G198" i="6"/>
  <c r="E198" i="6"/>
  <c r="E196" i="6" s="1"/>
  <c r="E195" i="6" s="1"/>
  <c r="D198" i="6"/>
  <c r="O197" i="6"/>
  <c r="L197" i="6"/>
  <c r="I197" i="6"/>
  <c r="F197" i="6"/>
  <c r="N196" i="6"/>
  <c r="K196" i="6"/>
  <c r="K195" i="6" s="1"/>
  <c r="H196" i="6"/>
  <c r="G196" i="6"/>
  <c r="D196" i="6"/>
  <c r="O193" i="6"/>
  <c r="L193" i="6"/>
  <c r="I193" i="6"/>
  <c r="F193" i="6"/>
  <c r="F192" i="6" s="1"/>
  <c r="F191" i="6" s="1"/>
  <c r="O192" i="6"/>
  <c r="O191" i="6" s="1"/>
  <c r="N192" i="6"/>
  <c r="M192" i="6"/>
  <c r="K192" i="6"/>
  <c r="K191" i="6" s="1"/>
  <c r="J192" i="6"/>
  <c r="I192" i="6"/>
  <c r="H192" i="6"/>
  <c r="G192" i="6"/>
  <c r="G191" i="6" s="1"/>
  <c r="E192" i="6"/>
  <c r="D192" i="6"/>
  <c r="N191" i="6"/>
  <c r="N187" i="6" s="1"/>
  <c r="M191" i="6"/>
  <c r="J191" i="6"/>
  <c r="I191" i="6"/>
  <c r="H191" i="6"/>
  <c r="E191" i="6"/>
  <c r="D191" i="6"/>
  <c r="O190" i="6"/>
  <c r="O188" i="6" s="1"/>
  <c r="O187" i="6" s="1"/>
  <c r="L190" i="6"/>
  <c r="I190" i="6"/>
  <c r="F190" i="6"/>
  <c r="C190" i="6"/>
  <c r="O189" i="6"/>
  <c r="L189" i="6"/>
  <c r="L188" i="6" s="1"/>
  <c r="I189" i="6"/>
  <c r="F189" i="6"/>
  <c r="N188" i="6"/>
  <c r="M188" i="6"/>
  <c r="M187" i="6" s="1"/>
  <c r="K188" i="6"/>
  <c r="J188" i="6"/>
  <c r="J187" i="6" s="1"/>
  <c r="I188" i="6"/>
  <c r="I187" i="6" s="1"/>
  <c r="H188" i="6"/>
  <c r="G188" i="6"/>
  <c r="E188" i="6"/>
  <c r="E187" i="6" s="1"/>
  <c r="D188" i="6"/>
  <c r="H187" i="6"/>
  <c r="D187" i="6"/>
  <c r="O186" i="6"/>
  <c r="L186" i="6"/>
  <c r="I186" i="6"/>
  <c r="C186" i="6" s="1"/>
  <c r="F186" i="6"/>
  <c r="O185" i="6"/>
  <c r="L185" i="6"/>
  <c r="L184" i="6" s="1"/>
  <c r="I185" i="6"/>
  <c r="F185" i="6"/>
  <c r="N184" i="6"/>
  <c r="M184" i="6"/>
  <c r="K184" i="6"/>
  <c r="J184" i="6"/>
  <c r="H184" i="6"/>
  <c r="G184" i="6"/>
  <c r="E184" i="6"/>
  <c r="D184" i="6"/>
  <c r="O183" i="6"/>
  <c r="L183" i="6"/>
  <c r="I183" i="6"/>
  <c r="F183" i="6"/>
  <c r="O182" i="6"/>
  <c r="L182" i="6"/>
  <c r="I182" i="6"/>
  <c r="F182" i="6"/>
  <c r="C182" i="6"/>
  <c r="O181" i="6"/>
  <c r="L181" i="6"/>
  <c r="I181" i="6"/>
  <c r="F181" i="6"/>
  <c r="C181" i="6" s="1"/>
  <c r="O180" i="6"/>
  <c r="L180" i="6"/>
  <c r="I180" i="6"/>
  <c r="F180" i="6"/>
  <c r="N179" i="6"/>
  <c r="M179" i="6"/>
  <c r="K179" i="6"/>
  <c r="J179" i="6"/>
  <c r="H179" i="6"/>
  <c r="G179" i="6"/>
  <c r="E179" i="6"/>
  <c r="D179" i="6"/>
  <c r="O178" i="6"/>
  <c r="L178" i="6"/>
  <c r="I178" i="6"/>
  <c r="F178" i="6"/>
  <c r="C178" i="6" s="1"/>
  <c r="O177" i="6"/>
  <c r="L177" i="6"/>
  <c r="I177" i="6"/>
  <c r="F177" i="6"/>
  <c r="O176" i="6"/>
  <c r="L176" i="6"/>
  <c r="I176" i="6"/>
  <c r="F176" i="6"/>
  <c r="N175" i="6"/>
  <c r="M175" i="6"/>
  <c r="L175" i="6"/>
  <c r="K175" i="6"/>
  <c r="J175" i="6"/>
  <c r="H175" i="6"/>
  <c r="H174" i="6" s="1"/>
  <c r="G175" i="6"/>
  <c r="G174" i="6" s="1"/>
  <c r="G173" i="6" s="1"/>
  <c r="E175" i="6"/>
  <c r="D175" i="6"/>
  <c r="M174" i="6"/>
  <c r="K174" i="6"/>
  <c r="K173" i="6" s="1"/>
  <c r="E174" i="6"/>
  <c r="H173" i="6"/>
  <c r="O172" i="6"/>
  <c r="L172" i="6"/>
  <c r="I172" i="6"/>
  <c r="F172" i="6"/>
  <c r="O171" i="6"/>
  <c r="L171" i="6"/>
  <c r="I171" i="6"/>
  <c r="F171" i="6"/>
  <c r="C171" i="6" s="1"/>
  <c r="O170" i="6"/>
  <c r="O166" i="6" s="1"/>
  <c r="O165" i="6" s="1"/>
  <c r="L170" i="6"/>
  <c r="I170" i="6"/>
  <c r="F170" i="6"/>
  <c r="C170" i="6" s="1"/>
  <c r="O169" i="6"/>
  <c r="L169" i="6"/>
  <c r="I169" i="6"/>
  <c r="F169" i="6"/>
  <c r="O168" i="6"/>
  <c r="L168" i="6"/>
  <c r="I168" i="6"/>
  <c r="C168" i="6" s="1"/>
  <c r="F168" i="6"/>
  <c r="O167" i="6"/>
  <c r="L167" i="6"/>
  <c r="L166" i="6" s="1"/>
  <c r="L165" i="6" s="1"/>
  <c r="I167" i="6"/>
  <c r="I166" i="6" s="1"/>
  <c r="I165" i="6" s="1"/>
  <c r="F167" i="6"/>
  <c r="N166" i="6"/>
  <c r="M166" i="6"/>
  <c r="M165" i="6" s="1"/>
  <c r="K166" i="6"/>
  <c r="K165" i="6" s="1"/>
  <c r="J166" i="6"/>
  <c r="H166" i="6"/>
  <c r="G166" i="6"/>
  <c r="G165" i="6" s="1"/>
  <c r="E166" i="6"/>
  <c r="E165" i="6" s="1"/>
  <c r="D166" i="6"/>
  <c r="N165" i="6"/>
  <c r="J165" i="6"/>
  <c r="H165" i="6"/>
  <c r="D165" i="6"/>
  <c r="O164" i="6"/>
  <c r="L164" i="6"/>
  <c r="I164" i="6"/>
  <c r="F164" i="6"/>
  <c r="C164" i="6"/>
  <c r="O163" i="6"/>
  <c r="L163" i="6"/>
  <c r="I163" i="6"/>
  <c r="F163" i="6"/>
  <c r="C163" i="6" s="1"/>
  <c r="O162" i="6"/>
  <c r="O160" i="6" s="1"/>
  <c r="L162" i="6"/>
  <c r="I162" i="6"/>
  <c r="F162" i="6"/>
  <c r="C162" i="6" s="1"/>
  <c r="O161" i="6"/>
  <c r="L161" i="6"/>
  <c r="L160" i="6" s="1"/>
  <c r="I161" i="6"/>
  <c r="I160" i="6" s="1"/>
  <c r="F161" i="6"/>
  <c r="N160" i="6"/>
  <c r="M160" i="6"/>
  <c r="K160" i="6"/>
  <c r="J160" i="6"/>
  <c r="H160" i="6"/>
  <c r="G160" i="6"/>
  <c r="E160" i="6"/>
  <c r="D160" i="6"/>
  <c r="O159" i="6"/>
  <c r="L159" i="6"/>
  <c r="I159" i="6"/>
  <c r="F159" i="6"/>
  <c r="O158" i="6"/>
  <c r="L158" i="6"/>
  <c r="I158" i="6"/>
  <c r="F158" i="6"/>
  <c r="C158" i="6"/>
  <c r="O157" i="6"/>
  <c r="L157" i="6"/>
  <c r="I157" i="6"/>
  <c r="F157" i="6"/>
  <c r="C157" i="6" s="1"/>
  <c r="O156" i="6"/>
  <c r="L156" i="6"/>
  <c r="I156" i="6"/>
  <c r="F156" i="6"/>
  <c r="O155" i="6"/>
  <c r="L155" i="6"/>
  <c r="I155" i="6"/>
  <c r="F155" i="6"/>
  <c r="O154" i="6"/>
  <c r="L154" i="6"/>
  <c r="I154" i="6"/>
  <c r="F154" i="6"/>
  <c r="O153" i="6"/>
  <c r="L153" i="6"/>
  <c r="I153" i="6"/>
  <c r="F153" i="6"/>
  <c r="O152" i="6"/>
  <c r="L152" i="6"/>
  <c r="I152" i="6"/>
  <c r="F152" i="6"/>
  <c r="C152" i="6" s="1"/>
  <c r="N151" i="6"/>
  <c r="M151" i="6"/>
  <c r="K151" i="6"/>
  <c r="J151" i="6"/>
  <c r="H151" i="6"/>
  <c r="G151" i="6"/>
  <c r="F151" i="6"/>
  <c r="E151" i="6"/>
  <c r="D151" i="6"/>
  <c r="O150" i="6"/>
  <c r="L150" i="6"/>
  <c r="I150" i="6"/>
  <c r="F150" i="6"/>
  <c r="O149" i="6"/>
  <c r="L149" i="6"/>
  <c r="I149" i="6"/>
  <c r="F149" i="6"/>
  <c r="O148" i="6"/>
  <c r="L148" i="6"/>
  <c r="C148" i="6" s="1"/>
  <c r="I148" i="6"/>
  <c r="F148" i="6"/>
  <c r="O147" i="6"/>
  <c r="L147" i="6"/>
  <c r="I147" i="6"/>
  <c r="F147" i="6"/>
  <c r="O146" i="6"/>
  <c r="L146" i="6"/>
  <c r="I146" i="6"/>
  <c r="F146" i="6"/>
  <c r="C146" i="6"/>
  <c r="O145" i="6"/>
  <c r="L145" i="6"/>
  <c r="I145" i="6"/>
  <c r="F145" i="6"/>
  <c r="N144" i="6"/>
  <c r="M144" i="6"/>
  <c r="K144" i="6"/>
  <c r="J144" i="6"/>
  <c r="H144" i="6"/>
  <c r="G144" i="6"/>
  <c r="E144" i="6"/>
  <c r="D144" i="6"/>
  <c r="O143" i="6"/>
  <c r="L143" i="6"/>
  <c r="I143" i="6"/>
  <c r="F143" i="6"/>
  <c r="C143" i="6" s="1"/>
  <c r="O142" i="6"/>
  <c r="O141" i="6" s="1"/>
  <c r="L142" i="6"/>
  <c r="I142" i="6"/>
  <c r="I141" i="6" s="1"/>
  <c r="F142" i="6"/>
  <c r="C142" i="6" s="1"/>
  <c r="N141" i="6"/>
  <c r="M141" i="6"/>
  <c r="L141" i="6"/>
  <c r="K141" i="6"/>
  <c r="J141" i="6"/>
  <c r="H141" i="6"/>
  <c r="G141" i="6"/>
  <c r="E141" i="6"/>
  <c r="D141" i="6"/>
  <c r="O140" i="6"/>
  <c r="L140" i="6"/>
  <c r="I140" i="6"/>
  <c r="C140" i="6" s="1"/>
  <c r="F140" i="6"/>
  <c r="O139" i="6"/>
  <c r="L139" i="6"/>
  <c r="I139" i="6"/>
  <c r="F139" i="6"/>
  <c r="O138" i="6"/>
  <c r="O136" i="6" s="1"/>
  <c r="L138" i="6"/>
  <c r="I138" i="6"/>
  <c r="F138" i="6"/>
  <c r="O137" i="6"/>
  <c r="L137" i="6"/>
  <c r="I137" i="6"/>
  <c r="I136" i="6" s="1"/>
  <c r="F137" i="6"/>
  <c r="N136" i="6"/>
  <c r="M136" i="6"/>
  <c r="K136" i="6"/>
  <c r="K130" i="6" s="1"/>
  <c r="J136" i="6"/>
  <c r="H136" i="6"/>
  <c r="G136" i="6"/>
  <c r="E136" i="6"/>
  <c r="D136" i="6"/>
  <c r="O135" i="6"/>
  <c r="L135" i="6"/>
  <c r="I135" i="6"/>
  <c r="F135" i="6"/>
  <c r="O134" i="6"/>
  <c r="L134" i="6"/>
  <c r="C134" i="6" s="1"/>
  <c r="I134" i="6"/>
  <c r="F134" i="6"/>
  <c r="O133" i="6"/>
  <c r="L133" i="6"/>
  <c r="I133" i="6"/>
  <c r="F133" i="6"/>
  <c r="O132" i="6"/>
  <c r="O131" i="6" s="1"/>
  <c r="L132" i="6"/>
  <c r="I132" i="6"/>
  <c r="F132" i="6"/>
  <c r="N131" i="6"/>
  <c r="M131" i="6"/>
  <c r="K131" i="6"/>
  <c r="J131" i="6"/>
  <c r="H131" i="6"/>
  <c r="H130" i="6" s="1"/>
  <c r="G131" i="6"/>
  <c r="E131" i="6"/>
  <c r="D131" i="6"/>
  <c r="G130" i="6"/>
  <c r="E130" i="6"/>
  <c r="O129" i="6"/>
  <c r="L129" i="6"/>
  <c r="L128" i="6" s="1"/>
  <c r="I129" i="6"/>
  <c r="I128" i="6" s="1"/>
  <c r="F129" i="6"/>
  <c r="O128" i="6"/>
  <c r="N128" i="6"/>
  <c r="M128" i="6"/>
  <c r="K128" i="6"/>
  <c r="J128" i="6"/>
  <c r="H128" i="6"/>
  <c r="G128" i="6"/>
  <c r="E128" i="6"/>
  <c r="D128" i="6"/>
  <c r="O127" i="6"/>
  <c r="L127" i="6"/>
  <c r="I127" i="6"/>
  <c r="F127" i="6"/>
  <c r="O126" i="6"/>
  <c r="L126" i="6"/>
  <c r="I126" i="6"/>
  <c r="F126" i="6"/>
  <c r="O125" i="6"/>
  <c r="L125" i="6"/>
  <c r="I125" i="6"/>
  <c r="F125" i="6"/>
  <c r="O124" i="6"/>
  <c r="O122" i="6" s="1"/>
  <c r="L124" i="6"/>
  <c r="I124" i="6"/>
  <c r="F124" i="6"/>
  <c r="O123" i="6"/>
  <c r="L123" i="6"/>
  <c r="I123" i="6"/>
  <c r="F123" i="6"/>
  <c r="N122" i="6"/>
  <c r="M122" i="6"/>
  <c r="K122" i="6"/>
  <c r="J122" i="6"/>
  <c r="I122" i="6"/>
  <c r="H122" i="6"/>
  <c r="G122" i="6"/>
  <c r="E122" i="6"/>
  <c r="D122" i="6"/>
  <c r="O121" i="6"/>
  <c r="L121" i="6"/>
  <c r="I121" i="6"/>
  <c r="F121" i="6"/>
  <c r="O120" i="6"/>
  <c r="L120" i="6"/>
  <c r="I120" i="6"/>
  <c r="F120" i="6"/>
  <c r="C120" i="6" s="1"/>
  <c r="O119" i="6"/>
  <c r="L119" i="6"/>
  <c r="I119" i="6"/>
  <c r="F119" i="6"/>
  <c r="O118" i="6"/>
  <c r="L118" i="6"/>
  <c r="I118" i="6"/>
  <c r="F118" i="6"/>
  <c r="C118" i="6" s="1"/>
  <c r="O117" i="6"/>
  <c r="L117" i="6"/>
  <c r="I117" i="6"/>
  <c r="F117" i="6"/>
  <c r="N116" i="6"/>
  <c r="M116" i="6"/>
  <c r="K116" i="6"/>
  <c r="J116" i="6"/>
  <c r="H116" i="6"/>
  <c r="G116" i="6"/>
  <c r="E116" i="6"/>
  <c r="D116" i="6"/>
  <c r="O115" i="6"/>
  <c r="L115" i="6"/>
  <c r="I115" i="6"/>
  <c r="F115" i="6"/>
  <c r="O114" i="6"/>
  <c r="L114" i="6"/>
  <c r="C114" i="6" s="1"/>
  <c r="I114" i="6"/>
  <c r="F114" i="6"/>
  <c r="O113" i="6"/>
  <c r="L113" i="6"/>
  <c r="I113" i="6"/>
  <c r="F113" i="6"/>
  <c r="O112" i="6"/>
  <c r="N112" i="6"/>
  <c r="M112" i="6"/>
  <c r="K112" i="6"/>
  <c r="J112" i="6"/>
  <c r="I112" i="6"/>
  <c r="H112" i="6"/>
  <c r="G112" i="6"/>
  <c r="E112" i="6"/>
  <c r="D112" i="6"/>
  <c r="O111" i="6"/>
  <c r="L111" i="6"/>
  <c r="I111" i="6"/>
  <c r="F111" i="6"/>
  <c r="O110" i="6"/>
  <c r="L110" i="6"/>
  <c r="I110" i="6"/>
  <c r="F110" i="6"/>
  <c r="O109" i="6"/>
  <c r="L109" i="6"/>
  <c r="I109" i="6"/>
  <c r="I103" i="6" s="1"/>
  <c r="F109" i="6"/>
  <c r="C109" i="6" s="1"/>
  <c r="O108" i="6"/>
  <c r="L108" i="6"/>
  <c r="I108" i="6"/>
  <c r="F108" i="6"/>
  <c r="O107" i="6"/>
  <c r="L107" i="6"/>
  <c r="I107" i="6"/>
  <c r="F107" i="6"/>
  <c r="O106" i="6"/>
  <c r="L106" i="6"/>
  <c r="I106" i="6"/>
  <c r="F106" i="6"/>
  <c r="O105" i="6"/>
  <c r="L105" i="6"/>
  <c r="I105" i="6"/>
  <c r="F105" i="6"/>
  <c r="O104" i="6"/>
  <c r="L104" i="6"/>
  <c r="I104" i="6"/>
  <c r="F104" i="6"/>
  <c r="N103" i="6"/>
  <c r="M103" i="6"/>
  <c r="K103" i="6"/>
  <c r="J103" i="6"/>
  <c r="H103" i="6"/>
  <c r="G103" i="6"/>
  <c r="E103" i="6"/>
  <c r="D103" i="6"/>
  <c r="O102" i="6"/>
  <c r="L102" i="6"/>
  <c r="I102" i="6"/>
  <c r="F102" i="6"/>
  <c r="O101" i="6"/>
  <c r="L101" i="6"/>
  <c r="I101" i="6"/>
  <c r="F101" i="6"/>
  <c r="O100" i="6"/>
  <c r="C100" i="6" s="1"/>
  <c r="L100" i="6"/>
  <c r="I100" i="6"/>
  <c r="F100" i="6"/>
  <c r="O99" i="6"/>
  <c r="L99" i="6"/>
  <c r="I99" i="6"/>
  <c r="F99" i="6"/>
  <c r="C99" i="6" s="1"/>
  <c r="O98" i="6"/>
  <c r="L98" i="6"/>
  <c r="I98" i="6"/>
  <c r="F98" i="6"/>
  <c r="O97" i="6"/>
  <c r="L97" i="6"/>
  <c r="I97" i="6"/>
  <c r="F97" i="6"/>
  <c r="C97" i="6" s="1"/>
  <c r="O96" i="6"/>
  <c r="L96" i="6"/>
  <c r="I96" i="6"/>
  <c r="F96" i="6"/>
  <c r="N95" i="6"/>
  <c r="M95" i="6"/>
  <c r="M83" i="6" s="1"/>
  <c r="K95" i="6"/>
  <c r="J95" i="6"/>
  <c r="H95" i="6"/>
  <c r="G95" i="6"/>
  <c r="F95" i="6"/>
  <c r="E95" i="6"/>
  <c r="D95" i="6"/>
  <c r="O94" i="6"/>
  <c r="L94" i="6"/>
  <c r="I94" i="6"/>
  <c r="F94" i="6"/>
  <c r="O93" i="6"/>
  <c r="L93" i="6"/>
  <c r="C93" i="6" s="1"/>
  <c r="I93" i="6"/>
  <c r="F93" i="6"/>
  <c r="O92" i="6"/>
  <c r="L92" i="6"/>
  <c r="I92" i="6"/>
  <c r="F92" i="6"/>
  <c r="O91" i="6"/>
  <c r="L91" i="6"/>
  <c r="I91" i="6"/>
  <c r="F91" i="6"/>
  <c r="O90" i="6"/>
  <c r="L90" i="6"/>
  <c r="I90" i="6"/>
  <c r="F90" i="6"/>
  <c r="F89" i="6" s="1"/>
  <c r="O89" i="6"/>
  <c r="N89" i="6"/>
  <c r="M89" i="6"/>
  <c r="K89" i="6"/>
  <c r="J89" i="6"/>
  <c r="H89" i="6"/>
  <c r="G89" i="6"/>
  <c r="E89" i="6"/>
  <c r="D89" i="6"/>
  <c r="O88" i="6"/>
  <c r="L88" i="6"/>
  <c r="I88" i="6"/>
  <c r="F88" i="6"/>
  <c r="C88" i="6" s="1"/>
  <c r="O87" i="6"/>
  <c r="L87" i="6"/>
  <c r="I87" i="6"/>
  <c r="F87" i="6"/>
  <c r="O86" i="6"/>
  <c r="L86" i="6"/>
  <c r="I86" i="6"/>
  <c r="F86" i="6"/>
  <c r="C86" i="6" s="1"/>
  <c r="O85" i="6"/>
  <c r="O84" i="6" s="1"/>
  <c r="L85" i="6"/>
  <c r="I85" i="6"/>
  <c r="I84" i="6" s="1"/>
  <c r="F85" i="6"/>
  <c r="N84" i="6"/>
  <c r="M84" i="6"/>
  <c r="L84" i="6"/>
  <c r="K84" i="6"/>
  <c r="J84" i="6"/>
  <c r="H84" i="6"/>
  <c r="G84" i="6"/>
  <c r="E84" i="6"/>
  <c r="E83" i="6" s="1"/>
  <c r="D84" i="6"/>
  <c r="O82" i="6"/>
  <c r="O80" i="6" s="1"/>
  <c r="L82" i="6"/>
  <c r="I82" i="6"/>
  <c r="F82" i="6"/>
  <c r="C82" i="6" s="1"/>
  <c r="E82" i="6"/>
  <c r="O81" i="6"/>
  <c r="L81" i="6"/>
  <c r="L80" i="6" s="1"/>
  <c r="I81" i="6"/>
  <c r="I80" i="6" s="1"/>
  <c r="F81" i="6"/>
  <c r="N80" i="6"/>
  <c r="M80" i="6"/>
  <c r="K80" i="6"/>
  <c r="J80" i="6"/>
  <c r="H80" i="6"/>
  <c r="G80" i="6"/>
  <c r="E80" i="6"/>
  <c r="D80" i="6"/>
  <c r="O79" i="6"/>
  <c r="L79" i="6"/>
  <c r="I79" i="6"/>
  <c r="F79" i="6"/>
  <c r="O78" i="6"/>
  <c r="O77" i="6" s="1"/>
  <c r="O76" i="6" s="1"/>
  <c r="L78" i="6"/>
  <c r="L77" i="6" s="1"/>
  <c r="L76" i="6" s="1"/>
  <c r="I78" i="6"/>
  <c r="I77" i="6" s="1"/>
  <c r="F78" i="6"/>
  <c r="N77" i="6"/>
  <c r="N76" i="6" s="1"/>
  <c r="M77" i="6"/>
  <c r="M76" i="6" s="1"/>
  <c r="K77" i="6"/>
  <c r="J77" i="6"/>
  <c r="J76" i="6" s="1"/>
  <c r="H77" i="6"/>
  <c r="G77" i="6"/>
  <c r="F77" i="6"/>
  <c r="E77" i="6"/>
  <c r="E76" i="6" s="1"/>
  <c r="E75" i="6" s="1"/>
  <c r="D77" i="6"/>
  <c r="D76" i="6" s="1"/>
  <c r="K76" i="6"/>
  <c r="G76" i="6"/>
  <c r="O74" i="6"/>
  <c r="L74" i="6"/>
  <c r="I74" i="6"/>
  <c r="F74" i="6"/>
  <c r="C74" i="6" s="1"/>
  <c r="O73" i="6"/>
  <c r="L73" i="6"/>
  <c r="I73" i="6"/>
  <c r="F73" i="6"/>
  <c r="O72" i="6"/>
  <c r="L72" i="6"/>
  <c r="I72" i="6"/>
  <c r="F72" i="6"/>
  <c r="O71" i="6"/>
  <c r="L71" i="6"/>
  <c r="I71" i="6"/>
  <c r="F71" i="6"/>
  <c r="O70" i="6"/>
  <c r="O69" i="6" s="1"/>
  <c r="L70" i="6"/>
  <c r="L69" i="6" s="1"/>
  <c r="L67" i="6" s="1"/>
  <c r="I70" i="6"/>
  <c r="F70" i="6"/>
  <c r="N69" i="6"/>
  <c r="N67" i="6" s="1"/>
  <c r="M69" i="6"/>
  <c r="M67" i="6" s="1"/>
  <c r="K69" i="6"/>
  <c r="K67" i="6" s="1"/>
  <c r="J69" i="6"/>
  <c r="J67" i="6" s="1"/>
  <c r="H69" i="6"/>
  <c r="H67" i="6" s="1"/>
  <c r="G69" i="6"/>
  <c r="G67" i="6" s="1"/>
  <c r="E69" i="6"/>
  <c r="D69" i="6"/>
  <c r="D67" i="6" s="1"/>
  <c r="O68" i="6"/>
  <c r="O67" i="6" s="1"/>
  <c r="L68" i="6"/>
  <c r="I68" i="6"/>
  <c r="F68" i="6"/>
  <c r="E67" i="6"/>
  <c r="O66" i="6"/>
  <c r="L66" i="6"/>
  <c r="I66" i="6"/>
  <c r="F66" i="6"/>
  <c r="C66" i="6" s="1"/>
  <c r="O65" i="6"/>
  <c r="L65" i="6"/>
  <c r="I65" i="6"/>
  <c r="F65" i="6"/>
  <c r="O64" i="6"/>
  <c r="L64" i="6"/>
  <c r="I64" i="6"/>
  <c r="C64" i="6" s="1"/>
  <c r="F64" i="6"/>
  <c r="O63" i="6"/>
  <c r="L63" i="6"/>
  <c r="I63" i="6"/>
  <c r="F63" i="6"/>
  <c r="O62" i="6"/>
  <c r="L62" i="6"/>
  <c r="I62" i="6"/>
  <c r="F62" i="6"/>
  <c r="O61" i="6"/>
  <c r="L61" i="6"/>
  <c r="I61" i="6"/>
  <c r="F61" i="6"/>
  <c r="O60" i="6"/>
  <c r="L60" i="6"/>
  <c r="I60" i="6"/>
  <c r="F60" i="6"/>
  <c r="O59" i="6"/>
  <c r="L59" i="6"/>
  <c r="L58" i="6" s="1"/>
  <c r="I59" i="6"/>
  <c r="F59" i="6"/>
  <c r="O58" i="6"/>
  <c r="N58" i="6"/>
  <c r="M58" i="6"/>
  <c r="K58" i="6"/>
  <c r="J58" i="6"/>
  <c r="H58" i="6"/>
  <c r="G58" i="6"/>
  <c r="E58" i="6"/>
  <c r="D58" i="6"/>
  <c r="O57" i="6"/>
  <c r="L57" i="6"/>
  <c r="I57" i="6"/>
  <c r="F57" i="6"/>
  <c r="O56" i="6"/>
  <c r="O55" i="6" s="1"/>
  <c r="O54" i="6" s="1"/>
  <c r="L56" i="6"/>
  <c r="L55" i="6" s="1"/>
  <c r="L54" i="6" s="1"/>
  <c r="L53" i="6" s="1"/>
  <c r="I56" i="6"/>
  <c r="I55" i="6" s="1"/>
  <c r="F56" i="6"/>
  <c r="N55" i="6"/>
  <c r="N54" i="6" s="1"/>
  <c r="M55" i="6"/>
  <c r="M54" i="6" s="1"/>
  <c r="M53" i="6" s="1"/>
  <c r="K55" i="6"/>
  <c r="J55" i="6"/>
  <c r="J54" i="6" s="1"/>
  <c r="H55" i="6"/>
  <c r="G55" i="6"/>
  <c r="F55" i="6"/>
  <c r="E55" i="6"/>
  <c r="E54" i="6" s="1"/>
  <c r="E53" i="6" s="1"/>
  <c r="D55" i="6"/>
  <c r="D54" i="6" s="1"/>
  <c r="K54" i="6"/>
  <c r="K53" i="6" s="1"/>
  <c r="G54" i="6"/>
  <c r="G53" i="6" s="1"/>
  <c r="O47" i="6"/>
  <c r="C47" i="6"/>
  <c r="O46" i="6"/>
  <c r="N45" i="6"/>
  <c r="M45" i="6"/>
  <c r="L44" i="6"/>
  <c r="I44" i="6"/>
  <c r="F44" i="6"/>
  <c r="C44" i="6" s="1"/>
  <c r="L43" i="6"/>
  <c r="K43" i="6"/>
  <c r="J43" i="6"/>
  <c r="I43" i="6"/>
  <c r="H43" i="6"/>
  <c r="G43" i="6"/>
  <c r="F43" i="6"/>
  <c r="E43" i="6"/>
  <c r="D43" i="6"/>
  <c r="F42" i="6"/>
  <c r="C42" i="6"/>
  <c r="F41" i="6"/>
  <c r="E41" i="6"/>
  <c r="D41" i="6"/>
  <c r="C41" i="6"/>
  <c r="L40" i="6"/>
  <c r="C40" i="6" s="1"/>
  <c r="L39" i="6"/>
  <c r="C39" i="6"/>
  <c r="L38" i="6"/>
  <c r="C38" i="6" s="1"/>
  <c r="L37" i="6"/>
  <c r="C37" i="6"/>
  <c r="L36" i="6"/>
  <c r="K36" i="6"/>
  <c r="J36" i="6"/>
  <c r="C36" i="6"/>
  <c r="L35" i="6"/>
  <c r="C35" i="6" s="1"/>
  <c r="L34" i="6"/>
  <c r="C34" i="6"/>
  <c r="L33" i="6"/>
  <c r="K33" i="6"/>
  <c r="J33" i="6"/>
  <c r="C33" i="6"/>
  <c r="L32" i="6"/>
  <c r="L31" i="6" s="1"/>
  <c r="K31" i="6"/>
  <c r="J31" i="6"/>
  <c r="J26" i="6" s="1"/>
  <c r="L30" i="6"/>
  <c r="C30" i="6" s="1"/>
  <c r="L29" i="6"/>
  <c r="C29" i="6"/>
  <c r="L28" i="6"/>
  <c r="C28" i="6" s="1"/>
  <c r="K27" i="6"/>
  <c r="J27" i="6"/>
  <c r="F25" i="6"/>
  <c r="C25" i="6"/>
  <c r="I24" i="6"/>
  <c r="F24" i="6"/>
  <c r="O23" i="6"/>
  <c r="L23" i="6"/>
  <c r="I23" i="6"/>
  <c r="F23" i="6"/>
  <c r="O22" i="6"/>
  <c r="O21" i="6" s="1"/>
  <c r="O289" i="6" s="1"/>
  <c r="L22" i="6"/>
  <c r="L21" i="6" s="1"/>
  <c r="I22" i="6"/>
  <c r="F22" i="6"/>
  <c r="F21" i="6" s="1"/>
  <c r="N21" i="6"/>
  <c r="N289" i="6" s="1"/>
  <c r="N288" i="6" s="1"/>
  <c r="M21" i="6"/>
  <c r="M289" i="6" s="1"/>
  <c r="K21" i="6"/>
  <c r="K289" i="6" s="1"/>
  <c r="K288" i="6" s="1"/>
  <c r="J21" i="6"/>
  <c r="H21" i="6"/>
  <c r="G21" i="6"/>
  <c r="G289" i="6" s="1"/>
  <c r="E21" i="6"/>
  <c r="E289" i="6" s="1"/>
  <c r="E288" i="6" s="1"/>
  <c r="D21" i="6"/>
  <c r="N20" i="6"/>
  <c r="H289" i="6" l="1"/>
  <c r="H288" i="6" s="1"/>
  <c r="H20" i="6"/>
  <c r="N53" i="6"/>
  <c r="C70" i="6"/>
  <c r="C46" i="6"/>
  <c r="O45" i="6"/>
  <c r="C45" i="6" s="1"/>
  <c r="J53" i="6"/>
  <c r="C62" i="6"/>
  <c r="D204" i="6"/>
  <c r="D195" i="6" s="1"/>
  <c r="D289" i="6"/>
  <c r="D288" i="6" s="1"/>
  <c r="K26" i="6"/>
  <c r="C57" i="6"/>
  <c r="C79" i="6"/>
  <c r="C87" i="6"/>
  <c r="K83" i="6"/>
  <c r="C92" i="6"/>
  <c r="C101" i="6"/>
  <c r="C106" i="6"/>
  <c r="C110" i="6"/>
  <c r="I116" i="6"/>
  <c r="D130" i="6"/>
  <c r="C133" i="6"/>
  <c r="M130" i="6"/>
  <c r="M75" i="6" s="1"/>
  <c r="M52" i="6" s="1"/>
  <c r="C139" i="6"/>
  <c r="C147" i="6"/>
  <c r="O144" i="6"/>
  <c r="O130" i="6" s="1"/>
  <c r="C154" i="6"/>
  <c r="C156" i="6"/>
  <c r="C159" i="6"/>
  <c r="C172" i="6"/>
  <c r="D174" i="6"/>
  <c r="D173" i="6" s="1"/>
  <c r="I184" i="6"/>
  <c r="G187" i="6"/>
  <c r="K187" i="6"/>
  <c r="C201" i="6"/>
  <c r="C203" i="6"/>
  <c r="C209" i="6"/>
  <c r="C211" i="6"/>
  <c r="C226" i="6"/>
  <c r="J230" i="6"/>
  <c r="N231" i="6"/>
  <c r="N230" i="6" s="1"/>
  <c r="O238" i="6"/>
  <c r="L246" i="6"/>
  <c r="C257" i="6"/>
  <c r="F276" i="6"/>
  <c r="C278" i="6"/>
  <c r="L103" i="6"/>
  <c r="C138" i="6"/>
  <c r="L174" i="6"/>
  <c r="L173" i="6" s="1"/>
  <c r="D230" i="6"/>
  <c r="J289" i="6"/>
  <c r="J288" i="6" s="1"/>
  <c r="L27" i="6"/>
  <c r="C27" i="6" s="1"/>
  <c r="D20" i="6"/>
  <c r="C24" i="6"/>
  <c r="C32" i="6"/>
  <c r="F58" i="6"/>
  <c r="C61" i="6"/>
  <c r="C71" i="6"/>
  <c r="C73" i="6"/>
  <c r="I76" i="6"/>
  <c r="H83" i="6"/>
  <c r="G83" i="6"/>
  <c r="G75" i="6" s="1"/>
  <c r="G52" i="6" s="1"/>
  <c r="C91" i="6"/>
  <c r="C94" i="6"/>
  <c r="C98" i="6"/>
  <c r="I95" i="6"/>
  <c r="C102" i="6"/>
  <c r="F103" i="6"/>
  <c r="C105" i="6"/>
  <c r="C108" i="6"/>
  <c r="C115" i="6"/>
  <c r="C126" i="6"/>
  <c r="I131" i="6"/>
  <c r="C135" i="6"/>
  <c r="L151" i="6"/>
  <c r="O184" i="6"/>
  <c r="M195" i="6"/>
  <c r="L198" i="6"/>
  <c r="C202" i="6"/>
  <c r="C213" i="6"/>
  <c r="C215" i="6"/>
  <c r="O216" i="6"/>
  <c r="F227" i="6"/>
  <c r="H231" i="6"/>
  <c r="L235" i="6"/>
  <c r="C235" i="6" s="1"/>
  <c r="C241" i="6"/>
  <c r="C243" i="6"/>
  <c r="C258" i="6"/>
  <c r="C263" i="6"/>
  <c r="C267" i="6"/>
  <c r="O270" i="6"/>
  <c r="O269" i="6" s="1"/>
  <c r="C280" i="6"/>
  <c r="C291" i="6"/>
  <c r="L290" i="6"/>
  <c r="L131" i="6"/>
  <c r="J195" i="6"/>
  <c r="J194" i="6" s="1"/>
  <c r="G288" i="6"/>
  <c r="M288" i="6"/>
  <c r="C23" i="6"/>
  <c r="C43" i="6"/>
  <c r="D53" i="6"/>
  <c r="H54" i="6"/>
  <c r="H53" i="6" s="1"/>
  <c r="C60" i="6"/>
  <c r="C63" i="6"/>
  <c r="C65" i="6"/>
  <c r="I69" i="6"/>
  <c r="C72" i="6"/>
  <c r="H76" i="6"/>
  <c r="C81" i="6"/>
  <c r="D83" i="6"/>
  <c r="D75" i="6" s="1"/>
  <c r="J83" i="6"/>
  <c r="N83" i="6"/>
  <c r="L89" i="6"/>
  <c r="C96" i="6"/>
  <c r="L95" i="6"/>
  <c r="C104" i="6"/>
  <c r="C111" i="6"/>
  <c r="C119" i="6"/>
  <c r="O116" i="6"/>
  <c r="I144" i="6"/>
  <c r="C150" i="6"/>
  <c r="O151" i="6"/>
  <c r="C151" i="6" s="1"/>
  <c r="F166" i="6"/>
  <c r="C169" i="6"/>
  <c r="F175" i="6"/>
  <c r="C177" i="6"/>
  <c r="L179" i="6"/>
  <c r="N195" i="6"/>
  <c r="C214" i="6"/>
  <c r="C221" i="6"/>
  <c r="C223" i="6"/>
  <c r="C242" i="6"/>
  <c r="O246" i="6"/>
  <c r="O231" i="6" s="1"/>
  <c r="G259" i="6"/>
  <c r="G230" i="6" s="1"/>
  <c r="M259" i="6"/>
  <c r="K269" i="6"/>
  <c r="D270" i="6"/>
  <c r="D269" i="6" s="1"/>
  <c r="H270" i="6"/>
  <c r="H269" i="6" s="1"/>
  <c r="C292" i="6"/>
  <c r="J20" i="6"/>
  <c r="O53" i="6"/>
  <c r="K52" i="6"/>
  <c r="F54" i="6"/>
  <c r="I67" i="6"/>
  <c r="K75" i="6"/>
  <c r="C77" i="6"/>
  <c r="L289" i="6"/>
  <c r="L20" i="6"/>
  <c r="F289" i="6"/>
  <c r="F20" i="6"/>
  <c r="I54" i="6"/>
  <c r="I53" i="6" s="1"/>
  <c r="L26" i="6"/>
  <c r="C31" i="6"/>
  <c r="C78" i="6"/>
  <c r="C124" i="6"/>
  <c r="C250" i="6"/>
  <c r="I246" i="6"/>
  <c r="C298" i="6"/>
  <c r="E20" i="6"/>
  <c r="M20" i="6"/>
  <c r="C22" i="6"/>
  <c r="C55" i="6"/>
  <c r="C59" i="6"/>
  <c r="F80" i="6"/>
  <c r="C80" i="6" s="1"/>
  <c r="C90" i="6"/>
  <c r="O95" i="6"/>
  <c r="C107" i="6"/>
  <c r="L112" i="6"/>
  <c r="L116" i="6"/>
  <c r="C121" i="6"/>
  <c r="C125" i="6"/>
  <c r="C129" i="6"/>
  <c r="F128" i="6"/>
  <c r="C128" i="6" s="1"/>
  <c r="J130" i="6"/>
  <c r="N130" i="6"/>
  <c r="N75" i="6" s="1"/>
  <c r="N52" i="6" s="1"/>
  <c r="N51" i="6" s="1"/>
  <c r="L136" i="6"/>
  <c r="L144" i="6"/>
  <c r="C149" i="6"/>
  <c r="C153" i="6"/>
  <c r="J174" i="6"/>
  <c r="J173" i="6" s="1"/>
  <c r="N174" i="6"/>
  <c r="N173" i="6" s="1"/>
  <c r="O175" i="6"/>
  <c r="F179" i="6"/>
  <c r="F174" i="6" s="1"/>
  <c r="I179" i="6"/>
  <c r="C180" i="6"/>
  <c r="C183" i="6"/>
  <c r="C189" i="6"/>
  <c r="F188" i="6"/>
  <c r="H230" i="6"/>
  <c r="I21" i="6"/>
  <c r="I58" i="6"/>
  <c r="C58" i="6" s="1"/>
  <c r="F69" i="6"/>
  <c r="F84" i="6"/>
  <c r="I89" i="6"/>
  <c r="I83" i="6" s="1"/>
  <c r="O103" i="6"/>
  <c r="C103" i="6" s="1"/>
  <c r="L122" i="6"/>
  <c r="C127" i="6"/>
  <c r="F131" i="6"/>
  <c r="C132" i="6"/>
  <c r="I151" i="6"/>
  <c r="C155" i="6"/>
  <c r="M173" i="6"/>
  <c r="C185" i="6"/>
  <c r="F184" i="6"/>
  <c r="C184" i="6" s="1"/>
  <c r="O195" i="6"/>
  <c r="H194" i="6"/>
  <c r="I233" i="6"/>
  <c r="C233" i="6" s="1"/>
  <c r="C234" i="6"/>
  <c r="C85" i="6"/>
  <c r="F122" i="6"/>
  <c r="C123" i="6"/>
  <c r="C56" i="6"/>
  <c r="C68" i="6"/>
  <c r="G20" i="6"/>
  <c r="K20" i="6"/>
  <c r="O20" i="6"/>
  <c r="C113" i="6"/>
  <c r="F112" i="6"/>
  <c r="C117" i="6"/>
  <c r="F116" i="6"/>
  <c r="C116" i="6" s="1"/>
  <c r="C137" i="6"/>
  <c r="F136" i="6"/>
  <c r="F141" i="6"/>
  <c r="C141" i="6" s="1"/>
  <c r="C145" i="6"/>
  <c r="F144" i="6"/>
  <c r="C161" i="6"/>
  <c r="F160" i="6"/>
  <c r="C160" i="6" s="1"/>
  <c r="E173" i="6"/>
  <c r="E52" i="6" s="1"/>
  <c r="I175" i="6"/>
  <c r="C176" i="6"/>
  <c r="O179" i="6"/>
  <c r="C264" i="6"/>
  <c r="I276" i="6"/>
  <c r="C277" i="6"/>
  <c r="C167" i="6"/>
  <c r="C193" i="6"/>
  <c r="L192" i="6"/>
  <c r="C197" i="6"/>
  <c r="I196" i="6"/>
  <c r="N194" i="6"/>
  <c r="O205" i="6"/>
  <c r="O204" i="6" s="1"/>
  <c r="L205" i="6"/>
  <c r="L204" i="6" s="1"/>
  <c r="M231" i="6"/>
  <c r="M230" i="6" s="1"/>
  <c r="M194" i="6" s="1"/>
  <c r="L238" i="6"/>
  <c r="C245" i="6"/>
  <c r="O259" i="6"/>
  <c r="C266" i="6"/>
  <c r="I264" i="6"/>
  <c r="L270" i="6"/>
  <c r="L269" i="6" s="1"/>
  <c r="C275" i="6"/>
  <c r="C285" i="6"/>
  <c r="I283" i="6"/>
  <c r="C297" i="6"/>
  <c r="C199" i="6"/>
  <c r="F198" i="6"/>
  <c r="C217" i="6"/>
  <c r="C219" i="6"/>
  <c r="F216" i="6"/>
  <c r="C216" i="6" s="1"/>
  <c r="C227" i="6"/>
  <c r="C237" i="6"/>
  <c r="C247" i="6"/>
  <c r="F246" i="6"/>
  <c r="K259" i="6"/>
  <c r="K230" i="6" s="1"/>
  <c r="F259" i="6"/>
  <c r="C274" i="6"/>
  <c r="I272" i="6"/>
  <c r="C282" i="6"/>
  <c r="F281" i="6"/>
  <c r="C281" i="6" s="1"/>
  <c r="G195" i="6"/>
  <c r="L196" i="6"/>
  <c r="F205" i="6"/>
  <c r="I205" i="6"/>
  <c r="C206" i="6"/>
  <c r="C210" i="6"/>
  <c r="C218" i="6"/>
  <c r="I216" i="6"/>
  <c r="F231" i="6"/>
  <c r="E231" i="6"/>
  <c r="E230" i="6" s="1"/>
  <c r="E286" i="6" s="1"/>
  <c r="C239" i="6"/>
  <c r="F238" i="6"/>
  <c r="C238" i="6" s="1"/>
  <c r="C254" i="6"/>
  <c r="I252" i="6"/>
  <c r="C262" i="6"/>
  <c r="I260" i="6"/>
  <c r="C271" i="6"/>
  <c r="F270" i="6"/>
  <c r="C276" i="6"/>
  <c r="C294" i="6"/>
  <c r="F290" i="6"/>
  <c r="C290" i="6" s="1"/>
  <c r="O288" i="6"/>
  <c r="C253" i="6"/>
  <c r="C261" i="6"/>
  <c r="C265" i="6"/>
  <c r="C273" i="6"/>
  <c r="C284" i="6"/>
  <c r="D286" i="6" l="1"/>
  <c r="D194" i="6"/>
  <c r="I174" i="6"/>
  <c r="I173" i="6" s="1"/>
  <c r="C144" i="6"/>
  <c r="C122" i="6"/>
  <c r="L231" i="6"/>
  <c r="L230" i="6" s="1"/>
  <c r="J75" i="6"/>
  <c r="J52" i="6" s="1"/>
  <c r="J51" i="6" s="1"/>
  <c r="C95" i="6"/>
  <c r="L288" i="6"/>
  <c r="I130" i="6"/>
  <c r="H286" i="6"/>
  <c r="H75" i="6"/>
  <c r="H52" i="6" s="1"/>
  <c r="H51" i="6" s="1"/>
  <c r="D52" i="6"/>
  <c r="G194" i="6"/>
  <c r="G51" i="6" s="1"/>
  <c r="I75" i="6"/>
  <c r="I52" i="6" s="1"/>
  <c r="C246" i="6"/>
  <c r="O230" i="6"/>
  <c r="L130" i="6"/>
  <c r="L83" i="6"/>
  <c r="C166" i="6"/>
  <c r="F165" i="6"/>
  <c r="C165" i="6" s="1"/>
  <c r="G287" i="6"/>
  <c r="G50" i="6"/>
  <c r="J50" i="6"/>
  <c r="J287" i="6"/>
  <c r="K286" i="6"/>
  <c r="K194" i="6"/>
  <c r="K51" i="6" s="1"/>
  <c r="J286" i="6"/>
  <c r="L75" i="6"/>
  <c r="N50" i="6"/>
  <c r="N287" i="6"/>
  <c r="F230" i="6"/>
  <c r="O194" i="6"/>
  <c r="F173" i="6"/>
  <c r="C69" i="6"/>
  <c r="F67" i="6"/>
  <c r="C67" i="6" s="1"/>
  <c r="O174" i="6"/>
  <c r="O173" i="6" s="1"/>
  <c r="O286" i="6" s="1"/>
  <c r="E194" i="6"/>
  <c r="E51" i="6" s="1"/>
  <c r="C20" i="6"/>
  <c r="I204" i="6"/>
  <c r="I195" i="6" s="1"/>
  <c r="I231" i="6"/>
  <c r="M286" i="6"/>
  <c r="C192" i="6"/>
  <c r="L191" i="6"/>
  <c r="C136" i="6"/>
  <c r="C112" i="6"/>
  <c r="C89" i="6"/>
  <c r="F269" i="6"/>
  <c r="I251" i="6"/>
  <c r="C251" i="6" s="1"/>
  <c r="C252" i="6"/>
  <c r="F196" i="6"/>
  <c r="C198" i="6"/>
  <c r="F130" i="6"/>
  <c r="C130" i="6" s="1"/>
  <c r="C131" i="6"/>
  <c r="I289" i="6"/>
  <c r="I288" i="6" s="1"/>
  <c r="I20" i="6"/>
  <c r="C188" i="6"/>
  <c r="F187" i="6"/>
  <c r="F288" i="6"/>
  <c r="C288" i="6" s="1"/>
  <c r="O83" i="6"/>
  <c r="O75" i="6" s="1"/>
  <c r="M51" i="6"/>
  <c r="O52" i="6"/>
  <c r="I259" i="6"/>
  <c r="C259" i="6" s="1"/>
  <c r="C260" i="6"/>
  <c r="F204" i="6"/>
  <c r="C204" i="6" s="1"/>
  <c r="C205" i="6"/>
  <c r="G286" i="6"/>
  <c r="L195" i="6"/>
  <c r="C272" i="6"/>
  <c r="I270" i="6"/>
  <c r="I269" i="6" s="1"/>
  <c r="C283" i="6"/>
  <c r="C175" i="6"/>
  <c r="C84" i="6"/>
  <c r="F83" i="6"/>
  <c r="C83" i="6" s="1"/>
  <c r="N286" i="6"/>
  <c r="C179" i="6"/>
  <c r="F76" i="6"/>
  <c r="C26" i="6"/>
  <c r="C21" i="6"/>
  <c r="C54" i="6"/>
  <c r="H287" i="6" l="1"/>
  <c r="H50" i="6"/>
  <c r="L194" i="6"/>
  <c r="C174" i="6"/>
  <c r="D51" i="6"/>
  <c r="E287" i="6"/>
  <c r="E50" i="6"/>
  <c r="C269" i="6"/>
  <c r="O51" i="6"/>
  <c r="C270" i="6"/>
  <c r="I230" i="6"/>
  <c r="I286" i="6" s="1"/>
  <c r="L52" i="6"/>
  <c r="L51" i="6" s="1"/>
  <c r="M50" i="6"/>
  <c r="M287" i="6"/>
  <c r="L187" i="6"/>
  <c r="C187" i="6" s="1"/>
  <c r="C191" i="6"/>
  <c r="C231" i="6"/>
  <c r="F53" i="6"/>
  <c r="C289" i="6"/>
  <c r="K50" i="6"/>
  <c r="K287" i="6"/>
  <c r="C173" i="6"/>
  <c r="L286" i="6"/>
  <c r="C76" i="6"/>
  <c r="F75" i="6"/>
  <c r="C75" i="6" s="1"/>
  <c r="F195" i="6"/>
  <c r="C196" i="6"/>
  <c r="D287" i="6" l="1"/>
  <c r="D50" i="6"/>
  <c r="C195" i="6"/>
  <c r="F194" i="6"/>
  <c r="C53" i="6"/>
  <c r="F52" i="6"/>
  <c r="O50" i="6"/>
  <c r="O287" i="6"/>
  <c r="F286" i="6"/>
  <c r="C286" i="6" s="1"/>
  <c r="I194" i="6"/>
  <c r="I51" i="6" s="1"/>
  <c r="L50" i="6"/>
  <c r="L287" i="6"/>
  <c r="C230" i="6"/>
  <c r="C194" i="6" l="1"/>
  <c r="I287" i="6"/>
  <c r="I50" i="6"/>
  <c r="F51" i="6"/>
  <c r="C52" i="6"/>
  <c r="F287" i="6" l="1"/>
  <c r="C287" i="6" s="1"/>
  <c r="F50" i="6"/>
  <c r="C50" i="6" s="1"/>
  <c r="C51" i="6"/>
  <c r="D125" i="5" l="1"/>
  <c r="O298" i="5"/>
  <c r="L298" i="5"/>
  <c r="I298" i="5"/>
  <c r="F298" i="5"/>
  <c r="O297" i="5"/>
  <c r="L297" i="5"/>
  <c r="I297" i="5"/>
  <c r="F297" i="5"/>
  <c r="O296" i="5"/>
  <c r="L296" i="5"/>
  <c r="L290" i="5" s="1"/>
  <c r="I296" i="5"/>
  <c r="F296" i="5"/>
  <c r="C296" i="5" s="1"/>
  <c r="O295" i="5"/>
  <c r="L295" i="5"/>
  <c r="I295" i="5"/>
  <c r="F295" i="5"/>
  <c r="C295" i="5"/>
  <c r="O294" i="5"/>
  <c r="L294" i="5"/>
  <c r="I294" i="5"/>
  <c r="F294" i="5"/>
  <c r="O293" i="5"/>
  <c r="L293" i="5"/>
  <c r="I293" i="5"/>
  <c r="C293" i="5" s="1"/>
  <c r="F293" i="5"/>
  <c r="O292" i="5"/>
  <c r="L292" i="5"/>
  <c r="I292" i="5"/>
  <c r="F292" i="5"/>
  <c r="C292" i="5" s="1"/>
  <c r="O291" i="5"/>
  <c r="O290" i="5" s="1"/>
  <c r="L291" i="5"/>
  <c r="I291" i="5"/>
  <c r="I290" i="5" s="1"/>
  <c r="F291" i="5"/>
  <c r="C291" i="5"/>
  <c r="N290" i="5"/>
  <c r="M290" i="5"/>
  <c r="K290" i="5"/>
  <c r="J290" i="5"/>
  <c r="H290" i="5"/>
  <c r="G290" i="5"/>
  <c r="E290" i="5"/>
  <c r="D290" i="5"/>
  <c r="J288" i="5"/>
  <c r="O285" i="5"/>
  <c r="L285" i="5"/>
  <c r="I285" i="5"/>
  <c r="F285" i="5"/>
  <c r="O284" i="5"/>
  <c r="L284" i="5"/>
  <c r="L283" i="5" s="1"/>
  <c r="I284" i="5"/>
  <c r="F284" i="5"/>
  <c r="F283" i="5" s="1"/>
  <c r="O283" i="5"/>
  <c r="N283" i="5"/>
  <c r="M283" i="5"/>
  <c r="K283" i="5"/>
  <c r="J283" i="5"/>
  <c r="H283" i="5"/>
  <c r="G283" i="5"/>
  <c r="E283" i="5"/>
  <c r="D283" i="5"/>
  <c r="O282" i="5"/>
  <c r="L282" i="5"/>
  <c r="L281" i="5" s="1"/>
  <c r="I282" i="5"/>
  <c r="F282" i="5"/>
  <c r="O281" i="5"/>
  <c r="N281" i="5"/>
  <c r="M281" i="5"/>
  <c r="K281" i="5"/>
  <c r="J281" i="5"/>
  <c r="I281" i="5"/>
  <c r="H281" i="5"/>
  <c r="G281" i="5"/>
  <c r="E281" i="5"/>
  <c r="D281" i="5"/>
  <c r="O280" i="5"/>
  <c r="L280" i="5"/>
  <c r="I280" i="5"/>
  <c r="F280" i="5"/>
  <c r="C280" i="5" s="1"/>
  <c r="O279" i="5"/>
  <c r="L279" i="5"/>
  <c r="I279" i="5"/>
  <c r="F279" i="5"/>
  <c r="C279" i="5"/>
  <c r="O278" i="5"/>
  <c r="L278" i="5"/>
  <c r="I278" i="5"/>
  <c r="F278" i="5"/>
  <c r="C278" i="5" s="1"/>
  <c r="O277" i="5"/>
  <c r="O276" i="5" s="1"/>
  <c r="L277" i="5"/>
  <c r="I277" i="5"/>
  <c r="F277" i="5"/>
  <c r="N276" i="5"/>
  <c r="M276" i="5"/>
  <c r="L276" i="5"/>
  <c r="K276" i="5"/>
  <c r="J276" i="5"/>
  <c r="H276" i="5"/>
  <c r="G276" i="5"/>
  <c r="F276" i="5"/>
  <c r="E276" i="5"/>
  <c r="D276" i="5"/>
  <c r="O275" i="5"/>
  <c r="L275" i="5"/>
  <c r="I275" i="5"/>
  <c r="F275" i="5"/>
  <c r="C275" i="5"/>
  <c r="O274" i="5"/>
  <c r="L274" i="5"/>
  <c r="I274" i="5"/>
  <c r="F274" i="5"/>
  <c r="O273" i="5"/>
  <c r="L273" i="5"/>
  <c r="I273" i="5"/>
  <c r="F273" i="5"/>
  <c r="O272" i="5"/>
  <c r="N272" i="5"/>
  <c r="N270" i="5" s="1"/>
  <c r="N269" i="5" s="1"/>
  <c r="M272" i="5"/>
  <c r="L272" i="5"/>
  <c r="K272" i="5"/>
  <c r="J272" i="5"/>
  <c r="J270" i="5" s="1"/>
  <c r="J269" i="5" s="1"/>
  <c r="H272" i="5"/>
  <c r="G272" i="5"/>
  <c r="E272" i="5"/>
  <c r="D272" i="5"/>
  <c r="O271" i="5"/>
  <c r="O270" i="5" s="1"/>
  <c r="O269" i="5" s="1"/>
  <c r="L271" i="5"/>
  <c r="I271" i="5"/>
  <c r="F271" i="5"/>
  <c r="M270" i="5"/>
  <c r="L270" i="5"/>
  <c r="K270" i="5"/>
  <c r="H270" i="5"/>
  <c r="H269" i="5" s="1"/>
  <c r="G270" i="5"/>
  <c r="E270" i="5"/>
  <c r="D270" i="5"/>
  <c r="D269" i="5" s="1"/>
  <c r="M269" i="5"/>
  <c r="K269" i="5"/>
  <c r="G269" i="5"/>
  <c r="E269" i="5"/>
  <c r="O268" i="5"/>
  <c r="L268" i="5"/>
  <c r="I268" i="5"/>
  <c r="F268" i="5"/>
  <c r="O267" i="5"/>
  <c r="O264" i="5" s="1"/>
  <c r="L267" i="5"/>
  <c r="I267" i="5"/>
  <c r="F267" i="5"/>
  <c r="C267" i="5"/>
  <c r="O266" i="5"/>
  <c r="L266" i="5"/>
  <c r="I266" i="5"/>
  <c r="F266" i="5"/>
  <c r="C266" i="5" s="1"/>
  <c r="O265" i="5"/>
  <c r="L265" i="5"/>
  <c r="I265" i="5"/>
  <c r="I264" i="5" s="1"/>
  <c r="F265" i="5"/>
  <c r="N264" i="5"/>
  <c r="M264" i="5"/>
  <c r="K264" i="5"/>
  <c r="J264" i="5"/>
  <c r="H264" i="5"/>
  <c r="G264" i="5"/>
  <c r="F264" i="5"/>
  <c r="E264" i="5"/>
  <c r="D264" i="5"/>
  <c r="O263" i="5"/>
  <c r="O260" i="5" s="1"/>
  <c r="L263" i="5"/>
  <c r="I263" i="5"/>
  <c r="F263" i="5"/>
  <c r="C263" i="5"/>
  <c r="O262" i="5"/>
  <c r="L262" i="5"/>
  <c r="I262" i="5"/>
  <c r="F262" i="5"/>
  <c r="C262" i="5" s="1"/>
  <c r="O261" i="5"/>
  <c r="L261" i="5"/>
  <c r="I261" i="5"/>
  <c r="F261" i="5"/>
  <c r="N260" i="5"/>
  <c r="N259" i="5" s="1"/>
  <c r="M260" i="5"/>
  <c r="L260" i="5"/>
  <c r="K260" i="5"/>
  <c r="J260" i="5"/>
  <c r="J259" i="5" s="1"/>
  <c r="H260" i="5"/>
  <c r="G260" i="5"/>
  <c r="F260" i="5"/>
  <c r="E260" i="5"/>
  <c r="D260" i="5"/>
  <c r="O259" i="5"/>
  <c r="M259" i="5"/>
  <c r="K259" i="5"/>
  <c r="H259" i="5"/>
  <c r="G259" i="5"/>
  <c r="E259" i="5"/>
  <c r="D259" i="5"/>
  <c r="O258" i="5"/>
  <c r="L258" i="5"/>
  <c r="I258" i="5"/>
  <c r="F258" i="5"/>
  <c r="C258" i="5" s="1"/>
  <c r="O257" i="5"/>
  <c r="L257" i="5"/>
  <c r="I257" i="5"/>
  <c r="C257" i="5" s="1"/>
  <c r="F257" i="5"/>
  <c r="O256" i="5"/>
  <c r="L256" i="5"/>
  <c r="I256" i="5"/>
  <c r="F256" i="5"/>
  <c r="O255" i="5"/>
  <c r="O252" i="5" s="1"/>
  <c r="L255" i="5"/>
  <c r="I255" i="5"/>
  <c r="F255" i="5"/>
  <c r="C255" i="5"/>
  <c r="O254" i="5"/>
  <c r="L254" i="5"/>
  <c r="I254" i="5"/>
  <c r="F254" i="5"/>
  <c r="C254" i="5" s="1"/>
  <c r="O253" i="5"/>
  <c r="L253" i="5"/>
  <c r="I253" i="5"/>
  <c r="I252" i="5" s="1"/>
  <c r="F253" i="5"/>
  <c r="C253" i="5" s="1"/>
  <c r="N252" i="5"/>
  <c r="N251" i="5" s="1"/>
  <c r="M252" i="5"/>
  <c r="K252" i="5"/>
  <c r="J252" i="5"/>
  <c r="J251" i="5" s="1"/>
  <c r="H252" i="5"/>
  <c r="G252" i="5"/>
  <c r="E252" i="5"/>
  <c r="D252" i="5"/>
  <c r="O251" i="5"/>
  <c r="M251" i="5"/>
  <c r="K251" i="5"/>
  <c r="H251" i="5"/>
  <c r="G251" i="5"/>
  <c r="E251" i="5"/>
  <c r="D251" i="5"/>
  <c r="O250" i="5"/>
  <c r="L250" i="5"/>
  <c r="I250" i="5"/>
  <c r="F250" i="5"/>
  <c r="O249" i="5"/>
  <c r="L249" i="5"/>
  <c r="I249" i="5"/>
  <c r="F249" i="5"/>
  <c r="O248" i="5"/>
  <c r="L248" i="5"/>
  <c r="L246" i="5" s="1"/>
  <c r="I248" i="5"/>
  <c r="F248" i="5"/>
  <c r="O247" i="5"/>
  <c r="O246" i="5" s="1"/>
  <c r="L247" i="5"/>
  <c r="I247" i="5"/>
  <c r="F247" i="5"/>
  <c r="N246" i="5"/>
  <c r="M246" i="5"/>
  <c r="K246" i="5"/>
  <c r="J246" i="5"/>
  <c r="H246" i="5"/>
  <c r="G246" i="5"/>
  <c r="E246" i="5"/>
  <c r="D246" i="5"/>
  <c r="O245" i="5"/>
  <c r="L245" i="5"/>
  <c r="I245" i="5"/>
  <c r="C245" i="5" s="1"/>
  <c r="F245" i="5"/>
  <c r="O244" i="5"/>
  <c r="L244" i="5"/>
  <c r="I244" i="5"/>
  <c r="F244" i="5"/>
  <c r="C244" i="5" s="1"/>
  <c r="O243" i="5"/>
  <c r="L243" i="5"/>
  <c r="I243" i="5"/>
  <c r="F243" i="5"/>
  <c r="C243" i="5"/>
  <c r="O242" i="5"/>
  <c r="L242" i="5"/>
  <c r="I242" i="5"/>
  <c r="F242" i="5"/>
  <c r="O241" i="5"/>
  <c r="L241" i="5"/>
  <c r="I241" i="5"/>
  <c r="F241" i="5"/>
  <c r="O240" i="5"/>
  <c r="L240" i="5"/>
  <c r="I240" i="5"/>
  <c r="F240" i="5"/>
  <c r="O239" i="5"/>
  <c r="L239" i="5"/>
  <c r="I239" i="5"/>
  <c r="F239" i="5"/>
  <c r="C239" i="5"/>
  <c r="N238" i="5"/>
  <c r="M238" i="5"/>
  <c r="K238" i="5"/>
  <c r="J238" i="5"/>
  <c r="H238" i="5"/>
  <c r="G238" i="5"/>
  <c r="E238" i="5"/>
  <c r="D238" i="5"/>
  <c r="D231" i="5" s="1"/>
  <c r="D230" i="5" s="1"/>
  <c r="O237" i="5"/>
  <c r="L237" i="5"/>
  <c r="I237" i="5"/>
  <c r="I235" i="5" s="1"/>
  <c r="F237" i="5"/>
  <c r="C237" i="5" s="1"/>
  <c r="O236" i="5"/>
  <c r="L236" i="5"/>
  <c r="I236" i="5"/>
  <c r="F236" i="5"/>
  <c r="O235" i="5"/>
  <c r="N235" i="5"/>
  <c r="M235" i="5"/>
  <c r="K235" i="5"/>
  <c r="K231" i="5" s="1"/>
  <c r="K230" i="5" s="1"/>
  <c r="J235" i="5"/>
  <c r="H235" i="5"/>
  <c r="G235" i="5"/>
  <c r="F235" i="5"/>
  <c r="E235" i="5"/>
  <c r="D235" i="5"/>
  <c r="O234" i="5"/>
  <c r="L234" i="5"/>
  <c r="I234" i="5"/>
  <c r="F234" i="5"/>
  <c r="O233" i="5"/>
  <c r="N233" i="5"/>
  <c r="M233" i="5"/>
  <c r="M231" i="5" s="1"/>
  <c r="M230" i="5" s="1"/>
  <c r="L233" i="5"/>
  <c r="K233" i="5"/>
  <c r="J233" i="5"/>
  <c r="I233" i="5"/>
  <c r="H233" i="5"/>
  <c r="G233" i="5"/>
  <c r="E233" i="5"/>
  <c r="E231" i="5" s="1"/>
  <c r="E230" i="5" s="1"/>
  <c r="D233" i="5"/>
  <c r="O232" i="5"/>
  <c r="L232" i="5"/>
  <c r="I232" i="5"/>
  <c r="F232" i="5"/>
  <c r="N231" i="5"/>
  <c r="J231" i="5"/>
  <c r="G231" i="5"/>
  <c r="O229" i="5"/>
  <c r="L229" i="5"/>
  <c r="I229" i="5"/>
  <c r="F229" i="5"/>
  <c r="O228" i="5"/>
  <c r="L228" i="5"/>
  <c r="I228" i="5"/>
  <c r="F228" i="5"/>
  <c r="O227" i="5"/>
  <c r="N227" i="5"/>
  <c r="M227" i="5"/>
  <c r="K227" i="5"/>
  <c r="K204" i="5" s="1"/>
  <c r="J227" i="5"/>
  <c r="I227" i="5"/>
  <c r="H227" i="5"/>
  <c r="G227" i="5"/>
  <c r="G204" i="5" s="1"/>
  <c r="F227" i="5"/>
  <c r="E227" i="5"/>
  <c r="D227" i="5"/>
  <c r="O226" i="5"/>
  <c r="L226" i="5"/>
  <c r="I226" i="5"/>
  <c r="F226" i="5"/>
  <c r="C226" i="5" s="1"/>
  <c r="O225" i="5"/>
  <c r="L225" i="5"/>
  <c r="I225" i="5"/>
  <c r="C225" i="5" s="1"/>
  <c r="F225" i="5"/>
  <c r="O224" i="5"/>
  <c r="L224" i="5"/>
  <c r="I224" i="5"/>
  <c r="F224" i="5"/>
  <c r="O223" i="5"/>
  <c r="L223" i="5"/>
  <c r="I223" i="5"/>
  <c r="F223" i="5"/>
  <c r="C223" i="5"/>
  <c r="O222" i="5"/>
  <c r="L222" i="5"/>
  <c r="I222" i="5"/>
  <c r="F222" i="5"/>
  <c r="C222" i="5" s="1"/>
  <c r="O221" i="5"/>
  <c r="L221" i="5"/>
  <c r="I221" i="5"/>
  <c r="C221" i="5" s="1"/>
  <c r="F221" i="5"/>
  <c r="O220" i="5"/>
  <c r="L220" i="5"/>
  <c r="I220" i="5"/>
  <c r="F220" i="5"/>
  <c r="O219" i="5"/>
  <c r="L219" i="5"/>
  <c r="I219" i="5"/>
  <c r="F219" i="5"/>
  <c r="C219" i="5"/>
  <c r="O218" i="5"/>
  <c r="L218" i="5"/>
  <c r="I218" i="5"/>
  <c r="F218" i="5"/>
  <c r="C218" i="5" s="1"/>
  <c r="O217" i="5"/>
  <c r="L217" i="5"/>
  <c r="I217" i="5"/>
  <c r="F217" i="5"/>
  <c r="N216" i="5"/>
  <c r="N204" i="5" s="1"/>
  <c r="M216" i="5"/>
  <c r="K216" i="5"/>
  <c r="J216" i="5"/>
  <c r="H216" i="5"/>
  <c r="G216" i="5"/>
  <c r="F216" i="5"/>
  <c r="E216" i="5"/>
  <c r="D216" i="5"/>
  <c r="O215" i="5"/>
  <c r="L215" i="5"/>
  <c r="I215" i="5"/>
  <c r="F215" i="5"/>
  <c r="C215" i="5"/>
  <c r="O214" i="5"/>
  <c r="L214" i="5"/>
  <c r="I214" i="5"/>
  <c r="F214" i="5"/>
  <c r="C214" i="5" s="1"/>
  <c r="O213" i="5"/>
  <c r="L213" i="5"/>
  <c r="I213" i="5"/>
  <c r="C213" i="5" s="1"/>
  <c r="F213" i="5"/>
  <c r="O212" i="5"/>
  <c r="L212" i="5"/>
  <c r="C212" i="5" s="1"/>
  <c r="I212" i="5"/>
  <c r="F212" i="5"/>
  <c r="O211" i="5"/>
  <c r="L211" i="5"/>
  <c r="I211" i="5"/>
  <c r="F211" i="5"/>
  <c r="C211" i="5"/>
  <c r="O210" i="5"/>
  <c r="L210" i="5"/>
  <c r="I210" i="5"/>
  <c r="F210" i="5"/>
  <c r="C210" i="5" s="1"/>
  <c r="O209" i="5"/>
  <c r="L209" i="5"/>
  <c r="I209" i="5"/>
  <c r="F209" i="5"/>
  <c r="C209" i="5" s="1"/>
  <c r="O208" i="5"/>
  <c r="L208" i="5"/>
  <c r="I208" i="5"/>
  <c r="F208" i="5"/>
  <c r="O207" i="5"/>
  <c r="L207" i="5"/>
  <c r="I207" i="5"/>
  <c r="F207" i="5"/>
  <c r="C207" i="5"/>
  <c r="O206" i="5"/>
  <c r="L206" i="5"/>
  <c r="I206" i="5"/>
  <c r="F206" i="5"/>
  <c r="N205" i="5"/>
  <c r="M205" i="5"/>
  <c r="M204" i="5" s="1"/>
  <c r="M195" i="5" s="1"/>
  <c r="K205" i="5"/>
  <c r="J205" i="5"/>
  <c r="I205" i="5"/>
  <c r="H205" i="5"/>
  <c r="G205" i="5"/>
  <c r="E205" i="5"/>
  <c r="E204" i="5" s="1"/>
  <c r="E195" i="5" s="1"/>
  <c r="D205" i="5"/>
  <c r="J204" i="5"/>
  <c r="H204" i="5"/>
  <c r="D204" i="5"/>
  <c r="O203" i="5"/>
  <c r="L203" i="5"/>
  <c r="I203" i="5"/>
  <c r="F203" i="5"/>
  <c r="C203" i="5"/>
  <c r="O202" i="5"/>
  <c r="L202" i="5"/>
  <c r="I202" i="5"/>
  <c r="F202" i="5"/>
  <c r="O201" i="5"/>
  <c r="L201" i="5"/>
  <c r="I201" i="5"/>
  <c r="C201" i="5" s="1"/>
  <c r="F201" i="5"/>
  <c r="O200" i="5"/>
  <c r="L200" i="5"/>
  <c r="C200" i="5" s="1"/>
  <c r="I200" i="5"/>
  <c r="F200" i="5"/>
  <c r="O199" i="5"/>
  <c r="O198" i="5" s="1"/>
  <c r="L199" i="5"/>
  <c r="I199" i="5"/>
  <c r="F199" i="5"/>
  <c r="C199" i="5"/>
  <c r="N198" i="5"/>
  <c r="M198" i="5"/>
  <c r="L198" i="5"/>
  <c r="L196" i="5" s="1"/>
  <c r="K198" i="5"/>
  <c r="J198" i="5"/>
  <c r="I198" i="5"/>
  <c r="H198" i="5"/>
  <c r="H196" i="5" s="1"/>
  <c r="H195" i="5" s="1"/>
  <c r="G198" i="5"/>
  <c r="F198" i="5"/>
  <c r="E198" i="5"/>
  <c r="D198" i="5"/>
  <c r="D196" i="5" s="1"/>
  <c r="D195" i="5" s="1"/>
  <c r="D194" i="5" s="1"/>
  <c r="O197" i="5"/>
  <c r="L197" i="5"/>
  <c r="I197" i="5"/>
  <c r="F197" i="5"/>
  <c r="N196" i="5"/>
  <c r="M196" i="5"/>
  <c r="K196" i="5"/>
  <c r="J196" i="5"/>
  <c r="J195" i="5" s="1"/>
  <c r="G196" i="5"/>
  <c r="E196" i="5"/>
  <c r="K195" i="5"/>
  <c r="G195" i="5"/>
  <c r="O193" i="5"/>
  <c r="L193" i="5"/>
  <c r="I193" i="5"/>
  <c r="F193" i="5"/>
  <c r="O192" i="5"/>
  <c r="N192" i="5"/>
  <c r="N191" i="5" s="1"/>
  <c r="M192" i="5"/>
  <c r="L192" i="5"/>
  <c r="K192" i="5"/>
  <c r="J192" i="5"/>
  <c r="J191" i="5" s="1"/>
  <c r="H192" i="5"/>
  <c r="G192" i="5"/>
  <c r="F192" i="5"/>
  <c r="E192" i="5"/>
  <c r="D192" i="5"/>
  <c r="O191" i="5"/>
  <c r="M191" i="5"/>
  <c r="L191" i="5"/>
  <c r="K191" i="5"/>
  <c r="H191" i="5"/>
  <c r="G191" i="5"/>
  <c r="E191" i="5"/>
  <c r="D191" i="5"/>
  <c r="O190" i="5"/>
  <c r="L190" i="5"/>
  <c r="I190" i="5"/>
  <c r="F190" i="5"/>
  <c r="C190" i="5" s="1"/>
  <c r="O189" i="5"/>
  <c r="L189" i="5"/>
  <c r="I189" i="5"/>
  <c r="F189" i="5"/>
  <c r="O188" i="5"/>
  <c r="N188" i="5"/>
  <c r="N187" i="5" s="1"/>
  <c r="M188" i="5"/>
  <c r="L188" i="5"/>
  <c r="K188" i="5"/>
  <c r="J188" i="5"/>
  <c r="J187" i="5" s="1"/>
  <c r="H188" i="5"/>
  <c r="G188" i="5"/>
  <c r="E188" i="5"/>
  <c r="D188" i="5"/>
  <c r="O187" i="5"/>
  <c r="M187" i="5"/>
  <c r="L187" i="5"/>
  <c r="K187" i="5"/>
  <c r="H187" i="5"/>
  <c r="G187" i="5"/>
  <c r="E187" i="5"/>
  <c r="D187" i="5"/>
  <c r="O186" i="5"/>
  <c r="L186" i="5"/>
  <c r="I186" i="5"/>
  <c r="F186" i="5"/>
  <c r="C186" i="5" s="1"/>
  <c r="O185" i="5"/>
  <c r="O184" i="5" s="1"/>
  <c r="L185" i="5"/>
  <c r="I185" i="5"/>
  <c r="I184" i="5" s="1"/>
  <c r="F185" i="5"/>
  <c r="C185" i="5"/>
  <c r="N184" i="5"/>
  <c r="M184" i="5"/>
  <c r="L184" i="5"/>
  <c r="K184" i="5"/>
  <c r="J184" i="5"/>
  <c r="H184" i="5"/>
  <c r="G184" i="5"/>
  <c r="F184" i="5"/>
  <c r="E184" i="5"/>
  <c r="D184" i="5"/>
  <c r="O183" i="5"/>
  <c r="L183" i="5"/>
  <c r="I183" i="5"/>
  <c r="C183" i="5" s="1"/>
  <c r="F183" i="5"/>
  <c r="O182" i="5"/>
  <c r="L182" i="5"/>
  <c r="I182" i="5"/>
  <c r="F182" i="5"/>
  <c r="O181" i="5"/>
  <c r="O179" i="5" s="1"/>
  <c r="L181" i="5"/>
  <c r="I181" i="5"/>
  <c r="F181" i="5"/>
  <c r="O180" i="5"/>
  <c r="L180" i="5"/>
  <c r="I180" i="5"/>
  <c r="F180" i="5"/>
  <c r="N179" i="5"/>
  <c r="M179" i="5"/>
  <c r="K179" i="5"/>
  <c r="J179" i="5"/>
  <c r="I179" i="5"/>
  <c r="H179" i="5"/>
  <c r="G179" i="5"/>
  <c r="E179" i="5"/>
  <c r="D179" i="5"/>
  <c r="O178" i="5"/>
  <c r="L178" i="5"/>
  <c r="I178" i="5"/>
  <c r="F178" i="5"/>
  <c r="C178" i="5" s="1"/>
  <c r="O177" i="5"/>
  <c r="O175" i="5" s="1"/>
  <c r="L177" i="5"/>
  <c r="I177" i="5"/>
  <c r="F177" i="5"/>
  <c r="C177" i="5"/>
  <c r="O176" i="5"/>
  <c r="L176" i="5"/>
  <c r="L175" i="5" s="1"/>
  <c r="I176" i="5"/>
  <c r="F176" i="5"/>
  <c r="N175" i="5"/>
  <c r="M175" i="5"/>
  <c r="M174" i="5" s="1"/>
  <c r="M173" i="5" s="1"/>
  <c r="K175" i="5"/>
  <c r="K174" i="5" s="1"/>
  <c r="K173" i="5" s="1"/>
  <c r="J175" i="5"/>
  <c r="I175" i="5"/>
  <c r="H175" i="5"/>
  <c r="G175" i="5"/>
  <c r="G174" i="5" s="1"/>
  <c r="G173" i="5" s="1"/>
  <c r="E175" i="5"/>
  <c r="D175" i="5"/>
  <c r="N174" i="5"/>
  <c r="N173" i="5" s="1"/>
  <c r="J174" i="5"/>
  <c r="J173" i="5" s="1"/>
  <c r="H174" i="5"/>
  <c r="H173" i="5" s="1"/>
  <c r="D174" i="5"/>
  <c r="D173" i="5" s="1"/>
  <c r="O172" i="5"/>
  <c r="L172" i="5"/>
  <c r="I172" i="5"/>
  <c r="F172" i="5"/>
  <c r="C172" i="5" s="1"/>
  <c r="O171" i="5"/>
  <c r="L171" i="5"/>
  <c r="I171" i="5"/>
  <c r="C171" i="5" s="1"/>
  <c r="F171" i="5"/>
  <c r="O170" i="5"/>
  <c r="L170" i="5"/>
  <c r="L166" i="5" s="1"/>
  <c r="L165" i="5" s="1"/>
  <c r="I170" i="5"/>
  <c r="F170" i="5"/>
  <c r="C170" i="5" s="1"/>
  <c r="O169" i="5"/>
  <c r="L169" i="5"/>
  <c r="I169" i="5"/>
  <c r="F169" i="5"/>
  <c r="C169" i="5"/>
  <c r="O168" i="5"/>
  <c r="L168" i="5"/>
  <c r="I168" i="5"/>
  <c r="F168" i="5"/>
  <c r="C168" i="5" s="1"/>
  <c r="O167" i="5"/>
  <c r="L167" i="5"/>
  <c r="I167" i="5"/>
  <c r="F167" i="5"/>
  <c r="N166" i="5"/>
  <c r="N165" i="5" s="1"/>
  <c r="M166" i="5"/>
  <c r="K166" i="5"/>
  <c r="J166" i="5"/>
  <c r="J165" i="5" s="1"/>
  <c r="H166" i="5"/>
  <c r="H165" i="5" s="1"/>
  <c r="G166" i="5"/>
  <c r="F166" i="5"/>
  <c r="E166" i="5"/>
  <c r="D166" i="5"/>
  <c r="D165" i="5" s="1"/>
  <c r="M165" i="5"/>
  <c r="K165" i="5"/>
  <c r="G165" i="5"/>
  <c r="E165" i="5"/>
  <c r="O164" i="5"/>
  <c r="L164" i="5"/>
  <c r="I164" i="5"/>
  <c r="F164" i="5"/>
  <c r="C164" i="5" s="1"/>
  <c r="O163" i="5"/>
  <c r="L163" i="5"/>
  <c r="I163" i="5"/>
  <c r="C163" i="5" s="1"/>
  <c r="F163" i="5"/>
  <c r="O162" i="5"/>
  <c r="L162" i="5"/>
  <c r="I162" i="5"/>
  <c r="F162" i="5"/>
  <c r="C162" i="5" s="1"/>
  <c r="O161" i="5"/>
  <c r="O160" i="5" s="1"/>
  <c r="L161" i="5"/>
  <c r="I161" i="5"/>
  <c r="I160" i="5" s="1"/>
  <c r="F161" i="5"/>
  <c r="C161" i="5"/>
  <c r="N160" i="5"/>
  <c r="M160" i="5"/>
  <c r="L160" i="5"/>
  <c r="K160" i="5"/>
  <c r="J160" i="5"/>
  <c r="H160" i="5"/>
  <c r="G160" i="5"/>
  <c r="F160" i="5"/>
  <c r="E160" i="5"/>
  <c r="D160" i="5"/>
  <c r="O159" i="5"/>
  <c r="L159" i="5"/>
  <c r="I159" i="5"/>
  <c r="C159" i="5" s="1"/>
  <c r="F159" i="5"/>
  <c r="O158" i="5"/>
  <c r="L158" i="5"/>
  <c r="I158" i="5"/>
  <c r="F158" i="5"/>
  <c r="O157" i="5"/>
  <c r="L157" i="5"/>
  <c r="I157" i="5"/>
  <c r="F157" i="5"/>
  <c r="C157" i="5"/>
  <c r="O156" i="5"/>
  <c r="L156" i="5"/>
  <c r="I156" i="5"/>
  <c r="F156" i="5"/>
  <c r="C156" i="5" s="1"/>
  <c r="O155" i="5"/>
  <c r="L155" i="5"/>
  <c r="I155" i="5"/>
  <c r="C155" i="5" s="1"/>
  <c r="F155" i="5"/>
  <c r="O154" i="5"/>
  <c r="L154" i="5"/>
  <c r="I154" i="5"/>
  <c r="F154" i="5"/>
  <c r="C154" i="5" s="1"/>
  <c r="O153" i="5"/>
  <c r="L153" i="5"/>
  <c r="I153" i="5"/>
  <c r="F153" i="5"/>
  <c r="C153" i="5"/>
  <c r="O152" i="5"/>
  <c r="L152" i="5"/>
  <c r="I152" i="5"/>
  <c r="F152" i="5"/>
  <c r="N151" i="5"/>
  <c r="M151" i="5"/>
  <c r="K151" i="5"/>
  <c r="J151" i="5"/>
  <c r="H151" i="5"/>
  <c r="G151" i="5"/>
  <c r="E151" i="5"/>
  <c r="D151" i="5"/>
  <c r="O150" i="5"/>
  <c r="L150" i="5"/>
  <c r="I150" i="5"/>
  <c r="F150" i="5"/>
  <c r="O149" i="5"/>
  <c r="L149" i="5"/>
  <c r="I149" i="5"/>
  <c r="F149" i="5"/>
  <c r="C149" i="5"/>
  <c r="O148" i="5"/>
  <c r="L148" i="5"/>
  <c r="I148" i="5"/>
  <c r="F148" i="5"/>
  <c r="O147" i="5"/>
  <c r="L147" i="5"/>
  <c r="I147" i="5"/>
  <c r="C147" i="5" s="1"/>
  <c r="F147" i="5"/>
  <c r="O146" i="5"/>
  <c r="L146" i="5"/>
  <c r="L144" i="5" s="1"/>
  <c r="I146" i="5"/>
  <c r="F146" i="5"/>
  <c r="O145" i="5"/>
  <c r="O144" i="5" s="1"/>
  <c r="L145" i="5"/>
  <c r="I145" i="5"/>
  <c r="I144" i="5" s="1"/>
  <c r="F145" i="5"/>
  <c r="C145" i="5"/>
  <c r="N144" i="5"/>
  <c r="M144" i="5"/>
  <c r="K144" i="5"/>
  <c r="J144" i="5"/>
  <c r="H144" i="5"/>
  <c r="G144" i="5"/>
  <c r="E144" i="5"/>
  <c r="D144" i="5"/>
  <c r="O143" i="5"/>
  <c r="L143" i="5"/>
  <c r="I143" i="5"/>
  <c r="F143" i="5"/>
  <c r="O142" i="5"/>
  <c r="L142" i="5"/>
  <c r="L141" i="5" s="1"/>
  <c r="I142" i="5"/>
  <c r="F142" i="5"/>
  <c r="F141" i="5" s="1"/>
  <c r="O141" i="5"/>
  <c r="N141" i="5"/>
  <c r="M141" i="5"/>
  <c r="K141" i="5"/>
  <c r="K130" i="5" s="1"/>
  <c r="J141" i="5"/>
  <c r="H141" i="5"/>
  <c r="G141" i="5"/>
  <c r="G130" i="5" s="1"/>
  <c r="E141" i="5"/>
  <c r="D141" i="5"/>
  <c r="O140" i="5"/>
  <c r="L140" i="5"/>
  <c r="I140" i="5"/>
  <c r="F140" i="5"/>
  <c r="C140" i="5" s="1"/>
  <c r="O139" i="5"/>
  <c r="L139" i="5"/>
  <c r="I139" i="5"/>
  <c r="C139" i="5" s="1"/>
  <c r="F139" i="5"/>
  <c r="O138" i="5"/>
  <c r="L138" i="5"/>
  <c r="L136" i="5" s="1"/>
  <c r="I138" i="5"/>
  <c r="F138" i="5"/>
  <c r="O137" i="5"/>
  <c r="O136" i="5" s="1"/>
  <c r="L137" i="5"/>
  <c r="I137" i="5"/>
  <c r="I136" i="5" s="1"/>
  <c r="F137" i="5"/>
  <c r="C137" i="5"/>
  <c r="N136" i="5"/>
  <c r="M136" i="5"/>
  <c r="K136" i="5"/>
  <c r="J136" i="5"/>
  <c r="H136" i="5"/>
  <c r="H130" i="5" s="1"/>
  <c r="G136" i="5"/>
  <c r="F136" i="5"/>
  <c r="E136" i="5"/>
  <c r="D136" i="5"/>
  <c r="O135" i="5"/>
  <c r="L135" i="5"/>
  <c r="I135" i="5"/>
  <c r="C135" i="5" s="1"/>
  <c r="F135" i="5"/>
  <c r="O134" i="5"/>
  <c r="L134" i="5"/>
  <c r="L131" i="5" s="1"/>
  <c r="I134" i="5"/>
  <c r="F134" i="5"/>
  <c r="O133" i="5"/>
  <c r="O131" i="5" s="1"/>
  <c r="L133" i="5"/>
  <c r="I133" i="5"/>
  <c r="F133" i="5"/>
  <c r="C133" i="5"/>
  <c r="O132" i="5"/>
  <c r="L132" i="5"/>
  <c r="I132" i="5"/>
  <c r="F132" i="5"/>
  <c r="N131" i="5"/>
  <c r="M131" i="5"/>
  <c r="M130" i="5" s="1"/>
  <c r="K131" i="5"/>
  <c r="J131" i="5"/>
  <c r="I131" i="5"/>
  <c r="H131" i="5"/>
  <c r="G131" i="5"/>
  <c r="E131" i="5"/>
  <c r="D131" i="5"/>
  <c r="N130" i="5"/>
  <c r="J130" i="5"/>
  <c r="O129" i="5"/>
  <c r="O128" i="5" s="1"/>
  <c r="L129" i="5"/>
  <c r="I129" i="5"/>
  <c r="F129" i="5"/>
  <c r="C129" i="5"/>
  <c r="N128" i="5"/>
  <c r="M128" i="5"/>
  <c r="L128" i="5"/>
  <c r="K128" i="5"/>
  <c r="J128" i="5"/>
  <c r="I128" i="5"/>
  <c r="H128" i="5"/>
  <c r="G128" i="5"/>
  <c r="F128" i="5"/>
  <c r="E128" i="5"/>
  <c r="D128" i="5"/>
  <c r="O127" i="5"/>
  <c r="L127" i="5"/>
  <c r="I127" i="5"/>
  <c r="F127" i="5"/>
  <c r="C127" i="5" s="1"/>
  <c r="O126" i="5"/>
  <c r="L126" i="5"/>
  <c r="I126" i="5"/>
  <c r="F126" i="5"/>
  <c r="O125" i="5"/>
  <c r="L125" i="5"/>
  <c r="I125" i="5"/>
  <c r="E122" i="5"/>
  <c r="F125" i="5"/>
  <c r="O124" i="5"/>
  <c r="L124" i="5"/>
  <c r="I124" i="5"/>
  <c r="I122" i="5" s="1"/>
  <c r="F124" i="5"/>
  <c r="C124" i="5" s="1"/>
  <c r="O123" i="5"/>
  <c r="L123" i="5"/>
  <c r="I123" i="5"/>
  <c r="F123" i="5"/>
  <c r="C123" i="5"/>
  <c r="N122" i="5"/>
  <c r="M122" i="5"/>
  <c r="L122" i="5"/>
  <c r="K122" i="5"/>
  <c r="J122" i="5"/>
  <c r="H122" i="5"/>
  <c r="H83" i="5" s="1"/>
  <c r="G122" i="5"/>
  <c r="D122" i="5"/>
  <c r="D83" i="5" s="1"/>
  <c r="O121" i="5"/>
  <c r="L121" i="5"/>
  <c r="I121" i="5"/>
  <c r="F121" i="5"/>
  <c r="O120" i="5"/>
  <c r="L120" i="5"/>
  <c r="C120" i="5" s="1"/>
  <c r="I120" i="5"/>
  <c r="F120" i="5"/>
  <c r="O119" i="5"/>
  <c r="O116" i="5" s="1"/>
  <c r="L119" i="5"/>
  <c r="I119" i="5"/>
  <c r="F119" i="5"/>
  <c r="C119" i="5"/>
  <c r="O118" i="5"/>
  <c r="L118" i="5"/>
  <c r="I118" i="5"/>
  <c r="F118" i="5"/>
  <c r="C118" i="5" s="1"/>
  <c r="O117" i="5"/>
  <c r="L117" i="5"/>
  <c r="L116" i="5" s="1"/>
  <c r="I117" i="5"/>
  <c r="F117" i="5"/>
  <c r="N116" i="5"/>
  <c r="M116" i="5"/>
  <c r="K116" i="5"/>
  <c r="J116" i="5"/>
  <c r="H116" i="5"/>
  <c r="G116" i="5"/>
  <c r="F116" i="5"/>
  <c r="E116" i="5"/>
  <c r="D116" i="5"/>
  <c r="O115" i="5"/>
  <c r="O112" i="5" s="1"/>
  <c r="L115" i="5"/>
  <c r="I115" i="5"/>
  <c r="F115" i="5"/>
  <c r="C115" i="5"/>
  <c r="O114" i="5"/>
  <c r="L114" i="5"/>
  <c r="I114" i="5"/>
  <c r="F114" i="5"/>
  <c r="C114" i="5" s="1"/>
  <c r="O113" i="5"/>
  <c r="L113" i="5"/>
  <c r="I113" i="5"/>
  <c r="F113" i="5"/>
  <c r="N112" i="5"/>
  <c r="M112" i="5"/>
  <c r="L112" i="5"/>
  <c r="K112" i="5"/>
  <c r="J112" i="5"/>
  <c r="H112" i="5"/>
  <c r="G112" i="5"/>
  <c r="F112" i="5"/>
  <c r="E112" i="5"/>
  <c r="D112" i="5"/>
  <c r="O111" i="5"/>
  <c r="L111" i="5"/>
  <c r="I111" i="5"/>
  <c r="F111" i="5"/>
  <c r="C111" i="5"/>
  <c r="O110" i="5"/>
  <c r="L110" i="5"/>
  <c r="I110" i="5"/>
  <c r="F110" i="5"/>
  <c r="C110" i="5" s="1"/>
  <c r="O109" i="5"/>
  <c r="L109" i="5"/>
  <c r="I109" i="5"/>
  <c r="F109" i="5"/>
  <c r="C109" i="5" s="1"/>
  <c r="O108" i="5"/>
  <c r="L108" i="5"/>
  <c r="C108" i="5" s="1"/>
  <c r="I108" i="5"/>
  <c r="F108" i="5"/>
  <c r="O107" i="5"/>
  <c r="O103" i="5" s="1"/>
  <c r="L107" i="5"/>
  <c r="I107" i="5"/>
  <c r="F107" i="5"/>
  <c r="C107" i="5"/>
  <c r="O106" i="5"/>
  <c r="L106" i="5"/>
  <c r="I106" i="5"/>
  <c r="F106" i="5"/>
  <c r="O105" i="5"/>
  <c r="L105" i="5"/>
  <c r="I105" i="5"/>
  <c r="I103" i="5" s="1"/>
  <c r="F105" i="5"/>
  <c r="C105" i="5" s="1"/>
  <c r="O104" i="5"/>
  <c r="L104" i="5"/>
  <c r="I104" i="5"/>
  <c r="F104" i="5"/>
  <c r="C104" i="5" s="1"/>
  <c r="N103" i="5"/>
  <c r="M103" i="5"/>
  <c r="K103" i="5"/>
  <c r="K83" i="5" s="1"/>
  <c r="J103" i="5"/>
  <c r="H103" i="5"/>
  <c r="G103" i="5"/>
  <c r="E103" i="5"/>
  <c r="D103" i="5"/>
  <c r="O102" i="5"/>
  <c r="L102" i="5"/>
  <c r="I102" i="5"/>
  <c r="F102" i="5"/>
  <c r="C102" i="5" s="1"/>
  <c r="O101" i="5"/>
  <c r="L101" i="5"/>
  <c r="I101" i="5"/>
  <c r="F101" i="5"/>
  <c r="O100" i="5"/>
  <c r="L100" i="5"/>
  <c r="I100" i="5"/>
  <c r="F100" i="5"/>
  <c r="O99" i="5"/>
  <c r="L99" i="5"/>
  <c r="I99" i="5"/>
  <c r="F99" i="5"/>
  <c r="C99" i="5"/>
  <c r="O98" i="5"/>
  <c r="L98" i="5"/>
  <c r="I98" i="5"/>
  <c r="F98" i="5"/>
  <c r="O97" i="5"/>
  <c r="L97" i="5"/>
  <c r="I97" i="5"/>
  <c r="F97" i="5"/>
  <c r="O96" i="5"/>
  <c r="L96" i="5"/>
  <c r="I96" i="5"/>
  <c r="F96" i="5"/>
  <c r="O95" i="5"/>
  <c r="N95" i="5"/>
  <c r="M95" i="5"/>
  <c r="K95" i="5"/>
  <c r="J95" i="5"/>
  <c r="H95" i="5"/>
  <c r="G95" i="5"/>
  <c r="E95" i="5"/>
  <c r="D95" i="5"/>
  <c r="O94" i="5"/>
  <c r="L94" i="5"/>
  <c r="I94" i="5"/>
  <c r="F94" i="5"/>
  <c r="C94" i="5" s="1"/>
  <c r="O93" i="5"/>
  <c r="L93" i="5"/>
  <c r="I93" i="5"/>
  <c r="I89" i="5" s="1"/>
  <c r="F93" i="5"/>
  <c r="O92" i="5"/>
  <c r="L92" i="5"/>
  <c r="L89" i="5" s="1"/>
  <c r="I92" i="5"/>
  <c r="F92" i="5"/>
  <c r="C92" i="5" s="1"/>
  <c r="O91" i="5"/>
  <c r="O89" i="5" s="1"/>
  <c r="L91" i="5"/>
  <c r="I91" i="5"/>
  <c r="F91" i="5"/>
  <c r="C91" i="5"/>
  <c r="O90" i="5"/>
  <c r="L90" i="5"/>
  <c r="I90" i="5"/>
  <c r="F90" i="5"/>
  <c r="N89" i="5"/>
  <c r="M89" i="5"/>
  <c r="M83" i="5" s="1"/>
  <c r="K89" i="5"/>
  <c r="J89" i="5"/>
  <c r="H89" i="5"/>
  <c r="G89" i="5"/>
  <c r="E89" i="5"/>
  <c r="D89" i="5"/>
  <c r="O88" i="5"/>
  <c r="L88" i="5"/>
  <c r="L84" i="5" s="1"/>
  <c r="I88" i="5"/>
  <c r="F88" i="5"/>
  <c r="O87" i="5"/>
  <c r="O84" i="5" s="1"/>
  <c r="L87" i="5"/>
  <c r="I87" i="5"/>
  <c r="F87" i="5"/>
  <c r="C87" i="5"/>
  <c r="O86" i="5"/>
  <c r="L86" i="5"/>
  <c r="I86" i="5"/>
  <c r="F86" i="5"/>
  <c r="C86" i="5" s="1"/>
  <c r="O85" i="5"/>
  <c r="L85" i="5"/>
  <c r="I85" i="5"/>
  <c r="I84" i="5" s="1"/>
  <c r="F85" i="5"/>
  <c r="C85" i="5" s="1"/>
  <c r="N84" i="5"/>
  <c r="N83" i="5" s="1"/>
  <c r="M84" i="5"/>
  <c r="K84" i="5"/>
  <c r="J84" i="5"/>
  <c r="J83" i="5" s="1"/>
  <c r="H84" i="5"/>
  <c r="G84" i="5"/>
  <c r="E84" i="5"/>
  <c r="D84" i="5"/>
  <c r="G83" i="5"/>
  <c r="O82" i="5"/>
  <c r="L82" i="5"/>
  <c r="I82" i="5"/>
  <c r="F82" i="5"/>
  <c r="C82" i="5" s="1"/>
  <c r="O81" i="5"/>
  <c r="L81" i="5"/>
  <c r="L80" i="5" s="1"/>
  <c r="I81" i="5"/>
  <c r="I80" i="5" s="1"/>
  <c r="F81" i="5"/>
  <c r="O80" i="5"/>
  <c r="N80" i="5"/>
  <c r="M80" i="5"/>
  <c r="K80" i="5"/>
  <c r="J80" i="5"/>
  <c r="H80" i="5"/>
  <c r="G80" i="5"/>
  <c r="F80" i="5"/>
  <c r="E80" i="5"/>
  <c r="D80" i="5"/>
  <c r="O79" i="5"/>
  <c r="O77" i="5" s="1"/>
  <c r="O76" i="5" s="1"/>
  <c r="L79" i="5"/>
  <c r="I79" i="5"/>
  <c r="F79" i="5"/>
  <c r="C79" i="5" s="1"/>
  <c r="O78" i="5"/>
  <c r="L78" i="5"/>
  <c r="L77" i="5" s="1"/>
  <c r="L76" i="5" s="1"/>
  <c r="I78" i="5"/>
  <c r="I77" i="5" s="1"/>
  <c r="I76" i="5" s="1"/>
  <c r="F78" i="5"/>
  <c r="C78" i="5" s="1"/>
  <c r="N77" i="5"/>
  <c r="N76" i="5" s="1"/>
  <c r="N75" i="5" s="1"/>
  <c r="M77" i="5"/>
  <c r="M76" i="5" s="1"/>
  <c r="M75" i="5" s="1"/>
  <c r="K77" i="5"/>
  <c r="J77" i="5"/>
  <c r="J76" i="5" s="1"/>
  <c r="J75" i="5" s="1"/>
  <c r="H77" i="5"/>
  <c r="G77" i="5"/>
  <c r="F77" i="5"/>
  <c r="F76" i="5" s="1"/>
  <c r="E77" i="5"/>
  <c r="E76" i="5" s="1"/>
  <c r="D77" i="5"/>
  <c r="K76" i="5"/>
  <c r="K75" i="5" s="1"/>
  <c r="K52" i="5" s="1"/>
  <c r="H76" i="5"/>
  <c r="G76" i="5"/>
  <c r="G75" i="5" s="1"/>
  <c r="D76" i="5"/>
  <c r="H75" i="5"/>
  <c r="O74" i="5"/>
  <c r="L74" i="5"/>
  <c r="I74" i="5"/>
  <c r="F74" i="5"/>
  <c r="C74" i="5" s="1"/>
  <c r="O73" i="5"/>
  <c r="L73" i="5"/>
  <c r="L69" i="5" s="1"/>
  <c r="L67" i="5" s="1"/>
  <c r="I73" i="5"/>
  <c r="C73" i="5" s="1"/>
  <c r="F73" i="5"/>
  <c r="O72" i="5"/>
  <c r="O69" i="5" s="1"/>
  <c r="L72" i="5"/>
  <c r="I72" i="5"/>
  <c r="F72" i="5"/>
  <c r="C72" i="5"/>
  <c r="O71" i="5"/>
  <c r="L71" i="5"/>
  <c r="I71" i="5"/>
  <c r="F71" i="5"/>
  <c r="C71" i="5" s="1"/>
  <c r="O70" i="5"/>
  <c r="L70" i="5"/>
  <c r="I70" i="5"/>
  <c r="I69" i="5" s="1"/>
  <c r="I67" i="5" s="1"/>
  <c r="F70" i="5"/>
  <c r="C70" i="5" s="1"/>
  <c r="N69" i="5"/>
  <c r="N67" i="5" s="1"/>
  <c r="N53" i="5" s="1"/>
  <c r="N52" i="5" s="1"/>
  <c r="M69" i="5"/>
  <c r="K69" i="5"/>
  <c r="J69" i="5"/>
  <c r="J67" i="5" s="1"/>
  <c r="J53" i="5" s="1"/>
  <c r="J52" i="5" s="1"/>
  <c r="H69" i="5"/>
  <c r="G69" i="5"/>
  <c r="F69" i="5"/>
  <c r="F67" i="5" s="1"/>
  <c r="E69" i="5"/>
  <c r="D69" i="5"/>
  <c r="O68" i="5"/>
  <c r="L68" i="5"/>
  <c r="I68" i="5"/>
  <c r="F68" i="5"/>
  <c r="M67" i="5"/>
  <c r="K67" i="5"/>
  <c r="H67" i="5"/>
  <c r="G67" i="5"/>
  <c r="E67" i="5"/>
  <c r="D67" i="5"/>
  <c r="O66" i="5"/>
  <c r="L66" i="5"/>
  <c r="I66" i="5"/>
  <c r="C66" i="5" s="1"/>
  <c r="F66" i="5"/>
  <c r="O65" i="5"/>
  <c r="L65" i="5"/>
  <c r="C65" i="5" s="1"/>
  <c r="I65" i="5"/>
  <c r="F65" i="5"/>
  <c r="O64" i="5"/>
  <c r="C64" i="5" s="1"/>
  <c r="L64" i="5"/>
  <c r="I64" i="5"/>
  <c r="F64" i="5"/>
  <c r="O63" i="5"/>
  <c r="L63" i="5"/>
  <c r="I63" i="5"/>
  <c r="F63" i="5"/>
  <c r="C63" i="5" s="1"/>
  <c r="O62" i="5"/>
  <c r="L62" i="5"/>
  <c r="I62" i="5"/>
  <c r="C62" i="5" s="1"/>
  <c r="F62" i="5"/>
  <c r="O61" i="5"/>
  <c r="L61" i="5"/>
  <c r="L58" i="5" s="1"/>
  <c r="I61" i="5"/>
  <c r="F61" i="5"/>
  <c r="C61" i="5" s="1"/>
  <c r="O60" i="5"/>
  <c r="O58" i="5" s="1"/>
  <c r="L60" i="5"/>
  <c r="I60" i="5"/>
  <c r="F60" i="5"/>
  <c r="O59" i="5"/>
  <c r="L59" i="5"/>
  <c r="I59" i="5"/>
  <c r="F59" i="5"/>
  <c r="C59" i="5" s="1"/>
  <c r="N58" i="5"/>
  <c r="M58" i="5"/>
  <c r="K58" i="5"/>
  <c r="J58" i="5"/>
  <c r="I58" i="5"/>
  <c r="H58" i="5"/>
  <c r="G58" i="5"/>
  <c r="E58" i="5"/>
  <c r="D58" i="5"/>
  <c r="O57" i="5"/>
  <c r="L57" i="5"/>
  <c r="I57" i="5"/>
  <c r="F57" i="5"/>
  <c r="C57" i="5" s="1"/>
  <c r="O56" i="5"/>
  <c r="O55" i="5" s="1"/>
  <c r="L56" i="5"/>
  <c r="I56" i="5"/>
  <c r="F56" i="5"/>
  <c r="N55" i="5"/>
  <c r="M55" i="5"/>
  <c r="L55" i="5"/>
  <c r="C55" i="5" s="1"/>
  <c r="K55" i="5"/>
  <c r="J55" i="5"/>
  <c r="I55" i="5"/>
  <c r="H55" i="5"/>
  <c r="H54" i="5" s="1"/>
  <c r="H53" i="5" s="1"/>
  <c r="H52" i="5" s="1"/>
  <c r="G55" i="5"/>
  <c r="F55" i="5"/>
  <c r="E55" i="5"/>
  <c r="D55" i="5"/>
  <c r="D54" i="5" s="1"/>
  <c r="D53" i="5" s="1"/>
  <c r="N54" i="5"/>
  <c r="M54" i="5"/>
  <c r="M53" i="5" s="1"/>
  <c r="K54" i="5"/>
  <c r="J54" i="5"/>
  <c r="I54" i="5"/>
  <c r="G54" i="5"/>
  <c r="E54" i="5"/>
  <c r="E53" i="5" s="1"/>
  <c r="K53" i="5"/>
  <c r="G53" i="5"/>
  <c r="O47" i="5"/>
  <c r="C47" i="5"/>
  <c r="O46" i="5"/>
  <c r="C46" i="5"/>
  <c r="O45" i="5"/>
  <c r="N45" i="5"/>
  <c r="M45" i="5"/>
  <c r="L44" i="5"/>
  <c r="I44" i="5"/>
  <c r="I43" i="5" s="1"/>
  <c r="F44" i="5"/>
  <c r="C44" i="5" s="1"/>
  <c r="L43" i="5"/>
  <c r="K43" i="5"/>
  <c r="J43" i="5"/>
  <c r="H43" i="5"/>
  <c r="G43" i="5"/>
  <c r="F43" i="5"/>
  <c r="E43" i="5"/>
  <c r="D43" i="5"/>
  <c r="C43" i="5"/>
  <c r="F42" i="5"/>
  <c r="C42" i="5" s="1"/>
  <c r="E41" i="5"/>
  <c r="E20" i="5" s="1"/>
  <c r="D41" i="5"/>
  <c r="L40" i="5"/>
  <c r="C40" i="5"/>
  <c r="L39" i="5"/>
  <c r="C39" i="5"/>
  <c r="L38" i="5"/>
  <c r="C38" i="5"/>
  <c r="L37" i="5"/>
  <c r="L36" i="5" s="1"/>
  <c r="C36" i="5" s="1"/>
  <c r="C37" i="5"/>
  <c r="K36" i="5"/>
  <c r="J36" i="5"/>
  <c r="L35" i="5"/>
  <c r="C35" i="5"/>
  <c r="L34" i="5"/>
  <c r="C34" i="5" s="1"/>
  <c r="K33" i="5"/>
  <c r="J33" i="5"/>
  <c r="L32" i="5"/>
  <c r="C32" i="5"/>
  <c r="L31" i="5"/>
  <c r="K31" i="5"/>
  <c r="J31" i="5"/>
  <c r="C31" i="5"/>
  <c r="L30" i="5"/>
  <c r="C30" i="5" s="1"/>
  <c r="L29" i="5"/>
  <c r="C29" i="5"/>
  <c r="L28" i="5"/>
  <c r="C28" i="5" s="1"/>
  <c r="K27" i="5"/>
  <c r="J27" i="5"/>
  <c r="K26" i="5"/>
  <c r="J26" i="5"/>
  <c r="F25" i="5"/>
  <c r="C25" i="5"/>
  <c r="I24" i="5"/>
  <c r="O23" i="5"/>
  <c r="L23" i="5"/>
  <c r="I23" i="5"/>
  <c r="F23" i="5"/>
  <c r="O22" i="5"/>
  <c r="L22" i="5"/>
  <c r="L21" i="5" s="1"/>
  <c r="L289" i="5" s="1"/>
  <c r="L288" i="5" s="1"/>
  <c r="I22" i="5"/>
  <c r="F22" i="5"/>
  <c r="O21" i="5"/>
  <c r="N21" i="5"/>
  <c r="N289" i="5" s="1"/>
  <c r="N288" i="5" s="1"/>
  <c r="M21" i="5"/>
  <c r="M289" i="5" s="1"/>
  <c r="M288" i="5" s="1"/>
  <c r="K21" i="5"/>
  <c r="J21" i="5"/>
  <c r="J289" i="5" s="1"/>
  <c r="H21" i="5"/>
  <c r="H289" i="5" s="1"/>
  <c r="H288" i="5" s="1"/>
  <c r="G21" i="5"/>
  <c r="F21" i="5"/>
  <c r="F289" i="5" s="1"/>
  <c r="E21" i="5"/>
  <c r="E289" i="5" s="1"/>
  <c r="E288" i="5" s="1"/>
  <c r="D21" i="5"/>
  <c r="D289" i="5" s="1"/>
  <c r="D288" i="5" s="1"/>
  <c r="M20" i="5"/>
  <c r="J20" i="5"/>
  <c r="H20" i="5"/>
  <c r="E83" i="5" l="1"/>
  <c r="O289" i="5"/>
  <c r="O20" i="5"/>
  <c r="O67" i="5"/>
  <c r="C67" i="5" s="1"/>
  <c r="C80" i="5"/>
  <c r="O83" i="5"/>
  <c r="O75" i="5" s="1"/>
  <c r="K289" i="5"/>
  <c r="K288" i="5" s="1"/>
  <c r="K20" i="5"/>
  <c r="C22" i="5"/>
  <c r="M52" i="5"/>
  <c r="O54" i="5"/>
  <c r="O53" i="5" s="1"/>
  <c r="G52" i="5"/>
  <c r="N20" i="5"/>
  <c r="G289" i="5"/>
  <c r="G288" i="5" s="1"/>
  <c r="G20" i="5"/>
  <c r="C23" i="5"/>
  <c r="I21" i="5"/>
  <c r="I53" i="5"/>
  <c r="C76" i="5"/>
  <c r="C60" i="5"/>
  <c r="C112" i="5"/>
  <c r="C125" i="5"/>
  <c r="F122" i="5"/>
  <c r="I166" i="5"/>
  <c r="I165" i="5" s="1"/>
  <c r="C167" i="5"/>
  <c r="C181" i="5"/>
  <c r="C247" i="5"/>
  <c r="C271" i="5"/>
  <c r="L27" i="5"/>
  <c r="L33" i="5"/>
  <c r="C33" i="5" s="1"/>
  <c r="F41" i="5"/>
  <c r="C41" i="5" s="1"/>
  <c r="F58" i="5"/>
  <c r="C69" i="5"/>
  <c r="C77" i="5"/>
  <c r="C81" i="5"/>
  <c r="F84" i="5"/>
  <c r="C98" i="5"/>
  <c r="F95" i="5"/>
  <c r="I112" i="5"/>
  <c r="C113" i="5"/>
  <c r="C126" i="5"/>
  <c r="C128" i="5"/>
  <c r="E130" i="5"/>
  <c r="C132" i="5"/>
  <c r="F131" i="5"/>
  <c r="C138" i="5"/>
  <c r="C146" i="5"/>
  <c r="C148" i="5"/>
  <c r="F144" i="5"/>
  <c r="C144" i="5" s="1"/>
  <c r="L151" i="5"/>
  <c r="C158" i="5"/>
  <c r="I174" i="5"/>
  <c r="I173" i="5" s="1"/>
  <c r="C182" i="5"/>
  <c r="I216" i="5"/>
  <c r="C216" i="5" s="1"/>
  <c r="C217" i="5"/>
  <c r="C240" i="5"/>
  <c r="L238" i="5"/>
  <c r="C264" i="5"/>
  <c r="C56" i="5"/>
  <c r="C106" i="5"/>
  <c r="F103" i="5"/>
  <c r="C136" i="5"/>
  <c r="C180" i="5"/>
  <c r="F179" i="5"/>
  <c r="H286" i="5"/>
  <c r="C298" i="5"/>
  <c r="C45" i="5"/>
  <c r="C88" i="5"/>
  <c r="C90" i="5"/>
  <c r="F89" i="5"/>
  <c r="C89" i="5" s="1"/>
  <c r="C97" i="5"/>
  <c r="I95" i="5"/>
  <c r="I83" i="5" s="1"/>
  <c r="C100" i="5"/>
  <c r="C101" i="5"/>
  <c r="L103" i="5"/>
  <c r="C117" i="5"/>
  <c r="C134" i="5"/>
  <c r="D130" i="5"/>
  <c r="D75" i="5" s="1"/>
  <c r="D52" i="5" s="1"/>
  <c r="D51" i="5" s="1"/>
  <c r="C150" i="5"/>
  <c r="I151" i="5"/>
  <c r="I130" i="5" s="1"/>
  <c r="O166" i="5"/>
  <c r="O165" i="5" s="1"/>
  <c r="E174" i="5"/>
  <c r="E173" i="5" s="1"/>
  <c r="C176" i="5"/>
  <c r="F175" i="5"/>
  <c r="O174" i="5"/>
  <c r="O173" i="5" s="1"/>
  <c r="L179" i="5"/>
  <c r="L174" i="5" s="1"/>
  <c r="L173" i="5" s="1"/>
  <c r="K286" i="5"/>
  <c r="C68" i="5"/>
  <c r="L130" i="5"/>
  <c r="C143" i="5"/>
  <c r="I141" i="5"/>
  <c r="C141" i="5" s="1"/>
  <c r="F165" i="5"/>
  <c r="C166" i="5"/>
  <c r="L54" i="5"/>
  <c r="L53" i="5" s="1"/>
  <c r="C93" i="5"/>
  <c r="C96" i="5"/>
  <c r="L95" i="5"/>
  <c r="L83" i="5" s="1"/>
  <c r="L75" i="5" s="1"/>
  <c r="I116" i="5"/>
  <c r="C116" i="5" s="1"/>
  <c r="C121" i="5"/>
  <c r="O122" i="5"/>
  <c r="C152" i="5"/>
  <c r="F151" i="5"/>
  <c r="O151" i="5"/>
  <c r="O130" i="5" s="1"/>
  <c r="C160" i="5"/>
  <c r="C184" i="5"/>
  <c r="H194" i="5"/>
  <c r="H51" i="5" s="1"/>
  <c r="C202" i="5"/>
  <c r="F196" i="5"/>
  <c r="L231" i="5"/>
  <c r="L230" i="5" s="1"/>
  <c r="C274" i="5"/>
  <c r="F272" i="5"/>
  <c r="I276" i="5"/>
  <c r="C277" i="5"/>
  <c r="C142" i="5"/>
  <c r="F188" i="5"/>
  <c r="F191" i="5"/>
  <c r="C192" i="5"/>
  <c r="I196" i="5"/>
  <c r="C197" i="5"/>
  <c r="M194" i="5"/>
  <c r="C224" i="5"/>
  <c r="C229" i="5"/>
  <c r="G230" i="5"/>
  <c r="C234" i="5"/>
  <c r="F233" i="5"/>
  <c r="O238" i="5"/>
  <c r="O231" i="5" s="1"/>
  <c r="O230" i="5" s="1"/>
  <c r="C248" i="5"/>
  <c r="C250" i="5"/>
  <c r="F246" i="5"/>
  <c r="C246" i="5" s="1"/>
  <c r="N230" i="5"/>
  <c r="L252" i="5"/>
  <c r="L251" i="5" s="1"/>
  <c r="C256" i="5"/>
  <c r="F259" i="5"/>
  <c r="C259" i="5" s="1"/>
  <c r="C260" i="5"/>
  <c r="I272" i="5"/>
  <c r="C273" i="5"/>
  <c r="G286" i="5"/>
  <c r="M286" i="5"/>
  <c r="C285" i="5"/>
  <c r="I283" i="5"/>
  <c r="C297" i="5"/>
  <c r="G194" i="5"/>
  <c r="C198" i="5"/>
  <c r="I204" i="5"/>
  <c r="L205" i="5"/>
  <c r="C208" i="5"/>
  <c r="O216" i="5"/>
  <c r="L216" i="5"/>
  <c r="C220" i="5"/>
  <c r="C232" i="5"/>
  <c r="C236" i="5"/>
  <c r="L235" i="5"/>
  <c r="C235" i="5" s="1"/>
  <c r="C242" i="5"/>
  <c r="F238" i="5"/>
  <c r="C249" i="5"/>
  <c r="I246" i="5"/>
  <c r="J230" i="5"/>
  <c r="J194" i="5" s="1"/>
  <c r="J51" i="5" s="1"/>
  <c r="I260" i="5"/>
  <c r="I259" i="5" s="1"/>
  <c r="C261" i="5"/>
  <c r="L264" i="5"/>
  <c r="L259" i="5" s="1"/>
  <c r="C268" i="5"/>
  <c r="L269" i="5"/>
  <c r="J286" i="5"/>
  <c r="C282" i="5"/>
  <c r="F281" i="5"/>
  <c r="C281" i="5" s="1"/>
  <c r="I188" i="5"/>
  <c r="I187" i="5" s="1"/>
  <c r="C189" i="5"/>
  <c r="I192" i="5"/>
  <c r="I191" i="5" s="1"/>
  <c r="C193" i="5"/>
  <c r="K194" i="5"/>
  <c r="K51" i="5" s="1"/>
  <c r="N195" i="5"/>
  <c r="N194" i="5" s="1"/>
  <c r="N51" i="5" s="1"/>
  <c r="O196" i="5"/>
  <c r="E194" i="5"/>
  <c r="C206" i="5"/>
  <c r="F205" i="5"/>
  <c r="O205" i="5"/>
  <c r="C228" i="5"/>
  <c r="L227" i="5"/>
  <c r="C227" i="5" s="1"/>
  <c r="H231" i="5"/>
  <c r="H230" i="5" s="1"/>
  <c r="C241" i="5"/>
  <c r="I238" i="5"/>
  <c r="I231" i="5" s="1"/>
  <c r="I230" i="5" s="1"/>
  <c r="F252" i="5"/>
  <c r="I251" i="5"/>
  <c r="C265" i="5"/>
  <c r="C276" i="5"/>
  <c r="C294" i="5"/>
  <c r="F290" i="5"/>
  <c r="C290" i="5" s="1"/>
  <c r="O288" i="5"/>
  <c r="C284" i="5"/>
  <c r="E75" i="5" l="1"/>
  <c r="D50" i="5"/>
  <c r="D24" i="5"/>
  <c r="J50" i="5"/>
  <c r="J287" i="5"/>
  <c r="I75" i="5"/>
  <c r="K50" i="5"/>
  <c r="K287" i="5"/>
  <c r="H287" i="5"/>
  <c r="H50" i="5"/>
  <c r="N50" i="5"/>
  <c r="N287" i="5"/>
  <c r="E286" i="5"/>
  <c r="E52" i="5"/>
  <c r="E51" i="5" s="1"/>
  <c r="C175" i="5"/>
  <c r="F174" i="5"/>
  <c r="C238" i="5"/>
  <c r="I286" i="5"/>
  <c r="C191" i="5"/>
  <c r="C196" i="5"/>
  <c r="C151" i="5"/>
  <c r="C165" i="5"/>
  <c r="C179" i="5"/>
  <c r="C103" i="5"/>
  <c r="C122" i="5"/>
  <c r="D286" i="5"/>
  <c r="M51" i="5"/>
  <c r="F251" i="5"/>
  <c r="C251" i="5" s="1"/>
  <c r="C252" i="5"/>
  <c r="C131" i="5"/>
  <c r="F130" i="5"/>
  <c r="C130" i="5" s="1"/>
  <c r="O52" i="5"/>
  <c r="O204" i="5"/>
  <c r="O195" i="5" s="1"/>
  <c r="I270" i="5"/>
  <c r="I269" i="5" s="1"/>
  <c r="F187" i="5"/>
  <c r="C187" i="5" s="1"/>
  <c r="C188" i="5"/>
  <c r="F270" i="5"/>
  <c r="C272" i="5"/>
  <c r="C283" i="5"/>
  <c r="F288" i="5"/>
  <c r="F83" i="5"/>
  <c r="C84" i="5"/>
  <c r="C58" i="5"/>
  <c r="F54" i="5"/>
  <c r="C27" i="5"/>
  <c r="L26" i="5"/>
  <c r="I52" i="5"/>
  <c r="G51" i="5"/>
  <c r="F231" i="5"/>
  <c r="C233" i="5"/>
  <c r="C205" i="5"/>
  <c r="F204" i="5"/>
  <c r="C204" i="5" s="1"/>
  <c r="N286" i="5"/>
  <c r="L204" i="5"/>
  <c r="L195" i="5" s="1"/>
  <c r="L194" i="5" s="1"/>
  <c r="I195" i="5"/>
  <c r="I194" i="5" s="1"/>
  <c r="L52" i="5"/>
  <c r="L51" i="5" s="1"/>
  <c r="L50" i="5" s="1"/>
  <c r="C95" i="5"/>
  <c r="I289" i="5"/>
  <c r="I20" i="5"/>
  <c r="C21" i="5"/>
  <c r="O194" i="5" l="1"/>
  <c r="O286" i="5"/>
  <c r="G287" i="5"/>
  <c r="G50" i="5"/>
  <c r="C54" i="5"/>
  <c r="F53" i="5"/>
  <c r="E287" i="5"/>
  <c r="E50" i="5"/>
  <c r="F24" i="5"/>
  <c r="D20" i="5"/>
  <c r="I51" i="5"/>
  <c r="O51" i="5"/>
  <c r="I288" i="5"/>
  <c r="C288" i="5" s="1"/>
  <c r="C289" i="5"/>
  <c r="L287" i="5"/>
  <c r="C26" i="5"/>
  <c r="L20" i="5"/>
  <c r="M50" i="5"/>
  <c r="M287" i="5"/>
  <c r="F195" i="5"/>
  <c r="F173" i="5"/>
  <c r="C173" i="5" s="1"/>
  <c r="C174" i="5"/>
  <c r="L286" i="5"/>
  <c r="D287" i="5"/>
  <c r="F230" i="5"/>
  <c r="C230" i="5" s="1"/>
  <c r="C231" i="5"/>
  <c r="C83" i="5"/>
  <c r="F75" i="5"/>
  <c r="C75" i="5" s="1"/>
  <c r="C270" i="5"/>
  <c r="F269" i="5"/>
  <c r="C269" i="5" l="1"/>
  <c r="F286" i="5"/>
  <c r="C286" i="5" s="1"/>
  <c r="C24" i="5"/>
  <c r="F20" i="5"/>
  <c r="C20" i="5" s="1"/>
  <c r="F52" i="5"/>
  <c r="C53" i="5"/>
  <c r="I287" i="5"/>
  <c r="I50" i="5"/>
  <c r="F194" i="5"/>
  <c r="C194" i="5" s="1"/>
  <c r="C195" i="5"/>
  <c r="O50" i="5"/>
  <c r="O287" i="5"/>
  <c r="F51" i="5" l="1"/>
  <c r="C52" i="5"/>
  <c r="F287" i="5" l="1"/>
  <c r="C287" i="5" s="1"/>
  <c r="C51" i="5"/>
  <c r="F50" i="5"/>
  <c r="C50" i="5" s="1"/>
  <c r="O298" i="4" l="1"/>
  <c r="L298" i="4"/>
  <c r="I298" i="4"/>
  <c r="F298" i="4"/>
  <c r="C298" i="4" s="1"/>
  <c r="O297" i="4"/>
  <c r="L297" i="4"/>
  <c r="I297" i="4"/>
  <c r="F297" i="4"/>
  <c r="O296" i="4"/>
  <c r="L296" i="4"/>
  <c r="I296" i="4"/>
  <c r="F296" i="4"/>
  <c r="O295" i="4"/>
  <c r="L295" i="4"/>
  <c r="I295" i="4"/>
  <c r="F295" i="4"/>
  <c r="O294" i="4"/>
  <c r="L294" i="4"/>
  <c r="I294" i="4"/>
  <c r="F294" i="4"/>
  <c r="O293" i="4"/>
  <c r="L293" i="4"/>
  <c r="I293" i="4"/>
  <c r="F293" i="4"/>
  <c r="O292" i="4"/>
  <c r="L292" i="4"/>
  <c r="I292" i="4"/>
  <c r="F292" i="4"/>
  <c r="O291" i="4"/>
  <c r="L291" i="4"/>
  <c r="L290" i="4" s="1"/>
  <c r="I291" i="4"/>
  <c r="F291" i="4"/>
  <c r="F290" i="4" s="1"/>
  <c r="N290" i="4"/>
  <c r="M290" i="4"/>
  <c r="K290" i="4"/>
  <c r="J290" i="4"/>
  <c r="H290" i="4"/>
  <c r="G290" i="4"/>
  <c r="E290" i="4"/>
  <c r="D290" i="4"/>
  <c r="O285" i="4"/>
  <c r="L285" i="4"/>
  <c r="I285" i="4"/>
  <c r="F285" i="4"/>
  <c r="O284" i="4"/>
  <c r="O283" i="4" s="1"/>
  <c r="L284" i="4"/>
  <c r="L283" i="4" s="1"/>
  <c r="I284" i="4"/>
  <c r="F284" i="4"/>
  <c r="F283" i="4" s="1"/>
  <c r="N283" i="4"/>
  <c r="M283" i="4"/>
  <c r="K283" i="4"/>
  <c r="J283" i="4"/>
  <c r="H283" i="4"/>
  <c r="G283" i="4"/>
  <c r="E283" i="4"/>
  <c r="D283" i="4"/>
  <c r="O282" i="4"/>
  <c r="O281" i="4" s="1"/>
  <c r="L282" i="4"/>
  <c r="L281" i="4" s="1"/>
  <c r="I282" i="4"/>
  <c r="I281" i="4" s="1"/>
  <c r="F282" i="4"/>
  <c r="F281" i="4" s="1"/>
  <c r="N281" i="4"/>
  <c r="M281" i="4"/>
  <c r="K281" i="4"/>
  <c r="J281" i="4"/>
  <c r="H281" i="4"/>
  <c r="G281" i="4"/>
  <c r="E281" i="4"/>
  <c r="D281" i="4"/>
  <c r="O280" i="4"/>
  <c r="L280" i="4"/>
  <c r="I280" i="4"/>
  <c r="F280" i="4"/>
  <c r="O279" i="4"/>
  <c r="L279" i="4"/>
  <c r="I279" i="4"/>
  <c r="F279" i="4"/>
  <c r="O278" i="4"/>
  <c r="L278" i="4"/>
  <c r="I278" i="4"/>
  <c r="F278" i="4"/>
  <c r="O277" i="4"/>
  <c r="L277" i="4"/>
  <c r="I277" i="4"/>
  <c r="I276" i="4" s="1"/>
  <c r="F277" i="4"/>
  <c r="N276" i="4"/>
  <c r="M276" i="4"/>
  <c r="K276" i="4"/>
  <c r="J276" i="4"/>
  <c r="H276" i="4"/>
  <c r="G276" i="4"/>
  <c r="E276" i="4"/>
  <c r="D276" i="4"/>
  <c r="O275" i="4"/>
  <c r="L275" i="4"/>
  <c r="I275" i="4"/>
  <c r="F275" i="4"/>
  <c r="O274" i="4"/>
  <c r="L274" i="4"/>
  <c r="I274" i="4"/>
  <c r="F274" i="4"/>
  <c r="O273" i="4"/>
  <c r="L273" i="4"/>
  <c r="I273" i="4"/>
  <c r="I272" i="4" s="1"/>
  <c r="F273" i="4"/>
  <c r="N272" i="4"/>
  <c r="N270" i="4" s="1"/>
  <c r="N269" i="4" s="1"/>
  <c r="M272" i="4"/>
  <c r="K272" i="4"/>
  <c r="J272" i="4"/>
  <c r="J270" i="4" s="1"/>
  <c r="H272" i="4"/>
  <c r="G272" i="4"/>
  <c r="E272" i="4"/>
  <c r="D272" i="4"/>
  <c r="O271" i="4"/>
  <c r="L271" i="4"/>
  <c r="I271" i="4"/>
  <c r="F271" i="4"/>
  <c r="H270" i="4"/>
  <c r="O268" i="4"/>
  <c r="L268" i="4"/>
  <c r="I268" i="4"/>
  <c r="F268" i="4"/>
  <c r="O267" i="4"/>
  <c r="L267" i="4"/>
  <c r="I267" i="4"/>
  <c r="F267" i="4"/>
  <c r="O266" i="4"/>
  <c r="L266" i="4"/>
  <c r="I266" i="4"/>
  <c r="F266" i="4"/>
  <c r="O265" i="4"/>
  <c r="L265" i="4"/>
  <c r="I265" i="4"/>
  <c r="F265" i="4"/>
  <c r="N264" i="4"/>
  <c r="M264" i="4"/>
  <c r="K264" i="4"/>
  <c r="J264" i="4"/>
  <c r="I264" i="4"/>
  <c r="H264" i="4"/>
  <c r="G264" i="4"/>
  <c r="E264" i="4"/>
  <c r="D264" i="4"/>
  <c r="O263" i="4"/>
  <c r="L263" i="4"/>
  <c r="I263" i="4"/>
  <c r="F263" i="4"/>
  <c r="O262" i="4"/>
  <c r="L262" i="4"/>
  <c r="I262" i="4"/>
  <c r="F262" i="4"/>
  <c r="O261" i="4"/>
  <c r="L261" i="4"/>
  <c r="I261" i="4"/>
  <c r="I260" i="4" s="1"/>
  <c r="F261" i="4"/>
  <c r="N260" i="4"/>
  <c r="M260" i="4"/>
  <c r="K260" i="4"/>
  <c r="K259" i="4" s="1"/>
  <c r="J260" i="4"/>
  <c r="H260" i="4"/>
  <c r="G260" i="4"/>
  <c r="G259" i="4" s="1"/>
  <c r="E260" i="4"/>
  <c r="D260" i="4"/>
  <c r="D259" i="4" s="1"/>
  <c r="H259" i="4"/>
  <c r="O258" i="4"/>
  <c r="L258" i="4"/>
  <c r="I258" i="4"/>
  <c r="F258" i="4"/>
  <c r="O257" i="4"/>
  <c r="L257" i="4"/>
  <c r="I257" i="4"/>
  <c r="F257" i="4"/>
  <c r="O256" i="4"/>
  <c r="L256" i="4"/>
  <c r="I256" i="4"/>
  <c r="F256" i="4"/>
  <c r="O255" i="4"/>
  <c r="L255" i="4"/>
  <c r="I255" i="4"/>
  <c r="F255" i="4"/>
  <c r="O254" i="4"/>
  <c r="L254" i="4"/>
  <c r="I254" i="4"/>
  <c r="F254" i="4"/>
  <c r="O253" i="4"/>
  <c r="L253" i="4"/>
  <c r="I253" i="4"/>
  <c r="F253" i="4"/>
  <c r="N252" i="4"/>
  <c r="M252" i="4"/>
  <c r="M251" i="4" s="1"/>
  <c r="K252" i="4"/>
  <c r="K251" i="4" s="1"/>
  <c r="J252" i="4"/>
  <c r="J251" i="4" s="1"/>
  <c r="H252" i="4"/>
  <c r="H251" i="4" s="1"/>
  <c r="G252" i="4"/>
  <c r="G251" i="4" s="1"/>
  <c r="E252" i="4"/>
  <c r="E251" i="4" s="1"/>
  <c r="D252" i="4"/>
  <c r="N251" i="4"/>
  <c r="D251" i="4"/>
  <c r="O250" i="4"/>
  <c r="L250" i="4"/>
  <c r="I250" i="4"/>
  <c r="F250" i="4"/>
  <c r="O249" i="4"/>
  <c r="L249" i="4"/>
  <c r="I249" i="4"/>
  <c r="F249" i="4"/>
  <c r="O248" i="4"/>
  <c r="L248" i="4"/>
  <c r="I248" i="4"/>
  <c r="F248" i="4"/>
  <c r="O247" i="4"/>
  <c r="L247" i="4"/>
  <c r="L246" i="4" s="1"/>
  <c r="I247" i="4"/>
  <c r="F247" i="4"/>
  <c r="N246" i="4"/>
  <c r="M246" i="4"/>
  <c r="K246" i="4"/>
  <c r="J246" i="4"/>
  <c r="H246" i="4"/>
  <c r="G246" i="4"/>
  <c r="E246" i="4"/>
  <c r="D246" i="4"/>
  <c r="O245" i="4"/>
  <c r="L245" i="4"/>
  <c r="I245" i="4"/>
  <c r="F245" i="4"/>
  <c r="O244" i="4"/>
  <c r="L244" i="4"/>
  <c r="I244" i="4"/>
  <c r="F244" i="4"/>
  <c r="O243" i="4"/>
  <c r="L243" i="4"/>
  <c r="I243" i="4"/>
  <c r="F243" i="4"/>
  <c r="O242" i="4"/>
  <c r="L242" i="4"/>
  <c r="I242" i="4"/>
  <c r="F242" i="4"/>
  <c r="O241" i="4"/>
  <c r="L241" i="4"/>
  <c r="I241" i="4"/>
  <c r="F241" i="4"/>
  <c r="O240" i="4"/>
  <c r="L240" i="4"/>
  <c r="I240" i="4"/>
  <c r="F240" i="4"/>
  <c r="O239" i="4"/>
  <c r="L239" i="4"/>
  <c r="I239" i="4"/>
  <c r="F239" i="4"/>
  <c r="N238" i="4"/>
  <c r="M238" i="4"/>
  <c r="K238" i="4"/>
  <c r="J238" i="4"/>
  <c r="H238" i="4"/>
  <c r="G238" i="4"/>
  <c r="E238" i="4"/>
  <c r="D238" i="4"/>
  <c r="O237" i="4"/>
  <c r="L237" i="4"/>
  <c r="I237" i="4"/>
  <c r="F237" i="4"/>
  <c r="O236" i="4"/>
  <c r="O235" i="4" s="1"/>
  <c r="L236" i="4"/>
  <c r="L235" i="4" s="1"/>
  <c r="I236" i="4"/>
  <c r="I235" i="4" s="1"/>
  <c r="F236" i="4"/>
  <c r="F235" i="4" s="1"/>
  <c r="N235" i="4"/>
  <c r="M235" i="4"/>
  <c r="K235" i="4"/>
  <c r="J235" i="4"/>
  <c r="H235" i="4"/>
  <c r="G235" i="4"/>
  <c r="E235" i="4"/>
  <c r="D235" i="4"/>
  <c r="O234" i="4"/>
  <c r="O233" i="4" s="1"/>
  <c r="L234" i="4"/>
  <c r="L233" i="4" s="1"/>
  <c r="I234" i="4"/>
  <c r="I233" i="4" s="1"/>
  <c r="F234" i="4"/>
  <c r="F233" i="4" s="1"/>
  <c r="N233" i="4"/>
  <c r="N231" i="4" s="1"/>
  <c r="M233" i="4"/>
  <c r="K233" i="4"/>
  <c r="J233" i="4"/>
  <c r="H233" i="4"/>
  <c r="G233" i="4"/>
  <c r="E233" i="4"/>
  <c r="E231" i="4" s="1"/>
  <c r="D233" i="4"/>
  <c r="O232" i="4"/>
  <c r="L232" i="4"/>
  <c r="I232" i="4"/>
  <c r="F232" i="4"/>
  <c r="O229" i="4"/>
  <c r="L229" i="4"/>
  <c r="I229" i="4"/>
  <c r="F229" i="4"/>
  <c r="O228" i="4"/>
  <c r="O227" i="4" s="1"/>
  <c r="L228" i="4"/>
  <c r="L227" i="4" s="1"/>
  <c r="I228" i="4"/>
  <c r="I227" i="4" s="1"/>
  <c r="F228" i="4"/>
  <c r="F227" i="4" s="1"/>
  <c r="N227" i="4"/>
  <c r="M227" i="4"/>
  <c r="K227" i="4"/>
  <c r="J227" i="4"/>
  <c r="H227" i="4"/>
  <c r="G227" i="4"/>
  <c r="E227" i="4"/>
  <c r="D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O219" i="4"/>
  <c r="L219" i="4"/>
  <c r="I219" i="4"/>
  <c r="F219" i="4"/>
  <c r="O218" i="4"/>
  <c r="L218" i="4"/>
  <c r="I218" i="4"/>
  <c r="F218" i="4"/>
  <c r="O217" i="4"/>
  <c r="L217" i="4"/>
  <c r="I217" i="4"/>
  <c r="F217" i="4"/>
  <c r="N216" i="4"/>
  <c r="M216" i="4"/>
  <c r="K216" i="4"/>
  <c r="J216" i="4"/>
  <c r="H216" i="4"/>
  <c r="G216" i="4"/>
  <c r="E216" i="4"/>
  <c r="D216" i="4"/>
  <c r="O215" i="4"/>
  <c r="L215" i="4"/>
  <c r="I215" i="4"/>
  <c r="F215" i="4"/>
  <c r="O214" i="4"/>
  <c r="L214" i="4"/>
  <c r="I214" i="4"/>
  <c r="F214" i="4"/>
  <c r="O213" i="4"/>
  <c r="L213" i="4"/>
  <c r="I213" i="4"/>
  <c r="F213" i="4"/>
  <c r="O212" i="4"/>
  <c r="L212" i="4"/>
  <c r="I212" i="4"/>
  <c r="F212" i="4"/>
  <c r="O211" i="4"/>
  <c r="L211" i="4"/>
  <c r="I211" i="4"/>
  <c r="F211" i="4"/>
  <c r="O210" i="4"/>
  <c r="L210" i="4"/>
  <c r="I210" i="4"/>
  <c r="F210" i="4"/>
  <c r="O209" i="4"/>
  <c r="L209" i="4"/>
  <c r="I209" i="4"/>
  <c r="F209" i="4"/>
  <c r="O208" i="4"/>
  <c r="L208" i="4"/>
  <c r="I208" i="4"/>
  <c r="F208" i="4"/>
  <c r="O207" i="4"/>
  <c r="L207" i="4"/>
  <c r="I207" i="4"/>
  <c r="F207" i="4"/>
  <c r="O206" i="4"/>
  <c r="L206" i="4"/>
  <c r="I206" i="4"/>
  <c r="F206" i="4"/>
  <c r="N205" i="4"/>
  <c r="M205" i="4"/>
  <c r="K205" i="4"/>
  <c r="K204" i="4" s="1"/>
  <c r="J205" i="4"/>
  <c r="H205" i="4"/>
  <c r="G205" i="4"/>
  <c r="E205" i="4"/>
  <c r="D205" i="4"/>
  <c r="O203" i="4"/>
  <c r="L203" i="4"/>
  <c r="I203" i="4"/>
  <c r="F203" i="4"/>
  <c r="O202" i="4"/>
  <c r="L202" i="4"/>
  <c r="I202" i="4"/>
  <c r="F202" i="4"/>
  <c r="O201" i="4"/>
  <c r="L201" i="4"/>
  <c r="I201" i="4"/>
  <c r="F201" i="4"/>
  <c r="O200" i="4"/>
  <c r="L200" i="4"/>
  <c r="I200" i="4"/>
  <c r="F200" i="4"/>
  <c r="O199" i="4"/>
  <c r="L199" i="4"/>
  <c r="L198" i="4" s="1"/>
  <c r="I199" i="4"/>
  <c r="F199" i="4"/>
  <c r="F198" i="4" s="1"/>
  <c r="O198" i="4"/>
  <c r="N198" i="4"/>
  <c r="N196" i="4" s="1"/>
  <c r="M198" i="4"/>
  <c r="M196" i="4" s="1"/>
  <c r="K198" i="4"/>
  <c r="K196" i="4" s="1"/>
  <c r="J198" i="4"/>
  <c r="J196" i="4" s="1"/>
  <c r="H198" i="4"/>
  <c r="G198" i="4"/>
  <c r="G196" i="4" s="1"/>
  <c r="E198" i="4"/>
  <c r="E196" i="4" s="1"/>
  <c r="D198" i="4"/>
  <c r="D196" i="4" s="1"/>
  <c r="O197" i="4"/>
  <c r="L197" i="4"/>
  <c r="I197" i="4"/>
  <c r="F197" i="4"/>
  <c r="H196" i="4"/>
  <c r="O193" i="4"/>
  <c r="L193" i="4"/>
  <c r="L192" i="4" s="1"/>
  <c r="L191" i="4" s="1"/>
  <c r="I193" i="4"/>
  <c r="F193" i="4"/>
  <c r="O192" i="4"/>
  <c r="O191" i="4" s="1"/>
  <c r="N192" i="4"/>
  <c r="N191" i="4" s="1"/>
  <c r="M192" i="4"/>
  <c r="M191" i="4" s="1"/>
  <c r="K192" i="4"/>
  <c r="K191" i="4" s="1"/>
  <c r="J192" i="4"/>
  <c r="J191" i="4" s="1"/>
  <c r="I192" i="4"/>
  <c r="I191" i="4" s="1"/>
  <c r="H192" i="4"/>
  <c r="G192" i="4"/>
  <c r="G191" i="4" s="1"/>
  <c r="E192" i="4"/>
  <c r="E191" i="4" s="1"/>
  <c r="D192" i="4"/>
  <c r="D191" i="4" s="1"/>
  <c r="H191" i="4"/>
  <c r="O190" i="4"/>
  <c r="L190" i="4"/>
  <c r="I190" i="4"/>
  <c r="F190" i="4"/>
  <c r="O189" i="4"/>
  <c r="L189" i="4"/>
  <c r="I189" i="4"/>
  <c r="I188" i="4" s="1"/>
  <c r="F189" i="4"/>
  <c r="O188" i="4"/>
  <c r="N188" i="4"/>
  <c r="M188" i="4"/>
  <c r="M187" i="4" s="1"/>
  <c r="K188" i="4"/>
  <c r="J188" i="4"/>
  <c r="H188" i="4"/>
  <c r="H187" i="4" s="1"/>
  <c r="G188" i="4"/>
  <c r="E188" i="4"/>
  <c r="D188" i="4"/>
  <c r="O186" i="4"/>
  <c r="L186" i="4"/>
  <c r="I186" i="4"/>
  <c r="F186" i="4"/>
  <c r="O185" i="4"/>
  <c r="O184" i="4" s="1"/>
  <c r="L185" i="4"/>
  <c r="I185" i="4"/>
  <c r="F185" i="4"/>
  <c r="F184" i="4" s="1"/>
  <c r="N184" i="4"/>
  <c r="M184" i="4"/>
  <c r="K184" i="4"/>
  <c r="J184" i="4"/>
  <c r="H184" i="4"/>
  <c r="G184" i="4"/>
  <c r="E184" i="4"/>
  <c r="D184" i="4"/>
  <c r="O183" i="4"/>
  <c r="L183" i="4"/>
  <c r="I183" i="4"/>
  <c r="F183" i="4"/>
  <c r="O182" i="4"/>
  <c r="L182" i="4"/>
  <c r="I182" i="4"/>
  <c r="F182" i="4"/>
  <c r="O181" i="4"/>
  <c r="L181" i="4"/>
  <c r="I181" i="4"/>
  <c r="F181" i="4"/>
  <c r="O180" i="4"/>
  <c r="L180" i="4"/>
  <c r="I180" i="4"/>
  <c r="F180" i="4"/>
  <c r="N179" i="4"/>
  <c r="M179" i="4"/>
  <c r="K179" i="4"/>
  <c r="J179" i="4"/>
  <c r="H179" i="4"/>
  <c r="G179" i="4"/>
  <c r="E179" i="4"/>
  <c r="D179" i="4"/>
  <c r="O178" i="4"/>
  <c r="L178" i="4"/>
  <c r="I178" i="4"/>
  <c r="F178" i="4"/>
  <c r="O177" i="4"/>
  <c r="L177" i="4"/>
  <c r="I177" i="4"/>
  <c r="F177" i="4"/>
  <c r="O176" i="4"/>
  <c r="L176" i="4"/>
  <c r="I176" i="4"/>
  <c r="F176" i="4"/>
  <c r="N175" i="4"/>
  <c r="N174" i="4" s="1"/>
  <c r="N173" i="4" s="1"/>
  <c r="M175" i="4"/>
  <c r="K175" i="4"/>
  <c r="J175" i="4"/>
  <c r="I175" i="4"/>
  <c r="H175" i="4"/>
  <c r="G175" i="4"/>
  <c r="E175" i="4"/>
  <c r="E174" i="4" s="1"/>
  <c r="D175" i="4"/>
  <c r="K174" i="4"/>
  <c r="K173" i="4" s="1"/>
  <c r="O172" i="4"/>
  <c r="L172" i="4"/>
  <c r="I172" i="4"/>
  <c r="F172" i="4"/>
  <c r="O171" i="4"/>
  <c r="L171" i="4"/>
  <c r="I171" i="4"/>
  <c r="F171" i="4"/>
  <c r="O170" i="4"/>
  <c r="L170" i="4"/>
  <c r="I170" i="4"/>
  <c r="F170" i="4"/>
  <c r="O169" i="4"/>
  <c r="L169" i="4"/>
  <c r="I169" i="4"/>
  <c r="F169" i="4"/>
  <c r="O168" i="4"/>
  <c r="L168" i="4"/>
  <c r="I168" i="4"/>
  <c r="F168" i="4"/>
  <c r="O167" i="4"/>
  <c r="L167" i="4"/>
  <c r="I167" i="4"/>
  <c r="I166" i="4" s="1"/>
  <c r="I165" i="4" s="1"/>
  <c r="F167" i="4"/>
  <c r="N166" i="4"/>
  <c r="N165" i="4" s="1"/>
  <c r="M166" i="4"/>
  <c r="M165" i="4" s="1"/>
  <c r="K166" i="4"/>
  <c r="K165" i="4" s="1"/>
  <c r="J166" i="4"/>
  <c r="J165" i="4" s="1"/>
  <c r="H166" i="4"/>
  <c r="H165" i="4" s="1"/>
  <c r="G166" i="4"/>
  <c r="F166" i="4"/>
  <c r="E166" i="4"/>
  <c r="E165" i="4" s="1"/>
  <c r="D166" i="4"/>
  <c r="G165" i="4"/>
  <c r="D165" i="4"/>
  <c r="O164" i="4"/>
  <c r="L164" i="4"/>
  <c r="I164" i="4"/>
  <c r="F164" i="4"/>
  <c r="O163" i="4"/>
  <c r="L163" i="4"/>
  <c r="I163" i="4"/>
  <c r="F163" i="4"/>
  <c r="O162" i="4"/>
  <c r="L162" i="4"/>
  <c r="I162" i="4"/>
  <c r="F162" i="4"/>
  <c r="O161" i="4"/>
  <c r="O160" i="4" s="1"/>
  <c r="L161" i="4"/>
  <c r="I161" i="4"/>
  <c r="F161" i="4"/>
  <c r="F160" i="4" s="1"/>
  <c r="N160" i="4"/>
  <c r="M160" i="4"/>
  <c r="K160" i="4"/>
  <c r="J160" i="4"/>
  <c r="H160" i="4"/>
  <c r="G160" i="4"/>
  <c r="E160" i="4"/>
  <c r="D160" i="4"/>
  <c r="O159" i="4"/>
  <c r="L159" i="4"/>
  <c r="I159" i="4"/>
  <c r="F159" i="4"/>
  <c r="O158" i="4"/>
  <c r="L158" i="4"/>
  <c r="I158" i="4"/>
  <c r="F158" i="4"/>
  <c r="O157" i="4"/>
  <c r="L157" i="4"/>
  <c r="I157" i="4"/>
  <c r="F157" i="4"/>
  <c r="O156" i="4"/>
  <c r="L156" i="4"/>
  <c r="I156" i="4"/>
  <c r="F156" i="4"/>
  <c r="O155" i="4"/>
  <c r="L155" i="4"/>
  <c r="I155" i="4"/>
  <c r="F155" i="4"/>
  <c r="O154" i="4"/>
  <c r="L154" i="4"/>
  <c r="I154" i="4"/>
  <c r="F154" i="4"/>
  <c r="O153" i="4"/>
  <c r="L153" i="4"/>
  <c r="I153" i="4"/>
  <c r="F153" i="4"/>
  <c r="O152" i="4"/>
  <c r="L152" i="4"/>
  <c r="I152" i="4"/>
  <c r="F152" i="4"/>
  <c r="N151" i="4"/>
  <c r="M151" i="4"/>
  <c r="K151" i="4"/>
  <c r="J151" i="4"/>
  <c r="H151" i="4"/>
  <c r="G151" i="4"/>
  <c r="E151" i="4"/>
  <c r="D151" i="4"/>
  <c r="O150" i="4"/>
  <c r="L150" i="4"/>
  <c r="I150" i="4"/>
  <c r="F150" i="4"/>
  <c r="O149" i="4"/>
  <c r="L149" i="4"/>
  <c r="I149" i="4"/>
  <c r="F149" i="4"/>
  <c r="O148" i="4"/>
  <c r="L148" i="4"/>
  <c r="I148" i="4"/>
  <c r="F148" i="4"/>
  <c r="O147" i="4"/>
  <c r="L147" i="4"/>
  <c r="I147" i="4"/>
  <c r="F147" i="4"/>
  <c r="O146" i="4"/>
  <c r="L146" i="4"/>
  <c r="I146" i="4"/>
  <c r="F146" i="4"/>
  <c r="O145" i="4"/>
  <c r="L145" i="4"/>
  <c r="I145" i="4"/>
  <c r="F145" i="4"/>
  <c r="N144" i="4"/>
  <c r="M144" i="4"/>
  <c r="L144" i="4"/>
  <c r="K144" i="4"/>
  <c r="J144" i="4"/>
  <c r="H144" i="4"/>
  <c r="G144" i="4"/>
  <c r="E144" i="4"/>
  <c r="D144" i="4"/>
  <c r="O143" i="4"/>
  <c r="L143" i="4"/>
  <c r="I143" i="4"/>
  <c r="F143" i="4"/>
  <c r="O142" i="4"/>
  <c r="L142" i="4"/>
  <c r="I142" i="4"/>
  <c r="F142" i="4"/>
  <c r="O141" i="4"/>
  <c r="N141" i="4"/>
  <c r="M141" i="4"/>
  <c r="K141" i="4"/>
  <c r="J141" i="4"/>
  <c r="H141" i="4"/>
  <c r="G141" i="4"/>
  <c r="F141" i="4"/>
  <c r="E141" i="4"/>
  <c r="D141" i="4"/>
  <c r="O140" i="4"/>
  <c r="L140" i="4"/>
  <c r="I140" i="4"/>
  <c r="F140" i="4"/>
  <c r="O139" i="4"/>
  <c r="L139" i="4"/>
  <c r="I139" i="4"/>
  <c r="F139" i="4"/>
  <c r="O138" i="4"/>
  <c r="L138" i="4"/>
  <c r="I138" i="4"/>
  <c r="F138" i="4"/>
  <c r="O137" i="4"/>
  <c r="L137" i="4"/>
  <c r="L136" i="4" s="1"/>
  <c r="I137" i="4"/>
  <c r="F137" i="4"/>
  <c r="N136" i="4"/>
  <c r="M136" i="4"/>
  <c r="K136" i="4"/>
  <c r="J136" i="4"/>
  <c r="H136" i="4"/>
  <c r="G136" i="4"/>
  <c r="E136" i="4"/>
  <c r="D136" i="4"/>
  <c r="O135" i="4"/>
  <c r="L135" i="4"/>
  <c r="I135" i="4"/>
  <c r="F135" i="4"/>
  <c r="O134" i="4"/>
  <c r="L134" i="4"/>
  <c r="I134" i="4"/>
  <c r="F134" i="4"/>
  <c r="O133" i="4"/>
  <c r="L133" i="4"/>
  <c r="I133" i="4"/>
  <c r="F133" i="4"/>
  <c r="O132" i="4"/>
  <c r="L132" i="4"/>
  <c r="I132" i="4"/>
  <c r="I131" i="4" s="1"/>
  <c r="F132" i="4"/>
  <c r="N131" i="4"/>
  <c r="M131" i="4"/>
  <c r="K131" i="4"/>
  <c r="J131" i="4"/>
  <c r="H131" i="4"/>
  <c r="G131" i="4"/>
  <c r="E131" i="4"/>
  <c r="D131" i="4"/>
  <c r="O129" i="4"/>
  <c r="O128" i="4" s="1"/>
  <c r="L129" i="4"/>
  <c r="L128" i="4" s="1"/>
  <c r="I129" i="4"/>
  <c r="I128" i="4" s="1"/>
  <c r="F129" i="4"/>
  <c r="F128" i="4" s="1"/>
  <c r="N128" i="4"/>
  <c r="M128" i="4"/>
  <c r="K128" i="4"/>
  <c r="J128" i="4"/>
  <c r="H128" i="4"/>
  <c r="G128" i="4"/>
  <c r="E128" i="4"/>
  <c r="D128" i="4"/>
  <c r="O127" i="4"/>
  <c r="L127" i="4"/>
  <c r="I127" i="4"/>
  <c r="F127" i="4"/>
  <c r="O126" i="4"/>
  <c r="L126" i="4"/>
  <c r="I126" i="4"/>
  <c r="F126" i="4"/>
  <c r="O125" i="4"/>
  <c r="L125" i="4"/>
  <c r="I125" i="4"/>
  <c r="F125" i="4"/>
  <c r="O124" i="4"/>
  <c r="L124" i="4"/>
  <c r="I124" i="4"/>
  <c r="F124" i="4"/>
  <c r="O123" i="4"/>
  <c r="L123" i="4"/>
  <c r="I123" i="4"/>
  <c r="F123" i="4"/>
  <c r="N122" i="4"/>
  <c r="M122" i="4"/>
  <c r="K122" i="4"/>
  <c r="J122" i="4"/>
  <c r="H122" i="4"/>
  <c r="G122" i="4"/>
  <c r="E122" i="4"/>
  <c r="D122" i="4"/>
  <c r="O121" i="4"/>
  <c r="L121" i="4"/>
  <c r="I121" i="4"/>
  <c r="F121" i="4"/>
  <c r="O120" i="4"/>
  <c r="L120" i="4"/>
  <c r="I120" i="4"/>
  <c r="F120" i="4"/>
  <c r="O119" i="4"/>
  <c r="L119" i="4"/>
  <c r="I119" i="4"/>
  <c r="F119" i="4"/>
  <c r="O118" i="4"/>
  <c r="L118" i="4"/>
  <c r="I118" i="4"/>
  <c r="F118" i="4"/>
  <c r="O117" i="4"/>
  <c r="L117" i="4"/>
  <c r="I117" i="4"/>
  <c r="F117" i="4"/>
  <c r="N116" i="4"/>
  <c r="M116" i="4"/>
  <c r="K116" i="4"/>
  <c r="J116" i="4"/>
  <c r="H116" i="4"/>
  <c r="G116" i="4"/>
  <c r="E116" i="4"/>
  <c r="D116" i="4"/>
  <c r="O115" i="4"/>
  <c r="L115" i="4"/>
  <c r="I115" i="4"/>
  <c r="F115" i="4"/>
  <c r="O114" i="4"/>
  <c r="L114" i="4"/>
  <c r="I114" i="4"/>
  <c r="F114" i="4"/>
  <c r="O113" i="4"/>
  <c r="O112" i="4" s="1"/>
  <c r="L113" i="4"/>
  <c r="L112" i="4" s="1"/>
  <c r="I113" i="4"/>
  <c r="F113" i="4"/>
  <c r="N112" i="4"/>
  <c r="M112" i="4"/>
  <c r="K112" i="4"/>
  <c r="J112" i="4"/>
  <c r="H112" i="4"/>
  <c r="G112" i="4"/>
  <c r="E112" i="4"/>
  <c r="D112" i="4"/>
  <c r="O111" i="4"/>
  <c r="L111" i="4"/>
  <c r="I111" i="4"/>
  <c r="F111" i="4"/>
  <c r="O110" i="4"/>
  <c r="L110" i="4"/>
  <c r="I110" i="4"/>
  <c r="F110" i="4"/>
  <c r="O109" i="4"/>
  <c r="L109" i="4"/>
  <c r="I109" i="4"/>
  <c r="F109" i="4"/>
  <c r="O108" i="4"/>
  <c r="L108" i="4"/>
  <c r="I108" i="4"/>
  <c r="F108" i="4"/>
  <c r="O107" i="4"/>
  <c r="L107" i="4"/>
  <c r="I107" i="4"/>
  <c r="F107" i="4"/>
  <c r="O106" i="4"/>
  <c r="L106" i="4"/>
  <c r="I106" i="4"/>
  <c r="F106" i="4"/>
  <c r="O105" i="4"/>
  <c r="L105" i="4"/>
  <c r="I105" i="4"/>
  <c r="F105" i="4"/>
  <c r="O104" i="4"/>
  <c r="L104" i="4"/>
  <c r="I104" i="4"/>
  <c r="I103" i="4" s="1"/>
  <c r="F104" i="4"/>
  <c r="N103" i="4"/>
  <c r="M103" i="4"/>
  <c r="K103" i="4"/>
  <c r="J103" i="4"/>
  <c r="H103" i="4"/>
  <c r="G103" i="4"/>
  <c r="E103" i="4"/>
  <c r="D103" i="4"/>
  <c r="O102" i="4"/>
  <c r="L102" i="4"/>
  <c r="I102" i="4"/>
  <c r="F102" i="4"/>
  <c r="O101" i="4"/>
  <c r="L101" i="4"/>
  <c r="I101" i="4"/>
  <c r="F101" i="4"/>
  <c r="O100" i="4"/>
  <c r="L100" i="4"/>
  <c r="I100" i="4"/>
  <c r="F100" i="4"/>
  <c r="O99" i="4"/>
  <c r="L99" i="4"/>
  <c r="I99" i="4"/>
  <c r="F99" i="4"/>
  <c r="O98" i="4"/>
  <c r="L98" i="4"/>
  <c r="I98" i="4"/>
  <c r="F98" i="4"/>
  <c r="O97" i="4"/>
  <c r="L97" i="4"/>
  <c r="I97" i="4"/>
  <c r="F97" i="4"/>
  <c r="O96" i="4"/>
  <c r="L96" i="4"/>
  <c r="I96" i="4"/>
  <c r="F96" i="4"/>
  <c r="N95" i="4"/>
  <c r="M95" i="4"/>
  <c r="K95" i="4"/>
  <c r="J95" i="4"/>
  <c r="H95" i="4"/>
  <c r="G95" i="4"/>
  <c r="E95" i="4"/>
  <c r="D95" i="4"/>
  <c r="O94" i="4"/>
  <c r="L94" i="4"/>
  <c r="I94" i="4"/>
  <c r="F94" i="4"/>
  <c r="O93" i="4"/>
  <c r="L93" i="4"/>
  <c r="I93" i="4"/>
  <c r="F93" i="4"/>
  <c r="O92" i="4"/>
  <c r="L92" i="4"/>
  <c r="I92" i="4"/>
  <c r="F92" i="4"/>
  <c r="O91" i="4"/>
  <c r="L91" i="4"/>
  <c r="I91" i="4"/>
  <c r="F91" i="4"/>
  <c r="O90" i="4"/>
  <c r="O89" i="4" s="1"/>
  <c r="L90" i="4"/>
  <c r="I90" i="4"/>
  <c r="F90" i="4"/>
  <c r="N89" i="4"/>
  <c r="M89" i="4"/>
  <c r="K89" i="4"/>
  <c r="J89" i="4"/>
  <c r="H89" i="4"/>
  <c r="G89" i="4"/>
  <c r="E89" i="4"/>
  <c r="D89" i="4"/>
  <c r="O88" i="4"/>
  <c r="L88" i="4"/>
  <c r="I88" i="4"/>
  <c r="F88" i="4"/>
  <c r="O87" i="4"/>
  <c r="L87" i="4"/>
  <c r="I87" i="4"/>
  <c r="F87" i="4"/>
  <c r="O86" i="4"/>
  <c r="L86" i="4"/>
  <c r="I86" i="4"/>
  <c r="F86" i="4"/>
  <c r="O85" i="4"/>
  <c r="O84" i="4" s="1"/>
  <c r="L85" i="4"/>
  <c r="I85" i="4"/>
  <c r="I84" i="4" s="1"/>
  <c r="F85" i="4"/>
  <c r="F84" i="4" s="1"/>
  <c r="N84" i="4"/>
  <c r="M84" i="4"/>
  <c r="K84" i="4"/>
  <c r="J84" i="4"/>
  <c r="H84" i="4"/>
  <c r="H83" i="4" s="1"/>
  <c r="G84" i="4"/>
  <c r="G83" i="4" s="1"/>
  <c r="E84" i="4"/>
  <c r="D84" i="4"/>
  <c r="O82" i="4"/>
  <c r="L82" i="4"/>
  <c r="I82" i="4"/>
  <c r="F82" i="4"/>
  <c r="O81" i="4"/>
  <c r="O80" i="4" s="1"/>
  <c r="L81" i="4"/>
  <c r="L80" i="4" s="1"/>
  <c r="I81" i="4"/>
  <c r="I80" i="4" s="1"/>
  <c r="F81" i="4"/>
  <c r="N80" i="4"/>
  <c r="M80" i="4"/>
  <c r="K80" i="4"/>
  <c r="J80" i="4"/>
  <c r="H80" i="4"/>
  <c r="G80" i="4"/>
  <c r="F80" i="4"/>
  <c r="E80" i="4"/>
  <c r="D80" i="4"/>
  <c r="O79" i="4"/>
  <c r="L79" i="4"/>
  <c r="I79" i="4"/>
  <c r="F79" i="4"/>
  <c r="O78" i="4"/>
  <c r="L78" i="4"/>
  <c r="L77" i="4" s="1"/>
  <c r="I78" i="4"/>
  <c r="I77" i="4" s="1"/>
  <c r="F78" i="4"/>
  <c r="O77" i="4"/>
  <c r="N77" i="4"/>
  <c r="M77" i="4"/>
  <c r="K77" i="4"/>
  <c r="J77" i="4"/>
  <c r="H77" i="4"/>
  <c r="G77" i="4"/>
  <c r="G76" i="4" s="1"/>
  <c r="E77" i="4"/>
  <c r="D77" i="4"/>
  <c r="O74" i="4"/>
  <c r="L74" i="4"/>
  <c r="I74" i="4"/>
  <c r="F74" i="4"/>
  <c r="O73" i="4"/>
  <c r="L73" i="4"/>
  <c r="I73" i="4"/>
  <c r="F73" i="4"/>
  <c r="O72" i="4"/>
  <c r="L72" i="4"/>
  <c r="I72" i="4"/>
  <c r="F72" i="4"/>
  <c r="O71" i="4"/>
  <c r="L71" i="4"/>
  <c r="I71" i="4"/>
  <c r="F71" i="4"/>
  <c r="O70" i="4"/>
  <c r="L70" i="4"/>
  <c r="I70" i="4"/>
  <c r="F70" i="4"/>
  <c r="O69" i="4"/>
  <c r="O67" i="4" s="1"/>
  <c r="N69" i="4"/>
  <c r="N67" i="4" s="1"/>
  <c r="M69" i="4"/>
  <c r="M67" i="4" s="1"/>
  <c r="K69" i="4"/>
  <c r="K67" i="4" s="1"/>
  <c r="J69" i="4"/>
  <c r="J67" i="4" s="1"/>
  <c r="H69" i="4"/>
  <c r="H67" i="4" s="1"/>
  <c r="G69" i="4"/>
  <c r="G67" i="4" s="1"/>
  <c r="E69" i="4"/>
  <c r="E67" i="4" s="1"/>
  <c r="D69" i="4"/>
  <c r="D67" i="4" s="1"/>
  <c r="O68" i="4"/>
  <c r="L68" i="4"/>
  <c r="I68" i="4"/>
  <c r="F68" i="4"/>
  <c r="O66" i="4"/>
  <c r="L66" i="4"/>
  <c r="I66" i="4"/>
  <c r="F66" i="4"/>
  <c r="O65" i="4"/>
  <c r="L65" i="4"/>
  <c r="I65" i="4"/>
  <c r="F65" i="4"/>
  <c r="O64" i="4"/>
  <c r="L64" i="4"/>
  <c r="I64" i="4"/>
  <c r="F64" i="4"/>
  <c r="O63" i="4"/>
  <c r="L63" i="4"/>
  <c r="I63" i="4"/>
  <c r="F63" i="4"/>
  <c r="O62" i="4"/>
  <c r="L62" i="4"/>
  <c r="I62" i="4"/>
  <c r="F62" i="4"/>
  <c r="O61" i="4"/>
  <c r="L61" i="4"/>
  <c r="I61" i="4"/>
  <c r="F61" i="4"/>
  <c r="O60" i="4"/>
  <c r="L60" i="4"/>
  <c r="I60" i="4"/>
  <c r="F60" i="4"/>
  <c r="O59" i="4"/>
  <c r="L59" i="4"/>
  <c r="I59" i="4"/>
  <c r="F59" i="4"/>
  <c r="N58" i="4"/>
  <c r="M58" i="4"/>
  <c r="K58" i="4"/>
  <c r="J58" i="4"/>
  <c r="H58" i="4"/>
  <c r="G58" i="4"/>
  <c r="F58" i="4"/>
  <c r="F54" i="4" s="1"/>
  <c r="E58" i="4"/>
  <c r="D58" i="4"/>
  <c r="O57" i="4"/>
  <c r="L57" i="4"/>
  <c r="I57" i="4"/>
  <c r="F57" i="4"/>
  <c r="O56" i="4"/>
  <c r="O55" i="4" s="1"/>
  <c r="L56" i="4"/>
  <c r="L55" i="4" s="1"/>
  <c r="I56" i="4"/>
  <c r="F56" i="4"/>
  <c r="F55" i="4" s="1"/>
  <c r="N55" i="4"/>
  <c r="M55" i="4"/>
  <c r="M54" i="4" s="1"/>
  <c r="K55" i="4"/>
  <c r="J55" i="4"/>
  <c r="H55" i="4"/>
  <c r="H54" i="4" s="1"/>
  <c r="G55" i="4"/>
  <c r="E55" i="4"/>
  <c r="E54" i="4" s="1"/>
  <c r="D55" i="4"/>
  <c r="O47" i="4"/>
  <c r="C47" i="4" s="1"/>
  <c r="O46" i="4"/>
  <c r="C46" i="4" s="1"/>
  <c r="N45" i="4"/>
  <c r="M45" i="4"/>
  <c r="L44" i="4"/>
  <c r="L43" i="4" s="1"/>
  <c r="I44" i="4"/>
  <c r="I43" i="4" s="1"/>
  <c r="F44" i="4"/>
  <c r="F43" i="4" s="1"/>
  <c r="K43" i="4"/>
  <c r="J43" i="4"/>
  <c r="H43" i="4"/>
  <c r="G43" i="4"/>
  <c r="E43" i="4"/>
  <c r="D43" i="4"/>
  <c r="F42" i="4"/>
  <c r="C42" i="4" s="1"/>
  <c r="E41" i="4"/>
  <c r="D41" i="4"/>
  <c r="L40" i="4"/>
  <c r="C40" i="4" s="1"/>
  <c r="L39" i="4"/>
  <c r="C39" i="4" s="1"/>
  <c r="L38" i="4"/>
  <c r="C38" i="4" s="1"/>
  <c r="L37" i="4"/>
  <c r="C37" i="4" s="1"/>
  <c r="K36" i="4"/>
  <c r="J36" i="4"/>
  <c r="L35" i="4"/>
  <c r="C35" i="4" s="1"/>
  <c r="L34" i="4"/>
  <c r="C34" i="4" s="1"/>
  <c r="K33" i="4"/>
  <c r="J33" i="4"/>
  <c r="L32" i="4"/>
  <c r="C32" i="4" s="1"/>
  <c r="K31" i="4"/>
  <c r="J31" i="4"/>
  <c r="L30" i="4"/>
  <c r="C30" i="4" s="1"/>
  <c r="L29" i="4"/>
  <c r="C29" i="4" s="1"/>
  <c r="L28" i="4"/>
  <c r="C28" i="4" s="1"/>
  <c r="K27" i="4"/>
  <c r="J27" i="4"/>
  <c r="F25" i="4"/>
  <c r="C25" i="4" s="1"/>
  <c r="I24" i="4"/>
  <c r="F24" i="4"/>
  <c r="O23" i="4"/>
  <c r="L23" i="4"/>
  <c r="I23" i="4"/>
  <c r="F23" i="4"/>
  <c r="O22" i="4"/>
  <c r="O21" i="4" s="1"/>
  <c r="L22" i="4"/>
  <c r="I22" i="4"/>
  <c r="F22" i="4"/>
  <c r="N21" i="4"/>
  <c r="N289" i="4" s="1"/>
  <c r="N288" i="4" s="1"/>
  <c r="M21" i="4"/>
  <c r="M289" i="4" s="1"/>
  <c r="M288" i="4" s="1"/>
  <c r="K21" i="4"/>
  <c r="K289" i="4" s="1"/>
  <c r="K288" i="4" s="1"/>
  <c r="J21" i="4"/>
  <c r="I21" i="4"/>
  <c r="H21" i="4"/>
  <c r="H289" i="4" s="1"/>
  <c r="G21" i="4"/>
  <c r="G289" i="4" s="1"/>
  <c r="G288" i="4" s="1"/>
  <c r="E21" i="4"/>
  <c r="D21" i="4"/>
  <c r="M20" i="4"/>
  <c r="K26" i="4" l="1"/>
  <c r="C87" i="4"/>
  <c r="E83" i="4"/>
  <c r="O187" i="4"/>
  <c r="J259" i="4"/>
  <c r="C266" i="4"/>
  <c r="J54" i="4"/>
  <c r="H76" i="4"/>
  <c r="D289" i="4"/>
  <c r="D288" i="4" s="1"/>
  <c r="J76" i="4"/>
  <c r="N259" i="4"/>
  <c r="E270" i="4"/>
  <c r="E269" i="4" s="1"/>
  <c r="J269" i="4"/>
  <c r="I89" i="4"/>
  <c r="M76" i="4"/>
  <c r="C79" i="4"/>
  <c r="J187" i="4"/>
  <c r="J26" i="4"/>
  <c r="J53" i="4"/>
  <c r="L76" i="4"/>
  <c r="M83" i="4"/>
  <c r="E187" i="4"/>
  <c r="M259" i="4"/>
  <c r="H20" i="4"/>
  <c r="C63" i="4"/>
  <c r="C105" i="4"/>
  <c r="C113" i="4"/>
  <c r="C121" i="4"/>
  <c r="G174" i="4"/>
  <c r="G173" i="4" s="1"/>
  <c r="C254" i="4"/>
  <c r="C256" i="4"/>
  <c r="C274" i="4"/>
  <c r="C278" i="4"/>
  <c r="C97" i="4"/>
  <c r="C133" i="4"/>
  <c r="C149" i="4"/>
  <c r="C153" i="4"/>
  <c r="C163" i="4"/>
  <c r="C164" i="4"/>
  <c r="D174" i="4"/>
  <c r="D173" i="4" s="1"/>
  <c r="N187" i="4"/>
  <c r="C206" i="4"/>
  <c r="C222" i="4"/>
  <c r="G204" i="4"/>
  <c r="M204" i="4"/>
  <c r="G270" i="4"/>
  <c r="G269" i="4" s="1"/>
  <c r="D187" i="4"/>
  <c r="O136" i="4"/>
  <c r="C71" i="4"/>
  <c r="C138" i="4"/>
  <c r="C111" i="4"/>
  <c r="C137" i="4"/>
  <c r="N130" i="4"/>
  <c r="O95" i="4"/>
  <c r="C106" i="4"/>
  <c r="C114" i="4"/>
  <c r="C129" i="4"/>
  <c r="C157" i="4"/>
  <c r="C190" i="4"/>
  <c r="C210" i="4"/>
  <c r="C218" i="4"/>
  <c r="C219" i="4"/>
  <c r="C220" i="4"/>
  <c r="C221" i="4"/>
  <c r="C226" i="4"/>
  <c r="J231" i="4"/>
  <c r="J230" i="4" s="1"/>
  <c r="O246" i="4"/>
  <c r="H269" i="4"/>
  <c r="K270" i="4"/>
  <c r="K269" i="4" s="1"/>
  <c r="C294" i="4"/>
  <c r="C296" i="4"/>
  <c r="K83" i="4"/>
  <c r="O45" i="4"/>
  <c r="O20" i="4" s="1"/>
  <c r="N76" i="4"/>
  <c r="C109" i="4"/>
  <c r="C117" i="4"/>
  <c r="C140" i="4"/>
  <c r="L175" i="4"/>
  <c r="C22" i="4"/>
  <c r="F41" i="4"/>
  <c r="C41" i="4" s="1"/>
  <c r="E53" i="4"/>
  <c r="C60" i="4"/>
  <c r="C62" i="4"/>
  <c r="K76" i="4"/>
  <c r="C94" i="4"/>
  <c r="C101" i="4"/>
  <c r="O122" i="4"/>
  <c r="J130" i="4"/>
  <c r="O131" i="4"/>
  <c r="O166" i="4"/>
  <c r="O165" i="4" s="1"/>
  <c r="C177" i="4"/>
  <c r="J174" i="4"/>
  <c r="J173" i="4" s="1"/>
  <c r="I187" i="4"/>
  <c r="C202" i="4"/>
  <c r="C214" i="4"/>
  <c r="C228" i="4"/>
  <c r="C229" i="4"/>
  <c r="M231" i="4"/>
  <c r="M230" i="4" s="1"/>
  <c r="C242" i="4"/>
  <c r="O252" i="4"/>
  <c r="O251" i="4" s="1"/>
  <c r="L264" i="4"/>
  <c r="C145" i="4"/>
  <c r="C147" i="4"/>
  <c r="C169" i="4"/>
  <c r="C181" i="4"/>
  <c r="C182" i="4"/>
  <c r="L196" i="4"/>
  <c r="G195" i="4"/>
  <c r="M195" i="4"/>
  <c r="H204" i="4"/>
  <c r="L205" i="4"/>
  <c r="C232" i="4"/>
  <c r="D231" i="4"/>
  <c r="D230" i="4" s="1"/>
  <c r="H231" i="4"/>
  <c r="C250" i="4"/>
  <c r="C258" i="4"/>
  <c r="C262" i="4"/>
  <c r="C263" i="4"/>
  <c r="D270" i="4"/>
  <c r="D269" i="4" s="1"/>
  <c r="O290" i="4"/>
  <c r="L21" i="4"/>
  <c r="L27" i="4"/>
  <c r="C27" i="4" s="1"/>
  <c r="C125" i="4"/>
  <c r="I179" i="4"/>
  <c r="I174" i="4" s="1"/>
  <c r="H230" i="4"/>
  <c r="E289" i="4"/>
  <c r="E288" i="4" s="1"/>
  <c r="O289" i="4"/>
  <c r="C64" i="4"/>
  <c r="E76" i="4"/>
  <c r="O76" i="4"/>
  <c r="C82" i="4"/>
  <c r="D83" i="4"/>
  <c r="N83" i="4"/>
  <c r="L84" i="4"/>
  <c r="C84" i="4" s="1"/>
  <c r="C93" i="4"/>
  <c r="C98" i="4"/>
  <c r="C110" i="4"/>
  <c r="F112" i="4"/>
  <c r="C118" i="4"/>
  <c r="C126" i="4"/>
  <c r="C134" i="4"/>
  <c r="C135" i="4"/>
  <c r="D130" i="4"/>
  <c r="H130" i="4"/>
  <c r="H75" i="4" s="1"/>
  <c r="I136" i="4"/>
  <c r="I144" i="4"/>
  <c r="C168" i="4"/>
  <c r="E173" i="4"/>
  <c r="L179" i="4"/>
  <c r="L174" i="4" s="1"/>
  <c r="C186" i="4"/>
  <c r="L188" i="4"/>
  <c r="L187" i="4" s="1"/>
  <c r="C207" i="4"/>
  <c r="I216" i="4"/>
  <c r="C224" i="4"/>
  <c r="C225" i="4"/>
  <c r="C237" i="4"/>
  <c r="C239" i="4"/>
  <c r="O238" i="4"/>
  <c r="I252" i="4"/>
  <c r="I251" i="4" s="1"/>
  <c r="L252" i="4"/>
  <c r="L251" i="4" s="1"/>
  <c r="O264" i="4"/>
  <c r="O272" i="4"/>
  <c r="C280" i="4"/>
  <c r="C285" i="4"/>
  <c r="H53" i="4"/>
  <c r="M53" i="4"/>
  <c r="F21" i="4"/>
  <c r="G20" i="4"/>
  <c r="K54" i="4"/>
  <c r="K53" i="4" s="1"/>
  <c r="D54" i="4"/>
  <c r="D53" i="4" s="1"/>
  <c r="N54" i="4"/>
  <c r="N53" i="4" s="1"/>
  <c r="C61" i="4"/>
  <c r="I58" i="4"/>
  <c r="C65" i="4"/>
  <c r="C68" i="4"/>
  <c r="C85" i="4"/>
  <c r="C91" i="4"/>
  <c r="C102" i="4"/>
  <c r="C108" i="4"/>
  <c r="C127" i="4"/>
  <c r="K130" i="4"/>
  <c r="C143" i="4"/>
  <c r="C150" i="4"/>
  <c r="C156" i="4"/>
  <c r="L160" i="4"/>
  <c r="C171" i="4"/>
  <c r="C172" i="4"/>
  <c r="L184" i="4"/>
  <c r="H195" i="4"/>
  <c r="I205" i="4"/>
  <c r="C208" i="4"/>
  <c r="C213" i="4"/>
  <c r="C234" i="4"/>
  <c r="C245" i="4"/>
  <c r="C247" i="4"/>
  <c r="L260" i="4"/>
  <c r="C275" i="4"/>
  <c r="C281" i="4"/>
  <c r="C282" i="4"/>
  <c r="C293" i="4"/>
  <c r="I69" i="4"/>
  <c r="I67" i="4" s="1"/>
  <c r="E204" i="4"/>
  <c r="C227" i="4"/>
  <c r="J289" i="4"/>
  <c r="J288" i="4" s="1"/>
  <c r="N20" i="4"/>
  <c r="D20" i="4"/>
  <c r="H288" i="4"/>
  <c r="C24" i="4"/>
  <c r="L31" i="4"/>
  <c r="C31" i="4" s="1"/>
  <c r="C43" i="4"/>
  <c r="G54" i="4"/>
  <c r="G53" i="4" s="1"/>
  <c r="C57" i="4"/>
  <c r="C59" i="4"/>
  <c r="L58" i="4"/>
  <c r="L54" i="4" s="1"/>
  <c r="C74" i="4"/>
  <c r="D76" i="4"/>
  <c r="D75" i="4" s="1"/>
  <c r="L89" i="4"/>
  <c r="C100" i="4"/>
  <c r="C107" i="4"/>
  <c r="L122" i="4"/>
  <c r="L131" i="4"/>
  <c r="F136" i="4"/>
  <c r="G130" i="4"/>
  <c r="G75" i="4" s="1"/>
  <c r="I141" i="4"/>
  <c r="C154" i="4"/>
  <c r="I151" i="4"/>
  <c r="C159" i="4"/>
  <c r="C161" i="4"/>
  <c r="H174" i="4"/>
  <c r="H173" i="4" s="1"/>
  <c r="C178" i="4"/>
  <c r="C185" i="4"/>
  <c r="G187" i="4"/>
  <c r="K187" i="4"/>
  <c r="K195" i="4"/>
  <c r="C201" i="4"/>
  <c r="D204" i="4"/>
  <c r="D195" i="4" s="1"/>
  <c r="C212" i="4"/>
  <c r="C244" i="4"/>
  <c r="C257" i="4"/>
  <c r="O260" i="4"/>
  <c r="C268" i="4"/>
  <c r="L272" i="4"/>
  <c r="O276" i="4"/>
  <c r="C295" i="4"/>
  <c r="F289" i="4"/>
  <c r="F288" i="4" s="1"/>
  <c r="J20" i="4"/>
  <c r="K20" i="4"/>
  <c r="C23" i="4"/>
  <c r="L33" i="4"/>
  <c r="C33" i="4" s="1"/>
  <c r="I55" i="4"/>
  <c r="O58" i="4"/>
  <c r="F69" i="4"/>
  <c r="F67" i="4" s="1"/>
  <c r="F53" i="4" s="1"/>
  <c r="C70" i="4"/>
  <c r="I76" i="4"/>
  <c r="C86" i="4"/>
  <c r="F89" i="4"/>
  <c r="C90" i="4"/>
  <c r="L95" i="4"/>
  <c r="C99" i="4"/>
  <c r="I95" i="4"/>
  <c r="L116" i="4"/>
  <c r="C120" i="4"/>
  <c r="F116" i="4"/>
  <c r="C56" i="4"/>
  <c r="C72" i="4"/>
  <c r="C73" i="4"/>
  <c r="C80" i="4"/>
  <c r="C81" i="4"/>
  <c r="C88" i="4"/>
  <c r="C124" i="4"/>
  <c r="F122" i="4"/>
  <c r="C142" i="4"/>
  <c r="L141" i="4"/>
  <c r="C148" i="4"/>
  <c r="F144" i="4"/>
  <c r="E20" i="4"/>
  <c r="I20" i="4"/>
  <c r="L36" i="4"/>
  <c r="C36" i="4" s="1"/>
  <c r="C44" i="4"/>
  <c r="C66" i="4"/>
  <c r="L69" i="4"/>
  <c r="L67" i="4" s="1"/>
  <c r="N75" i="4"/>
  <c r="N52" i="4" s="1"/>
  <c r="F77" i="4"/>
  <c r="C78" i="4"/>
  <c r="J83" i="4"/>
  <c r="C96" i="4"/>
  <c r="F95" i="4"/>
  <c r="C176" i="4"/>
  <c r="F175" i="4"/>
  <c r="C241" i="4"/>
  <c r="F238" i="4"/>
  <c r="C265" i="4"/>
  <c r="F264" i="4"/>
  <c r="C104" i="4"/>
  <c r="F103" i="4"/>
  <c r="O103" i="4"/>
  <c r="C119" i="4"/>
  <c r="I116" i="4"/>
  <c r="C128" i="4"/>
  <c r="M130" i="4"/>
  <c r="C146" i="4"/>
  <c r="O151" i="4"/>
  <c r="L151" i="4"/>
  <c r="C158" i="4"/>
  <c r="C167" i="4"/>
  <c r="O179" i="4"/>
  <c r="C253" i="4"/>
  <c r="F252" i="4"/>
  <c r="C152" i="4"/>
  <c r="F151" i="4"/>
  <c r="F165" i="4"/>
  <c r="M174" i="4"/>
  <c r="M173" i="4" s="1"/>
  <c r="C180" i="4"/>
  <c r="F179" i="4"/>
  <c r="N230" i="4"/>
  <c r="O231" i="4"/>
  <c r="C248" i="4"/>
  <c r="I246" i="4"/>
  <c r="I283" i="4"/>
  <c r="C284" i="4"/>
  <c r="C92" i="4"/>
  <c r="L103" i="4"/>
  <c r="C115" i="4"/>
  <c r="I112" i="4"/>
  <c r="C112" i="4" s="1"/>
  <c r="O116" i="4"/>
  <c r="I122" i="4"/>
  <c r="C123" i="4"/>
  <c r="E130" i="4"/>
  <c r="C132" i="4"/>
  <c r="F131" i="4"/>
  <c r="C139" i="4"/>
  <c r="O144" i="4"/>
  <c r="C155" i="4"/>
  <c r="C162" i="4"/>
  <c r="L166" i="4"/>
  <c r="L165" i="4" s="1"/>
  <c r="C170" i="4"/>
  <c r="O175" i="4"/>
  <c r="C183" i="4"/>
  <c r="C209" i="4"/>
  <c r="F205" i="4"/>
  <c r="I160" i="4"/>
  <c r="I184" i="4"/>
  <c r="C184" i="4" s="1"/>
  <c r="C200" i="4"/>
  <c r="I198" i="4"/>
  <c r="I196" i="4" s="1"/>
  <c r="C203" i="4"/>
  <c r="C211" i="4"/>
  <c r="C223" i="4"/>
  <c r="C233" i="4"/>
  <c r="G231" i="4"/>
  <c r="G230" i="4" s="1"/>
  <c r="C240" i="4"/>
  <c r="I238" i="4"/>
  <c r="C243" i="4"/>
  <c r="C255" i="4"/>
  <c r="I259" i="4"/>
  <c r="C267" i="4"/>
  <c r="M270" i="4"/>
  <c r="M269" i="4" s="1"/>
  <c r="C277" i="4"/>
  <c r="F276" i="4"/>
  <c r="C189" i="4"/>
  <c r="F188" i="4"/>
  <c r="C193" i="4"/>
  <c r="F192" i="4"/>
  <c r="E195" i="4"/>
  <c r="C197" i="4"/>
  <c r="F196" i="4"/>
  <c r="J204" i="4"/>
  <c r="J195" i="4" s="1"/>
  <c r="N204" i="4"/>
  <c r="N195" i="4" s="1"/>
  <c r="C215" i="4"/>
  <c r="O216" i="4"/>
  <c r="L216" i="4"/>
  <c r="L204" i="4" s="1"/>
  <c r="L195" i="4" s="1"/>
  <c r="C235" i="4"/>
  <c r="C236" i="4"/>
  <c r="L238" i="4"/>
  <c r="L231" i="4" s="1"/>
  <c r="E259" i="4"/>
  <c r="E230" i="4" s="1"/>
  <c r="C261" i="4"/>
  <c r="F260" i="4"/>
  <c r="C271" i="4"/>
  <c r="I270" i="4"/>
  <c r="I269" i="4" s="1"/>
  <c r="C279" i="4"/>
  <c r="O196" i="4"/>
  <c r="O205" i="4"/>
  <c r="C217" i="4"/>
  <c r="F216" i="4"/>
  <c r="K231" i="4"/>
  <c r="K230" i="4" s="1"/>
  <c r="K194" i="4" s="1"/>
  <c r="C249" i="4"/>
  <c r="F246" i="4"/>
  <c r="C273" i="4"/>
  <c r="F272" i="4"/>
  <c r="L276" i="4"/>
  <c r="L270" i="4" s="1"/>
  <c r="L269" i="4" s="1"/>
  <c r="C283" i="4"/>
  <c r="C292" i="4"/>
  <c r="I290" i="4"/>
  <c r="C297" i="4"/>
  <c r="O288" i="4"/>
  <c r="C199" i="4"/>
  <c r="C291" i="4"/>
  <c r="G194" i="4" l="1"/>
  <c r="C290" i="4"/>
  <c r="J75" i="4"/>
  <c r="F20" i="4"/>
  <c r="K75" i="4"/>
  <c r="I204" i="4"/>
  <c r="L173" i="4"/>
  <c r="C21" i="4"/>
  <c r="L259" i="4"/>
  <c r="N194" i="4"/>
  <c r="J52" i="4"/>
  <c r="O259" i="4"/>
  <c r="O230" i="4" s="1"/>
  <c r="D194" i="4"/>
  <c r="I130" i="4"/>
  <c r="M75" i="4"/>
  <c r="L289" i="4"/>
  <c r="L288" i="4" s="1"/>
  <c r="C160" i="4"/>
  <c r="L230" i="4"/>
  <c r="L194" i="4" s="1"/>
  <c r="C45" i="4"/>
  <c r="C89" i="4"/>
  <c r="J286" i="4"/>
  <c r="K52" i="4"/>
  <c r="E75" i="4"/>
  <c r="E52" i="4" s="1"/>
  <c r="C264" i="4"/>
  <c r="G286" i="4"/>
  <c r="H286" i="4"/>
  <c r="E286" i="4"/>
  <c r="M52" i="4"/>
  <c r="M51" i="4" s="1"/>
  <c r="O130" i="4"/>
  <c r="C58" i="4"/>
  <c r="K51" i="4"/>
  <c r="K287" i="4" s="1"/>
  <c r="I195" i="4"/>
  <c r="I194" i="4" s="1"/>
  <c r="C179" i="4"/>
  <c r="L130" i="4"/>
  <c r="E194" i="4"/>
  <c r="E51" i="4" s="1"/>
  <c r="C246" i="4"/>
  <c r="D286" i="4"/>
  <c r="O83" i="4"/>
  <c r="O54" i="4"/>
  <c r="O53" i="4" s="1"/>
  <c r="N51" i="4"/>
  <c r="N50" i="4" s="1"/>
  <c r="C276" i="4"/>
  <c r="I231" i="4"/>
  <c r="I230" i="4" s="1"/>
  <c r="O174" i="4"/>
  <c r="O173" i="4" s="1"/>
  <c r="C95" i="4"/>
  <c r="C141" i="4"/>
  <c r="L83" i="4"/>
  <c r="H194" i="4"/>
  <c r="D52" i="4"/>
  <c r="O270" i="4"/>
  <c r="O269" i="4" s="1"/>
  <c r="M194" i="4"/>
  <c r="L53" i="4"/>
  <c r="G52" i="4"/>
  <c r="G51" i="4" s="1"/>
  <c r="H52" i="4"/>
  <c r="C136" i="4"/>
  <c r="K50" i="4"/>
  <c r="C238" i="4"/>
  <c r="F231" i="4"/>
  <c r="I83" i="4"/>
  <c r="I75" i="4" s="1"/>
  <c r="F83" i="4"/>
  <c r="C216" i="4"/>
  <c r="N286" i="4"/>
  <c r="J194" i="4"/>
  <c r="J51" i="4" s="1"/>
  <c r="C192" i="4"/>
  <c r="F191" i="4"/>
  <c r="C191" i="4" s="1"/>
  <c r="M286" i="4"/>
  <c r="C151" i="4"/>
  <c r="C198" i="4"/>
  <c r="C144" i="4"/>
  <c r="C122" i="4"/>
  <c r="C67" i="4"/>
  <c r="C116" i="4"/>
  <c r="C69" i="4"/>
  <c r="L26" i="4"/>
  <c r="F270" i="4"/>
  <c r="C272" i="4"/>
  <c r="C260" i="4"/>
  <c r="F259" i="4"/>
  <c r="C205" i="4"/>
  <c r="F204" i="4"/>
  <c r="C196" i="4"/>
  <c r="C175" i="4"/>
  <c r="F174" i="4"/>
  <c r="K286" i="4"/>
  <c r="F76" i="4"/>
  <c r="C77" i="4"/>
  <c r="I173" i="4"/>
  <c r="C131" i="4"/>
  <c r="F130" i="4"/>
  <c r="C130" i="4" s="1"/>
  <c r="C166" i="4"/>
  <c r="C252" i="4"/>
  <c r="F251" i="4"/>
  <c r="C251" i="4" s="1"/>
  <c r="O204" i="4"/>
  <c r="O195" i="4" s="1"/>
  <c r="C188" i="4"/>
  <c r="C165" i="4"/>
  <c r="C103" i="4"/>
  <c r="I289" i="4"/>
  <c r="I288" i="4" s="1"/>
  <c r="I54" i="4"/>
  <c r="C55" i="4"/>
  <c r="C259" i="4" l="1"/>
  <c r="L75" i="4"/>
  <c r="L52" i="4" s="1"/>
  <c r="L51" i="4" s="1"/>
  <c r="L50" i="4" s="1"/>
  <c r="O194" i="4"/>
  <c r="C288" i="4"/>
  <c r="D51" i="4"/>
  <c r="D287" i="4" s="1"/>
  <c r="E287" i="4"/>
  <c r="E50" i="4"/>
  <c r="O75" i="4"/>
  <c r="O52" i="4" s="1"/>
  <c r="H51" i="4"/>
  <c r="H50" i="4" s="1"/>
  <c r="L286" i="4"/>
  <c r="C289" i="4"/>
  <c r="G50" i="4"/>
  <c r="G287" i="4"/>
  <c r="F187" i="4"/>
  <c r="C187" i="4" s="1"/>
  <c r="N287" i="4"/>
  <c r="H287" i="4"/>
  <c r="C204" i="4"/>
  <c r="F230" i="4"/>
  <c r="C230" i="4" s="1"/>
  <c r="C231" i="4"/>
  <c r="O286" i="4"/>
  <c r="M50" i="4"/>
  <c r="M287" i="4"/>
  <c r="F195" i="4"/>
  <c r="F269" i="4"/>
  <c r="C270" i="4"/>
  <c r="I53" i="4"/>
  <c r="C54" i="4"/>
  <c r="C76" i="4"/>
  <c r="F75" i="4"/>
  <c r="F173" i="4"/>
  <c r="C173" i="4" s="1"/>
  <c r="C174" i="4"/>
  <c r="J50" i="4"/>
  <c r="J287" i="4"/>
  <c r="C26" i="4"/>
  <c r="L20" i="4"/>
  <c r="C20" i="4" s="1"/>
  <c r="O51" i="4"/>
  <c r="C83" i="4"/>
  <c r="D50" i="4" l="1"/>
  <c r="L287" i="4"/>
  <c r="C269" i="4"/>
  <c r="F286" i="4"/>
  <c r="F194" i="4"/>
  <c r="C194" i="4" s="1"/>
  <c r="C195" i="4"/>
  <c r="I52" i="4"/>
  <c r="I51" i="4" s="1"/>
  <c r="C53" i="4"/>
  <c r="O50" i="4"/>
  <c r="O287" i="4"/>
  <c r="C75" i="4"/>
  <c r="F52" i="4"/>
  <c r="I286" i="4"/>
  <c r="F51" i="4" l="1"/>
  <c r="C52" i="4"/>
  <c r="C286" i="4"/>
  <c r="I287" i="4"/>
  <c r="I50" i="4"/>
  <c r="F287" i="4" l="1"/>
  <c r="C287" i="4" s="1"/>
  <c r="F50" i="4"/>
  <c r="C50" i="4" s="1"/>
  <c r="C51" i="4"/>
  <c r="O298" i="3" l="1"/>
  <c r="L298" i="3"/>
  <c r="I298" i="3"/>
  <c r="F298" i="3"/>
  <c r="O297" i="3"/>
  <c r="L297" i="3"/>
  <c r="I297" i="3"/>
  <c r="F297" i="3"/>
  <c r="O296" i="3"/>
  <c r="L296" i="3"/>
  <c r="I296" i="3"/>
  <c r="F296" i="3"/>
  <c r="O295" i="3"/>
  <c r="L295" i="3"/>
  <c r="I295" i="3"/>
  <c r="F295" i="3"/>
  <c r="O294" i="3"/>
  <c r="L294" i="3"/>
  <c r="I294" i="3"/>
  <c r="F294" i="3"/>
  <c r="C294" i="3" s="1"/>
  <c r="O293" i="3"/>
  <c r="L293" i="3"/>
  <c r="I293" i="3"/>
  <c r="F293" i="3"/>
  <c r="O292" i="3"/>
  <c r="L292" i="3"/>
  <c r="I292" i="3"/>
  <c r="F292" i="3"/>
  <c r="C292" i="3" s="1"/>
  <c r="O291" i="3"/>
  <c r="L291" i="3"/>
  <c r="I291" i="3"/>
  <c r="F291" i="3"/>
  <c r="C291" i="3" s="1"/>
  <c r="N290" i="3"/>
  <c r="M290" i="3"/>
  <c r="L290" i="3"/>
  <c r="K290" i="3"/>
  <c r="J290" i="3"/>
  <c r="H290" i="3"/>
  <c r="G290" i="3"/>
  <c r="E290" i="3"/>
  <c r="D290" i="3"/>
  <c r="O285" i="3"/>
  <c r="L285" i="3"/>
  <c r="I285" i="3"/>
  <c r="F285" i="3"/>
  <c r="O284" i="3"/>
  <c r="O283" i="3" s="1"/>
  <c r="L284" i="3"/>
  <c r="L283" i="3" s="1"/>
  <c r="I284" i="3"/>
  <c r="I283" i="3" s="1"/>
  <c r="F284" i="3"/>
  <c r="F283" i="3" s="1"/>
  <c r="N283" i="3"/>
  <c r="M283" i="3"/>
  <c r="K283" i="3"/>
  <c r="J283" i="3"/>
  <c r="H283" i="3"/>
  <c r="G283" i="3"/>
  <c r="E283" i="3"/>
  <c r="D283" i="3"/>
  <c r="O282" i="3"/>
  <c r="L282" i="3"/>
  <c r="L281" i="3" s="1"/>
  <c r="I282" i="3"/>
  <c r="I281" i="3" s="1"/>
  <c r="F282" i="3"/>
  <c r="O281" i="3"/>
  <c r="N281" i="3"/>
  <c r="M281" i="3"/>
  <c r="K281" i="3"/>
  <c r="J281" i="3"/>
  <c r="H281" i="3"/>
  <c r="G281" i="3"/>
  <c r="F281" i="3"/>
  <c r="E281" i="3"/>
  <c r="D281" i="3"/>
  <c r="O280" i="3"/>
  <c r="L280" i="3"/>
  <c r="I280" i="3"/>
  <c r="F280" i="3"/>
  <c r="O279" i="3"/>
  <c r="L279" i="3"/>
  <c r="I279" i="3"/>
  <c r="F279" i="3"/>
  <c r="O278" i="3"/>
  <c r="L278" i="3"/>
  <c r="I278" i="3"/>
  <c r="F278" i="3"/>
  <c r="O277" i="3"/>
  <c r="L277" i="3"/>
  <c r="I277" i="3"/>
  <c r="I276" i="3" s="1"/>
  <c r="F277" i="3"/>
  <c r="O276" i="3"/>
  <c r="N276" i="3"/>
  <c r="M276" i="3"/>
  <c r="K276" i="3"/>
  <c r="J276" i="3"/>
  <c r="H276" i="3"/>
  <c r="G276" i="3"/>
  <c r="E276" i="3"/>
  <c r="D276" i="3"/>
  <c r="O275" i="3"/>
  <c r="L275" i="3"/>
  <c r="I275" i="3"/>
  <c r="F275" i="3"/>
  <c r="O274" i="3"/>
  <c r="L274" i="3"/>
  <c r="I274" i="3"/>
  <c r="F274" i="3"/>
  <c r="O273" i="3"/>
  <c r="L273" i="3"/>
  <c r="I273" i="3"/>
  <c r="I272" i="3" s="1"/>
  <c r="F273" i="3"/>
  <c r="O272" i="3"/>
  <c r="N272" i="3"/>
  <c r="N270" i="3" s="1"/>
  <c r="N269" i="3" s="1"/>
  <c r="M272" i="3"/>
  <c r="K272" i="3"/>
  <c r="J272" i="3"/>
  <c r="H272" i="3"/>
  <c r="H270" i="3" s="1"/>
  <c r="H269" i="3" s="1"/>
  <c r="G272" i="3"/>
  <c r="F272" i="3"/>
  <c r="E272" i="3"/>
  <c r="D272" i="3"/>
  <c r="O271" i="3"/>
  <c r="L271" i="3"/>
  <c r="I271" i="3"/>
  <c r="F271" i="3"/>
  <c r="O268" i="3"/>
  <c r="L268" i="3"/>
  <c r="I268" i="3"/>
  <c r="F268" i="3"/>
  <c r="O267" i="3"/>
  <c r="L267" i="3"/>
  <c r="I267" i="3"/>
  <c r="F267" i="3"/>
  <c r="O266" i="3"/>
  <c r="L266" i="3"/>
  <c r="I266" i="3"/>
  <c r="F266" i="3"/>
  <c r="O265" i="3"/>
  <c r="L265" i="3"/>
  <c r="I265" i="3"/>
  <c r="I264" i="3" s="1"/>
  <c r="F265" i="3"/>
  <c r="N264" i="3"/>
  <c r="M264" i="3"/>
  <c r="K264" i="3"/>
  <c r="J264" i="3"/>
  <c r="H264" i="3"/>
  <c r="G264" i="3"/>
  <c r="E264" i="3"/>
  <c r="D264" i="3"/>
  <c r="O263" i="3"/>
  <c r="L263" i="3"/>
  <c r="I263" i="3"/>
  <c r="F263" i="3"/>
  <c r="O262" i="3"/>
  <c r="L262" i="3"/>
  <c r="I262" i="3"/>
  <c r="F262" i="3"/>
  <c r="O261" i="3"/>
  <c r="L261" i="3"/>
  <c r="I261" i="3"/>
  <c r="I260" i="3" s="1"/>
  <c r="I259" i="3" s="1"/>
  <c r="F261" i="3"/>
  <c r="O260" i="3"/>
  <c r="N260" i="3"/>
  <c r="M260" i="3"/>
  <c r="K260" i="3"/>
  <c r="J260" i="3"/>
  <c r="J259" i="3" s="1"/>
  <c r="H260" i="3"/>
  <c r="G260" i="3"/>
  <c r="E260" i="3"/>
  <c r="D260" i="3"/>
  <c r="D259" i="3" s="1"/>
  <c r="O258" i="3"/>
  <c r="L258" i="3"/>
  <c r="I258" i="3"/>
  <c r="F258" i="3"/>
  <c r="O257" i="3"/>
  <c r="L257" i="3"/>
  <c r="I257" i="3"/>
  <c r="F257" i="3"/>
  <c r="O256" i="3"/>
  <c r="L256" i="3"/>
  <c r="I256" i="3"/>
  <c r="F256" i="3"/>
  <c r="O255" i="3"/>
  <c r="L255" i="3"/>
  <c r="I255" i="3"/>
  <c r="F255" i="3"/>
  <c r="O254" i="3"/>
  <c r="L254" i="3"/>
  <c r="I254" i="3"/>
  <c r="F254" i="3"/>
  <c r="O253" i="3"/>
  <c r="L253" i="3"/>
  <c r="I253" i="3"/>
  <c r="I252" i="3" s="1"/>
  <c r="F253" i="3"/>
  <c r="N252" i="3"/>
  <c r="N251" i="3" s="1"/>
  <c r="M252" i="3"/>
  <c r="M251" i="3" s="1"/>
  <c r="K252" i="3"/>
  <c r="K251" i="3" s="1"/>
  <c r="J252" i="3"/>
  <c r="J251" i="3" s="1"/>
  <c r="H252" i="3"/>
  <c r="H251" i="3" s="1"/>
  <c r="G252" i="3"/>
  <c r="G251" i="3" s="1"/>
  <c r="E252" i="3"/>
  <c r="E251" i="3" s="1"/>
  <c r="D252" i="3"/>
  <c r="D251" i="3" s="1"/>
  <c r="O250" i="3"/>
  <c r="L250" i="3"/>
  <c r="I250" i="3"/>
  <c r="F250" i="3"/>
  <c r="O249" i="3"/>
  <c r="L249" i="3"/>
  <c r="I249" i="3"/>
  <c r="F249" i="3"/>
  <c r="O248" i="3"/>
  <c r="C248" i="3" s="1"/>
  <c r="L248" i="3"/>
  <c r="I248" i="3"/>
  <c r="F248" i="3"/>
  <c r="O247" i="3"/>
  <c r="L247" i="3"/>
  <c r="I247" i="3"/>
  <c r="F247" i="3"/>
  <c r="N246" i="3"/>
  <c r="M246" i="3"/>
  <c r="K246" i="3"/>
  <c r="J246" i="3"/>
  <c r="H246" i="3"/>
  <c r="G246" i="3"/>
  <c r="E246" i="3"/>
  <c r="D246" i="3"/>
  <c r="O245" i="3"/>
  <c r="L245" i="3"/>
  <c r="I245" i="3"/>
  <c r="F245" i="3"/>
  <c r="O244" i="3"/>
  <c r="L244" i="3"/>
  <c r="I244" i="3"/>
  <c r="F244" i="3"/>
  <c r="O243" i="3"/>
  <c r="L243" i="3"/>
  <c r="I243" i="3"/>
  <c r="F243" i="3"/>
  <c r="O242" i="3"/>
  <c r="L242" i="3"/>
  <c r="I242" i="3"/>
  <c r="F242" i="3"/>
  <c r="O241" i="3"/>
  <c r="L241" i="3"/>
  <c r="I241" i="3"/>
  <c r="F241" i="3"/>
  <c r="O240" i="3"/>
  <c r="L240" i="3"/>
  <c r="I240" i="3"/>
  <c r="F240" i="3"/>
  <c r="O239" i="3"/>
  <c r="L239" i="3"/>
  <c r="I239" i="3"/>
  <c r="F239" i="3"/>
  <c r="N238" i="3"/>
  <c r="M238" i="3"/>
  <c r="K238" i="3"/>
  <c r="J238" i="3"/>
  <c r="H238" i="3"/>
  <c r="G238" i="3"/>
  <c r="E238" i="3"/>
  <c r="D238" i="3"/>
  <c r="O237" i="3"/>
  <c r="L237" i="3"/>
  <c r="I237" i="3"/>
  <c r="F237" i="3"/>
  <c r="O236" i="3"/>
  <c r="O235" i="3" s="1"/>
  <c r="L236" i="3"/>
  <c r="I236" i="3"/>
  <c r="F236" i="3"/>
  <c r="F235" i="3" s="1"/>
  <c r="C236" i="3"/>
  <c r="N235" i="3"/>
  <c r="M235" i="3"/>
  <c r="L235" i="3"/>
  <c r="K235" i="3"/>
  <c r="K231" i="3" s="1"/>
  <c r="J235" i="3"/>
  <c r="I235" i="3"/>
  <c r="H235" i="3"/>
  <c r="G235" i="3"/>
  <c r="G231" i="3" s="1"/>
  <c r="E235" i="3"/>
  <c r="D235" i="3"/>
  <c r="O234" i="3"/>
  <c r="L234" i="3"/>
  <c r="L233" i="3" s="1"/>
  <c r="I234" i="3"/>
  <c r="I233" i="3" s="1"/>
  <c r="F234" i="3"/>
  <c r="O233" i="3"/>
  <c r="N233" i="3"/>
  <c r="N231" i="3" s="1"/>
  <c r="M233" i="3"/>
  <c r="K233" i="3"/>
  <c r="J233" i="3"/>
  <c r="J231" i="3" s="1"/>
  <c r="H233" i="3"/>
  <c r="G233" i="3"/>
  <c r="F233" i="3"/>
  <c r="E233" i="3"/>
  <c r="D233" i="3"/>
  <c r="O232" i="3"/>
  <c r="L232" i="3"/>
  <c r="I232" i="3"/>
  <c r="F232" i="3"/>
  <c r="O229" i="3"/>
  <c r="L229" i="3"/>
  <c r="I229" i="3"/>
  <c r="F229" i="3"/>
  <c r="O228" i="3"/>
  <c r="O227" i="3" s="1"/>
  <c r="L228" i="3"/>
  <c r="I228" i="3"/>
  <c r="F228" i="3"/>
  <c r="N227" i="3"/>
  <c r="M227" i="3"/>
  <c r="L227" i="3"/>
  <c r="K227" i="3"/>
  <c r="J227" i="3"/>
  <c r="H227" i="3"/>
  <c r="G227" i="3"/>
  <c r="F227" i="3"/>
  <c r="E227" i="3"/>
  <c r="D227" i="3"/>
  <c r="O226" i="3"/>
  <c r="L226" i="3"/>
  <c r="I226" i="3"/>
  <c r="F226" i="3"/>
  <c r="O225" i="3"/>
  <c r="L225" i="3"/>
  <c r="I225" i="3"/>
  <c r="F225" i="3"/>
  <c r="O224" i="3"/>
  <c r="L224" i="3"/>
  <c r="I224" i="3"/>
  <c r="F224" i="3"/>
  <c r="O223" i="3"/>
  <c r="L223" i="3"/>
  <c r="I223" i="3"/>
  <c r="F223" i="3"/>
  <c r="O222" i="3"/>
  <c r="L222" i="3"/>
  <c r="I222" i="3"/>
  <c r="F222" i="3"/>
  <c r="O221" i="3"/>
  <c r="L221" i="3"/>
  <c r="I221" i="3"/>
  <c r="F221" i="3"/>
  <c r="O220" i="3"/>
  <c r="L220" i="3"/>
  <c r="I220" i="3"/>
  <c r="F220" i="3"/>
  <c r="O219" i="3"/>
  <c r="L219" i="3"/>
  <c r="I219" i="3"/>
  <c r="F219" i="3"/>
  <c r="O218" i="3"/>
  <c r="L218" i="3"/>
  <c r="I218" i="3"/>
  <c r="F218" i="3"/>
  <c r="O217" i="3"/>
  <c r="L217" i="3"/>
  <c r="I217" i="3"/>
  <c r="F217" i="3"/>
  <c r="N216" i="3"/>
  <c r="M216" i="3"/>
  <c r="K216" i="3"/>
  <c r="J216" i="3"/>
  <c r="H216" i="3"/>
  <c r="G216" i="3"/>
  <c r="E216" i="3"/>
  <c r="D216" i="3"/>
  <c r="O215" i="3"/>
  <c r="L215" i="3"/>
  <c r="I215" i="3"/>
  <c r="F215" i="3"/>
  <c r="O214" i="3"/>
  <c r="L214" i="3"/>
  <c r="I214" i="3"/>
  <c r="F214" i="3"/>
  <c r="O213" i="3"/>
  <c r="L213" i="3"/>
  <c r="I213" i="3"/>
  <c r="F213" i="3"/>
  <c r="O212" i="3"/>
  <c r="L212" i="3"/>
  <c r="I212" i="3"/>
  <c r="F212" i="3"/>
  <c r="O211" i="3"/>
  <c r="L211" i="3"/>
  <c r="I211" i="3"/>
  <c r="F211" i="3"/>
  <c r="O210" i="3"/>
  <c r="L210" i="3"/>
  <c r="I210" i="3"/>
  <c r="F210" i="3"/>
  <c r="O209" i="3"/>
  <c r="L209" i="3"/>
  <c r="I209" i="3"/>
  <c r="F209" i="3"/>
  <c r="O208" i="3"/>
  <c r="L208" i="3"/>
  <c r="I208" i="3"/>
  <c r="F208" i="3"/>
  <c r="O207" i="3"/>
  <c r="L207" i="3"/>
  <c r="I207" i="3"/>
  <c r="F207" i="3"/>
  <c r="O206" i="3"/>
  <c r="L206" i="3"/>
  <c r="I206" i="3"/>
  <c r="I205" i="3" s="1"/>
  <c r="F206" i="3"/>
  <c r="N205" i="3"/>
  <c r="M205" i="3"/>
  <c r="K205" i="3"/>
  <c r="J205" i="3"/>
  <c r="H205" i="3"/>
  <c r="G205" i="3"/>
  <c r="F205" i="3"/>
  <c r="E205" i="3"/>
  <c r="D205" i="3"/>
  <c r="O203" i="3"/>
  <c r="L203" i="3"/>
  <c r="I203" i="3"/>
  <c r="F203" i="3"/>
  <c r="O202" i="3"/>
  <c r="L202" i="3"/>
  <c r="I202" i="3"/>
  <c r="F202" i="3"/>
  <c r="O201" i="3"/>
  <c r="L201" i="3"/>
  <c r="I201" i="3"/>
  <c r="F201" i="3"/>
  <c r="O200" i="3"/>
  <c r="L200" i="3"/>
  <c r="I200" i="3"/>
  <c r="F200" i="3"/>
  <c r="O199" i="3"/>
  <c r="L199" i="3"/>
  <c r="L198" i="3" s="1"/>
  <c r="I199" i="3"/>
  <c r="I198" i="3" s="1"/>
  <c r="F199" i="3"/>
  <c r="N198" i="3"/>
  <c r="N196" i="3" s="1"/>
  <c r="M198" i="3"/>
  <c r="M196" i="3" s="1"/>
  <c r="K198" i="3"/>
  <c r="J198" i="3"/>
  <c r="H198" i="3"/>
  <c r="H196" i="3" s="1"/>
  <c r="G198" i="3"/>
  <c r="E198" i="3"/>
  <c r="E196" i="3" s="1"/>
  <c r="D198" i="3"/>
  <c r="D196" i="3" s="1"/>
  <c r="O197" i="3"/>
  <c r="L197" i="3"/>
  <c r="I197" i="3"/>
  <c r="F197" i="3"/>
  <c r="K196" i="3"/>
  <c r="J196" i="3"/>
  <c r="G196" i="3"/>
  <c r="O193" i="3"/>
  <c r="L193" i="3"/>
  <c r="I193" i="3"/>
  <c r="F193" i="3"/>
  <c r="F192" i="3" s="1"/>
  <c r="F191" i="3" s="1"/>
  <c r="O192" i="3"/>
  <c r="O191" i="3" s="1"/>
  <c r="N192" i="3"/>
  <c r="N191" i="3" s="1"/>
  <c r="M192" i="3"/>
  <c r="K192" i="3"/>
  <c r="K191" i="3" s="1"/>
  <c r="J192" i="3"/>
  <c r="J191" i="3" s="1"/>
  <c r="I192" i="3"/>
  <c r="I191" i="3" s="1"/>
  <c r="H192" i="3"/>
  <c r="G192" i="3"/>
  <c r="G191" i="3" s="1"/>
  <c r="E192" i="3"/>
  <c r="E191" i="3" s="1"/>
  <c r="D192" i="3"/>
  <c r="D191" i="3" s="1"/>
  <c r="M191" i="3"/>
  <c r="H191" i="3"/>
  <c r="O190" i="3"/>
  <c r="L190" i="3"/>
  <c r="I190" i="3"/>
  <c r="F190" i="3"/>
  <c r="O189" i="3"/>
  <c r="L189" i="3"/>
  <c r="L188" i="3" s="1"/>
  <c r="I189" i="3"/>
  <c r="F189" i="3"/>
  <c r="O188" i="3"/>
  <c r="N188" i="3"/>
  <c r="M188" i="3"/>
  <c r="K188" i="3"/>
  <c r="J188" i="3"/>
  <c r="H188" i="3"/>
  <c r="G188" i="3"/>
  <c r="F188" i="3"/>
  <c r="E188" i="3"/>
  <c r="D188" i="3"/>
  <c r="D187" i="3" s="1"/>
  <c r="O186" i="3"/>
  <c r="L186" i="3"/>
  <c r="I186" i="3"/>
  <c r="F186" i="3"/>
  <c r="O185" i="3"/>
  <c r="L185" i="3"/>
  <c r="L184" i="3" s="1"/>
  <c r="I185" i="3"/>
  <c r="F185" i="3"/>
  <c r="O184" i="3"/>
  <c r="N184" i="3"/>
  <c r="M184" i="3"/>
  <c r="K184" i="3"/>
  <c r="J184" i="3"/>
  <c r="H184" i="3"/>
  <c r="G184" i="3"/>
  <c r="F184" i="3"/>
  <c r="E184" i="3"/>
  <c r="D184" i="3"/>
  <c r="O183" i="3"/>
  <c r="L183" i="3"/>
  <c r="I183" i="3"/>
  <c r="F183" i="3"/>
  <c r="O182" i="3"/>
  <c r="L182" i="3"/>
  <c r="I182" i="3"/>
  <c r="F182" i="3"/>
  <c r="O181" i="3"/>
  <c r="L181" i="3"/>
  <c r="I181" i="3"/>
  <c r="F181" i="3"/>
  <c r="O180" i="3"/>
  <c r="L180" i="3"/>
  <c r="I180" i="3"/>
  <c r="F180" i="3"/>
  <c r="N179" i="3"/>
  <c r="M179" i="3"/>
  <c r="K179" i="3"/>
  <c r="J179" i="3"/>
  <c r="H179" i="3"/>
  <c r="G179" i="3"/>
  <c r="E179" i="3"/>
  <c r="D179" i="3"/>
  <c r="O178" i="3"/>
  <c r="L178" i="3"/>
  <c r="I178" i="3"/>
  <c r="F178" i="3"/>
  <c r="O177" i="3"/>
  <c r="L177" i="3"/>
  <c r="I177" i="3"/>
  <c r="F177" i="3"/>
  <c r="O176" i="3"/>
  <c r="L176" i="3"/>
  <c r="L175" i="3" s="1"/>
  <c r="I176" i="3"/>
  <c r="F176" i="3"/>
  <c r="F175" i="3" s="1"/>
  <c r="O175" i="3"/>
  <c r="N175" i="3"/>
  <c r="M175" i="3"/>
  <c r="K175" i="3"/>
  <c r="J175" i="3"/>
  <c r="H175" i="3"/>
  <c r="H174" i="3" s="1"/>
  <c r="G175" i="3"/>
  <c r="E175" i="3"/>
  <c r="D175" i="3"/>
  <c r="O172" i="3"/>
  <c r="L172" i="3"/>
  <c r="I172" i="3"/>
  <c r="F172" i="3"/>
  <c r="O171" i="3"/>
  <c r="L171" i="3"/>
  <c r="I171" i="3"/>
  <c r="F171" i="3"/>
  <c r="O170" i="3"/>
  <c r="L170" i="3"/>
  <c r="I170" i="3"/>
  <c r="F170" i="3"/>
  <c r="O169" i="3"/>
  <c r="L169" i="3"/>
  <c r="I169" i="3"/>
  <c r="F169" i="3"/>
  <c r="O168" i="3"/>
  <c r="L168" i="3"/>
  <c r="I168" i="3"/>
  <c r="F168" i="3"/>
  <c r="O167" i="3"/>
  <c r="O166" i="3" s="1"/>
  <c r="O165" i="3" s="1"/>
  <c r="L167" i="3"/>
  <c r="I167" i="3"/>
  <c r="I166" i="3" s="1"/>
  <c r="I165" i="3" s="1"/>
  <c r="F167" i="3"/>
  <c r="N166" i="3"/>
  <c r="N165" i="3" s="1"/>
  <c r="M166" i="3"/>
  <c r="M165" i="3" s="1"/>
  <c r="K166" i="3"/>
  <c r="K165" i="3" s="1"/>
  <c r="J166" i="3"/>
  <c r="J165" i="3" s="1"/>
  <c r="H166" i="3"/>
  <c r="H165" i="3" s="1"/>
  <c r="G166" i="3"/>
  <c r="G165" i="3" s="1"/>
  <c r="E166" i="3"/>
  <c r="D166" i="3"/>
  <c r="D165" i="3" s="1"/>
  <c r="E165" i="3"/>
  <c r="O164" i="3"/>
  <c r="L164" i="3"/>
  <c r="I164" i="3"/>
  <c r="F164" i="3"/>
  <c r="O163" i="3"/>
  <c r="L163" i="3"/>
  <c r="I163" i="3"/>
  <c r="F163" i="3"/>
  <c r="O162" i="3"/>
  <c r="L162" i="3"/>
  <c r="I162" i="3"/>
  <c r="F162" i="3"/>
  <c r="O161" i="3"/>
  <c r="O160" i="3" s="1"/>
  <c r="L161" i="3"/>
  <c r="L160" i="3" s="1"/>
  <c r="I161" i="3"/>
  <c r="F161" i="3"/>
  <c r="F160" i="3" s="1"/>
  <c r="N160" i="3"/>
  <c r="M160" i="3"/>
  <c r="K160" i="3"/>
  <c r="J160" i="3"/>
  <c r="H160" i="3"/>
  <c r="G160" i="3"/>
  <c r="E160" i="3"/>
  <c r="D160" i="3"/>
  <c r="O159" i="3"/>
  <c r="L159" i="3"/>
  <c r="I159" i="3"/>
  <c r="F159" i="3"/>
  <c r="O158" i="3"/>
  <c r="L158" i="3"/>
  <c r="I158" i="3"/>
  <c r="F158" i="3"/>
  <c r="O157" i="3"/>
  <c r="L157" i="3"/>
  <c r="I157" i="3"/>
  <c r="F157" i="3"/>
  <c r="O156" i="3"/>
  <c r="L156" i="3"/>
  <c r="I156" i="3"/>
  <c r="F156" i="3"/>
  <c r="O155" i="3"/>
  <c r="L155" i="3"/>
  <c r="I155" i="3"/>
  <c r="F155" i="3"/>
  <c r="O154" i="3"/>
  <c r="L154" i="3"/>
  <c r="I154" i="3"/>
  <c r="F154" i="3"/>
  <c r="O153" i="3"/>
  <c r="L153" i="3"/>
  <c r="I153" i="3"/>
  <c r="F153" i="3"/>
  <c r="O152" i="3"/>
  <c r="L152" i="3"/>
  <c r="I152" i="3"/>
  <c r="F152" i="3"/>
  <c r="O151" i="3"/>
  <c r="N151" i="3"/>
  <c r="M151" i="3"/>
  <c r="K151" i="3"/>
  <c r="J151" i="3"/>
  <c r="H151" i="3"/>
  <c r="G151" i="3"/>
  <c r="E151" i="3"/>
  <c r="D151" i="3"/>
  <c r="O150" i="3"/>
  <c r="L150" i="3"/>
  <c r="I150" i="3"/>
  <c r="F150" i="3"/>
  <c r="O149" i="3"/>
  <c r="L149" i="3"/>
  <c r="I149" i="3"/>
  <c r="F149" i="3"/>
  <c r="O148" i="3"/>
  <c r="L148" i="3"/>
  <c r="I148" i="3"/>
  <c r="F148" i="3"/>
  <c r="O147" i="3"/>
  <c r="L147" i="3"/>
  <c r="I147" i="3"/>
  <c r="F147" i="3"/>
  <c r="O146" i="3"/>
  <c r="L146" i="3"/>
  <c r="I146" i="3"/>
  <c r="F146" i="3"/>
  <c r="O145" i="3"/>
  <c r="L145" i="3"/>
  <c r="I145" i="3"/>
  <c r="F145" i="3"/>
  <c r="N144" i="3"/>
  <c r="M144" i="3"/>
  <c r="K144" i="3"/>
  <c r="J144" i="3"/>
  <c r="H144" i="3"/>
  <c r="G144" i="3"/>
  <c r="E144" i="3"/>
  <c r="D144" i="3"/>
  <c r="O143" i="3"/>
  <c r="L143" i="3"/>
  <c r="I143" i="3"/>
  <c r="F143" i="3"/>
  <c r="O142" i="3"/>
  <c r="L142" i="3"/>
  <c r="I142" i="3"/>
  <c r="F142" i="3"/>
  <c r="N141" i="3"/>
  <c r="M141" i="3"/>
  <c r="K141" i="3"/>
  <c r="J141" i="3"/>
  <c r="H141" i="3"/>
  <c r="G141" i="3"/>
  <c r="E141" i="3"/>
  <c r="D141" i="3"/>
  <c r="O140" i="3"/>
  <c r="L140" i="3"/>
  <c r="I140" i="3"/>
  <c r="F140" i="3"/>
  <c r="O139" i="3"/>
  <c r="L139" i="3"/>
  <c r="I139" i="3"/>
  <c r="F139" i="3"/>
  <c r="O138" i="3"/>
  <c r="L138" i="3"/>
  <c r="I138" i="3"/>
  <c r="F138" i="3"/>
  <c r="O137" i="3"/>
  <c r="L137" i="3"/>
  <c r="L136" i="3" s="1"/>
  <c r="I137" i="3"/>
  <c r="F137" i="3"/>
  <c r="N136" i="3"/>
  <c r="M136" i="3"/>
  <c r="K136" i="3"/>
  <c r="J136" i="3"/>
  <c r="H136" i="3"/>
  <c r="G136" i="3"/>
  <c r="F136" i="3"/>
  <c r="E136" i="3"/>
  <c r="D136" i="3"/>
  <c r="O135" i="3"/>
  <c r="L135" i="3"/>
  <c r="I135" i="3"/>
  <c r="F135" i="3"/>
  <c r="O134" i="3"/>
  <c r="L134" i="3"/>
  <c r="I134" i="3"/>
  <c r="F134" i="3"/>
  <c r="O133" i="3"/>
  <c r="L133" i="3"/>
  <c r="I133" i="3"/>
  <c r="F133" i="3"/>
  <c r="O132" i="3"/>
  <c r="L132" i="3"/>
  <c r="I132" i="3"/>
  <c r="F132" i="3"/>
  <c r="O131" i="3"/>
  <c r="N131" i="3"/>
  <c r="M131" i="3"/>
  <c r="K131" i="3"/>
  <c r="J131" i="3"/>
  <c r="H131" i="3"/>
  <c r="G131" i="3"/>
  <c r="E131" i="3"/>
  <c r="D131" i="3"/>
  <c r="O129" i="3"/>
  <c r="O128" i="3" s="1"/>
  <c r="L129" i="3"/>
  <c r="L128" i="3" s="1"/>
  <c r="I129" i="3"/>
  <c r="F129" i="3"/>
  <c r="F128" i="3" s="1"/>
  <c r="N128" i="3"/>
  <c r="M128" i="3"/>
  <c r="K128" i="3"/>
  <c r="J128" i="3"/>
  <c r="H128" i="3"/>
  <c r="G128" i="3"/>
  <c r="E128" i="3"/>
  <c r="D128" i="3"/>
  <c r="O127" i="3"/>
  <c r="L127" i="3"/>
  <c r="I127" i="3"/>
  <c r="F127" i="3"/>
  <c r="O126" i="3"/>
  <c r="L126" i="3"/>
  <c r="I126" i="3"/>
  <c r="F126" i="3"/>
  <c r="O125" i="3"/>
  <c r="L125" i="3"/>
  <c r="I125" i="3"/>
  <c r="F125" i="3"/>
  <c r="O124" i="3"/>
  <c r="L124" i="3"/>
  <c r="I124" i="3"/>
  <c r="F124" i="3"/>
  <c r="O123" i="3"/>
  <c r="O122" i="3" s="1"/>
  <c r="L123" i="3"/>
  <c r="L122" i="3" s="1"/>
  <c r="I123" i="3"/>
  <c r="I122" i="3" s="1"/>
  <c r="F123" i="3"/>
  <c r="N122" i="3"/>
  <c r="M122" i="3"/>
  <c r="K122" i="3"/>
  <c r="J122" i="3"/>
  <c r="H122" i="3"/>
  <c r="G122" i="3"/>
  <c r="E122" i="3"/>
  <c r="D122" i="3"/>
  <c r="O121" i="3"/>
  <c r="L121" i="3"/>
  <c r="I121" i="3"/>
  <c r="F121" i="3"/>
  <c r="O120" i="3"/>
  <c r="L120" i="3"/>
  <c r="I120" i="3"/>
  <c r="F120" i="3"/>
  <c r="O119" i="3"/>
  <c r="L119" i="3"/>
  <c r="I119" i="3"/>
  <c r="F119" i="3"/>
  <c r="O118" i="3"/>
  <c r="L118" i="3"/>
  <c r="I118" i="3"/>
  <c r="F118" i="3"/>
  <c r="O117" i="3"/>
  <c r="L117" i="3"/>
  <c r="I117" i="3"/>
  <c r="F117" i="3"/>
  <c r="N116" i="3"/>
  <c r="M116" i="3"/>
  <c r="K116" i="3"/>
  <c r="J116" i="3"/>
  <c r="H116" i="3"/>
  <c r="G116" i="3"/>
  <c r="E116" i="3"/>
  <c r="D116" i="3"/>
  <c r="O115" i="3"/>
  <c r="L115" i="3"/>
  <c r="I115" i="3"/>
  <c r="F115" i="3"/>
  <c r="O114" i="3"/>
  <c r="L114" i="3"/>
  <c r="I114" i="3"/>
  <c r="F114" i="3"/>
  <c r="O113" i="3"/>
  <c r="L113" i="3"/>
  <c r="I113" i="3"/>
  <c r="F113" i="3"/>
  <c r="N112" i="3"/>
  <c r="M112" i="3"/>
  <c r="K112" i="3"/>
  <c r="J112" i="3"/>
  <c r="H112" i="3"/>
  <c r="G112" i="3"/>
  <c r="E112" i="3"/>
  <c r="D112" i="3"/>
  <c r="O111" i="3"/>
  <c r="L111" i="3"/>
  <c r="I111" i="3"/>
  <c r="F111" i="3"/>
  <c r="O110" i="3"/>
  <c r="L110" i="3"/>
  <c r="I110" i="3"/>
  <c r="F110" i="3"/>
  <c r="O109" i="3"/>
  <c r="L109" i="3"/>
  <c r="I109" i="3"/>
  <c r="F109" i="3"/>
  <c r="O108" i="3"/>
  <c r="L108" i="3"/>
  <c r="I108" i="3"/>
  <c r="F108" i="3"/>
  <c r="O107" i="3"/>
  <c r="L107" i="3"/>
  <c r="I107" i="3"/>
  <c r="F107" i="3"/>
  <c r="O106" i="3"/>
  <c r="L106" i="3"/>
  <c r="I106" i="3"/>
  <c r="F106" i="3"/>
  <c r="O105" i="3"/>
  <c r="L105" i="3"/>
  <c r="I105" i="3"/>
  <c r="F105" i="3"/>
  <c r="O104" i="3"/>
  <c r="L104" i="3"/>
  <c r="I104" i="3"/>
  <c r="F104" i="3"/>
  <c r="N103" i="3"/>
  <c r="M103" i="3"/>
  <c r="K103" i="3"/>
  <c r="J103" i="3"/>
  <c r="H103" i="3"/>
  <c r="G103" i="3"/>
  <c r="E103" i="3"/>
  <c r="D103" i="3"/>
  <c r="O102" i="3"/>
  <c r="L102" i="3"/>
  <c r="I102" i="3"/>
  <c r="F102" i="3"/>
  <c r="O101" i="3"/>
  <c r="L101" i="3"/>
  <c r="I101" i="3"/>
  <c r="F101" i="3"/>
  <c r="O100" i="3"/>
  <c r="L100" i="3"/>
  <c r="I100" i="3"/>
  <c r="F100" i="3"/>
  <c r="O99" i="3"/>
  <c r="L99" i="3"/>
  <c r="I99" i="3"/>
  <c r="F99" i="3"/>
  <c r="O98" i="3"/>
  <c r="L98" i="3"/>
  <c r="I98" i="3"/>
  <c r="F98" i="3"/>
  <c r="O97" i="3"/>
  <c r="L97" i="3"/>
  <c r="I97" i="3"/>
  <c r="F97" i="3"/>
  <c r="O96" i="3"/>
  <c r="L96" i="3"/>
  <c r="I96" i="3"/>
  <c r="F96" i="3"/>
  <c r="N95" i="3"/>
  <c r="M95" i="3"/>
  <c r="K95" i="3"/>
  <c r="J95" i="3"/>
  <c r="H95" i="3"/>
  <c r="G95" i="3"/>
  <c r="E95" i="3"/>
  <c r="D95" i="3"/>
  <c r="O94" i="3"/>
  <c r="L94" i="3"/>
  <c r="I94" i="3"/>
  <c r="F94" i="3"/>
  <c r="O93" i="3"/>
  <c r="L93" i="3"/>
  <c r="I93" i="3"/>
  <c r="F93" i="3"/>
  <c r="O92" i="3"/>
  <c r="L92" i="3"/>
  <c r="I92" i="3"/>
  <c r="F92" i="3"/>
  <c r="O91" i="3"/>
  <c r="L91" i="3"/>
  <c r="I91" i="3"/>
  <c r="F91" i="3"/>
  <c r="O90" i="3"/>
  <c r="L90" i="3"/>
  <c r="I90" i="3"/>
  <c r="F90" i="3"/>
  <c r="N89" i="3"/>
  <c r="M89" i="3"/>
  <c r="K89" i="3"/>
  <c r="J89" i="3"/>
  <c r="H89" i="3"/>
  <c r="G89" i="3"/>
  <c r="E89" i="3"/>
  <c r="D89" i="3"/>
  <c r="O88" i="3"/>
  <c r="L88" i="3"/>
  <c r="I88" i="3"/>
  <c r="F88" i="3"/>
  <c r="O87" i="3"/>
  <c r="L87" i="3"/>
  <c r="I87" i="3"/>
  <c r="F87" i="3"/>
  <c r="O86" i="3"/>
  <c r="L86" i="3"/>
  <c r="I86" i="3"/>
  <c r="F86" i="3"/>
  <c r="O85" i="3"/>
  <c r="L85" i="3"/>
  <c r="I85" i="3"/>
  <c r="F85" i="3"/>
  <c r="N84" i="3"/>
  <c r="M84" i="3"/>
  <c r="K84" i="3"/>
  <c r="J84" i="3"/>
  <c r="H84" i="3"/>
  <c r="G84" i="3"/>
  <c r="G83" i="3" s="1"/>
  <c r="E84" i="3"/>
  <c r="D84" i="3"/>
  <c r="O82" i="3"/>
  <c r="L82" i="3"/>
  <c r="I82" i="3"/>
  <c r="F82" i="3"/>
  <c r="O81" i="3"/>
  <c r="O80" i="3" s="1"/>
  <c r="L81" i="3"/>
  <c r="I81" i="3"/>
  <c r="I80" i="3" s="1"/>
  <c r="F81" i="3"/>
  <c r="F80" i="3" s="1"/>
  <c r="N80" i="3"/>
  <c r="M80" i="3"/>
  <c r="K80" i="3"/>
  <c r="J80" i="3"/>
  <c r="H80" i="3"/>
  <c r="G80" i="3"/>
  <c r="E80" i="3"/>
  <c r="D80" i="3"/>
  <c r="O79" i="3"/>
  <c r="L79" i="3"/>
  <c r="I79" i="3"/>
  <c r="F79" i="3"/>
  <c r="O78" i="3"/>
  <c r="L78" i="3"/>
  <c r="L77" i="3" s="1"/>
  <c r="I78" i="3"/>
  <c r="F78" i="3"/>
  <c r="N77" i="3"/>
  <c r="M77" i="3"/>
  <c r="K77" i="3"/>
  <c r="K76" i="3" s="1"/>
  <c r="J77" i="3"/>
  <c r="H77" i="3"/>
  <c r="G77" i="3"/>
  <c r="E77" i="3"/>
  <c r="E76" i="3" s="1"/>
  <c r="D77" i="3"/>
  <c r="D76" i="3" s="1"/>
  <c r="O74" i="3"/>
  <c r="L74" i="3"/>
  <c r="I74" i="3"/>
  <c r="F74" i="3"/>
  <c r="O73" i="3"/>
  <c r="L73" i="3"/>
  <c r="I73" i="3"/>
  <c r="F73" i="3"/>
  <c r="O72" i="3"/>
  <c r="L72" i="3"/>
  <c r="I72" i="3"/>
  <c r="F72" i="3"/>
  <c r="O71" i="3"/>
  <c r="L71" i="3"/>
  <c r="I71" i="3"/>
  <c r="F71" i="3"/>
  <c r="O70" i="3"/>
  <c r="L70" i="3"/>
  <c r="L69" i="3" s="1"/>
  <c r="I70" i="3"/>
  <c r="F70" i="3"/>
  <c r="N69" i="3"/>
  <c r="N67" i="3" s="1"/>
  <c r="M69" i="3"/>
  <c r="M67" i="3" s="1"/>
  <c r="K69" i="3"/>
  <c r="K67" i="3" s="1"/>
  <c r="J69" i="3"/>
  <c r="J67" i="3" s="1"/>
  <c r="H69" i="3"/>
  <c r="H67" i="3" s="1"/>
  <c r="G69" i="3"/>
  <c r="E69" i="3"/>
  <c r="E67" i="3" s="1"/>
  <c r="D69" i="3"/>
  <c r="D67" i="3" s="1"/>
  <c r="O68" i="3"/>
  <c r="L68" i="3"/>
  <c r="I68" i="3"/>
  <c r="F68" i="3"/>
  <c r="G67" i="3"/>
  <c r="O66" i="3"/>
  <c r="L66" i="3"/>
  <c r="I66" i="3"/>
  <c r="F66" i="3"/>
  <c r="O65" i="3"/>
  <c r="L65" i="3"/>
  <c r="I65" i="3"/>
  <c r="F65" i="3"/>
  <c r="O64" i="3"/>
  <c r="L64" i="3"/>
  <c r="I64" i="3"/>
  <c r="F64" i="3"/>
  <c r="O63" i="3"/>
  <c r="L63" i="3"/>
  <c r="I63" i="3"/>
  <c r="F63" i="3"/>
  <c r="O62" i="3"/>
  <c r="L62" i="3"/>
  <c r="I62" i="3"/>
  <c r="F62" i="3"/>
  <c r="O61" i="3"/>
  <c r="L61" i="3"/>
  <c r="I61" i="3"/>
  <c r="F61" i="3"/>
  <c r="O60" i="3"/>
  <c r="L60" i="3"/>
  <c r="I60" i="3"/>
  <c r="F60" i="3"/>
  <c r="O59" i="3"/>
  <c r="L59" i="3"/>
  <c r="L58" i="3" s="1"/>
  <c r="I59" i="3"/>
  <c r="F59" i="3"/>
  <c r="N58" i="3"/>
  <c r="M58" i="3"/>
  <c r="K58" i="3"/>
  <c r="J58" i="3"/>
  <c r="H58" i="3"/>
  <c r="G58" i="3"/>
  <c r="E58" i="3"/>
  <c r="D58" i="3"/>
  <c r="D54" i="3" s="1"/>
  <c r="O57" i="3"/>
  <c r="L57" i="3"/>
  <c r="I57" i="3"/>
  <c r="F57" i="3"/>
  <c r="O56" i="3"/>
  <c r="L56" i="3"/>
  <c r="L55" i="3" s="1"/>
  <c r="I56" i="3"/>
  <c r="F56" i="3"/>
  <c r="F55" i="3" s="1"/>
  <c r="O55" i="3"/>
  <c r="N55" i="3"/>
  <c r="M55" i="3"/>
  <c r="M54" i="3" s="1"/>
  <c r="K55" i="3"/>
  <c r="J55" i="3"/>
  <c r="H55" i="3"/>
  <c r="H54" i="3" s="1"/>
  <c r="G55" i="3"/>
  <c r="E55" i="3"/>
  <c r="D55" i="3"/>
  <c r="O47" i="3"/>
  <c r="C47" i="3" s="1"/>
  <c r="O46" i="3"/>
  <c r="C46" i="3" s="1"/>
  <c r="N45" i="3"/>
  <c r="M45" i="3"/>
  <c r="L44" i="3"/>
  <c r="L43" i="3" s="1"/>
  <c r="I44" i="3"/>
  <c r="I43" i="3" s="1"/>
  <c r="F44" i="3"/>
  <c r="K43" i="3"/>
  <c r="J43" i="3"/>
  <c r="H43" i="3"/>
  <c r="G43" i="3"/>
  <c r="E43" i="3"/>
  <c r="D43" i="3"/>
  <c r="F42" i="3"/>
  <c r="C42" i="3" s="1"/>
  <c r="E41" i="3"/>
  <c r="D41" i="3"/>
  <c r="L40" i="3"/>
  <c r="C40" i="3" s="1"/>
  <c r="L39" i="3"/>
  <c r="C39" i="3" s="1"/>
  <c r="L38" i="3"/>
  <c r="C38" i="3" s="1"/>
  <c r="L37" i="3"/>
  <c r="C37" i="3" s="1"/>
  <c r="K36" i="3"/>
  <c r="J36" i="3"/>
  <c r="L35" i="3"/>
  <c r="C35" i="3" s="1"/>
  <c r="L34" i="3"/>
  <c r="C34" i="3" s="1"/>
  <c r="K33" i="3"/>
  <c r="J33" i="3"/>
  <c r="L32" i="3"/>
  <c r="C32" i="3" s="1"/>
  <c r="L31" i="3"/>
  <c r="C31" i="3" s="1"/>
  <c r="K31" i="3"/>
  <c r="J31" i="3"/>
  <c r="L30" i="3"/>
  <c r="C30" i="3" s="1"/>
  <c r="L29" i="3"/>
  <c r="C29" i="3" s="1"/>
  <c r="L28" i="3"/>
  <c r="C28" i="3" s="1"/>
  <c r="K27" i="3"/>
  <c r="J27" i="3"/>
  <c r="F25" i="3"/>
  <c r="C25" i="3" s="1"/>
  <c r="I24" i="3"/>
  <c r="F24" i="3"/>
  <c r="O23" i="3"/>
  <c r="L23" i="3"/>
  <c r="I23" i="3"/>
  <c r="F23" i="3"/>
  <c r="O22" i="3"/>
  <c r="O21" i="3" s="1"/>
  <c r="L22" i="3"/>
  <c r="L21" i="3" s="1"/>
  <c r="I22" i="3"/>
  <c r="I21" i="3" s="1"/>
  <c r="F22" i="3"/>
  <c r="N21" i="3"/>
  <c r="N20" i="3" s="1"/>
  <c r="M21" i="3"/>
  <c r="M289" i="3" s="1"/>
  <c r="M288" i="3" s="1"/>
  <c r="K21" i="3"/>
  <c r="J21" i="3"/>
  <c r="H21" i="3"/>
  <c r="H289" i="3" s="1"/>
  <c r="H288" i="3" s="1"/>
  <c r="G21" i="3"/>
  <c r="E21" i="3"/>
  <c r="D21" i="3"/>
  <c r="D289" i="3" s="1"/>
  <c r="D288" i="3" s="1"/>
  <c r="K26" i="3" l="1"/>
  <c r="K20" i="3" s="1"/>
  <c r="H259" i="3"/>
  <c r="L54" i="3"/>
  <c r="D174" i="3"/>
  <c r="D173" i="3" s="1"/>
  <c r="C183" i="3"/>
  <c r="D270" i="3"/>
  <c r="D269" i="3" s="1"/>
  <c r="C159" i="3"/>
  <c r="M174" i="3"/>
  <c r="M173" i="3" s="1"/>
  <c r="G259" i="3"/>
  <c r="M259" i="3"/>
  <c r="E259" i="3"/>
  <c r="E20" i="3"/>
  <c r="M20" i="3"/>
  <c r="C99" i="3"/>
  <c r="C107" i="3"/>
  <c r="C115" i="3"/>
  <c r="C228" i="3"/>
  <c r="C280" i="3"/>
  <c r="C91" i="3"/>
  <c r="C93" i="3"/>
  <c r="K130" i="3"/>
  <c r="C135" i="3"/>
  <c r="D130" i="3"/>
  <c r="H130" i="3"/>
  <c r="M187" i="3"/>
  <c r="C212" i="3"/>
  <c r="C220" i="3"/>
  <c r="C224" i="3"/>
  <c r="C256" i="3"/>
  <c r="E54" i="3"/>
  <c r="E53" i="3" s="1"/>
  <c r="K54" i="3"/>
  <c r="K53" i="3" s="1"/>
  <c r="J54" i="3"/>
  <c r="J53" i="3" s="1"/>
  <c r="N54" i="3"/>
  <c r="C63" i="3"/>
  <c r="J76" i="3"/>
  <c r="C79" i="3"/>
  <c r="H76" i="3"/>
  <c r="N76" i="3"/>
  <c r="C143" i="3"/>
  <c r="J187" i="3"/>
  <c r="O187" i="3"/>
  <c r="K204" i="3"/>
  <c r="N259" i="3"/>
  <c r="J270" i="3"/>
  <c r="J269" i="3" s="1"/>
  <c r="L144" i="3"/>
  <c r="C167" i="3"/>
  <c r="N187" i="3"/>
  <c r="H187" i="3"/>
  <c r="K289" i="3"/>
  <c r="K288" i="3" s="1"/>
  <c r="C22" i="3"/>
  <c r="C23" i="3"/>
  <c r="C59" i="3"/>
  <c r="C60" i="3"/>
  <c r="C62" i="3"/>
  <c r="C71" i="3"/>
  <c r="C73" i="3"/>
  <c r="I77" i="3"/>
  <c r="I76" i="3" s="1"/>
  <c r="L84" i="3"/>
  <c r="M83" i="3"/>
  <c r="C111" i="3"/>
  <c r="C119" i="3"/>
  <c r="C121" i="3"/>
  <c r="C127" i="3"/>
  <c r="O141" i="3"/>
  <c r="C171" i="3"/>
  <c r="E187" i="3"/>
  <c r="C200" i="3"/>
  <c r="C226" i="3"/>
  <c r="E204" i="3"/>
  <c r="I227" i="3"/>
  <c r="M204" i="3"/>
  <c r="M195" i="3" s="1"/>
  <c r="C232" i="3"/>
  <c r="J230" i="3"/>
  <c r="C244" i="3"/>
  <c r="D231" i="3"/>
  <c r="D230" i="3" s="1"/>
  <c r="I270" i="3"/>
  <c r="I269" i="3" s="1"/>
  <c r="C285" i="3"/>
  <c r="D53" i="3"/>
  <c r="G289" i="3"/>
  <c r="G288" i="3" s="1"/>
  <c r="J26" i="3"/>
  <c r="J20" i="3" s="1"/>
  <c r="O89" i="3"/>
  <c r="L112" i="3"/>
  <c r="C139" i="3"/>
  <c r="E130" i="3"/>
  <c r="C147" i="3"/>
  <c r="C163" i="3"/>
  <c r="C164" i="3"/>
  <c r="H173" i="3"/>
  <c r="C185" i="3"/>
  <c r="C186" i="3"/>
  <c r="F187" i="3"/>
  <c r="I196" i="3"/>
  <c r="C202" i="3"/>
  <c r="C240" i="3"/>
  <c r="C257" i="3"/>
  <c r="C123" i="3"/>
  <c r="O198" i="3"/>
  <c r="O196" i="3" s="1"/>
  <c r="O69" i="3"/>
  <c r="C78" i="3"/>
  <c r="O77" i="3"/>
  <c r="O76" i="3" s="1"/>
  <c r="D83" i="3"/>
  <c r="C87" i="3"/>
  <c r="C98" i="3"/>
  <c r="O95" i="3"/>
  <c r="L141" i="3"/>
  <c r="I141" i="3"/>
  <c r="C155" i="3"/>
  <c r="C156" i="3"/>
  <c r="C158" i="3"/>
  <c r="J174" i="3"/>
  <c r="J173" i="3" s="1"/>
  <c r="N174" i="3"/>
  <c r="N173" i="3" s="1"/>
  <c r="J204" i="3"/>
  <c r="J195" i="3" s="1"/>
  <c r="J194" i="3" s="1"/>
  <c r="C208" i="3"/>
  <c r="C209" i="3"/>
  <c r="C210" i="3"/>
  <c r="C211" i="3"/>
  <c r="C268" i="3"/>
  <c r="O270" i="3"/>
  <c r="O269" i="3" s="1"/>
  <c r="G270" i="3"/>
  <c r="G269" i="3" s="1"/>
  <c r="M270" i="3"/>
  <c r="M269" i="3" s="1"/>
  <c r="E270" i="3"/>
  <c r="E269" i="3" s="1"/>
  <c r="C278" i="3"/>
  <c r="C295" i="3"/>
  <c r="H53" i="3"/>
  <c r="C24" i="3"/>
  <c r="I58" i="3"/>
  <c r="C61" i="3"/>
  <c r="C64" i="3"/>
  <c r="C66" i="3"/>
  <c r="I69" i="3"/>
  <c r="I67" i="3" s="1"/>
  <c r="G76" i="3"/>
  <c r="C81" i="3"/>
  <c r="J83" i="3"/>
  <c r="C86" i="3"/>
  <c r="O84" i="3"/>
  <c r="L89" i="3"/>
  <c r="C102" i="3"/>
  <c r="F103" i="3"/>
  <c r="C106" i="3"/>
  <c r="O103" i="3"/>
  <c r="F112" i="3"/>
  <c r="C114" i="3"/>
  <c r="L116" i="3"/>
  <c r="C124" i="3"/>
  <c r="L131" i="3"/>
  <c r="C146" i="3"/>
  <c r="C157" i="3"/>
  <c r="E174" i="3"/>
  <c r="E173" i="3" s="1"/>
  <c r="C178" i="3"/>
  <c r="F179" i="3"/>
  <c r="F174" i="3" s="1"/>
  <c r="C182" i="3"/>
  <c r="O179" i="3"/>
  <c r="O174" i="3" s="1"/>
  <c r="O173" i="3" s="1"/>
  <c r="I184" i="3"/>
  <c r="C213" i="3"/>
  <c r="C215" i="3"/>
  <c r="H231" i="3"/>
  <c r="H230" i="3" s="1"/>
  <c r="I238" i="3"/>
  <c r="O238" i="3"/>
  <c r="C254" i="3"/>
  <c r="O252" i="3"/>
  <c r="O251" i="3" s="1"/>
  <c r="C284" i="3"/>
  <c r="C293" i="3"/>
  <c r="C296" i="3"/>
  <c r="C298" i="3"/>
  <c r="L289" i="3"/>
  <c r="L288" i="3" s="1"/>
  <c r="E289" i="3"/>
  <c r="E288" i="3" s="1"/>
  <c r="J289" i="3"/>
  <c r="J288" i="3" s="1"/>
  <c r="C44" i="3"/>
  <c r="C65" i="3"/>
  <c r="C70" i="3"/>
  <c r="O67" i="3"/>
  <c r="M76" i="3"/>
  <c r="C88" i="3"/>
  <c r="C101" i="3"/>
  <c r="K83" i="3"/>
  <c r="K75" i="3" s="1"/>
  <c r="C108" i="3"/>
  <c r="C110" i="3"/>
  <c r="C118" i="3"/>
  <c r="H83" i="3"/>
  <c r="C125" i="3"/>
  <c r="C138" i="3"/>
  <c r="C148" i="3"/>
  <c r="C150" i="3"/>
  <c r="C169" i="3"/>
  <c r="C172" i="3"/>
  <c r="C184" i="3"/>
  <c r="C189" i="3"/>
  <c r="I188" i="3"/>
  <c r="K195" i="3"/>
  <c r="E195" i="3"/>
  <c r="N204" i="3"/>
  <c r="N195" i="3" s="1"/>
  <c r="L205" i="3"/>
  <c r="I216" i="3"/>
  <c r="I204" i="3" s="1"/>
  <c r="C221" i="3"/>
  <c r="C222" i="3"/>
  <c r="C223" i="3"/>
  <c r="O216" i="3"/>
  <c r="C245" i="3"/>
  <c r="I246" i="3"/>
  <c r="G20" i="3"/>
  <c r="F21" i="3"/>
  <c r="F289" i="3" s="1"/>
  <c r="G54" i="3"/>
  <c r="G53" i="3" s="1"/>
  <c r="M53" i="3"/>
  <c r="I55" i="3"/>
  <c r="I54" i="3" s="1"/>
  <c r="I53" i="3" s="1"/>
  <c r="O58" i="3"/>
  <c r="O54" i="3" s="1"/>
  <c r="L67" i="3"/>
  <c r="L53" i="3" s="1"/>
  <c r="C72" i="3"/>
  <c r="C74" i="3"/>
  <c r="C82" i="3"/>
  <c r="E83" i="3"/>
  <c r="C94" i="3"/>
  <c r="L103" i="3"/>
  <c r="C109" i="3"/>
  <c r="F131" i="3"/>
  <c r="C134" i="3"/>
  <c r="C140" i="3"/>
  <c r="C149" i="3"/>
  <c r="C154" i="3"/>
  <c r="C162" i="3"/>
  <c r="L166" i="3"/>
  <c r="L165" i="3" s="1"/>
  <c r="L179" i="3"/>
  <c r="L174" i="3" s="1"/>
  <c r="L173" i="3" s="1"/>
  <c r="L196" i="3"/>
  <c r="C201" i="3"/>
  <c r="C203" i="3"/>
  <c r="C207" i="3"/>
  <c r="G204" i="3"/>
  <c r="G195" i="3" s="1"/>
  <c r="C225" i="3"/>
  <c r="D204" i="3"/>
  <c r="D195" i="3" s="1"/>
  <c r="H204" i="3"/>
  <c r="H195" i="3" s="1"/>
  <c r="C229" i="3"/>
  <c r="C237" i="3"/>
  <c r="C242" i="3"/>
  <c r="C243" i="3"/>
  <c r="G230" i="3"/>
  <c r="K259" i="3"/>
  <c r="K230" i="3" s="1"/>
  <c r="C262" i="3"/>
  <c r="C266" i="3"/>
  <c r="O264" i="3"/>
  <c r="O259" i="3" s="1"/>
  <c r="K270" i="3"/>
  <c r="K269" i="3" s="1"/>
  <c r="C274" i="3"/>
  <c r="C275" i="3"/>
  <c r="O290" i="3"/>
  <c r="C55" i="3"/>
  <c r="I289" i="3"/>
  <c r="I20" i="3"/>
  <c r="O289" i="3"/>
  <c r="N53" i="3"/>
  <c r="C153" i="3"/>
  <c r="I151" i="3"/>
  <c r="I160" i="3"/>
  <c r="C160" i="3" s="1"/>
  <c r="C161" i="3"/>
  <c r="C233" i="3"/>
  <c r="C235" i="3"/>
  <c r="C241" i="3"/>
  <c r="L238" i="3"/>
  <c r="C263" i="3"/>
  <c r="F260" i="3"/>
  <c r="N289" i="3"/>
  <c r="N288" i="3" s="1"/>
  <c r="C56" i="3"/>
  <c r="C68" i="3"/>
  <c r="F69" i="3"/>
  <c r="C69" i="3" s="1"/>
  <c r="F77" i="3"/>
  <c r="L80" i="3"/>
  <c r="C80" i="3" s="1"/>
  <c r="F84" i="3"/>
  <c r="I84" i="3"/>
  <c r="C85" i="3"/>
  <c r="I89" i="3"/>
  <c r="F95" i="3"/>
  <c r="C105" i="3"/>
  <c r="I103" i="3"/>
  <c r="I112" i="3"/>
  <c r="C113" i="3"/>
  <c r="O116" i="3"/>
  <c r="C126" i="3"/>
  <c r="F122" i="3"/>
  <c r="C122" i="3" s="1"/>
  <c r="I128" i="3"/>
  <c r="C128" i="3" s="1"/>
  <c r="C129" i="3"/>
  <c r="I136" i="3"/>
  <c r="C137" i="3"/>
  <c r="F144" i="3"/>
  <c r="I144" i="3"/>
  <c r="C145" i="3"/>
  <c r="L151" i="3"/>
  <c r="L130" i="3" s="1"/>
  <c r="C181" i="3"/>
  <c r="I179" i="3"/>
  <c r="C179" i="3" s="1"/>
  <c r="G187" i="3"/>
  <c r="C255" i="3"/>
  <c r="F252" i="3"/>
  <c r="C277" i="3"/>
  <c r="L276" i="3"/>
  <c r="C283" i="3"/>
  <c r="L33" i="3"/>
  <c r="C33" i="3" s="1"/>
  <c r="F41" i="3"/>
  <c r="C41" i="3" s="1"/>
  <c r="O45" i="3"/>
  <c r="O20" i="3" s="1"/>
  <c r="C57" i="3"/>
  <c r="F43" i="3"/>
  <c r="C43" i="3" s="1"/>
  <c r="L27" i="3"/>
  <c r="L36" i="3"/>
  <c r="C36" i="3" s="1"/>
  <c r="F58" i="3"/>
  <c r="C90" i="3"/>
  <c r="F89" i="3"/>
  <c r="C97" i="3"/>
  <c r="I95" i="3"/>
  <c r="C100" i="3"/>
  <c r="G130" i="3"/>
  <c r="M130" i="3"/>
  <c r="C133" i="3"/>
  <c r="I131" i="3"/>
  <c r="C142" i="3"/>
  <c r="F141" i="3"/>
  <c r="K174" i="3"/>
  <c r="K173" i="3" s="1"/>
  <c r="D20" i="3"/>
  <c r="H20" i="3"/>
  <c r="N83" i="3"/>
  <c r="C92" i="3"/>
  <c r="L95" i="3"/>
  <c r="O112" i="3"/>
  <c r="F116" i="3"/>
  <c r="I116" i="3"/>
  <c r="C117" i="3"/>
  <c r="C120" i="3"/>
  <c r="J130" i="3"/>
  <c r="N130" i="3"/>
  <c r="O136" i="3"/>
  <c r="O130" i="3" s="1"/>
  <c r="O144" i="3"/>
  <c r="F151" i="3"/>
  <c r="C168" i="3"/>
  <c r="C170" i="3"/>
  <c r="F166" i="3"/>
  <c r="G174" i="3"/>
  <c r="G173" i="3" s="1"/>
  <c r="C177" i="3"/>
  <c r="I175" i="3"/>
  <c r="F246" i="3"/>
  <c r="C247" i="3"/>
  <c r="C265" i="3"/>
  <c r="L264" i="3"/>
  <c r="C96" i="3"/>
  <c r="C104" i="3"/>
  <c r="C132" i="3"/>
  <c r="C152" i="3"/>
  <c r="C176" i="3"/>
  <c r="C180" i="3"/>
  <c r="C214" i="3"/>
  <c r="L216" i="3"/>
  <c r="C234" i="3"/>
  <c r="E231" i="3"/>
  <c r="E230" i="3" s="1"/>
  <c r="F238" i="3"/>
  <c r="C239" i="3"/>
  <c r="C250" i="3"/>
  <c r="I251" i="3"/>
  <c r="C258" i="3"/>
  <c r="C271" i="3"/>
  <c r="C281" i="3"/>
  <c r="C282" i="3"/>
  <c r="C193" i="3"/>
  <c r="L192" i="3"/>
  <c r="C197" i="3"/>
  <c r="I231" i="3"/>
  <c r="C253" i="3"/>
  <c r="L252" i="3"/>
  <c r="L251" i="3" s="1"/>
  <c r="C261" i="3"/>
  <c r="L260" i="3"/>
  <c r="L259" i="3" s="1"/>
  <c r="C267" i="3"/>
  <c r="F264" i="3"/>
  <c r="C273" i="3"/>
  <c r="L272" i="3"/>
  <c r="C279" i="3"/>
  <c r="F276" i="3"/>
  <c r="F270" i="3" s="1"/>
  <c r="K187" i="3"/>
  <c r="C190" i="3"/>
  <c r="F198" i="3"/>
  <c r="C199" i="3"/>
  <c r="C206" i="3"/>
  <c r="O205" i="3"/>
  <c r="C217" i="3"/>
  <c r="C218" i="3"/>
  <c r="C219" i="3"/>
  <c r="F216" i="3"/>
  <c r="C227" i="3"/>
  <c r="N230" i="3"/>
  <c r="M231" i="3"/>
  <c r="M230" i="3" s="1"/>
  <c r="O246" i="3"/>
  <c r="C249" i="3"/>
  <c r="L246" i="3"/>
  <c r="I290" i="3"/>
  <c r="F290" i="3"/>
  <c r="C297" i="3"/>
  <c r="O298" i="2"/>
  <c r="L298" i="2"/>
  <c r="I298" i="2"/>
  <c r="F298" i="2"/>
  <c r="O297" i="2"/>
  <c r="L297" i="2"/>
  <c r="I297" i="2"/>
  <c r="F297" i="2"/>
  <c r="O296" i="2"/>
  <c r="L296" i="2"/>
  <c r="I296" i="2"/>
  <c r="F296" i="2"/>
  <c r="O295" i="2"/>
  <c r="L295" i="2"/>
  <c r="I295" i="2"/>
  <c r="F295" i="2"/>
  <c r="O294" i="2"/>
  <c r="L294" i="2"/>
  <c r="I294" i="2"/>
  <c r="F294" i="2"/>
  <c r="O293" i="2"/>
  <c r="L293" i="2"/>
  <c r="I293" i="2"/>
  <c r="F293" i="2"/>
  <c r="O292" i="2"/>
  <c r="L292" i="2"/>
  <c r="I292" i="2"/>
  <c r="F292" i="2"/>
  <c r="O291" i="2"/>
  <c r="O290" i="2" s="1"/>
  <c r="L291" i="2"/>
  <c r="I291" i="2"/>
  <c r="I290" i="2" s="1"/>
  <c r="F291" i="2"/>
  <c r="N290" i="2"/>
  <c r="M290" i="2"/>
  <c r="K290" i="2"/>
  <c r="J290" i="2"/>
  <c r="H290" i="2"/>
  <c r="G290" i="2"/>
  <c r="E290" i="2"/>
  <c r="D290" i="2"/>
  <c r="O285" i="2"/>
  <c r="L285" i="2"/>
  <c r="I285" i="2"/>
  <c r="F285" i="2"/>
  <c r="O284" i="2"/>
  <c r="L284" i="2"/>
  <c r="L283" i="2" s="1"/>
  <c r="I284" i="2"/>
  <c r="F284" i="2"/>
  <c r="F283" i="2" s="1"/>
  <c r="O283" i="2"/>
  <c r="N283" i="2"/>
  <c r="M283" i="2"/>
  <c r="K283" i="2"/>
  <c r="J283" i="2"/>
  <c r="H283" i="2"/>
  <c r="G283" i="2"/>
  <c r="E283" i="2"/>
  <c r="D283" i="2"/>
  <c r="O282" i="2"/>
  <c r="O281" i="2" s="1"/>
  <c r="L282" i="2"/>
  <c r="L281" i="2" s="1"/>
  <c r="I282" i="2"/>
  <c r="I281" i="2" s="1"/>
  <c r="F282" i="2"/>
  <c r="N281" i="2"/>
  <c r="M281" i="2"/>
  <c r="K281" i="2"/>
  <c r="J281" i="2"/>
  <c r="H281" i="2"/>
  <c r="G281" i="2"/>
  <c r="E281" i="2"/>
  <c r="D281" i="2"/>
  <c r="O280" i="2"/>
  <c r="L280" i="2"/>
  <c r="I280" i="2"/>
  <c r="F280" i="2"/>
  <c r="O279" i="2"/>
  <c r="L279" i="2"/>
  <c r="I279" i="2"/>
  <c r="F279" i="2"/>
  <c r="O278" i="2"/>
  <c r="L278" i="2"/>
  <c r="I278" i="2"/>
  <c r="F278" i="2"/>
  <c r="O277" i="2"/>
  <c r="L277" i="2"/>
  <c r="L276" i="2" s="1"/>
  <c r="I277" i="2"/>
  <c r="F277" i="2"/>
  <c r="F276" i="2" s="1"/>
  <c r="N276" i="2"/>
  <c r="M276" i="2"/>
  <c r="K276" i="2"/>
  <c r="J276" i="2"/>
  <c r="H276" i="2"/>
  <c r="G276" i="2"/>
  <c r="E276" i="2"/>
  <c r="D276" i="2"/>
  <c r="O275" i="2"/>
  <c r="L275" i="2"/>
  <c r="I275" i="2"/>
  <c r="F275" i="2"/>
  <c r="O274" i="2"/>
  <c r="L274" i="2"/>
  <c r="I274" i="2"/>
  <c r="F274" i="2"/>
  <c r="O273" i="2"/>
  <c r="O272" i="2" s="1"/>
  <c r="L273" i="2"/>
  <c r="I273" i="2"/>
  <c r="F273" i="2"/>
  <c r="N272" i="2"/>
  <c r="M272" i="2"/>
  <c r="M270" i="2" s="1"/>
  <c r="L272" i="2"/>
  <c r="K272" i="2"/>
  <c r="J272" i="2"/>
  <c r="H272" i="2"/>
  <c r="G272" i="2"/>
  <c r="G270" i="2" s="1"/>
  <c r="G269" i="2" s="1"/>
  <c r="F272" i="2"/>
  <c r="E272" i="2"/>
  <c r="D272" i="2"/>
  <c r="O271" i="2"/>
  <c r="C271" i="2" s="1"/>
  <c r="L271" i="2"/>
  <c r="I271" i="2"/>
  <c r="F271" i="2"/>
  <c r="K270" i="2"/>
  <c r="K269" i="2" s="1"/>
  <c r="O268" i="2"/>
  <c r="L268" i="2"/>
  <c r="I268" i="2"/>
  <c r="F268" i="2"/>
  <c r="O267" i="2"/>
  <c r="L267" i="2"/>
  <c r="I267" i="2"/>
  <c r="C267" i="2" s="1"/>
  <c r="F267" i="2"/>
  <c r="O266" i="2"/>
  <c r="L266" i="2"/>
  <c r="I266" i="2"/>
  <c r="F266" i="2"/>
  <c r="O265" i="2"/>
  <c r="L265" i="2"/>
  <c r="I265" i="2"/>
  <c r="F265" i="2"/>
  <c r="N264" i="2"/>
  <c r="M264" i="2"/>
  <c r="K264" i="2"/>
  <c r="J264" i="2"/>
  <c r="H264" i="2"/>
  <c r="G264" i="2"/>
  <c r="E264" i="2"/>
  <c r="D264" i="2"/>
  <c r="O263" i="2"/>
  <c r="L263" i="2"/>
  <c r="I263" i="2"/>
  <c r="F263" i="2"/>
  <c r="O262" i="2"/>
  <c r="L262" i="2"/>
  <c r="I262" i="2"/>
  <c r="F262" i="2"/>
  <c r="O261" i="2"/>
  <c r="L261" i="2"/>
  <c r="I261" i="2"/>
  <c r="F261" i="2"/>
  <c r="N260" i="2"/>
  <c r="M260" i="2"/>
  <c r="K260" i="2"/>
  <c r="K259" i="2" s="1"/>
  <c r="J260" i="2"/>
  <c r="H260" i="2"/>
  <c r="G260" i="2"/>
  <c r="G259" i="2" s="1"/>
  <c r="E260" i="2"/>
  <c r="E259" i="2" s="1"/>
  <c r="D260" i="2"/>
  <c r="H259" i="2"/>
  <c r="O258" i="2"/>
  <c r="L258" i="2"/>
  <c r="I258" i="2"/>
  <c r="F258" i="2"/>
  <c r="O257" i="2"/>
  <c r="L257" i="2"/>
  <c r="I257" i="2"/>
  <c r="F257" i="2"/>
  <c r="O256" i="2"/>
  <c r="L256" i="2"/>
  <c r="I256" i="2"/>
  <c r="F256" i="2"/>
  <c r="O255" i="2"/>
  <c r="O252" i="2" s="1"/>
  <c r="O251" i="2" s="1"/>
  <c r="L255" i="2"/>
  <c r="I255" i="2"/>
  <c r="F255" i="2"/>
  <c r="C255" i="2"/>
  <c r="O254" i="2"/>
  <c r="L254" i="2"/>
  <c r="I254" i="2"/>
  <c r="F254" i="2"/>
  <c r="C254" i="2" s="1"/>
  <c r="O253" i="2"/>
  <c r="L253" i="2"/>
  <c r="I253" i="2"/>
  <c r="F253" i="2"/>
  <c r="F252" i="2" s="1"/>
  <c r="N252" i="2"/>
  <c r="N251" i="2" s="1"/>
  <c r="M252" i="2"/>
  <c r="K252" i="2"/>
  <c r="J252" i="2"/>
  <c r="J251" i="2" s="1"/>
  <c r="H252" i="2"/>
  <c r="H251" i="2" s="1"/>
  <c r="G252" i="2"/>
  <c r="G251" i="2" s="1"/>
  <c r="E252" i="2"/>
  <c r="E251" i="2" s="1"/>
  <c r="D252" i="2"/>
  <c r="M251" i="2"/>
  <c r="K251" i="2"/>
  <c r="D251" i="2"/>
  <c r="O250" i="2"/>
  <c r="L250" i="2"/>
  <c r="I250" i="2"/>
  <c r="F250" i="2"/>
  <c r="O249" i="2"/>
  <c r="L249" i="2"/>
  <c r="I249" i="2"/>
  <c r="F249" i="2"/>
  <c r="O248" i="2"/>
  <c r="L248" i="2"/>
  <c r="I248" i="2"/>
  <c r="F248" i="2"/>
  <c r="O247" i="2"/>
  <c r="O246" i="2" s="1"/>
  <c r="L247" i="2"/>
  <c r="I247" i="2"/>
  <c r="F247" i="2"/>
  <c r="C247" i="2" s="1"/>
  <c r="N246" i="2"/>
  <c r="M246" i="2"/>
  <c r="K246" i="2"/>
  <c r="J246" i="2"/>
  <c r="H246" i="2"/>
  <c r="G246" i="2"/>
  <c r="E246" i="2"/>
  <c r="D246" i="2"/>
  <c r="O245" i="2"/>
  <c r="L245" i="2"/>
  <c r="I245" i="2"/>
  <c r="F245" i="2"/>
  <c r="O244" i="2"/>
  <c r="L244" i="2"/>
  <c r="I244" i="2"/>
  <c r="F244" i="2"/>
  <c r="O243" i="2"/>
  <c r="L243" i="2"/>
  <c r="I243" i="2"/>
  <c r="F243" i="2"/>
  <c r="O242" i="2"/>
  <c r="L242" i="2"/>
  <c r="I242" i="2"/>
  <c r="F242" i="2"/>
  <c r="O241" i="2"/>
  <c r="L241" i="2"/>
  <c r="I241" i="2"/>
  <c r="F241" i="2"/>
  <c r="O240" i="2"/>
  <c r="L240" i="2"/>
  <c r="I240" i="2"/>
  <c r="F240" i="2"/>
  <c r="O239" i="2"/>
  <c r="O238" i="2" s="1"/>
  <c r="L239" i="2"/>
  <c r="L238" i="2" s="1"/>
  <c r="I239" i="2"/>
  <c r="C239" i="2" s="1"/>
  <c r="F239" i="2"/>
  <c r="N238" i="2"/>
  <c r="M238" i="2"/>
  <c r="K238" i="2"/>
  <c r="K231" i="2" s="1"/>
  <c r="J238" i="2"/>
  <c r="H238" i="2"/>
  <c r="G238" i="2"/>
  <c r="E238" i="2"/>
  <c r="D238" i="2"/>
  <c r="O237" i="2"/>
  <c r="L237" i="2"/>
  <c r="I237" i="2"/>
  <c r="F237" i="2"/>
  <c r="O236" i="2"/>
  <c r="L236" i="2"/>
  <c r="I236" i="2"/>
  <c r="F236" i="2"/>
  <c r="O235" i="2"/>
  <c r="N235" i="2"/>
  <c r="M235" i="2"/>
  <c r="K235" i="2"/>
  <c r="J235" i="2"/>
  <c r="H235" i="2"/>
  <c r="G235" i="2"/>
  <c r="G231" i="2" s="1"/>
  <c r="F235" i="2"/>
  <c r="E235" i="2"/>
  <c r="D235" i="2"/>
  <c r="O234" i="2"/>
  <c r="O233" i="2" s="1"/>
  <c r="L234" i="2"/>
  <c r="I234" i="2"/>
  <c r="I233" i="2" s="1"/>
  <c r="F234" i="2"/>
  <c r="N233" i="2"/>
  <c r="N231" i="2" s="1"/>
  <c r="M233" i="2"/>
  <c r="L233" i="2"/>
  <c r="K233" i="2"/>
  <c r="J233" i="2"/>
  <c r="H233" i="2"/>
  <c r="G233" i="2"/>
  <c r="E233" i="2"/>
  <c r="D233" i="2"/>
  <c r="O232" i="2"/>
  <c r="L232" i="2"/>
  <c r="I232" i="2"/>
  <c r="F232" i="2"/>
  <c r="O229" i="2"/>
  <c r="L229" i="2"/>
  <c r="I229" i="2"/>
  <c r="F229" i="2"/>
  <c r="O228" i="2"/>
  <c r="L228" i="2"/>
  <c r="L227" i="2" s="1"/>
  <c r="I228" i="2"/>
  <c r="I227" i="2" s="1"/>
  <c r="F228" i="2"/>
  <c r="O227" i="2"/>
  <c r="N227" i="2"/>
  <c r="M227" i="2"/>
  <c r="K227" i="2"/>
  <c r="J227" i="2"/>
  <c r="H227" i="2"/>
  <c r="G227" i="2"/>
  <c r="F227" i="2"/>
  <c r="E227" i="2"/>
  <c r="D227" i="2"/>
  <c r="O226" i="2"/>
  <c r="L226" i="2"/>
  <c r="I226" i="2"/>
  <c r="F226" i="2"/>
  <c r="O225" i="2"/>
  <c r="L225" i="2"/>
  <c r="I225" i="2"/>
  <c r="F225" i="2"/>
  <c r="O224" i="2"/>
  <c r="L224" i="2"/>
  <c r="I224" i="2"/>
  <c r="F224" i="2"/>
  <c r="O223" i="2"/>
  <c r="L223" i="2"/>
  <c r="I223" i="2"/>
  <c r="F223" i="2"/>
  <c r="O222" i="2"/>
  <c r="L222" i="2"/>
  <c r="I222" i="2"/>
  <c r="F222" i="2"/>
  <c r="O221" i="2"/>
  <c r="L221" i="2"/>
  <c r="I221" i="2"/>
  <c r="F221" i="2"/>
  <c r="O220" i="2"/>
  <c r="L220" i="2"/>
  <c r="I220" i="2"/>
  <c r="F220" i="2"/>
  <c r="O219" i="2"/>
  <c r="O216" i="2" s="1"/>
  <c r="L219" i="2"/>
  <c r="I219" i="2"/>
  <c r="F219" i="2"/>
  <c r="C219" i="2"/>
  <c r="O218" i="2"/>
  <c r="L218" i="2"/>
  <c r="I218" i="2"/>
  <c r="F218" i="2"/>
  <c r="C218" i="2" s="1"/>
  <c r="O217" i="2"/>
  <c r="L217" i="2"/>
  <c r="I217" i="2"/>
  <c r="F217" i="2"/>
  <c r="C217" i="2" s="1"/>
  <c r="N216" i="2"/>
  <c r="M216" i="2"/>
  <c r="K216" i="2"/>
  <c r="J216" i="2"/>
  <c r="H216" i="2"/>
  <c r="G216" i="2"/>
  <c r="E216" i="2"/>
  <c r="D216" i="2"/>
  <c r="O215" i="2"/>
  <c r="L215" i="2"/>
  <c r="I215" i="2"/>
  <c r="F215" i="2"/>
  <c r="C215" i="2" s="1"/>
  <c r="O214" i="2"/>
  <c r="L214" i="2"/>
  <c r="I214" i="2"/>
  <c r="F214" i="2"/>
  <c r="O213" i="2"/>
  <c r="L213" i="2"/>
  <c r="I213" i="2"/>
  <c r="F213" i="2"/>
  <c r="O212" i="2"/>
  <c r="L212" i="2"/>
  <c r="I212" i="2"/>
  <c r="F212" i="2"/>
  <c r="O211" i="2"/>
  <c r="L211" i="2"/>
  <c r="I211" i="2"/>
  <c r="F211" i="2"/>
  <c r="O210" i="2"/>
  <c r="L210" i="2"/>
  <c r="I210" i="2"/>
  <c r="F210" i="2"/>
  <c r="O209" i="2"/>
  <c r="L209" i="2"/>
  <c r="I209" i="2"/>
  <c r="F209" i="2"/>
  <c r="O208" i="2"/>
  <c r="L208" i="2"/>
  <c r="I208" i="2"/>
  <c r="F208" i="2"/>
  <c r="O207" i="2"/>
  <c r="L207" i="2"/>
  <c r="I207" i="2"/>
  <c r="F207" i="2"/>
  <c r="C207" i="2" s="1"/>
  <c r="O206" i="2"/>
  <c r="L206" i="2"/>
  <c r="I206" i="2"/>
  <c r="F206" i="2"/>
  <c r="N205" i="2"/>
  <c r="M205" i="2"/>
  <c r="K205" i="2"/>
  <c r="J205" i="2"/>
  <c r="H205" i="2"/>
  <c r="H204" i="2" s="1"/>
  <c r="G205" i="2"/>
  <c r="E205" i="2"/>
  <c r="D205" i="2"/>
  <c r="N204" i="2"/>
  <c r="O203" i="2"/>
  <c r="L203" i="2"/>
  <c r="I203" i="2"/>
  <c r="F203" i="2"/>
  <c r="O202" i="2"/>
  <c r="L202" i="2"/>
  <c r="I202" i="2"/>
  <c r="F202" i="2"/>
  <c r="O201" i="2"/>
  <c r="L201" i="2"/>
  <c r="I201" i="2"/>
  <c r="F201" i="2"/>
  <c r="O200" i="2"/>
  <c r="L200" i="2"/>
  <c r="I200" i="2"/>
  <c r="F200" i="2"/>
  <c r="O199" i="2"/>
  <c r="O198" i="2" s="1"/>
  <c r="L199" i="2"/>
  <c r="I199" i="2"/>
  <c r="F199" i="2"/>
  <c r="F198" i="2" s="1"/>
  <c r="N198" i="2"/>
  <c r="M198" i="2"/>
  <c r="M196" i="2" s="1"/>
  <c r="K198" i="2"/>
  <c r="K196" i="2" s="1"/>
  <c r="J198" i="2"/>
  <c r="J196" i="2" s="1"/>
  <c r="H198" i="2"/>
  <c r="H196" i="2" s="1"/>
  <c r="G198" i="2"/>
  <c r="E198" i="2"/>
  <c r="E196" i="2" s="1"/>
  <c r="D198" i="2"/>
  <c r="D196" i="2" s="1"/>
  <c r="O197" i="2"/>
  <c r="L197" i="2"/>
  <c r="I197" i="2"/>
  <c r="F197" i="2"/>
  <c r="N196" i="2"/>
  <c r="G196" i="2"/>
  <c r="O193" i="2"/>
  <c r="L193" i="2"/>
  <c r="L192" i="2" s="1"/>
  <c r="L191" i="2" s="1"/>
  <c r="I193" i="2"/>
  <c r="I192" i="2" s="1"/>
  <c r="I191" i="2" s="1"/>
  <c r="F193" i="2"/>
  <c r="O192" i="2"/>
  <c r="O191" i="2" s="1"/>
  <c r="N192" i="2"/>
  <c r="N191" i="2" s="1"/>
  <c r="M192" i="2"/>
  <c r="M191" i="2" s="1"/>
  <c r="K192" i="2"/>
  <c r="J192" i="2"/>
  <c r="J191" i="2" s="1"/>
  <c r="H192" i="2"/>
  <c r="G192" i="2"/>
  <c r="G191" i="2" s="1"/>
  <c r="G187" i="2" s="1"/>
  <c r="F192" i="2"/>
  <c r="E192" i="2"/>
  <c r="E191" i="2" s="1"/>
  <c r="D192" i="2"/>
  <c r="K191" i="2"/>
  <c r="H191" i="2"/>
  <c r="D191" i="2"/>
  <c r="O190" i="2"/>
  <c r="L190" i="2"/>
  <c r="I190" i="2"/>
  <c r="F190" i="2"/>
  <c r="O189" i="2"/>
  <c r="L189" i="2"/>
  <c r="L188" i="2" s="1"/>
  <c r="L187" i="2" s="1"/>
  <c r="I189" i="2"/>
  <c r="I188" i="2" s="1"/>
  <c r="F189" i="2"/>
  <c r="O188" i="2"/>
  <c r="N188" i="2"/>
  <c r="N187" i="2" s="1"/>
  <c r="M188" i="2"/>
  <c r="K188" i="2"/>
  <c r="J188" i="2"/>
  <c r="H188" i="2"/>
  <c r="H187" i="2" s="1"/>
  <c r="G188" i="2"/>
  <c r="F188" i="2"/>
  <c r="E188" i="2"/>
  <c r="D188" i="2"/>
  <c r="D187" i="2" s="1"/>
  <c r="O186" i="2"/>
  <c r="L186" i="2"/>
  <c r="I186" i="2"/>
  <c r="F186" i="2"/>
  <c r="O185" i="2"/>
  <c r="L185" i="2"/>
  <c r="L184" i="2" s="1"/>
  <c r="I185" i="2"/>
  <c r="F185" i="2"/>
  <c r="F184" i="2" s="1"/>
  <c r="N184" i="2"/>
  <c r="M184" i="2"/>
  <c r="K184" i="2"/>
  <c r="J184" i="2"/>
  <c r="H184" i="2"/>
  <c r="G184" i="2"/>
  <c r="E184" i="2"/>
  <c r="D184" i="2"/>
  <c r="O183" i="2"/>
  <c r="L183" i="2"/>
  <c r="I183" i="2"/>
  <c r="F183" i="2"/>
  <c r="C183" i="2" s="1"/>
  <c r="O182" i="2"/>
  <c r="L182" i="2"/>
  <c r="I182" i="2"/>
  <c r="F182" i="2"/>
  <c r="O181" i="2"/>
  <c r="L181" i="2"/>
  <c r="I181" i="2"/>
  <c r="F181" i="2"/>
  <c r="O180" i="2"/>
  <c r="L180" i="2"/>
  <c r="L179" i="2" s="1"/>
  <c r="I180" i="2"/>
  <c r="F180" i="2"/>
  <c r="F179" i="2" s="1"/>
  <c r="N179" i="2"/>
  <c r="M179" i="2"/>
  <c r="K179" i="2"/>
  <c r="J179" i="2"/>
  <c r="H179" i="2"/>
  <c r="G179" i="2"/>
  <c r="E179" i="2"/>
  <c r="D179" i="2"/>
  <c r="O178" i="2"/>
  <c r="L178" i="2"/>
  <c r="I178" i="2"/>
  <c r="F178" i="2"/>
  <c r="O177" i="2"/>
  <c r="L177" i="2"/>
  <c r="I177" i="2"/>
  <c r="F177" i="2"/>
  <c r="O176" i="2"/>
  <c r="L176" i="2"/>
  <c r="I176" i="2"/>
  <c r="F176" i="2"/>
  <c r="F175" i="2" s="1"/>
  <c r="O175" i="2"/>
  <c r="N175" i="2"/>
  <c r="M175" i="2"/>
  <c r="K175" i="2"/>
  <c r="J175" i="2"/>
  <c r="J174" i="2" s="1"/>
  <c r="J173" i="2" s="1"/>
  <c r="H175" i="2"/>
  <c r="H174" i="2" s="1"/>
  <c r="H173" i="2" s="1"/>
  <c r="G175" i="2"/>
  <c r="E175" i="2"/>
  <c r="D175" i="2"/>
  <c r="D174" i="2" s="1"/>
  <c r="D173" i="2" s="1"/>
  <c r="O172" i="2"/>
  <c r="L172" i="2"/>
  <c r="I172" i="2"/>
  <c r="F172" i="2"/>
  <c r="O171" i="2"/>
  <c r="L171" i="2"/>
  <c r="I171" i="2"/>
  <c r="I165" i="2" s="1"/>
  <c r="F171" i="2"/>
  <c r="C171" i="2" s="1"/>
  <c r="O170" i="2"/>
  <c r="L170" i="2"/>
  <c r="I170" i="2"/>
  <c r="F170" i="2"/>
  <c r="O169" i="2"/>
  <c r="L169" i="2"/>
  <c r="I169" i="2"/>
  <c r="F169" i="2"/>
  <c r="O168" i="2"/>
  <c r="L168" i="2"/>
  <c r="I168" i="2"/>
  <c r="F168" i="2"/>
  <c r="O167" i="2"/>
  <c r="O166" i="2" s="1"/>
  <c r="L167" i="2"/>
  <c r="L166" i="2" s="1"/>
  <c r="L165" i="2" s="1"/>
  <c r="I167" i="2"/>
  <c r="I166" i="2" s="1"/>
  <c r="F167" i="2"/>
  <c r="N166" i="2"/>
  <c r="N165" i="2" s="1"/>
  <c r="M166" i="2"/>
  <c r="K166" i="2"/>
  <c r="J166" i="2"/>
  <c r="J165" i="2" s="1"/>
  <c r="H166" i="2"/>
  <c r="H165" i="2" s="1"/>
  <c r="G166" i="2"/>
  <c r="G165" i="2" s="1"/>
  <c r="E166" i="2"/>
  <c r="D166" i="2"/>
  <c r="D165" i="2" s="1"/>
  <c r="M165" i="2"/>
  <c r="K165" i="2"/>
  <c r="E165" i="2"/>
  <c r="O164" i="2"/>
  <c r="L164" i="2"/>
  <c r="I164" i="2"/>
  <c r="F164" i="2"/>
  <c r="O163" i="2"/>
  <c r="L163" i="2"/>
  <c r="C163" i="2" s="1"/>
  <c r="I163" i="2"/>
  <c r="F163" i="2"/>
  <c r="O162" i="2"/>
  <c r="L162" i="2"/>
  <c r="I162" i="2"/>
  <c r="F162" i="2"/>
  <c r="O161" i="2"/>
  <c r="O160" i="2" s="1"/>
  <c r="L161" i="2"/>
  <c r="L160" i="2" s="1"/>
  <c r="I161" i="2"/>
  <c r="F161" i="2"/>
  <c r="F160" i="2" s="1"/>
  <c r="N160" i="2"/>
  <c r="M160" i="2"/>
  <c r="K160" i="2"/>
  <c r="J160" i="2"/>
  <c r="H160" i="2"/>
  <c r="G160" i="2"/>
  <c r="E160" i="2"/>
  <c r="D160" i="2"/>
  <c r="O159" i="2"/>
  <c r="L159" i="2"/>
  <c r="I159" i="2"/>
  <c r="F159" i="2"/>
  <c r="O158" i="2"/>
  <c r="L158" i="2"/>
  <c r="I158" i="2"/>
  <c r="F158" i="2"/>
  <c r="O157" i="2"/>
  <c r="L157" i="2"/>
  <c r="I157" i="2"/>
  <c r="F157" i="2"/>
  <c r="O156" i="2"/>
  <c r="L156" i="2"/>
  <c r="I156" i="2"/>
  <c r="F156" i="2"/>
  <c r="O155" i="2"/>
  <c r="L155" i="2"/>
  <c r="I155" i="2"/>
  <c r="F155" i="2"/>
  <c r="O154" i="2"/>
  <c r="L154" i="2"/>
  <c r="I154" i="2"/>
  <c r="F154" i="2"/>
  <c r="O153" i="2"/>
  <c r="C153" i="2" s="1"/>
  <c r="L153" i="2"/>
  <c r="I153" i="2"/>
  <c r="F153" i="2"/>
  <c r="O152" i="2"/>
  <c r="L152" i="2"/>
  <c r="I152" i="2"/>
  <c r="F152" i="2"/>
  <c r="N151" i="2"/>
  <c r="M151" i="2"/>
  <c r="K151" i="2"/>
  <c r="J151" i="2"/>
  <c r="H151" i="2"/>
  <c r="G151" i="2"/>
  <c r="E151" i="2"/>
  <c r="D151" i="2"/>
  <c r="O150" i="2"/>
  <c r="L150" i="2"/>
  <c r="I150" i="2"/>
  <c r="F150" i="2"/>
  <c r="C150" i="2" s="1"/>
  <c r="O149" i="2"/>
  <c r="L149" i="2"/>
  <c r="I149" i="2"/>
  <c r="F149" i="2"/>
  <c r="C149" i="2" s="1"/>
  <c r="O148" i="2"/>
  <c r="L148" i="2"/>
  <c r="I148" i="2"/>
  <c r="F148" i="2"/>
  <c r="O147" i="2"/>
  <c r="L147" i="2"/>
  <c r="I147" i="2"/>
  <c r="F147" i="2"/>
  <c r="O146" i="2"/>
  <c r="L146" i="2"/>
  <c r="I146" i="2"/>
  <c r="F146" i="2"/>
  <c r="O145" i="2"/>
  <c r="L145" i="2"/>
  <c r="I145" i="2"/>
  <c r="F145" i="2"/>
  <c r="N144" i="2"/>
  <c r="M144" i="2"/>
  <c r="K144" i="2"/>
  <c r="J144" i="2"/>
  <c r="H144" i="2"/>
  <c r="G144" i="2"/>
  <c r="E144" i="2"/>
  <c r="D144" i="2"/>
  <c r="O143" i="2"/>
  <c r="L143" i="2"/>
  <c r="I143" i="2"/>
  <c r="F143" i="2"/>
  <c r="O142" i="2"/>
  <c r="L142" i="2"/>
  <c r="L141" i="2" s="1"/>
  <c r="I142" i="2"/>
  <c r="I141" i="2" s="1"/>
  <c r="F142" i="2"/>
  <c r="N141" i="2"/>
  <c r="M141" i="2"/>
  <c r="K141" i="2"/>
  <c r="J141" i="2"/>
  <c r="H141" i="2"/>
  <c r="G141" i="2"/>
  <c r="E141" i="2"/>
  <c r="D141" i="2"/>
  <c r="O140" i="2"/>
  <c r="L140" i="2"/>
  <c r="I140" i="2"/>
  <c r="F140" i="2"/>
  <c r="O139" i="2"/>
  <c r="L139" i="2"/>
  <c r="I139" i="2"/>
  <c r="F139" i="2"/>
  <c r="O138" i="2"/>
  <c r="L138" i="2"/>
  <c r="I138" i="2"/>
  <c r="F138" i="2"/>
  <c r="O137" i="2"/>
  <c r="O136" i="2" s="1"/>
  <c r="L137" i="2"/>
  <c r="I137" i="2"/>
  <c r="F137" i="2"/>
  <c r="N136" i="2"/>
  <c r="M136" i="2"/>
  <c r="K136" i="2"/>
  <c r="J136" i="2"/>
  <c r="H136" i="2"/>
  <c r="G136" i="2"/>
  <c r="E136" i="2"/>
  <c r="D136" i="2"/>
  <c r="O135" i="2"/>
  <c r="L135" i="2"/>
  <c r="I135" i="2"/>
  <c r="F135" i="2"/>
  <c r="O134" i="2"/>
  <c r="L134" i="2"/>
  <c r="I134" i="2"/>
  <c r="F134" i="2"/>
  <c r="O133" i="2"/>
  <c r="L133" i="2"/>
  <c r="I133" i="2"/>
  <c r="F133" i="2"/>
  <c r="O132" i="2"/>
  <c r="L132" i="2"/>
  <c r="I132" i="2"/>
  <c r="F132" i="2"/>
  <c r="N131" i="2"/>
  <c r="M131" i="2"/>
  <c r="K131" i="2"/>
  <c r="J131" i="2"/>
  <c r="I131" i="2"/>
  <c r="H131" i="2"/>
  <c r="G131" i="2"/>
  <c r="E131" i="2"/>
  <c r="D131" i="2"/>
  <c r="O129" i="2"/>
  <c r="O128" i="2" s="1"/>
  <c r="L129" i="2"/>
  <c r="I129" i="2"/>
  <c r="I128" i="2" s="1"/>
  <c r="F129" i="2"/>
  <c r="N128" i="2"/>
  <c r="M128" i="2"/>
  <c r="L128" i="2"/>
  <c r="K128" i="2"/>
  <c r="J128" i="2"/>
  <c r="H128" i="2"/>
  <c r="G128" i="2"/>
  <c r="E128" i="2"/>
  <c r="D128" i="2"/>
  <c r="O127" i="2"/>
  <c r="L127" i="2"/>
  <c r="I127" i="2"/>
  <c r="F127" i="2"/>
  <c r="O126" i="2"/>
  <c r="L126" i="2"/>
  <c r="I126" i="2"/>
  <c r="F126" i="2"/>
  <c r="O125" i="2"/>
  <c r="L125" i="2"/>
  <c r="I125" i="2"/>
  <c r="F125" i="2"/>
  <c r="O124" i="2"/>
  <c r="L124" i="2"/>
  <c r="I124" i="2"/>
  <c r="F124" i="2"/>
  <c r="O123" i="2"/>
  <c r="O122" i="2" s="1"/>
  <c r="L123" i="2"/>
  <c r="I123" i="2"/>
  <c r="F123" i="2"/>
  <c r="N122" i="2"/>
  <c r="M122" i="2"/>
  <c r="K122" i="2"/>
  <c r="J122" i="2"/>
  <c r="H122" i="2"/>
  <c r="G122" i="2"/>
  <c r="E122" i="2"/>
  <c r="D122" i="2"/>
  <c r="O121" i="2"/>
  <c r="L121" i="2"/>
  <c r="I121" i="2"/>
  <c r="F121" i="2"/>
  <c r="O120" i="2"/>
  <c r="L120" i="2"/>
  <c r="I120" i="2"/>
  <c r="F120" i="2"/>
  <c r="O119" i="2"/>
  <c r="L119" i="2"/>
  <c r="I119" i="2"/>
  <c r="F119" i="2"/>
  <c r="O118" i="2"/>
  <c r="L118" i="2"/>
  <c r="I118" i="2"/>
  <c r="F118" i="2"/>
  <c r="O117" i="2"/>
  <c r="O116" i="2" s="1"/>
  <c r="L117" i="2"/>
  <c r="I117" i="2"/>
  <c r="F117" i="2"/>
  <c r="N116" i="2"/>
  <c r="M116" i="2"/>
  <c r="K116" i="2"/>
  <c r="J116" i="2"/>
  <c r="H116" i="2"/>
  <c r="G116" i="2"/>
  <c r="E116" i="2"/>
  <c r="D116" i="2"/>
  <c r="O115" i="2"/>
  <c r="L115" i="2"/>
  <c r="I115" i="2"/>
  <c r="F115" i="2"/>
  <c r="O114" i="2"/>
  <c r="L114" i="2"/>
  <c r="I114" i="2"/>
  <c r="F114" i="2"/>
  <c r="O113" i="2"/>
  <c r="L113" i="2"/>
  <c r="I113" i="2"/>
  <c r="F113" i="2"/>
  <c r="N112" i="2"/>
  <c r="M112" i="2"/>
  <c r="K112" i="2"/>
  <c r="J112" i="2"/>
  <c r="H112" i="2"/>
  <c r="G112" i="2"/>
  <c r="E112" i="2"/>
  <c r="D112" i="2"/>
  <c r="O111" i="2"/>
  <c r="L111" i="2"/>
  <c r="I111" i="2"/>
  <c r="F111" i="2"/>
  <c r="O110" i="2"/>
  <c r="L110" i="2"/>
  <c r="I110" i="2"/>
  <c r="F110" i="2"/>
  <c r="O109" i="2"/>
  <c r="L109" i="2"/>
  <c r="I109" i="2"/>
  <c r="F109" i="2"/>
  <c r="O108" i="2"/>
  <c r="L108" i="2"/>
  <c r="I108" i="2"/>
  <c r="F108" i="2"/>
  <c r="O107" i="2"/>
  <c r="L107" i="2"/>
  <c r="C107" i="2" s="1"/>
  <c r="I107" i="2"/>
  <c r="F107" i="2"/>
  <c r="O106" i="2"/>
  <c r="L106" i="2"/>
  <c r="I106" i="2"/>
  <c r="F106" i="2"/>
  <c r="O105" i="2"/>
  <c r="L105" i="2"/>
  <c r="I105" i="2"/>
  <c r="F105" i="2"/>
  <c r="O104" i="2"/>
  <c r="L104" i="2"/>
  <c r="I104" i="2"/>
  <c r="F104" i="2"/>
  <c r="O103" i="2"/>
  <c r="N103" i="2"/>
  <c r="M103" i="2"/>
  <c r="K103" i="2"/>
  <c r="J103" i="2"/>
  <c r="H103" i="2"/>
  <c r="G103" i="2"/>
  <c r="E103" i="2"/>
  <c r="D103" i="2"/>
  <c r="O102" i="2"/>
  <c r="L102" i="2"/>
  <c r="I102" i="2"/>
  <c r="F102" i="2"/>
  <c r="O101" i="2"/>
  <c r="L101" i="2"/>
  <c r="I101" i="2"/>
  <c r="F101" i="2"/>
  <c r="O100" i="2"/>
  <c r="L100" i="2"/>
  <c r="I100" i="2"/>
  <c r="F100" i="2"/>
  <c r="O99" i="2"/>
  <c r="L99" i="2"/>
  <c r="I99" i="2"/>
  <c r="F99" i="2"/>
  <c r="O98" i="2"/>
  <c r="L98" i="2"/>
  <c r="I98" i="2"/>
  <c r="F98" i="2"/>
  <c r="O97" i="2"/>
  <c r="L97" i="2"/>
  <c r="I97" i="2"/>
  <c r="F97" i="2"/>
  <c r="O96" i="2"/>
  <c r="L96" i="2"/>
  <c r="I96" i="2"/>
  <c r="F96" i="2"/>
  <c r="N95" i="2"/>
  <c r="M95" i="2"/>
  <c r="K95" i="2"/>
  <c r="J95" i="2"/>
  <c r="H95" i="2"/>
  <c r="G95" i="2"/>
  <c r="E95" i="2"/>
  <c r="D95" i="2"/>
  <c r="O94" i="2"/>
  <c r="L94" i="2"/>
  <c r="I94" i="2"/>
  <c r="F94" i="2"/>
  <c r="O93" i="2"/>
  <c r="L93" i="2"/>
  <c r="I93" i="2"/>
  <c r="F93" i="2"/>
  <c r="O92" i="2"/>
  <c r="L92" i="2"/>
  <c r="I92" i="2"/>
  <c r="F92" i="2"/>
  <c r="O91" i="2"/>
  <c r="L91" i="2"/>
  <c r="I91" i="2"/>
  <c r="F91" i="2"/>
  <c r="O90" i="2"/>
  <c r="L90" i="2"/>
  <c r="I90" i="2"/>
  <c r="F90" i="2"/>
  <c r="F89" i="2" s="1"/>
  <c r="N89" i="2"/>
  <c r="M89" i="2"/>
  <c r="K89" i="2"/>
  <c r="J89" i="2"/>
  <c r="H89" i="2"/>
  <c r="G89" i="2"/>
  <c r="E89" i="2"/>
  <c r="D89" i="2"/>
  <c r="O88" i="2"/>
  <c r="L88" i="2"/>
  <c r="I88" i="2"/>
  <c r="F88" i="2"/>
  <c r="O87" i="2"/>
  <c r="L87" i="2"/>
  <c r="I87" i="2"/>
  <c r="F87" i="2"/>
  <c r="O86" i="2"/>
  <c r="L86" i="2"/>
  <c r="I86" i="2"/>
  <c r="F86" i="2"/>
  <c r="O85" i="2"/>
  <c r="L85" i="2"/>
  <c r="I85" i="2"/>
  <c r="F85" i="2"/>
  <c r="O84" i="2"/>
  <c r="N84" i="2"/>
  <c r="M84" i="2"/>
  <c r="K84" i="2"/>
  <c r="J84" i="2"/>
  <c r="H84" i="2"/>
  <c r="G84" i="2"/>
  <c r="E84" i="2"/>
  <c r="D84" i="2"/>
  <c r="O82" i="2"/>
  <c r="L82" i="2"/>
  <c r="I82" i="2"/>
  <c r="F82" i="2"/>
  <c r="O81" i="2"/>
  <c r="L81" i="2"/>
  <c r="L80" i="2" s="1"/>
  <c r="I81" i="2"/>
  <c r="F81" i="2"/>
  <c r="F80" i="2" s="1"/>
  <c r="O80" i="2"/>
  <c r="N80" i="2"/>
  <c r="M80" i="2"/>
  <c r="K80" i="2"/>
  <c r="K76" i="2" s="1"/>
  <c r="J80" i="2"/>
  <c r="H80" i="2"/>
  <c r="G80" i="2"/>
  <c r="E80" i="2"/>
  <c r="D80" i="2"/>
  <c r="O79" i="2"/>
  <c r="L79" i="2"/>
  <c r="I79" i="2"/>
  <c r="F79" i="2"/>
  <c r="O78" i="2"/>
  <c r="O77" i="2" s="1"/>
  <c r="L78" i="2"/>
  <c r="L77" i="2" s="1"/>
  <c r="L76" i="2" s="1"/>
  <c r="I78" i="2"/>
  <c r="F78" i="2"/>
  <c r="N77" i="2"/>
  <c r="N76" i="2" s="1"/>
  <c r="M77" i="2"/>
  <c r="M76" i="2" s="1"/>
  <c r="K77" i="2"/>
  <c r="J77" i="2"/>
  <c r="J76" i="2" s="1"/>
  <c r="H77" i="2"/>
  <c r="G77" i="2"/>
  <c r="F77" i="2"/>
  <c r="E77" i="2"/>
  <c r="D77" i="2"/>
  <c r="D76" i="2" s="1"/>
  <c r="O76" i="2"/>
  <c r="O74" i="2"/>
  <c r="L74" i="2"/>
  <c r="I74" i="2"/>
  <c r="F74" i="2"/>
  <c r="O73" i="2"/>
  <c r="L73" i="2"/>
  <c r="I73" i="2"/>
  <c r="F73" i="2"/>
  <c r="O72" i="2"/>
  <c r="L72" i="2"/>
  <c r="I72" i="2"/>
  <c r="F72" i="2"/>
  <c r="O71" i="2"/>
  <c r="L71" i="2"/>
  <c r="I71" i="2"/>
  <c r="F71" i="2"/>
  <c r="O70" i="2"/>
  <c r="L70" i="2"/>
  <c r="I70" i="2"/>
  <c r="F70" i="2"/>
  <c r="N69" i="2"/>
  <c r="N67" i="2" s="1"/>
  <c r="M69" i="2"/>
  <c r="M67" i="2" s="1"/>
  <c r="K69" i="2"/>
  <c r="K67" i="2" s="1"/>
  <c r="J69" i="2"/>
  <c r="J67" i="2" s="1"/>
  <c r="H69" i="2"/>
  <c r="H67" i="2" s="1"/>
  <c r="G69" i="2"/>
  <c r="F69" i="2"/>
  <c r="E69" i="2"/>
  <c r="E67" i="2" s="1"/>
  <c r="D69" i="2"/>
  <c r="D67" i="2" s="1"/>
  <c r="O68" i="2"/>
  <c r="L68" i="2"/>
  <c r="I68" i="2"/>
  <c r="F68" i="2"/>
  <c r="G67" i="2"/>
  <c r="O66" i="2"/>
  <c r="L66" i="2"/>
  <c r="I66" i="2"/>
  <c r="F66" i="2"/>
  <c r="O65" i="2"/>
  <c r="L65" i="2"/>
  <c r="I65" i="2"/>
  <c r="F65" i="2"/>
  <c r="O64" i="2"/>
  <c r="L64" i="2"/>
  <c r="I64" i="2"/>
  <c r="F64" i="2"/>
  <c r="O63" i="2"/>
  <c r="L63" i="2"/>
  <c r="I63" i="2"/>
  <c r="F63" i="2"/>
  <c r="O62" i="2"/>
  <c r="L62" i="2"/>
  <c r="I62" i="2"/>
  <c r="F62" i="2"/>
  <c r="O61" i="2"/>
  <c r="L61" i="2"/>
  <c r="I61" i="2"/>
  <c r="F61" i="2"/>
  <c r="O60" i="2"/>
  <c r="L60" i="2"/>
  <c r="I60" i="2"/>
  <c r="F60" i="2"/>
  <c r="O59" i="2"/>
  <c r="L59" i="2"/>
  <c r="I59" i="2"/>
  <c r="F59" i="2"/>
  <c r="N58" i="2"/>
  <c r="M58" i="2"/>
  <c r="K58" i="2"/>
  <c r="J58" i="2"/>
  <c r="H58" i="2"/>
  <c r="G58" i="2"/>
  <c r="E58" i="2"/>
  <c r="D58" i="2"/>
  <c r="O57" i="2"/>
  <c r="L57" i="2"/>
  <c r="I57" i="2"/>
  <c r="F57" i="2"/>
  <c r="C57" i="2" s="1"/>
  <c r="O56" i="2"/>
  <c r="O55" i="2" s="1"/>
  <c r="L56" i="2"/>
  <c r="I56" i="2"/>
  <c r="I55" i="2" s="1"/>
  <c r="F56" i="2"/>
  <c r="N55" i="2"/>
  <c r="M55" i="2"/>
  <c r="L55" i="2"/>
  <c r="K55" i="2"/>
  <c r="J55" i="2"/>
  <c r="H55" i="2"/>
  <c r="G55" i="2"/>
  <c r="G54" i="2" s="1"/>
  <c r="E55" i="2"/>
  <c r="E54" i="2" s="1"/>
  <c r="E53" i="2" s="1"/>
  <c r="D55" i="2"/>
  <c r="M54" i="2"/>
  <c r="M53" i="2" s="1"/>
  <c r="O47" i="2"/>
  <c r="C47" i="2"/>
  <c r="O46" i="2"/>
  <c r="C46" i="2" s="1"/>
  <c r="N45" i="2"/>
  <c r="M45" i="2"/>
  <c r="L44" i="2"/>
  <c r="I44" i="2"/>
  <c r="F44" i="2"/>
  <c r="F43" i="2" s="1"/>
  <c r="L43" i="2"/>
  <c r="K43" i="2"/>
  <c r="J43" i="2"/>
  <c r="H43" i="2"/>
  <c r="G43" i="2"/>
  <c r="E43" i="2"/>
  <c r="D43" i="2"/>
  <c r="F42" i="2"/>
  <c r="E41" i="2"/>
  <c r="D41" i="2"/>
  <c r="L40" i="2"/>
  <c r="C40" i="2" s="1"/>
  <c r="L39" i="2"/>
  <c r="C39" i="2" s="1"/>
  <c r="L38" i="2"/>
  <c r="C38" i="2" s="1"/>
  <c r="L37" i="2"/>
  <c r="C37" i="2" s="1"/>
  <c r="K36" i="2"/>
  <c r="J36" i="2"/>
  <c r="L35" i="2"/>
  <c r="C35" i="2" s="1"/>
  <c r="L34" i="2"/>
  <c r="L33" i="2" s="1"/>
  <c r="C33" i="2" s="1"/>
  <c r="K33" i="2"/>
  <c r="J33" i="2"/>
  <c r="L32" i="2"/>
  <c r="C32" i="2" s="1"/>
  <c r="L31" i="2"/>
  <c r="C31" i="2" s="1"/>
  <c r="K31" i="2"/>
  <c r="J31" i="2"/>
  <c r="L30" i="2"/>
  <c r="C30" i="2" s="1"/>
  <c r="L29" i="2"/>
  <c r="C29" i="2" s="1"/>
  <c r="L28" i="2"/>
  <c r="K27" i="2"/>
  <c r="J27" i="2"/>
  <c r="F25" i="2"/>
  <c r="C25" i="2" s="1"/>
  <c r="I24" i="2"/>
  <c r="F24" i="2"/>
  <c r="O23" i="2"/>
  <c r="L23" i="2"/>
  <c r="I23" i="2"/>
  <c r="F23" i="2"/>
  <c r="O22" i="2"/>
  <c r="L22" i="2"/>
  <c r="I22" i="2"/>
  <c r="I21" i="2" s="1"/>
  <c r="F22" i="2"/>
  <c r="N21" i="2"/>
  <c r="M21" i="2"/>
  <c r="K21" i="2"/>
  <c r="K289" i="2" s="1"/>
  <c r="K288" i="2" s="1"/>
  <c r="J21" i="2"/>
  <c r="H21" i="2"/>
  <c r="G21" i="2"/>
  <c r="G289" i="2" s="1"/>
  <c r="E21" i="2"/>
  <c r="D21" i="2"/>
  <c r="H20" i="2"/>
  <c r="H75" i="3" l="1"/>
  <c r="D75" i="3"/>
  <c r="D52" i="3" s="1"/>
  <c r="C131" i="3"/>
  <c r="E75" i="3"/>
  <c r="E52" i="3" s="1"/>
  <c r="L204" i="3"/>
  <c r="C141" i="3"/>
  <c r="J204" i="2"/>
  <c r="G53" i="2"/>
  <c r="K54" i="2"/>
  <c r="K53" i="2" s="1"/>
  <c r="C64" i="2"/>
  <c r="M83" i="2"/>
  <c r="C102" i="2"/>
  <c r="K130" i="2"/>
  <c r="C143" i="2"/>
  <c r="C145" i="2"/>
  <c r="C147" i="2"/>
  <c r="C159" i="2"/>
  <c r="C162" i="2"/>
  <c r="N174" i="2"/>
  <c r="N173" i="2" s="1"/>
  <c r="C211" i="2"/>
  <c r="C223" i="2"/>
  <c r="L260" i="2"/>
  <c r="M259" i="2"/>
  <c r="C279" i="2"/>
  <c r="C295" i="2"/>
  <c r="C296" i="2"/>
  <c r="L175" i="2"/>
  <c r="L174" i="2" s="1"/>
  <c r="L173" i="2" s="1"/>
  <c r="H54" i="2"/>
  <c r="C94" i="2"/>
  <c r="I95" i="2"/>
  <c r="C99" i="2"/>
  <c r="C106" i="2"/>
  <c r="C115" i="2"/>
  <c r="C123" i="2"/>
  <c r="C167" i="2"/>
  <c r="C168" i="2"/>
  <c r="C182" i="2"/>
  <c r="O179" i="2"/>
  <c r="O174" i="2" s="1"/>
  <c r="O173" i="2" s="1"/>
  <c r="K187" i="2"/>
  <c r="J187" i="2"/>
  <c r="O187" i="2"/>
  <c r="C227" i="2"/>
  <c r="J231" i="2"/>
  <c r="E270" i="2"/>
  <c r="E269" i="2" s="1"/>
  <c r="C293" i="2"/>
  <c r="J289" i="2"/>
  <c r="J288" i="2" s="1"/>
  <c r="J54" i="2"/>
  <c r="J53" i="2" s="1"/>
  <c r="G76" i="2"/>
  <c r="E76" i="2"/>
  <c r="C126" i="2"/>
  <c r="N130" i="2"/>
  <c r="H130" i="2"/>
  <c r="G174" i="2"/>
  <c r="M174" i="2"/>
  <c r="M173" i="2" s="1"/>
  <c r="C203" i="2"/>
  <c r="C243" i="2"/>
  <c r="C263" i="2"/>
  <c r="D259" i="2"/>
  <c r="C275" i="2"/>
  <c r="D270" i="2"/>
  <c r="D269" i="2" s="1"/>
  <c r="H270" i="2"/>
  <c r="H269" i="2" s="1"/>
  <c r="C151" i="3"/>
  <c r="J75" i="3"/>
  <c r="O53" i="3"/>
  <c r="I195" i="3"/>
  <c r="D194" i="3"/>
  <c r="L195" i="3"/>
  <c r="N75" i="3"/>
  <c r="N286" i="3" s="1"/>
  <c r="G194" i="3"/>
  <c r="I230" i="3"/>
  <c r="C238" i="3"/>
  <c r="M75" i="3"/>
  <c r="M52" i="3" s="1"/>
  <c r="D286" i="3"/>
  <c r="K194" i="3"/>
  <c r="C89" i="3"/>
  <c r="C103" i="3"/>
  <c r="C289" i="3"/>
  <c r="O204" i="3"/>
  <c r="O195" i="3" s="1"/>
  <c r="O83" i="3"/>
  <c r="O75" i="3" s="1"/>
  <c r="C21" i="3"/>
  <c r="L83" i="3"/>
  <c r="C58" i="3"/>
  <c r="H286" i="3"/>
  <c r="H194" i="3"/>
  <c r="C136" i="3"/>
  <c r="C290" i="3"/>
  <c r="I288" i="3"/>
  <c r="F20" i="3"/>
  <c r="O288" i="3"/>
  <c r="O231" i="3"/>
  <c r="O230" i="3" s="1"/>
  <c r="C264" i="3"/>
  <c r="G75" i="3"/>
  <c r="G52" i="3" s="1"/>
  <c r="G51" i="3" s="1"/>
  <c r="C144" i="3"/>
  <c r="F67" i="3"/>
  <c r="C67" i="3" s="1"/>
  <c r="H52" i="3"/>
  <c r="K52" i="3"/>
  <c r="K51" i="3" s="1"/>
  <c r="K50" i="3" s="1"/>
  <c r="D51" i="3"/>
  <c r="C112" i="3"/>
  <c r="F54" i="3"/>
  <c r="C54" i="3" s="1"/>
  <c r="I187" i="3"/>
  <c r="C188" i="3"/>
  <c r="J52" i="3"/>
  <c r="J51" i="3" s="1"/>
  <c r="J286" i="3"/>
  <c r="G286" i="3"/>
  <c r="D287" i="3"/>
  <c r="D50" i="3"/>
  <c r="C27" i="3"/>
  <c r="L26" i="3"/>
  <c r="F251" i="3"/>
  <c r="C251" i="3" s="1"/>
  <c r="C252" i="3"/>
  <c r="L231" i="3"/>
  <c r="L230" i="3" s="1"/>
  <c r="F231" i="3"/>
  <c r="L76" i="3"/>
  <c r="L75" i="3" s="1"/>
  <c r="K286" i="3"/>
  <c r="L270" i="3"/>
  <c r="L269" i="3" s="1"/>
  <c r="C272" i="3"/>
  <c r="F269" i="3"/>
  <c r="E194" i="3"/>
  <c r="I174" i="3"/>
  <c r="I173" i="3" s="1"/>
  <c r="C175" i="3"/>
  <c r="C116" i="3"/>
  <c r="F173" i="3"/>
  <c r="I130" i="3"/>
  <c r="F288" i="3"/>
  <c r="F130" i="3"/>
  <c r="C77" i="3"/>
  <c r="F76" i="3"/>
  <c r="C216" i="3"/>
  <c r="C198" i="3"/>
  <c r="F196" i="3"/>
  <c r="L191" i="3"/>
  <c r="C192" i="3"/>
  <c r="F204" i="3"/>
  <c r="C204" i="3" s="1"/>
  <c r="C45" i="3"/>
  <c r="I83" i="3"/>
  <c r="F259" i="3"/>
  <c r="C259" i="3" s="1"/>
  <c r="C260" i="3"/>
  <c r="C246" i="3"/>
  <c r="C166" i="3"/>
  <c r="F165" i="3"/>
  <c r="C165" i="3" s="1"/>
  <c r="M194" i="3"/>
  <c r="C276" i="3"/>
  <c r="N194" i="3"/>
  <c r="C205" i="3"/>
  <c r="C95" i="3"/>
  <c r="F83" i="3"/>
  <c r="C84" i="3"/>
  <c r="L27" i="2"/>
  <c r="C28" i="2"/>
  <c r="L136" i="2"/>
  <c r="F41" i="2"/>
  <c r="C41" i="2" s="1"/>
  <c r="C42" i="2"/>
  <c r="C56" i="2"/>
  <c r="F55" i="2"/>
  <c r="I58" i="2"/>
  <c r="I54" i="2" s="1"/>
  <c r="C72" i="2"/>
  <c r="C113" i="2"/>
  <c r="I112" i="2"/>
  <c r="O131" i="2"/>
  <c r="O231" i="2"/>
  <c r="H231" i="2"/>
  <c r="H230" i="2" s="1"/>
  <c r="D289" i="2"/>
  <c r="D288" i="2" s="1"/>
  <c r="D20" i="2"/>
  <c r="C137" i="2"/>
  <c r="O151" i="2"/>
  <c r="G173" i="2"/>
  <c r="N289" i="2"/>
  <c r="N288" i="2" s="1"/>
  <c r="N20" i="2"/>
  <c r="O21" i="2"/>
  <c r="C60" i="2"/>
  <c r="C88" i="2"/>
  <c r="L122" i="2"/>
  <c r="L69" i="2"/>
  <c r="L67" i="2" s="1"/>
  <c r="C199" i="2"/>
  <c r="I198" i="2"/>
  <c r="D54" i="2"/>
  <c r="H53" i="2"/>
  <c r="C71" i="2"/>
  <c r="H76" i="2"/>
  <c r="K83" i="2"/>
  <c r="F84" i="2"/>
  <c r="C87" i="2"/>
  <c r="L89" i="2"/>
  <c r="L95" i="2"/>
  <c r="C105" i="2"/>
  <c r="L112" i="2"/>
  <c r="C127" i="2"/>
  <c r="E130" i="2"/>
  <c r="C134" i="2"/>
  <c r="L144" i="2"/>
  <c r="C154" i="2"/>
  <c r="C155" i="2"/>
  <c r="C158" i="2"/>
  <c r="C169" i="2"/>
  <c r="O184" i="2"/>
  <c r="E187" i="2"/>
  <c r="C193" i="2"/>
  <c r="C197" i="2"/>
  <c r="C200" i="2"/>
  <c r="D204" i="2"/>
  <c r="D195" i="2" s="1"/>
  <c r="C222" i="2"/>
  <c r="K204" i="2"/>
  <c r="K195" i="2" s="1"/>
  <c r="K194" i="2" s="1"/>
  <c r="M231" i="2"/>
  <c r="M230" i="2" s="1"/>
  <c r="C240" i="2"/>
  <c r="C245" i="2"/>
  <c r="C258" i="2"/>
  <c r="F260" i="2"/>
  <c r="C262" i="2"/>
  <c r="L264" i="2"/>
  <c r="O276" i="2"/>
  <c r="O270" i="2" s="1"/>
  <c r="O269" i="2" s="1"/>
  <c r="L270" i="2"/>
  <c r="K26" i="2"/>
  <c r="K20" i="2" s="1"/>
  <c r="N54" i="2"/>
  <c r="N53" i="2" s="1"/>
  <c r="C63" i="2"/>
  <c r="C73" i="2"/>
  <c r="G83" i="2"/>
  <c r="N83" i="2"/>
  <c r="H83" i="2"/>
  <c r="H75" i="2" s="1"/>
  <c r="C108" i="2"/>
  <c r="C109" i="2"/>
  <c r="C110" i="2"/>
  <c r="L116" i="2"/>
  <c r="F122" i="2"/>
  <c r="G130" i="2"/>
  <c r="F136" i="2"/>
  <c r="O141" i="2"/>
  <c r="C157" i="2"/>
  <c r="C189" i="2"/>
  <c r="C190" i="2"/>
  <c r="O196" i="2"/>
  <c r="E204" i="2"/>
  <c r="C210" i="2"/>
  <c r="L216" i="2"/>
  <c r="C220" i="2"/>
  <c r="C225" i="2"/>
  <c r="C226" i="2"/>
  <c r="G204" i="2"/>
  <c r="G195" i="2" s="1"/>
  <c r="E231" i="2"/>
  <c r="E230" i="2" s="1"/>
  <c r="G230" i="2"/>
  <c r="I235" i="2"/>
  <c r="C244" i="2"/>
  <c r="C257" i="2"/>
  <c r="C278" i="2"/>
  <c r="M269" i="2"/>
  <c r="C291" i="2"/>
  <c r="L290" i="2"/>
  <c r="I238" i="2"/>
  <c r="G288" i="2"/>
  <c r="H289" i="2"/>
  <c r="H288" i="2" s="1"/>
  <c r="J26" i="2"/>
  <c r="J20" i="2" s="1"/>
  <c r="L36" i="2"/>
  <c r="C36" i="2" s="1"/>
  <c r="O45" i="2"/>
  <c r="O20" i="2" s="1"/>
  <c r="C62" i="2"/>
  <c r="C65" i="2"/>
  <c r="C74" i="2"/>
  <c r="C79" i="2"/>
  <c r="L84" i="2"/>
  <c r="C91" i="2"/>
  <c r="C92" i="2"/>
  <c r="C93" i="2"/>
  <c r="C97" i="2"/>
  <c r="C101" i="2"/>
  <c r="C111" i="2"/>
  <c r="F112" i="2"/>
  <c r="C114" i="2"/>
  <c r="I122" i="2"/>
  <c r="F144" i="2"/>
  <c r="C148" i="2"/>
  <c r="E174" i="2"/>
  <c r="E173" i="2" s="1"/>
  <c r="K174" i="2"/>
  <c r="K173" i="2" s="1"/>
  <c r="F174" i="2"/>
  <c r="C178" i="2"/>
  <c r="M187" i="2"/>
  <c r="I187" i="2"/>
  <c r="F196" i="2"/>
  <c r="C202" i="2"/>
  <c r="M204" i="2"/>
  <c r="M195" i="2" s="1"/>
  <c r="C208" i="2"/>
  <c r="I205" i="2"/>
  <c r="C213" i="2"/>
  <c r="C214" i="2"/>
  <c r="L246" i="2"/>
  <c r="C256" i="2"/>
  <c r="C274" i="2"/>
  <c r="C280" i="2"/>
  <c r="C292" i="2"/>
  <c r="D130" i="2"/>
  <c r="C135" i="2"/>
  <c r="F131" i="2"/>
  <c r="C133" i="2"/>
  <c r="C117" i="2"/>
  <c r="F116" i="2"/>
  <c r="D83" i="2"/>
  <c r="C68" i="2"/>
  <c r="C24" i="2"/>
  <c r="K75" i="2"/>
  <c r="L131" i="2"/>
  <c r="C131" i="2" s="1"/>
  <c r="C121" i="2"/>
  <c r="C66" i="2"/>
  <c r="C34" i="2"/>
  <c r="L21" i="2"/>
  <c r="L289" i="2" s="1"/>
  <c r="L288" i="2" s="1"/>
  <c r="O289" i="2"/>
  <c r="C45" i="2"/>
  <c r="I89" i="2"/>
  <c r="C90" i="2"/>
  <c r="C129" i="2"/>
  <c r="F128" i="2"/>
  <c r="C128" i="2" s="1"/>
  <c r="C139" i="2"/>
  <c r="I136" i="2"/>
  <c r="C136" i="2" s="1"/>
  <c r="D53" i="2"/>
  <c r="C59" i="2"/>
  <c r="F58" i="2"/>
  <c r="F54" i="2" s="1"/>
  <c r="O58" i="2"/>
  <c r="O54" i="2" s="1"/>
  <c r="O69" i="2"/>
  <c r="O67" i="2" s="1"/>
  <c r="N75" i="2"/>
  <c r="N52" i="2" s="1"/>
  <c r="C82" i="2"/>
  <c r="I80" i="2"/>
  <c r="C80" i="2" s="1"/>
  <c r="E83" i="2"/>
  <c r="C96" i="2"/>
  <c r="F95" i="2"/>
  <c r="O95" i="2"/>
  <c r="F103" i="2"/>
  <c r="C22" i="2"/>
  <c r="F21" i="2"/>
  <c r="M20" i="2"/>
  <c r="M289" i="2"/>
  <c r="M288" i="2" s="1"/>
  <c r="C27" i="2"/>
  <c r="C61" i="2"/>
  <c r="F76" i="2"/>
  <c r="C86" i="2"/>
  <c r="I84" i="2"/>
  <c r="O89" i="2"/>
  <c r="C98" i="2"/>
  <c r="I103" i="2"/>
  <c r="J130" i="2"/>
  <c r="E289" i="2"/>
  <c r="E288" i="2" s="1"/>
  <c r="E20" i="2"/>
  <c r="C23" i="2"/>
  <c r="C44" i="2"/>
  <c r="I43" i="2"/>
  <c r="C43" i="2" s="1"/>
  <c r="C55" i="2"/>
  <c r="L58" i="2"/>
  <c r="L54" i="2" s="1"/>
  <c r="F67" i="2"/>
  <c r="I69" i="2"/>
  <c r="I67" i="2" s="1"/>
  <c r="I53" i="2" s="1"/>
  <c r="C70" i="2"/>
  <c r="I77" i="2"/>
  <c r="C78" i="2"/>
  <c r="J83" i="2"/>
  <c r="C119" i="2"/>
  <c r="I116" i="2"/>
  <c r="C170" i="2"/>
  <c r="F166" i="2"/>
  <c r="C177" i="2"/>
  <c r="I175" i="2"/>
  <c r="I184" i="2"/>
  <c r="C184" i="2" s="1"/>
  <c r="C186" i="2"/>
  <c r="F251" i="2"/>
  <c r="C251" i="2" s="1"/>
  <c r="I252" i="2"/>
  <c r="I251" i="2" s="1"/>
  <c r="C253" i="2"/>
  <c r="C298" i="2"/>
  <c r="G20" i="2"/>
  <c r="C81" i="2"/>
  <c r="C85" i="2"/>
  <c r="C104" i="2"/>
  <c r="C118" i="2"/>
  <c r="C124" i="2"/>
  <c r="C125" i="2"/>
  <c r="C138" i="2"/>
  <c r="O144" i="2"/>
  <c r="I151" i="2"/>
  <c r="L151" i="2"/>
  <c r="C156" i="2"/>
  <c r="I160" i="2"/>
  <c r="C160" i="2" s="1"/>
  <c r="C161" i="2"/>
  <c r="C164" i="2"/>
  <c r="C172" i="2"/>
  <c r="L269" i="2"/>
  <c r="O112" i="2"/>
  <c r="C132" i="2"/>
  <c r="C142" i="2"/>
  <c r="F141" i="2"/>
  <c r="C146" i="2"/>
  <c r="C181" i="2"/>
  <c r="I179" i="2"/>
  <c r="C266" i="2"/>
  <c r="F264" i="2"/>
  <c r="C100" i="2"/>
  <c r="L103" i="2"/>
  <c r="C120" i="2"/>
  <c r="M130" i="2"/>
  <c r="M75" i="2" s="1"/>
  <c r="C140" i="2"/>
  <c r="I144" i="2"/>
  <c r="F151" i="2"/>
  <c r="C152" i="2"/>
  <c r="O165" i="2"/>
  <c r="F173" i="2"/>
  <c r="C188" i="2"/>
  <c r="F191" i="2"/>
  <c r="C191" i="2" s="1"/>
  <c r="C192" i="2"/>
  <c r="F270" i="2"/>
  <c r="I276" i="2"/>
  <c r="C277" i="2"/>
  <c r="C176" i="2"/>
  <c r="C180" i="2"/>
  <c r="N195" i="2"/>
  <c r="H195" i="2"/>
  <c r="H286" i="2" s="1"/>
  <c r="L198" i="2"/>
  <c r="C198" i="2" s="1"/>
  <c r="C201" i="2"/>
  <c r="O205" i="2"/>
  <c r="O204" i="2" s="1"/>
  <c r="L205" i="2"/>
  <c r="L204" i="2" s="1"/>
  <c r="C212" i="2"/>
  <c r="C224" i="2"/>
  <c r="K230" i="2"/>
  <c r="C232" i="2"/>
  <c r="C237" i="2"/>
  <c r="D231" i="2"/>
  <c r="L252" i="2"/>
  <c r="L251" i="2" s="1"/>
  <c r="J259" i="2"/>
  <c r="J230" i="2" s="1"/>
  <c r="N259" i="2"/>
  <c r="N230" i="2" s="1"/>
  <c r="O260" i="2"/>
  <c r="I264" i="2"/>
  <c r="C265" i="2"/>
  <c r="C268" i="2"/>
  <c r="I272" i="2"/>
  <c r="C272" i="2" s="1"/>
  <c r="C273" i="2"/>
  <c r="C285" i="2"/>
  <c r="I283" i="2"/>
  <c r="I289" i="2" s="1"/>
  <c r="I288" i="2" s="1"/>
  <c r="C297" i="2"/>
  <c r="C185" i="2"/>
  <c r="J195" i="2"/>
  <c r="C206" i="2"/>
  <c r="F205" i="2"/>
  <c r="C234" i="2"/>
  <c r="F233" i="2"/>
  <c r="C248" i="2"/>
  <c r="C250" i="2"/>
  <c r="F246" i="2"/>
  <c r="C282" i="2"/>
  <c r="F281" i="2"/>
  <c r="C281" i="2" s="1"/>
  <c r="E195" i="2"/>
  <c r="I196" i="2"/>
  <c r="C209" i="2"/>
  <c r="F216" i="2"/>
  <c r="I216" i="2"/>
  <c r="I204" i="2" s="1"/>
  <c r="C221" i="2"/>
  <c r="C229" i="2"/>
  <c r="C236" i="2"/>
  <c r="L235" i="2"/>
  <c r="C235" i="2" s="1"/>
  <c r="C241" i="2"/>
  <c r="C242" i="2"/>
  <c r="F238" i="2"/>
  <c r="C238" i="2" s="1"/>
  <c r="C249" i="2"/>
  <c r="I246" i="2"/>
  <c r="I231" i="2" s="1"/>
  <c r="I260" i="2"/>
  <c r="I259" i="2" s="1"/>
  <c r="C261" i="2"/>
  <c r="O264" i="2"/>
  <c r="J270" i="2"/>
  <c r="J269" i="2" s="1"/>
  <c r="N270" i="2"/>
  <c r="N269" i="2" s="1"/>
  <c r="C294" i="2"/>
  <c r="F290" i="2"/>
  <c r="C290" i="2" s="1"/>
  <c r="O288" i="2"/>
  <c r="C228" i="2"/>
  <c r="C284" i="2"/>
  <c r="E51" i="3" l="1"/>
  <c r="E286" i="3"/>
  <c r="I194" i="3"/>
  <c r="C246" i="2"/>
  <c r="E194" i="2"/>
  <c r="O195" i="2"/>
  <c r="O194" i="2" s="1"/>
  <c r="C276" i="2"/>
  <c r="M52" i="2"/>
  <c r="C264" i="2"/>
  <c r="L259" i="2"/>
  <c r="H52" i="2"/>
  <c r="O259" i="2"/>
  <c r="O230" i="2" s="1"/>
  <c r="D230" i="2"/>
  <c r="C112" i="2"/>
  <c r="L130" i="2"/>
  <c r="I76" i="2"/>
  <c r="L53" i="2"/>
  <c r="K52" i="2"/>
  <c r="K51" i="2" s="1"/>
  <c r="G75" i="2"/>
  <c r="G52" i="2" s="1"/>
  <c r="O130" i="2"/>
  <c r="I130" i="2"/>
  <c r="L83" i="2"/>
  <c r="L75" i="2" s="1"/>
  <c r="L52" i="2" s="1"/>
  <c r="C179" i="2"/>
  <c r="C141" i="2"/>
  <c r="O53" i="2"/>
  <c r="C122" i="2"/>
  <c r="M51" i="3"/>
  <c r="N52" i="3"/>
  <c r="O286" i="3"/>
  <c r="O52" i="3"/>
  <c r="M286" i="3"/>
  <c r="C288" i="3"/>
  <c r="F53" i="3"/>
  <c r="O194" i="3"/>
  <c r="O51" i="3" s="1"/>
  <c r="O50" i="3" s="1"/>
  <c r="C83" i="3"/>
  <c r="L194" i="3"/>
  <c r="K287" i="3"/>
  <c r="C173" i="3"/>
  <c r="H51" i="3"/>
  <c r="N51" i="3"/>
  <c r="N50" i="3" s="1"/>
  <c r="G287" i="3"/>
  <c r="G50" i="3"/>
  <c r="M50" i="3"/>
  <c r="M287" i="3"/>
  <c r="C191" i="3"/>
  <c r="L187" i="3"/>
  <c r="L286" i="3" s="1"/>
  <c r="F75" i="3"/>
  <c r="F52" i="3" s="1"/>
  <c r="C76" i="3"/>
  <c r="C269" i="3"/>
  <c r="F195" i="3"/>
  <c r="C196" i="3"/>
  <c r="C270" i="3"/>
  <c r="C53" i="3"/>
  <c r="N287" i="3"/>
  <c r="I75" i="3"/>
  <c r="I52" i="3" s="1"/>
  <c r="I51" i="3" s="1"/>
  <c r="C130" i="3"/>
  <c r="C174" i="3"/>
  <c r="E287" i="3"/>
  <c r="E50" i="3"/>
  <c r="F230" i="3"/>
  <c r="C230" i="3" s="1"/>
  <c r="C231" i="3"/>
  <c r="C26" i="3"/>
  <c r="L20" i="3"/>
  <c r="C20" i="3" s="1"/>
  <c r="J50" i="3"/>
  <c r="J287" i="3"/>
  <c r="M51" i="2"/>
  <c r="M287" i="2" s="1"/>
  <c r="M194" i="2"/>
  <c r="M286" i="2"/>
  <c r="G194" i="2"/>
  <c r="G51" i="2" s="1"/>
  <c r="H194" i="2"/>
  <c r="L196" i="2"/>
  <c r="L195" i="2" s="1"/>
  <c r="E75" i="2"/>
  <c r="E52" i="2" s="1"/>
  <c r="E51" i="2" s="1"/>
  <c r="E50" i="2" s="1"/>
  <c r="C283" i="2"/>
  <c r="J75" i="2"/>
  <c r="J52" i="2" s="1"/>
  <c r="O83" i="2"/>
  <c r="O75" i="2" s="1"/>
  <c r="O286" i="2" s="1"/>
  <c r="C89" i="2"/>
  <c r="N286" i="2"/>
  <c r="C151" i="2"/>
  <c r="L26" i="2"/>
  <c r="L20" i="2" s="1"/>
  <c r="F259" i="2"/>
  <c r="C259" i="2" s="1"/>
  <c r="D75" i="2"/>
  <c r="D52" i="2" s="1"/>
  <c r="C116" i="2"/>
  <c r="K286" i="2"/>
  <c r="J286" i="2"/>
  <c r="E287" i="2"/>
  <c r="M50" i="2"/>
  <c r="C54" i="2"/>
  <c r="F53" i="2"/>
  <c r="C216" i="2"/>
  <c r="F231" i="2"/>
  <c r="C233" i="2"/>
  <c r="I270" i="2"/>
  <c r="I269" i="2" s="1"/>
  <c r="J194" i="2"/>
  <c r="J51" i="2" s="1"/>
  <c r="F187" i="2"/>
  <c r="C187" i="2" s="1"/>
  <c r="C196" i="2"/>
  <c r="I174" i="2"/>
  <c r="C69" i="2"/>
  <c r="C77" i="2"/>
  <c r="I195" i="2"/>
  <c r="C260" i="2"/>
  <c r="L231" i="2"/>
  <c r="C175" i="2"/>
  <c r="C252" i="2"/>
  <c r="C67" i="2"/>
  <c r="C76" i="2"/>
  <c r="F130" i="2"/>
  <c r="C95" i="2"/>
  <c r="H51" i="2"/>
  <c r="D194" i="2"/>
  <c r="N194" i="2"/>
  <c r="N51" i="2" s="1"/>
  <c r="E286" i="2"/>
  <c r="C166" i="2"/>
  <c r="F165" i="2"/>
  <c r="C165" i="2" s="1"/>
  <c r="I83" i="2"/>
  <c r="I75" i="2" s="1"/>
  <c r="C84" i="2"/>
  <c r="I230" i="2"/>
  <c r="F289" i="2"/>
  <c r="C21" i="2"/>
  <c r="F20" i="2"/>
  <c r="C103" i="2"/>
  <c r="F83" i="2"/>
  <c r="C58" i="2"/>
  <c r="C144" i="2"/>
  <c r="C205" i="2"/>
  <c r="F204" i="2"/>
  <c r="C270" i="2"/>
  <c r="F269" i="2"/>
  <c r="I20" i="2"/>
  <c r="O287" i="3" l="1"/>
  <c r="K287" i="2"/>
  <c r="K50" i="2"/>
  <c r="O52" i="2"/>
  <c r="C130" i="2"/>
  <c r="L230" i="2"/>
  <c r="L194" i="2" s="1"/>
  <c r="L51" i="2" s="1"/>
  <c r="G286" i="2"/>
  <c r="H287" i="3"/>
  <c r="H50" i="3"/>
  <c r="F286" i="3"/>
  <c r="F194" i="3"/>
  <c r="C194" i="3" s="1"/>
  <c r="C195" i="3"/>
  <c r="C75" i="3"/>
  <c r="I286" i="3"/>
  <c r="C286" i="3" s="1"/>
  <c r="I287" i="3"/>
  <c r="I50" i="3"/>
  <c r="C187" i="3"/>
  <c r="L52" i="3"/>
  <c r="L51" i="3" s="1"/>
  <c r="G287" i="2"/>
  <c r="G50" i="2"/>
  <c r="C26" i="2"/>
  <c r="D286" i="2"/>
  <c r="D51" i="2"/>
  <c r="D287" i="2" s="1"/>
  <c r="C20" i="2"/>
  <c r="N50" i="2"/>
  <c r="N287" i="2"/>
  <c r="I173" i="2"/>
  <c r="C173" i="2" s="1"/>
  <c r="C174" i="2"/>
  <c r="C53" i="2"/>
  <c r="H287" i="2"/>
  <c r="H50" i="2"/>
  <c r="L286" i="2"/>
  <c r="C204" i="2"/>
  <c r="F195" i="2"/>
  <c r="C83" i="2"/>
  <c r="C289" i="2"/>
  <c r="F288" i="2"/>
  <c r="C288" i="2" s="1"/>
  <c r="F230" i="2"/>
  <c r="C230" i="2" s="1"/>
  <c r="C231" i="2"/>
  <c r="J50" i="2"/>
  <c r="J287" i="2"/>
  <c r="C269" i="2"/>
  <c r="O51" i="2"/>
  <c r="F75" i="2"/>
  <c r="C75" i="2" s="1"/>
  <c r="I194" i="2"/>
  <c r="L50" i="2" l="1"/>
  <c r="L287" i="2"/>
  <c r="L50" i="3"/>
  <c r="L287" i="3"/>
  <c r="C52" i="3"/>
  <c r="F51" i="3"/>
  <c r="I286" i="2"/>
  <c r="D50" i="2"/>
  <c r="F52" i="2"/>
  <c r="F286" i="2"/>
  <c r="C286" i="2" s="1"/>
  <c r="I52" i="2"/>
  <c r="I51" i="2" s="1"/>
  <c r="O50" i="2"/>
  <c r="O287" i="2"/>
  <c r="F194" i="2"/>
  <c r="C194" i="2" s="1"/>
  <c r="C195" i="2"/>
  <c r="F287" i="3" l="1"/>
  <c r="C287" i="3" s="1"/>
  <c r="F50" i="3"/>
  <c r="C50" i="3" s="1"/>
  <c r="C51" i="3"/>
  <c r="C52" i="2"/>
  <c r="I287" i="2"/>
  <c r="I50" i="2"/>
  <c r="F51" i="2"/>
  <c r="F287" i="2" l="1"/>
  <c r="C287" i="2" s="1"/>
  <c r="C51" i="2"/>
  <c r="F50" i="2"/>
  <c r="C50" i="2" s="1"/>
</calcChain>
</file>

<file path=xl/comments1.xml><?xml version="1.0" encoding="utf-8"?>
<comments xmlns="http://schemas.openxmlformats.org/spreadsheetml/2006/main">
  <authors>
    <author>Vita Madjare</author>
    <author>Iveta Tiško</author>
  </authors>
  <commentList>
    <comment ref="A76" authorId="0">
      <text>
        <r>
          <rPr>
            <b/>
            <sz val="9"/>
            <color indexed="81"/>
            <rFont val="Tahoma"/>
            <family val="2"/>
            <charset val="186"/>
          </rPr>
          <t>Vita Madjare:</t>
        </r>
        <r>
          <rPr>
            <sz val="9"/>
            <color indexed="81"/>
            <rFont val="Tahoma"/>
            <family val="2"/>
            <charset val="186"/>
          </rPr>
          <t xml:space="preserve">
Šāda summa ir pēc 16.12.sēdes grozījumiem</t>
        </r>
      </text>
    </comment>
    <comment ref="I92" authorId="0">
      <text>
        <r>
          <rPr>
            <b/>
            <sz val="9"/>
            <color indexed="81"/>
            <rFont val="Tahoma"/>
            <family val="2"/>
            <charset val="186"/>
          </rPr>
          <t>Vita Madjare:</t>
        </r>
        <r>
          <rPr>
            <sz val="9"/>
            <color indexed="81"/>
            <rFont val="Tahoma"/>
            <family val="2"/>
            <charset val="186"/>
          </rPr>
          <t xml:space="preserve">
precizēt summas, jo daļa tika atmaksāta 2016.gadā kā ERAF fianansējums (18.04.2016) Tad arī tika pilnībā dzēsts kredīts Nr.A2/15/129</t>
        </r>
      </text>
    </comment>
    <comment ref="A102" authorId="1">
      <text>
        <r>
          <rPr>
            <b/>
            <sz val="9"/>
            <color indexed="81"/>
            <rFont val="Tahoma"/>
            <family val="2"/>
            <charset val="186"/>
          </rPr>
          <t>Iveta Tiško:</t>
        </r>
        <r>
          <rPr>
            <sz val="9"/>
            <color indexed="81"/>
            <rFont val="Tahoma"/>
            <family val="2"/>
            <charset val="186"/>
          </rPr>
          <t xml:space="preserve">
labots 15.06.2015. no 6409892 uz 6361742 pamatojoties uz 11.06.15. JPD lēmumu.</t>
        </r>
      </text>
    </comment>
    <comment ref="C106" author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<sst xmlns="http://schemas.openxmlformats.org/spreadsheetml/2006/main" count="16826" uniqueCount="1214">
  <si>
    <t>Budžeta finansēta institūcija</t>
  </si>
  <si>
    <t>Reģistrācijas Nr.</t>
  </si>
  <si>
    <t>Adrese</t>
  </si>
  <si>
    <t>Funkcionālās klasifikācijas kods</t>
  </si>
  <si>
    <t>Programma</t>
  </si>
  <si>
    <t>Konta Nr.</t>
  </si>
  <si>
    <t>pamatbudžetam</t>
  </si>
  <si>
    <t>Valsts budžeta transfertiem</t>
  </si>
  <si>
    <t>projektiem</t>
  </si>
  <si>
    <t>maksas pakalpojumiem</t>
  </si>
  <si>
    <t>ziedojumiem, dāvinājumiem</t>
  </si>
  <si>
    <t>Budžeta klasifikācijas                                                         kods</t>
  </si>
  <si>
    <t>Rādītāju nosaukumi</t>
  </si>
  <si>
    <t>Kopā</t>
  </si>
  <si>
    <t>Pamatbudžets</t>
  </si>
  <si>
    <t>Maksas pakalpojumi</t>
  </si>
  <si>
    <t>Ziedojumi, dāvinājumi</t>
  </si>
  <si>
    <t>1</t>
  </si>
  <si>
    <t xml:space="preserve">  I   IEŅĒMUMI</t>
  </si>
  <si>
    <t>Ieņēmumi pavisam kopā, t.sk.:</t>
  </si>
  <si>
    <t>Atlikums gada sākumā, t.sk:</t>
  </si>
  <si>
    <t>F21010000   kasē</t>
  </si>
  <si>
    <t>F22010000 bankā</t>
  </si>
  <si>
    <t>X</t>
  </si>
  <si>
    <t>Ieņēmumi no citiem avotiem saskaņā ar noslēgtajiem līgumiem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</si>
  <si>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</si>
  <si>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</si>
  <si>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</si>
  <si>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</si>
  <si>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</si>
  <si>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</si>
  <si>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</si>
  <si>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no kustamā īpašuma iznomāšanas</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</si>
  <si>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</si>
  <si>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</si>
  <si>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</si>
  <si>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</si>
  <si>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</si>
  <si>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</si>
  <si>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</si>
  <si>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</si>
  <si>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</si>
  <si>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</si>
  <si>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</si>
  <si>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</si>
  <si>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</si>
  <si>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</si>
  <si>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</si>
  <si>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</si>
  <si>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</si>
  <si>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</si>
  <si>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</si>
  <si>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</si>
  <si>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</si>
  <si>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</si>
  <si>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</si>
  <si>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</si>
  <si>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</si>
  <si>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</si>
  <si>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</si>
  <si>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sociālās apdrošin. obligātās iemaksas</t>
  </si>
  <si>
    <t>Darba devēja pabalsti, kompensācijas un citi maksājumi</t>
  </si>
  <si>
    <t>Mācību maksas kompensācija</t>
  </si>
  <si>
    <t>Uzturdevas kompensācija</t>
  </si>
  <si>
    <t>Darba devēja izdevumi veselības, dzīvības un nelaimes gadījumu apdrošināšanai</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</si>
  <si>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</si>
  <si>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</si>
  <si>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</si>
  <si>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</si>
  <si>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</si>
  <si>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</si>
  <si>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</si>
  <si>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</si>
  <si>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</si>
  <si>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</si>
  <si>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</si>
  <si>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</si>
  <si>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</si>
  <si>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ūdeni un kanalizāciju</t>
  </si>
  <si>
    <t>Izdevumi par elektroenerģiju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</si>
  <si>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</si>
  <si>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</si>
  <si>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</si>
  <si>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</si>
  <si>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</si>
  <si>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</si>
  <si>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</si>
  <si>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</si>
  <si>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</si>
  <si>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</si>
  <si>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</si>
  <si>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</si>
  <si>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</si>
  <si>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</si>
  <si>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</si>
  <si>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</si>
  <si>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</si>
  <si>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</si>
  <si>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</si>
  <si>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</si>
  <si>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</si>
  <si>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</si>
  <si>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</si>
  <si>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</si>
  <si>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</si>
  <si>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</si>
  <si>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</si>
  <si>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</si>
  <si>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</si>
  <si>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Pašvaldību līdzekļi neparedzētiem gadījumiem</t>
  </si>
  <si>
    <t>Izdevumi juridiskās palīdzības sniedzējiem un zvērinātiem tiesu izpildītājiem</t>
  </si>
  <si>
    <t>Pārējie iepriekš neklasificētie pakalpojumu veidi</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</si>
  <si>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</si>
  <si>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</si>
  <si>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</si>
  <si>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</si>
  <si>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</si>
  <si>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</si>
  <si>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Kurināmais un enerģētiskie  materiāli</t>
  </si>
  <si>
    <t>Kurināmais</t>
  </si>
  <si>
    <t>Degviela</t>
  </si>
  <si>
    <t>Pārējie enerģētiskie materiāli</t>
  </si>
  <si>
    <t>Materiāli un izejvielas palīgražošanai</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</si>
  <si>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</si>
  <si>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</si>
  <si>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</si>
  <si>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</si>
  <si>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</si>
  <si>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</si>
  <si>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</si>
  <si>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</si>
  <si>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</si>
  <si>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</si>
  <si>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</si>
  <si>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</si>
  <si>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</si>
  <si>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</si>
  <si>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</si>
  <si>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</si>
  <si>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</si>
  <si>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</si>
  <si>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</si>
  <si>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</si>
  <si>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</si>
  <si>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</si>
  <si>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</si>
  <si>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</si>
  <si>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</si>
  <si>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</si>
  <si>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</si>
  <si>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</si>
  <si>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</si>
  <si>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</si>
  <si>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</si>
  <si>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</si>
  <si>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</si>
  <si>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</si>
  <si>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</si>
  <si>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</si>
  <si>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</si>
  <si>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</si>
  <si>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</si>
  <si>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</si>
  <si>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</si>
  <si>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</si>
  <si>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</si>
  <si>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</si>
  <si>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</si>
  <si>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</si>
  <si>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</si>
  <si>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</si>
  <si>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</si>
  <si>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</si>
  <si>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</si>
  <si>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</si>
  <si>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</si>
  <si>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</si>
  <si>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</si>
  <si>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</si>
  <si>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</si>
  <si>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</si>
  <si>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</si>
  <si>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</si>
  <si>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</si>
  <si>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</si>
  <si>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</si>
  <si>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</si>
  <si>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</si>
  <si>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</si>
  <si>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</si>
  <si>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</si>
  <si>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</si>
  <si>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</si>
  <si>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</si>
  <si>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</si>
  <si>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</si>
  <si>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</si>
  <si>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</si>
  <si>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</si>
  <si>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</si>
  <si>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</si>
  <si>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</si>
  <si>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</si>
  <si>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</si>
  <si>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</si>
  <si>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</si>
  <si>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</si>
  <si>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</si>
  <si>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</si>
  <si>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</si>
  <si>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</si>
  <si>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</si>
  <si>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</si>
  <si>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</si>
  <si>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</si>
  <si>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</si>
  <si>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</si>
  <si>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</si>
  <si>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</si>
  <si>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</si>
  <si>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</si>
  <si>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</si>
  <si>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</si>
  <si>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</si>
  <si>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</si>
  <si>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</si>
  <si>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</si>
  <si>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</si>
  <si>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</si>
  <si>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</si>
  <si>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</si>
  <si>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</si>
  <si>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Pabalsti ēdināšanai natūrā</t>
  </si>
  <si>
    <t>Pašvaldības vienreizējie pabalsti natūrā ārkārtas situācijā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</si>
  <si>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</si>
  <si>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</si>
  <si>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</si>
  <si>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</si>
  <si>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</si>
  <si>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</si>
  <si>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</si>
  <si>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</si>
  <si>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</si>
  <si>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</si>
  <si>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</si>
  <si>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</si>
  <si>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</si>
  <si>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</si>
  <si>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</si>
  <si>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</si>
  <si>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</si>
  <si>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</si>
  <si>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</si>
  <si>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</si>
  <si>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</si>
  <si>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</si>
  <si>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</si>
  <si>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</si>
  <si>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</si>
  <si>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</si>
  <si>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</si>
  <si>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</si>
  <si>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</si>
  <si>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</si>
  <si>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</si>
  <si>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</si>
  <si>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</si>
  <si>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</si>
  <si>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</si>
  <si>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</si>
  <si>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</si>
  <si>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</si>
  <si>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</si>
  <si>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</si>
  <si>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</si>
  <si>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</si>
  <si>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</si>
  <si>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</si>
  <si>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</si>
  <si>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</si>
  <si>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</si>
  <si>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</si>
  <si>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</si>
  <si>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</si>
  <si>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Starptautiskā sadarbība</t>
  </si>
  <si>
    <t>Pārējie pārskaitījumi ārvalstīm</t>
  </si>
  <si>
    <t>Subsīdijas un dotācijas komersantiem, biedrībām un nodibinājumiem, ostām un speciālajām ekonomiskajām zonām Eiropas Savienības politiku instrumentu un pārējās ārvalstu finanšu palīdzības līdzfinansēto projektu un (vai) pasākumu ietvaros</t>
  </si>
  <si>
    <t>Sociālās garantijas bāreņiem un audžuģimenēm natūrā</t>
  </si>
  <si>
    <t>Pārējā sociālā palīdzība  natūrā</t>
  </si>
  <si>
    <t>Izdevumi par siltumenerģiju, tai skaitā apkuri</t>
  </si>
  <si>
    <t>Ar brīvprātīgā darba veikšanu saistītie izdevumi</t>
  </si>
  <si>
    <t>Izdevumi par precēm iestādes administratīvās darbības nodrošināšanai un sabiedrisko attiecību īstenošanai</t>
  </si>
  <si>
    <t>Pašvaldības un tās iestāžu savstarpējie uzturēšanas izdevumu transferti</t>
  </si>
  <si>
    <t>IEŅĒMUMU UN IZDEVUMU TĀME 2018.GADAM</t>
  </si>
  <si>
    <t>Izdevumu tāme 2018.gadam</t>
  </si>
  <si>
    <t>Piemaksas, prēmijas un naudas balvas</t>
  </si>
  <si>
    <t>Darba devēja valsts soc. apdroš. obl. iemaksas, pabalsti un kompensācijas</t>
  </si>
  <si>
    <t>Darba devēja pabalsti un kompensācijas, no kuriem aprēķina iedzīvotāju ienākuma nodokli un valsts soc. apdroš. obl. iemaksas</t>
  </si>
  <si>
    <t>Darba devēja pabalsti un kompensācijas, no kā neaprēķina iedzīvotāju ienākuma nodokli un valsts soc. apdroš. obl. Iemaksas</t>
  </si>
  <si>
    <t>Izdevumi par atkritumu savākšanu, izvešanu no apdzīvotām vietām un teritorijām ārpus apdzīvotām vietām un atkritumu utilizāciju</t>
  </si>
  <si>
    <t>Profesionālās darbības civiltiesiskās atbildības apdrošināšanas izdevumi</t>
  </si>
  <si>
    <t>Maksājumi par saņemtajiem finanšu pakalpojumiem</t>
  </si>
  <si>
    <t>Zāles, ķimikālijas, laboratorijas preces, medicīniskās ierīces, medicīniskie instrumenti, laboratorijas dzīvnieki un to uzturēšana</t>
  </si>
  <si>
    <t>Pašvaldību sociālā palīdzība iedzīvotājiem natūrā</t>
  </si>
  <si>
    <t>Pašvaldības un tās iestāžu savstarpējie transferti</t>
  </si>
  <si>
    <t>Ieņēmumi no iestāžu sniegtajiem maksas pakalpojumiem un citi pašu ieņēmumi</t>
  </si>
  <si>
    <t>Ieņēmumi par telpu nomu</t>
  </si>
  <si>
    <t>Ieņēmumi par pārējiem sniegtajiem maksas pakalpojumiem</t>
  </si>
  <si>
    <t>Valsts un citu pašvaldību (iestāžu) budžeta transferti</t>
  </si>
  <si>
    <t>Pašvaldību uzturēšanas izdevumu transferti (izņemot atmaksas) uz valsts budžetu</t>
  </si>
  <si>
    <t>Pārējie iepriekš neklasificētie īpašiem mērķiem noteiktie ieņēmumi</t>
  </si>
  <si>
    <t>Pamatbudžets pirms priekšlikumiem</t>
  </si>
  <si>
    <t>Priekšlikumi izmaiņām pamatbudž. (+/-)</t>
  </si>
  <si>
    <t>Valsts un citu pašvaldību (iestāžu) budžeta transferti pirms priekšlikumiem</t>
  </si>
  <si>
    <t>Maksas pakalpojumi pirms priekšlikumiem</t>
  </si>
  <si>
    <t>Ziedojumi, dāvinājumi pirms priekšlikumiem</t>
  </si>
  <si>
    <t>Priekšlikumi izmaiņām ziedojumi, dāvinājumi (+/-)</t>
  </si>
  <si>
    <t>Priekšlikumi izmaiņām maksas pakalpojumi (+/-)</t>
  </si>
  <si>
    <t>Finanšu līdzekļu nepieciešamības pamatojums, aprēķini, atšifrējumi, ekonomijas vai samazinājuma iemesli</t>
  </si>
  <si>
    <t>Priekšlikumi izmaiņām Valsts u.c. pašvaldību (iestāžu) budž.transf. (+/-)</t>
  </si>
  <si>
    <t>Jūrmalas Kultūras centrs</t>
  </si>
  <si>
    <t>900092296800</t>
  </si>
  <si>
    <t>Jomas ielā 35, Jūrmalā LV-2010</t>
  </si>
  <si>
    <t>08.620</t>
  </si>
  <si>
    <t>LV59PARX0002484572063</t>
  </si>
  <si>
    <t>LV59PARX0002484573033</t>
  </si>
  <si>
    <t>LV20PARX0002484577033</t>
  </si>
  <si>
    <t>Mūzikas instrumenti pūtēju orķestrim Jūrmala - saskaņā ar veikto cenu aptauju. Pielikumā atšifrējums</t>
  </si>
  <si>
    <t>Tāme Nr.08.4.3.</t>
  </si>
  <si>
    <t>Ekonomiskās klasifikācijas koda precizējums izdevumiem par pilsētas delegācijas tērpiem XXVI Vispārējos latviešu Dziesmu un Deju svētkos</t>
  </si>
  <si>
    <t>Rezervēto līdzekļu novirzīšana konkrētam mērķim - pūtēju orķestra instrumentu iegādei</t>
  </si>
  <si>
    <t>XXVI Vispārējie latviešu Dziesmu un XVI Deju svētki</t>
  </si>
  <si>
    <t>Jūrmalas Bērnu un jauniešu interešu centrs</t>
  </si>
  <si>
    <t>90009226256</t>
  </si>
  <si>
    <t>Zemgales iela 4, Jūrmala</t>
  </si>
  <si>
    <t>09.510</t>
  </si>
  <si>
    <t>Iestādes uzturēšana, interešu izglītības un jaunatnes darba nodrošinājums</t>
  </si>
  <si>
    <t>LV32PARX0002484572064</t>
  </si>
  <si>
    <t>LV32PARX0002484573034</t>
  </si>
  <si>
    <t>LV90PARX0002484577034</t>
  </si>
  <si>
    <t>Papildus finansējums dalībai UBC konferencē Igaunijā</t>
  </si>
  <si>
    <t>L.Kalniņas komandējumam uz UBCkonferenci Narvā 19.-22.03.2018., 2 dienas x 29 eiro + 2 dienas x 29 eiro x 30% = 75,40 eiro</t>
  </si>
  <si>
    <t>40 eiro ceļa izdevumi, 34 eiro x 3 dienas = 102 eiro viesnīca</t>
  </si>
  <si>
    <t>projektu konkursam paredzētā finansējuma sadalījums atbilstoši projektu tāmēm</t>
  </si>
  <si>
    <t>Projekts "Smel iedvesmu" 40 eiro</t>
  </si>
  <si>
    <t>Projektu finansēšanai "Ideāli noorganizēts pasākums" 20.50 eiro, "Galda spēļu turnīrs" 8.10 eiro, "Profesijas joka pēc" 92.98 eiro</t>
  </si>
  <si>
    <t>Projekts "Radi vēlmi dzīvot zaļi" 20 eiro</t>
  </si>
  <si>
    <t>Pojektu finansēšanai "Ideāli noorganizēts pasākums" 79.50 eiro, "Galda spēļu turnīrs" 59 eiro, "Smel iedvesmu" 40 eiro, "Radi vēlmi dzīvot zaļi" 55 eiro</t>
  </si>
  <si>
    <t>Projekts 'Galda spēļu turnīrs" 7.86 eiro, "Profesija joka pēc" 7.02 eiro, "Radi vēlmi dzīvot zaļi" 25 eiro</t>
  </si>
  <si>
    <t>pārcelšana uz citu kodu</t>
  </si>
  <si>
    <t>nepieciešams papldus finansējums, lai iegādātos cieto disku  un bezvadu adapteru</t>
  </si>
  <si>
    <t>Projekts "Galda spēļu turnīrs" 25.04 eiro</t>
  </si>
  <si>
    <t>Tāme Nr.09.4.1.</t>
  </si>
  <si>
    <t>LV63PARX0002484572088</t>
  </si>
  <si>
    <t>Priekšfinansējums no JPD</t>
  </si>
  <si>
    <t>Projekta finansējums</t>
  </si>
  <si>
    <t>atbilstoši budžeta atšifrējumam pa aktivitātēm</t>
  </si>
  <si>
    <t>Tāme Nr.09.4.8.</t>
  </si>
  <si>
    <t>Projekts "Eurodesk reģionālā koordinatora pakalpojumi 2018.gadā"</t>
  </si>
  <si>
    <t>Tāme Nr.04.3.1.</t>
  </si>
  <si>
    <t>Pašvaldības pamatbudžets</t>
  </si>
  <si>
    <t>Jomas iela 1/5, Jūrmala</t>
  </si>
  <si>
    <t>04.900</t>
  </si>
  <si>
    <t>Līdzfinansējuma un priekšfinansējuma nodrošināšana ES un citas ārvalstu finanšu palīdzības projektu īstenošanā</t>
  </si>
  <si>
    <t>Pašvaldības budžeta kopējie izdevumu konti</t>
  </si>
  <si>
    <t>Tāme Nr.10.2.1.</t>
  </si>
  <si>
    <t>90000594245</t>
  </si>
  <si>
    <t>Mellužu pr.83., Jūrmala, LV-2008</t>
  </si>
  <si>
    <t>10.910</t>
  </si>
  <si>
    <t>Iestādes uzturēšana</t>
  </si>
  <si>
    <t>LV72PARX0002484572023</t>
  </si>
  <si>
    <t>LV96PARX0002484577023</t>
  </si>
  <si>
    <t>Biedrības ''Kopā būt'' projekta finansējuma atgriešana 2017.gada decembra beigās</t>
  </si>
  <si>
    <t>Iestādes vadītājas komandējumu izdevumi</t>
  </si>
  <si>
    <t>Biedrības ''Medius''(2500 euro)un Biedrības ''Mātes un bērna māja'' (2.33 euro)projektā neapgūto finansējumu atgriešana pašvaldībai</t>
  </si>
  <si>
    <t>Dienas nauda vadītājas komandējumam uz Hamburgu (Vācija) 3 dienas</t>
  </si>
  <si>
    <t>Aviobiļete 179.96 euro, viesnīcas izmaksas 115.84 x 2 = 231.68 euro apdrošināšanas izdevumi 3 dienas - 8.40 euro</t>
  </si>
  <si>
    <t xml:space="preserve">Biedrību, no projektiem neapgūto finanšu līdzekļu atgriešana pašvaldībai </t>
  </si>
  <si>
    <t>Tāme Nr.10.4.1.</t>
  </si>
  <si>
    <t>Jūrmalas pilsētas pašvldības iestāde "Sprīdītis"</t>
  </si>
  <si>
    <t>90001868844</t>
  </si>
  <si>
    <t>Sēravotu iela 9, Jūrmala LV-2012</t>
  </si>
  <si>
    <t>10.700</t>
  </si>
  <si>
    <t>Aprūpe pašvaldības sociālās aprūpes institūcijās</t>
  </si>
  <si>
    <t>LV54PARX000248472153</t>
  </si>
  <si>
    <t>LV74PARX0002484577031</t>
  </si>
  <si>
    <t>LV11PARX0002484576031</t>
  </si>
  <si>
    <t>Pietrūkst līdzekļi degvielas iegādei, lai nodrošinātu iestādes pamatfunkciju pildīšanu.</t>
  </si>
  <si>
    <t>Tāme Nr.06.1.6.</t>
  </si>
  <si>
    <t>Jūrmalas pilsētas dome</t>
  </si>
  <si>
    <t>90000056357</t>
  </si>
  <si>
    <t>Jūrmala, Jomas iela 1/5</t>
  </si>
  <si>
    <t>06.600</t>
  </si>
  <si>
    <t xml:space="preserve">Pašvaldības īpašumu pārvaldīšana </t>
  </si>
  <si>
    <t>LV84PARX0002484572001</t>
  </si>
  <si>
    <t>LV81PARX0002484577002</t>
  </si>
  <si>
    <t>Plānojot Īpašumu pārvaldes Pašvaldības īpašumu nodaļas budžetu 2018.gadam un gatavojot apsardzes iepirkuma dokumentāciju tika paredzēts apsardzes pakalpojuma cenu pieaugums, bet netika paredzēts, ka apsardzes pakalpojuma izmaksas pieaugs vidēji par 60%.</t>
  </si>
  <si>
    <r>
      <rPr>
        <b/>
        <sz val="9"/>
        <rFont val="Times New Roman"/>
        <family val="1"/>
        <charset val="186"/>
      </rPr>
      <t>8.pielikums</t>
    </r>
    <r>
      <rPr>
        <sz val="9"/>
        <rFont val="Times New Roman"/>
        <family val="1"/>
        <charset val="186"/>
      </rPr>
      <t xml:space="preserve"> Jūrmalas pilsētas domes</t>
    </r>
  </si>
  <si>
    <t>2017.gada 19.decembra saistošajiem noteikumiem Nr.39</t>
  </si>
  <si>
    <t>2018.gada budžeta atšifrējums pa programmām un budžeta veidiem</t>
  </si>
  <si>
    <r>
      <t>Struktūrvienība:</t>
    </r>
    <r>
      <rPr>
        <b/>
        <i/>
        <sz val="12"/>
        <rFont val="Times New Roman"/>
        <family val="1"/>
        <charset val="186"/>
      </rPr>
      <t xml:space="preserve"> Īpašumu pārvaldes Pašvaldības īpašumu nodaļa</t>
    </r>
  </si>
  <si>
    <t>Programma: Pašvaldības īpašumu pārvaldīšana</t>
  </si>
  <si>
    <r>
      <t xml:space="preserve">Funkcionālās klasifikācijas kods: </t>
    </r>
    <r>
      <rPr>
        <b/>
        <sz val="9"/>
        <rFont val="Times New Roman"/>
        <family val="1"/>
        <charset val="186"/>
      </rPr>
      <t>06.600</t>
    </r>
  </si>
  <si>
    <t>Nr.</t>
  </si>
  <si>
    <t>Pasākums/ aktivitāte/ projekts/ pakalpojuma nosaukums/ objekts</t>
  </si>
  <si>
    <t>Ekonomiskās klasifikācijas kodi</t>
  </si>
  <si>
    <t>2018.gada budžets pirms priekšlikumiem</t>
  </si>
  <si>
    <t>Priekšlikumi izmaiņām (+/-)</t>
  </si>
  <si>
    <t>2018.gada budžets apstiprināts pēc izmaiņām</t>
  </si>
  <si>
    <t xml:space="preserve">Attīstības plānošanas dokumenta nosaukums/ Rīcības virziens un aktiv.numurs* </t>
  </si>
  <si>
    <t>maksas pakalpojumi</t>
  </si>
  <si>
    <t>KOPĀ</t>
  </si>
  <si>
    <t>Vērtēšana (tirgus vērtību noteikšana un aktualizācija; kapitālsabiedrību pamatkapitālā iekļaujamo nekustamo īpašumu vērtēšana; kapitālsabiedrību vērtēšana)</t>
  </si>
  <si>
    <t>JPAP_R3.1.2_131</t>
  </si>
  <si>
    <t>Sludinājumi un reklāmas</t>
  </si>
  <si>
    <t>JPAP_R2.2.1_70</t>
  </si>
  <si>
    <t>Informatīvie stendi (izgatavošana, uzstādīšana, demontāža)</t>
  </si>
  <si>
    <t>Nekustamā īpašuma nodokļa kompensācija</t>
  </si>
  <si>
    <t>Telpu noma</t>
  </si>
  <si>
    <t>Pašvaldības īpašumā esošo nekustamo īpašumu pārvaldīšana un komunālie pakalpojumi</t>
  </si>
  <si>
    <t>Īpašumu apdrošināšana</t>
  </si>
  <si>
    <t>Ēku tehniskā stāvokļa novērtēšana</t>
  </si>
  <si>
    <t>JPAP_R2.8.1_99</t>
  </si>
  <si>
    <t>Kadastrālā uzmērīšana zemesgabaliem, kas ierakstāmi zemesgrāmatā uz Jūrmalas pilsētas pašvaldības vārda, zemes ierīcības projekti</t>
  </si>
  <si>
    <t>Inventarizācijas lietu pasūtīšana Valsts zemes dienestam (VZD), būvju vai dzīvokļu kadastrālās uzmērīšanas lietu pasūtīšana VZD, kuri reģistrējami zemesgrāmatā uz Jūrmalas pašvaldības vārda, datu aktualizācija VZD kadastrā, inventarizācijas lietu sagatavošana reģistrēšanai zemesgrāmatā</t>
  </si>
  <si>
    <t>Kancelejas nodevas, valsts nodevas</t>
  </si>
  <si>
    <t>Izdevumi juridiskās palīdzības sniedzējiem - notāra pakalpojumi, juridiskie slēdzieni zemes īpašuma lietās, konsultācijas apdrošināšanas jautājumos</t>
  </si>
  <si>
    <t>Zaudējumu segšana trešajām personām</t>
  </si>
  <si>
    <t>* Informatīvi -</t>
  </si>
  <si>
    <t>Attīstības plānošanas dokumenta nosaukums un rīcības virzienu atšifrējums.</t>
  </si>
  <si>
    <t>Jūrmalas pilsētas attīstības programma 2014.-2020.gadam (JPAP):</t>
  </si>
  <si>
    <t>Prioritāte: P2.2. Marķējumu un informācijas zīmju sistēmas pilnveide</t>
  </si>
  <si>
    <t>Rīcības virziens: R2.2.1. Jūrmalas vizuālās identitātes standarta izstrāde un ieviešana</t>
  </si>
  <si>
    <t>Aktivitāte Nr.70 Jūrmalas vizuālās identitātes veidošanaun uzraudzīšana</t>
  </si>
  <si>
    <t>Rīcības virziens: R2.8.1. Publiskās telpas pilnveide</t>
  </si>
  <si>
    <t>Aktivitāte Nr.99 Publiskās telpas apsaimniekošana</t>
  </si>
  <si>
    <t>Prioritāte: P3.1. Uz nākotni orientēta pilsētas pārvaldība, kas atbalsta pilsonisko iniciatīvu</t>
  </si>
  <si>
    <t>Rīcības virziens: R3.1.2. Pašvaldības pārvaldes kapacitātes celšana</t>
  </si>
  <si>
    <t>Aktivitāte Nr.131 Kvalitatīva pašvaldības pārvaldes kapacitātes nodrošināšana</t>
  </si>
  <si>
    <t>Jūrmalas pilsētas domes Labklājības pārvalde</t>
  </si>
  <si>
    <t>Budžeta finansēta institūcija: Jūrmalas pilsētas dome</t>
  </si>
  <si>
    <t>Reģistrācijas Nr.: 90000056357</t>
  </si>
  <si>
    <t>Tāme Nr.04.1.4.</t>
  </si>
  <si>
    <t>04.510</t>
  </si>
  <si>
    <t>Sabiedriskā transporta organizēšanas pasākumi</t>
  </si>
  <si>
    <t>Karšu nomaiņa (2518 kartes), citu izglītības iestāžu izglītojamie (3000 kartes), braukšanas pakalpojuma iegāde (1656 kartes)=7174 gab 14.38 EUR</t>
  </si>
  <si>
    <t>Ieņēmumi no braukšanas maksas pakalpojuma iegādes</t>
  </si>
  <si>
    <t xml:space="preserve">Darbinieka darba alga (maijs-decembris) 788.00*8 mēn= 6304.00 EUR;  Atvaļinājuma kompensācija ( 1 mēn -1.667 dienas )  8*1.667=13.34 dienas ; 13.34 dienas *36.66 EUR ( 788*6mēn/129 dienām) = 489.05 EUR
</t>
  </si>
  <si>
    <t>Tā kā nav iespējams prognozēt ieņēmumus no maksas pakalpojumiem, jo pašvaldībai nav datu par reālo pieprasījumu pēc maksas viedkartēm, tad gadījumā, ja tiks iekasēti plānotie ieņēmumi, tad tiks atslogots Jūrmalas pilsētas domes atlīdzības fonds, attiecīgi samazinot pašvaldības asignējumus.</t>
  </si>
  <si>
    <t>Viedkaršu apdruka ( Maksas pakalpojumi: 7174 gab.*0.72 EUR= 5166 +PVN; 15 340 gab. * 0.72 EUR= 11 045 EUR)</t>
  </si>
  <si>
    <t>Viedkaršu iegāde ( Maksas pakalpojumi: 7174 gab.*2.98 EUR= 17668 +PVN; 15 340 gab. * 2.98 EUR= 45714 EUR)</t>
  </si>
  <si>
    <t>Maksas pakalpojumos izdevumos ierēķināts 12% PVN</t>
  </si>
  <si>
    <r>
      <rPr>
        <b/>
        <sz val="9"/>
        <rFont val="Times New Roman"/>
        <family val="1"/>
        <charset val="186"/>
      </rPr>
      <t>22.pielikums</t>
    </r>
    <r>
      <rPr>
        <sz val="9"/>
        <rFont val="Times New Roman"/>
        <family val="1"/>
        <charset val="186"/>
      </rPr>
      <t xml:space="preserve"> Jūrmalas pilsētas domes</t>
    </r>
  </si>
  <si>
    <t>Struktūrvienība:</t>
  </si>
  <si>
    <t>Uzņēmējdarbības attīstības nodaļa</t>
  </si>
  <si>
    <t>Programma:</t>
  </si>
  <si>
    <t>Funkcionālās klasifikācijas kods:</t>
  </si>
  <si>
    <t>pamatbudžets</t>
  </si>
  <si>
    <t>Braukšanas maksas atlaides un zaudējumu kompensēšana Jūrmalas pilsētas maršrutu tīkla pilsētas nozīmes maršrutos</t>
  </si>
  <si>
    <t>Finansējums nepieciešams kompensāciju izmaksai</t>
  </si>
  <si>
    <t>JPAP_R2.3.1._74</t>
  </si>
  <si>
    <t>Produktu subsīdijas komersantiem sabiedriskā transporta pakalpojumu nodrošināšanai (par pasažieru regulārajiem pārvadājumiem)</t>
  </si>
  <si>
    <t>Audits (SIA "Jūrmalas autobusu satiksme")</t>
  </si>
  <si>
    <t>Licenču kartīšu pasūtīšana</t>
  </si>
  <si>
    <t>Jūrmalas kartes ieviešana</t>
  </si>
  <si>
    <t>Finansējums nepieciešams pieejas kontroles sistēmas uzstadīšanai izglītības iestādē</t>
  </si>
  <si>
    <t>JPAP_R3.1.5._139</t>
  </si>
  <si>
    <t>Finansējums nepieciešams darba algas izmaksai</t>
  </si>
  <si>
    <t>Finansējums nepieciešams darba devēja valsts sociālās apdrošināšanas obligāto iemaksu veikšanai</t>
  </si>
  <si>
    <t xml:space="preserve">Finansējums nepieciešams izdevumu segšanai par ūdeni un kanalizāciju </t>
  </si>
  <si>
    <t>Finansējums nepieciešams pievienotās vērtības nodokļa maksājumu veikšanai</t>
  </si>
  <si>
    <t>Finansējums nepieciešams validatoru (23.gab.) iegādes izdevumu segšanai</t>
  </si>
  <si>
    <t>Finansējums nepieciešams viedkaršu iegādes izdevumu segšanai</t>
  </si>
  <si>
    <t>Finansējums nepieciešams viedkaršu apdrukas izdevumu segšanai</t>
  </si>
  <si>
    <t>Sabiedriskā transporta kontrole</t>
  </si>
  <si>
    <t>Karšu shēmas un kustību sarakstu izstrāde</t>
  </si>
  <si>
    <t>Pilsētas ekonomiskās attīstības pasākumi</t>
  </si>
  <si>
    <t>Uzņēmējdarbības attīstības veicināšana</t>
  </si>
  <si>
    <t>JPAP_R3.7.1._228 JPAP_R3.7.1._229
JPAP_R3.7.3._234
JPAP_R3.7.3._235
JPTARP_R1.1._P.1.1.2.</t>
  </si>
  <si>
    <t>Nodarbinātības veicināšanas pasākumu organizēšana</t>
  </si>
  <si>
    <t>JPAP_R3.7.3._235</t>
  </si>
  <si>
    <t>Telpu noma biznesa inkubatora darbības nodrošināšanai</t>
  </si>
  <si>
    <t>JPAP_R3.7.1._229</t>
  </si>
  <si>
    <t>Transporta pakalpojumi</t>
  </si>
  <si>
    <t>JPAP_ R3.7.2._230    JPAP_ R3.7.3._235</t>
  </si>
  <si>
    <t>Daudzfunkcionāla dabas tūrisma centra jaunbūve un meža parka labiekārtojums Ķemeros</t>
  </si>
  <si>
    <t>JPAP_R1.6.1._21</t>
  </si>
  <si>
    <t>Dzintaru koncertzāles attīstība</t>
  </si>
  <si>
    <t>JPAP_R3.3.1._192</t>
  </si>
  <si>
    <t>P1.6 - Aktīvā un dabas tūrisma attīstība</t>
  </si>
  <si>
    <t>Rīcības virziens: R1.6.1 - Dabas tūrisma infrastruktūras attīstība</t>
  </si>
  <si>
    <t>Aktivitāte: Nr.21. Daudzfunkcionālā, interaktīva dabas tūrisma objekta izveide Ķemeros</t>
  </si>
  <si>
    <t>P2.3 - Sabiedriskā transporta sistēmas attīstība</t>
  </si>
  <si>
    <t>Rīcības virziens: R2.3.1 - Racionālas sabiedriskā transporta sistēmas attīstība</t>
  </si>
  <si>
    <t>Aktivitāte: Nr.74. Sabiedriskā transporta attīstība Jūrmalā</t>
  </si>
  <si>
    <t>P3.1 - Uz nākotni orientēta pilsētas pārvaldība, kas atbalsta pilsonisko iniciatīvu</t>
  </si>
  <si>
    <t>Rīcības virziens: R3.1.1 - Pilsētas attīstības plānošana</t>
  </si>
  <si>
    <t>Aktivitāte: Nr.118. Iedzīvotāju un uzņēmēju aptauju veikšana</t>
  </si>
  <si>
    <t>Rīcības virziens: R3.1.5. Pilsētas pārvaldības infrastruktūras pilnveide</t>
  </si>
  <si>
    <t xml:space="preserve">                         </t>
  </si>
  <si>
    <t>Aktivitāte: Nr.139. Jūrmalas kartes ieviešana</t>
  </si>
  <si>
    <t>P3.3 - Daudzveidīgas kultūras un sporta vide</t>
  </si>
  <si>
    <t>Rīcības virziens: R3.3.1 - Pilsētas kultūras iestāžu un muzeju darbības pilnveide</t>
  </si>
  <si>
    <t>Aktivitāte: Nr.192. Jūrmalas kultūras iestāžu ēku remonts un būvniecība, teritoriju labiekārtošana un materiāltejniskai nodrošinājums</t>
  </si>
  <si>
    <t>P3.7 - Atbalsts uzņēmējdarbības iniciatīvām un uzņēmēju sadarbības veicināšana</t>
  </si>
  <si>
    <t>Rīcības virziens: R3.7.1 - Pašvaldības uzņēmējdarbības atbalsta politikas plānošana un attīstība</t>
  </si>
  <si>
    <t>Aktivitāte: Nr.228. Uzņēmējdarbības atbalsta veicināšana</t>
  </si>
  <si>
    <t>Aktivitāte: Nr.229. Veicināt esošo uzņēmumu attīstību un jaunu uzņēmumu rašanos</t>
  </si>
  <si>
    <t>Rīcības virziens: R3.7.2 - Vietējās uzņēmējdarbības atbalsta infrastruktūras attīstība</t>
  </si>
  <si>
    <t>Aktivitāte: Nr.230. Uzņēmējdarbības veicināšana</t>
  </si>
  <si>
    <t>Rīcības virziens: R3.7.3 - Uzņēmumu izveides, darbības un sadarbības motivācija</t>
  </si>
  <si>
    <t>Aktivitāte: Nr.234. Uzņēmējdarbības motivācijas veicināšana</t>
  </si>
  <si>
    <t>Aktivitāte: Nr.235. Skolu iesaiste un Jūrmalas pilsētas iedzīvotāju, t.sk., izglītojamo, intereses veicināšana par uzņēmējdarbību un nodarbinātību</t>
  </si>
  <si>
    <t>Jūrmalas pilsētas tūrisma attīstības rīcības plāns 2018.-2020.gadam (JPTARP):</t>
  </si>
  <si>
    <t>R1.1.-Atraktīvu piesaistes objektu izveide ar augustu tūristu piesaistes potenciālu</t>
  </si>
  <si>
    <t>P.1.1.2.-Līdzfinansējuma projektu konkurss inovatīvum radošu tūrisma prduktu izveides veicināšanai</t>
  </si>
  <si>
    <t>R4.2.-Profesionālā darbaspēka piesaistes veicināšana</t>
  </si>
  <si>
    <t>P.4.2.3.-Kompetenču pilnveidošanas atbalsts jauniešiem viesmīlības un apkalpošanas jomā</t>
  </si>
  <si>
    <t>Tāme Nr.03.1.2.</t>
  </si>
  <si>
    <t>03.600</t>
  </si>
  <si>
    <t>Iebraukšanas nodevas iekasēšanas nodrošinājums</t>
  </si>
  <si>
    <t>Tāme Nr.04.1.3.</t>
  </si>
  <si>
    <t>Centralizētie pasākumi</t>
  </si>
  <si>
    <r>
      <rPr>
        <b/>
        <sz val="9"/>
        <rFont val="Times New Roman"/>
        <family val="1"/>
        <charset val="186"/>
      </rPr>
      <t>33.pielikums</t>
    </r>
    <r>
      <rPr>
        <sz val="9"/>
        <rFont val="Times New Roman"/>
        <family val="1"/>
        <charset val="186"/>
      </rPr>
      <t xml:space="preserve"> Jūrmalas pilsētas domes</t>
    </r>
  </si>
  <si>
    <t>Jūrmalas pilsētas pašvaldības saistības (EUR)</t>
  </si>
  <si>
    <t>Aizņēmuma apjoms</t>
  </si>
  <si>
    <t>Aizņēmuma paņemšanas gads</t>
  </si>
  <si>
    <t xml:space="preserve">Projekts/Aizņēmuma atdošanas maksajuma gads </t>
  </si>
  <si>
    <t>2032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</si>
  <si>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</si>
  <si>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</si>
  <si>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</si>
  <si>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</si>
  <si>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</si>
  <si>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</si>
  <si>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</si>
  <si>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t>2018-2019</t>
  </si>
  <si>
    <t>Administratīvās ēkas pārbūve sociālo funkciju nodrošināšanai</t>
  </si>
  <si>
    <t>Kredīta % atmaksa 2,7%</t>
  </si>
  <si>
    <t>Ceļu un to kompleksa investīciju projektu īstenošanai</t>
  </si>
  <si>
    <t xml:space="preserve"> 2019 - 2020</t>
  </si>
  <si>
    <t>Lielupes pamatskolas pārbūve un sporta zāles piebūve</t>
  </si>
  <si>
    <t>Pirmsskolas izglītības iestāde "Mārīte" pārbūve</t>
  </si>
  <si>
    <r>
      <t>(</t>
    </r>
    <r>
      <rPr>
        <sz val="12"/>
        <rFont val="Times New Roman"/>
        <family val="1"/>
        <charset val="186"/>
      </rPr>
      <t>Kredīta % atmaksa 2,7%)</t>
    </r>
  </si>
  <si>
    <t>Pirmsskolas izglītības iestāde "Bitīte" pārbūve</t>
  </si>
  <si>
    <t>(Kredīta % atmaksa 2,7%)</t>
  </si>
  <si>
    <t>Pirmsskolas izglītības iestāde "Madara" pārbūve</t>
  </si>
  <si>
    <t>2020-2021</t>
  </si>
  <si>
    <t>Kredīta % atmaksas 2.7%</t>
  </si>
  <si>
    <t>2019-2021</t>
  </si>
  <si>
    <t>Domes ēkas pārbūve un energoefektivitātes paaugstināšana Jomas ielā 1/5</t>
  </si>
  <si>
    <t>Majoru vidusskolas energoefektivitātes paaugstināšana</t>
  </si>
  <si>
    <t>2019 - 2020</t>
  </si>
  <si>
    <t>Jaunu dabas un kultūras tūrisma pakalpojumu radīšana Rīgas jūras līča rietumu piekrastē - Ķemeru ūdenstorņa pārbūve un restaurācija</t>
  </si>
  <si>
    <t>2018-2020</t>
  </si>
  <si>
    <t>Ķemeru parka pārbūve un restaurācija</t>
  </si>
  <si>
    <t>Apvedceļa Kauguri-Sloka Jūrmalā izbūve (I kārta, pieslēgums A10/E22)</t>
  </si>
  <si>
    <t>Jūrmalas pašvaldības Lielupes radīto plūdu un krasta erozijas risku apdraudējumu novēršanas pasākumi Dubultos - Majoros - Dzintaros</t>
  </si>
  <si>
    <t>Pilsētas atpūtas parka un jauniešu mājas izveide Kauguros</t>
  </si>
  <si>
    <t>Jūrmalas sporta skolas peldbaseina ēkas pārbūve un energoefektivitātes paaugstināšana</t>
  </si>
  <si>
    <t>2019-2020</t>
  </si>
  <si>
    <t>Jūrmalas veselības veicināšanas un sociālo pakalpojumu centra ēku pārbūve un energoefektivitātes paaugstināšana</t>
  </si>
  <si>
    <t>Jūrmalas pilsētas Ķemeru pamatskolas ēkas pārbūve un energoefektivitātes paaugstināšana</t>
  </si>
  <si>
    <t xml:space="preserve">Jūrmalas Valsts ģimnāzijas ēkas Raiņa ielā 55, Jūrmalā, pārbūve </t>
  </si>
  <si>
    <t>Jūrmalas pilsētas Jaundubultu vidusskolas ēkas energoefektivitātes paaugstināšana (ITI SAM 4.2.2.)</t>
  </si>
  <si>
    <t xml:space="preserve">Jūrmalas ūdenstūrisma pakalpojuma infrastruktūras attīstība atbilstoši pilsētas ekonomiskajai specializācijai </t>
  </si>
  <si>
    <t>Ūdenstūrisma pakalpojuma centra "Majori" izveide</t>
  </si>
  <si>
    <t>Jūrmalas pilsētas Kauguru vidusskolas ēkas energoefektivitātes paaugstināšana un telpu atjaunošana</t>
  </si>
  <si>
    <t xml:space="preserve">Ceļu infrastruktūras atjaunošana un autostāvvietas izbūve Ķemeros </t>
  </si>
  <si>
    <t>stāvvietas izbūve E.Dārziņa ielā 17 un Tūristu ielas posma atjaunošana</t>
  </si>
  <si>
    <t>Jūrmalas pilsētas vispārējās vidējās izglītības iestāžu infrastruktūras pilnveide - Jūrmalas pilsētas Kauguru vidusskolas telpu atjaunošana un infrastruktūras pilnveide</t>
  </si>
  <si>
    <t>Infrastruktūras izbūve bez vecāku gādības palikušu bērnu un jauniešu aprūpei ģimeniskā vidē</t>
  </si>
  <si>
    <t>Jaunu dabas un kultūras tūrisma pakalpojumu radīšana Rīgas jūras līča rietumu piekrastē - Mellužu estrādes ēkas restaurācija un bāra ēkas pārbūve, teritorijas labiekārtojums</t>
  </si>
  <si>
    <t>2019; …</t>
  </si>
  <si>
    <t>Plānojamās kredītsaistības, t.sk. Ceļu investīciju projektiem</t>
  </si>
  <si>
    <t>Aizņēmumu atmaksa</t>
  </si>
  <si>
    <t>Raiņa ielas rekonstrukcija posmā no Satiksmes ielas līdz Nometņu ielai, Jūrmalā</t>
  </si>
  <si>
    <t xml:space="preserve">Kredīta atm. 1,852% </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</si>
  <si>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</si>
  <si>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</si>
  <si>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</si>
  <si>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</si>
  <si>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</si>
  <si>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</si>
  <si>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</si>
  <si>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</si>
  <si>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</si>
  <si>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</si>
  <si>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</si>
  <si>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</si>
  <si>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</si>
  <si>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</si>
  <si>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</si>
  <si>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</si>
  <si>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</si>
  <si>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</si>
  <si>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</si>
  <si>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</si>
  <si>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</si>
  <si>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</si>
  <si>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</si>
  <si>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</si>
  <si>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</si>
  <si>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</si>
  <si>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</si>
  <si>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</si>
  <si>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Jūrmalas ūdenssaimniecības attīstības projekta trešā kārta (atmaksa 20 gados)</t>
  </si>
  <si>
    <t>Galvojumi un ilgtermiņa saistības</t>
  </si>
  <si>
    <t>Galvojums Ūdenssaimn.NEFCO</t>
  </si>
  <si>
    <t>Kredīta % atmaksa 3%</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</si>
  <si>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</si>
  <si>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</si>
  <si>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</si>
  <si>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</si>
  <si>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</si>
  <si>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</si>
  <si>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</si>
  <si>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Plānojamais galvojums Jūrmalas ūdenssaimniecības attīstības projekts IV kārta (t.sk., tīkla izbūves Buļļuciemā)</t>
  </si>
  <si>
    <t>procentu maksājums bez EURIBOR 0.25%</t>
  </si>
  <si>
    <t>2007, 2011</t>
  </si>
  <si>
    <t>Ilgtermiņa saistības</t>
  </si>
  <si>
    <t>Saistības pavisam kopā:</t>
  </si>
  <si>
    <t>Atmaksājamā pamatsumma</t>
  </si>
  <si>
    <t>Kredītprocenti</t>
  </si>
  <si>
    <t>2017. gadā veiktā pamatsummas atmaksa</t>
  </si>
  <si>
    <t>Tāme Nr.06.1.7.</t>
  </si>
  <si>
    <t>Publisko teritoriju, ēku un mājokļu būvniecība, atjaunošana un uzlabošana</t>
  </si>
  <si>
    <t>Tāme Nr.08.1.3.</t>
  </si>
  <si>
    <t>08.100</t>
  </si>
  <si>
    <t>Atpūtu un sportu veicinošas infrastruktūras izveide, atjaunošana un labiekārtošana</t>
  </si>
  <si>
    <t>Tāme Nr. 08.4.1.</t>
  </si>
  <si>
    <t>90009229680</t>
  </si>
  <si>
    <t>Jomas ielā 35, Jūrmalā LV-215</t>
  </si>
  <si>
    <t>08.230</t>
  </si>
  <si>
    <t>Iestādes uzturēšanas un kultūras pakalpojumu sniegšanas nodrošināšana</t>
  </si>
  <si>
    <t>2018. gada asignējumu samazinājums sakarā ar reorganizāciju - Māklsinieku nama Muižas ielā 6 nodošana Jūrmalas pilsētas muzejam š.g. 01.maijā</t>
  </si>
  <si>
    <t>Ieņēmumu samazinājums sakarā ar Jūrmalas Kultūras centra struktūrvienības Māklsinieku nams reorganizāciju ar 01.05.2018.</t>
  </si>
  <si>
    <t>Nomas maksa par darbnīcu no O.Martinsona</t>
  </si>
  <si>
    <t>Komunālo maksājumu atmaksa par izīrētām telpām (O.Martinsona darbnīca, I.Sīlis darbnīca, Jūrmalas Mākslinieku biedrības telpas</t>
  </si>
  <si>
    <t>Algas fonda samazināšana sakarā ar Jūrmalas Kultūras centra struktūrvienības Mākslinieku nams, Muižas ielā 6, Jūrmalā reorganizāciju ar 01.05.2018.: vadītājs 1030,00 EUR/mēn.x 7 mēn.=7210,00 EUR, administrators 797,00 EUR/mēn.x 7 mēneši= 5579,00 EUR, dežurants 475 EUR/mēn.x 7 mēneši= 3325,00 EUR, tehniskais strādnieks 430,00 EUR/mēnesīx 7 mēneši= 3010,00 EUR</t>
  </si>
  <si>
    <t>Piemaksu līdzekļu samazinājums sakarā ar Māklsinieku nama reorganizāciju: 30% no samazināmā mēneša algas fonda (1030,00 EUR str.vad., 797,00 EUR adm., 475,00 EUR dežurants, 430,00 EUR tehn.str. = 819,60 EUR)</t>
  </si>
  <si>
    <t>Prēmijas fonda samazinājums sakarā ar Māklsinieku nama reorganizāciju: 60% no samazināmā mēneša algas fonda (1030,00 EUR str.vad., 797,00 EUR adm., 475,00 EUR dežurants, 430,00 EUR tehn.str. = 1639,20 EUR)</t>
  </si>
  <si>
    <t>VSAOI samazinājums proporcionāli algas fonda un citu izmaksu samazinājumam</t>
  </si>
  <si>
    <t>Atvaļinājuma pabalstu līdzekļu samazinājums sakarā ar Mākslinieku nama reorganizāciju: 50% no samazināmā algas fonda</t>
  </si>
  <si>
    <t>Izdevumu samazinājums darbinieku apdrošināšanai sakara ar struktūrvienības Mākslinieku nams  reorganizāciju (4 personas)</t>
  </si>
  <si>
    <t>Lattelecom pakalpojumi Māklsinieku namā no 01.05.2018. - 51,53 EUR/mēnesī x 7 mēneši = 360,71 EUR</t>
  </si>
  <si>
    <t>Mobilo sakaru limits Māklsinieku namā 9,95 EUR/mēnesī x7 mēneši= 69,65 EUR</t>
  </si>
  <si>
    <t>Izdevumi par apkuri Mākslinieku namā no 01.05.2018.</t>
  </si>
  <si>
    <t>Izdevumu par ūdeni/kanalizāciju Māklsinieku namā no 01.05.2018. - 25,26 EUR/mēnesī x 7 mēneši = 176,82 EUR</t>
  </si>
  <si>
    <t>Izdevumi par el.enerģiju Māklsinieku namā no 01.05.2018. - vid.84,75 EUR/mēnesī x 7 mēneši = 593,25 EUR</t>
  </si>
  <si>
    <t>Izdevumi par atkritumu izvešanu no Māklsinieku nama no 01.05.2018. vid.8,89 EUR/mēnesī x 7 mēneši = 62,23 EUR</t>
  </si>
  <si>
    <t>Dzeramā ūdens piegāde Mākslinieku namā nav plānota</t>
  </si>
  <si>
    <t>Mākslinieku nama apsaimniekošana no 01.05.2018.: maināmo paklāju serviss 8,62 EUR/mēnesī x 7 mēneši= 60,34 EUR; ugunsdrošibas apkalpošana 30,00 EUR/mēnesī x 7 mēneši =210,00 EUR; tehniskā apsardze 19,53 EUR/mēnesī x 7 mēneši = 136,71 EUR.; kanalizācijas tīklu tīrīšana 20,00 EUR; apkures sistēmas testēšana 200,00 EUR; zāliena pļaušana 2018.gada sezonā - 190,00 EUR.; ūdensvada krānu remonts akā - 150,00 EUR; centrālapkures sistēmas regulētāju uzstādīšana - 310,00 EUR, tehniskās signalizācijas apkope/remonts - 15,00 EUR, ugunsdzēšamo aparātu apkope tiks veikta līdz 30.04.2018.</t>
  </si>
  <si>
    <t>Atkritumu tvertnes noma Māklsinieku namā no 01.05.2018. 0,51 EUR/mēnesī x 7 mēneši = 3,57 EUR</t>
  </si>
  <si>
    <t>Biroja preces Māklsinieku namam, tai skaitā printeru kārtridži</t>
  </si>
  <si>
    <t>Izdevumi inventāram: 214,00 EUR noliktavas skapim, 90,00 EUR konteiners smiltīm (kaisīšanai ziemā)</t>
  </si>
  <si>
    <t>Sanitāri-hiģiēniskās preces un citi saimniecības materiāli un preces Mākslinieku namam</t>
  </si>
  <si>
    <t>Tāme Nr.08.4.2.</t>
  </si>
  <si>
    <t>Pilsētas kultūras un atpūtas pasākumi</t>
  </si>
  <si>
    <t>saskaņā ar 5a. Pielikumu no 28.02.2018.</t>
  </si>
  <si>
    <t>Tāme Nr. 08.6.1.</t>
  </si>
  <si>
    <t>Jūrmalas pilsētas muzejs</t>
  </si>
  <si>
    <t>90000056408</t>
  </si>
  <si>
    <t>Tirgoņu iela 29, Jūrmala, LV-2015</t>
  </si>
  <si>
    <t>08.220</t>
  </si>
  <si>
    <t>Iestādes uzturēšana un muzeju pakalpojumu sniegšanas nodrošināšana</t>
  </si>
  <si>
    <t>LV07PARX0002484572029</t>
  </si>
  <si>
    <t>LV34TREL9813050002000</t>
  </si>
  <si>
    <t>LV31PARX0002484577029</t>
  </si>
  <si>
    <t>LV65PARX0002484576029</t>
  </si>
  <si>
    <t>2018. gada asignējumu palielināšana sakarā ar Bulduru Izstāžu zāles pievienošanu Jūrmalas pilsētas muzejam no 01.05.2018.</t>
  </si>
  <si>
    <t>Nomas maksa par darbnīcu</t>
  </si>
  <si>
    <t>Komunālo maksājumu atmaksa par izīrētām telpām</t>
  </si>
  <si>
    <t>Algas fonda palielinājums sakarā ar Bulduru Izstāžu zāles pievienošanu ar 01.05.2018.: vadītājs 1030,00 EUR/mēn.x 7 mēn.=7210,00 EUR, administrators 797,00 EUR/mēn.x 7 mēneši= 5579,00 EUR, dežurants 475 EUR/mēn.x 7 mēneši= 3325,00 EUR, tehniskais strādnieks 430,00 EUR/mēnesīx 7 mēneši= 3010,00 EUR</t>
  </si>
  <si>
    <t>Piemaksas par papildus darbu veikšanu</t>
  </si>
  <si>
    <t>Saskaņā ar darbinieku vērtēšanu 2018.gada oktobrī</t>
  </si>
  <si>
    <t>VSAOI palielinājums proporcionāli algas fonda un citu izmaksu palielinājumam</t>
  </si>
  <si>
    <t>Atvaļinājuma pabalstu līdzekļi</t>
  </si>
  <si>
    <t>Izdevumu palielinājums darbinieku apdrošināšanai  (4 personas)</t>
  </si>
  <si>
    <t>Lattelecom pakalpojumi Bulduru Izstāžu zālei no 01.05.2018. - 51,53 EUR/mēnesī x 7 mēneši = 360,71 EUR</t>
  </si>
  <si>
    <t>Mobilo sakaru limits Bulduru Izstāžu zālei  9,95 EUR/mēnesī x7 mēneši= 69,65 EUR</t>
  </si>
  <si>
    <t>Izdevumi par apkuri Bulduru Izstāžu zālei  no 01.05.2018.</t>
  </si>
  <si>
    <t>Izdevumu par ūdeni/kanalizāciju Bulduru Izstāžu zālei  no 01.05.2018. - 28,14 EUR/mēnesī x 7 mēneši = 196,98EUR</t>
  </si>
  <si>
    <t>Izdevumi par el.enerģiju Bulduru Izstāžu zālei  no 01.05.2018. - vid.87,85 EUR/mēnesī x 7 mēneši = 614,95 EUR</t>
  </si>
  <si>
    <t>Izdevumi par atkritumu izvešanu Bulduru Izstāžu zālei  no 01.05.2018. vid.8,89 EUR/mēnesī x 7 mēneši = 62,23 EUR</t>
  </si>
  <si>
    <t>Bulduru Izstāžu zāles apsaimniekošana no 01.05.2018.: maināmo paklāju serviss 8,62 EUR/mēnesī x 7 mēneši= 60,34 EUR; ugunsdrošibas apkalpošana 30,00 EUR/mēnesī x 7 mēneši =210,00 EUR; tehniskā apsardze 19,53 EUR/mēnesī x 7 mēneši = 136,71 EUR.; kanalizācijas tīklu tīrīšana 20,00 EUR; apkures sistēmas testēšana 200,00 EUR; zāliena pļaušana 2018.gada sezonā - 190,00 EUR.; ūdensvada krānu remonts akā - 150,00 EUR; centrālapkures sistēmas regulētāju uzstādīšana - 310,00 EUR, tehniskās signalizācijas apkope/remonts - 15,00 EUR</t>
  </si>
  <si>
    <t>Atkritumu tvertnes noma Bulduru Izstāžu zālei  no 01.05.2018. 0,51 EUR/mēnesī x 7 mēneši = 3,57 EUR</t>
  </si>
  <si>
    <t>Biroja preces Bulduru Izstāžu zālei , tai skaitā printeru kārtridži</t>
  </si>
  <si>
    <t xml:space="preserve">Sanitāri-hiģiēniskās preces un citi saimniecības materiāli un preces Bulduru Izstāžu zālei </t>
  </si>
  <si>
    <t>Tāme Nr.08.6.2.</t>
  </si>
  <si>
    <t>2018.gada asignējumu palielinājums sakarā ar Bulduru Izstāžu zāles pievienošanu Jūrmalas pilsētas muzejam</t>
  </si>
  <si>
    <t>saskaņā ar 5a. Pielikumu no 05.03.2018.</t>
  </si>
  <si>
    <t>Tāme Nr.09.1.8.</t>
  </si>
  <si>
    <t>09.100</t>
  </si>
  <si>
    <t>Pirmsskolas  izglītības iestāžu būvniecība, atjaunošana un uzlabošana</t>
  </si>
  <si>
    <t>Tāme Nr.09.1.9.</t>
  </si>
  <si>
    <t>09.210</t>
  </si>
  <si>
    <t xml:space="preserve">Sākumskolu, pamatskolu, vidusskolu būvniecība, atjaunošana un uzlabošana </t>
  </si>
  <si>
    <t>Tāme Nr.09.1.10.</t>
  </si>
  <si>
    <t>Interešu un profesionālās ievirzes izglītības iestāžu būvniecība, atjaunošana un uzlabošana</t>
  </si>
  <si>
    <t>Tāme Nr.09.8.1.</t>
  </si>
  <si>
    <t>Jūrmalas pilsētas Lielupes pamatskola</t>
  </si>
  <si>
    <t>90000051576</t>
  </si>
  <si>
    <t>Aizputes iela 1a, Jūrmala, LV-2010</t>
  </si>
  <si>
    <t>Iestādes uzturēšana vispārējās izglītības nodrošināšana</t>
  </si>
  <si>
    <t>LV51PARX0002484572013</t>
  </si>
  <si>
    <t>LV51PARX0002484573013</t>
  </si>
  <si>
    <t>LV51PARX0002484577034</t>
  </si>
  <si>
    <r>
      <t>MP ieņēmumu atlikums uz 01.01.2017sastādījaEUR</t>
    </r>
    <r>
      <rPr>
        <b/>
        <sz val="9"/>
        <rFont val="Times New Roman"/>
        <family val="1"/>
        <charset val="186"/>
      </rPr>
      <t>1387.</t>
    </r>
    <r>
      <rPr>
        <sz val="9"/>
        <rFont val="Times New Roman"/>
        <family val="1"/>
        <charset val="186"/>
      </rPr>
      <t xml:space="preserve">MP ieņēmumi  2017 g.kopā sastādīja  EUR </t>
    </r>
    <r>
      <rPr>
        <b/>
        <sz val="9"/>
        <rFont val="Times New Roman"/>
        <family val="1"/>
        <charset val="186"/>
      </rPr>
      <t>16184</t>
    </r>
    <r>
      <rPr>
        <sz val="9"/>
        <rFont val="Times New Roman"/>
        <family val="1"/>
        <charset val="186"/>
      </rPr>
      <t xml:space="preserve"> ,t. sk. "Fēnikss" AS-  EUR </t>
    </r>
    <r>
      <rPr>
        <b/>
        <sz val="9"/>
        <rFont val="Times New Roman"/>
        <family val="1"/>
        <charset val="186"/>
      </rPr>
      <t>5715</t>
    </r>
    <r>
      <rPr>
        <sz val="9"/>
        <rFont val="Times New Roman"/>
        <family val="1"/>
        <charset val="186"/>
      </rPr>
      <t xml:space="preserve">  , EUR </t>
    </r>
    <r>
      <rPr>
        <b/>
        <sz val="9"/>
        <rFont val="Times New Roman"/>
        <family val="1"/>
        <charset val="186"/>
      </rPr>
      <t>1258</t>
    </r>
    <r>
      <rPr>
        <sz val="9"/>
        <rFont val="Times New Roman"/>
        <family val="1"/>
        <charset val="186"/>
      </rPr>
      <t xml:space="preserve">  telpu noma-inter. izgl., EUR</t>
    </r>
    <r>
      <rPr>
        <b/>
        <sz val="9"/>
        <rFont val="Times New Roman"/>
        <family val="1"/>
        <charset val="186"/>
      </rPr>
      <t>698</t>
    </r>
    <r>
      <rPr>
        <sz val="9"/>
        <rFont val="Times New Roman"/>
        <family val="1"/>
        <charset val="186"/>
      </rPr>
      <t xml:space="preserve"> Kraslavas sp. sk.-nometne, EUR </t>
    </r>
    <r>
      <rPr>
        <b/>
        <sz val="9"/>
        <rFont val="Times New Roman"/>
        <family val="1"/>
        <charset val="186"/>
      </rPr>
      <t>210</t>
    </r>
    <r>
      <rPr>
        <sz val="9"/>
        <rFont val="Times New Roman"/>
        <family val="1"/>
        <charset val="186"/>
      </rPr>
      <t xml:space="preserve">  Anīkšču kult.un sp. centrs-nometne,EUR </t>
    </r>
    <r>
      <rPr>
        <b/>
        <sz val="9"/>
        <rFont val="Times New Roman"/>
        <family val="1"/>
        <charset val="186"/>
      </rPr>
      <t>1187</t>
    </r>
    <r>
      <rPr>
        <sz val="9"/>
        <rFont val="Times New Roman"/>
        <family val="1"/>
        <charset val="186"/>
      </rPr>
      <t>Biedrība SK" Kumite"-nometne, EUR730 Biedrība "FK Dinamo Rīga"-nometne, EUR</t>
    </r>
    <r>
      <rPr>
        <b/>
        <sz val="9"/>
        <rFont val="Times New Roman"/>
        <family val="1"/>
        <charset val="186"/>
      </rPr>
      <t xml:space="preserve"> 81 </t>
    </r>
    <r>
      <rPr>
        <sz val="9"/>
        <rFont val="Times New Roman"/>
        <family val="1"/>
        <charset val="186"/>
      </rPr>
      <t xml:space="preserve">Daugavpils vieg. kl.s-nometne, EUR </t>
    </r>
    <r>
      <rPr>
        <b/>
        <sz val="9"/>
        <rFont val="Times New Roman"/>
        <family val="1"/>
        <charset val="186"/>
      </rPr>
      <t>3650</t>
    </r>
    <r>
      <rPr>
        <sz val="9"/>
        <rFont val="Times New Roman"/>
        <family val="1"/>
        <charset val="186"/>
      </rPr>
      <t xml:space="preserve"> DBJSS-nometne, EUR </t>
    </r>
    <r>
      <rPr>
        <b/>
        <sz val="9"/>
        <rFont val="Times New Roman"/>
        <family val="1"/>
        <charset val="186"/>
      </rPr>
      <t>859</t>
    </r>
    <r>
      <rPr>
        <sz val="9"/>
        <rFont val="Times New Roman"/>
        <family val="1"/>
        <charset val="186"/>
      </rPr>
      <t xml:space="preserve"> SIA". Salvo"-nometne, EUR</t>
    </r>
    <r>
      <rPr>
        <b/>
        <sz val="9"/>
        <rFont val="Times New Roman"/>
        <family val="1"/>
        <charset val="186"/>
      </rPr>
      <t xml:space="preserve"> 315</t>
    </r>
    <r>
      <rPr>
        <sz val="9"/>
        <rFont val="Times New Roman"/>
        <family val="1"/>
        <charset val="186"/>
      </rPr>
      <t xml:space="preserve"> Jūrmalas boksa klubs-nometne, EUR </t>
    </r>
    <r>
      <rPr>
        <b/>
        <sz val="9"/>
        <rFont val="Times New Roman"/>
        <family val="1"/>
        <charset val="186"/>
      </rPr>
      <t>1431</t>
    </r>
    <r>
      <rPr>
        <sz val="9"/>
        <rFont val="Times New Roman"/>
        <family val="1"/>
        <charset val="186"/>
      </rPr>
      <t xml:space="preserve"> RD IKSD Rīgas 34.vidusskola"-nometne, EUR </t>
    </r>
    <r>
      <rPr>
        <b/>
        <sz val="9"/>
        <rFont val="Times New Roman"/>
        <family val="1"/>
        <charset val="186"/>
      </rPr>
      <t>50</t>
    </r>
    <r>
      <rPr>
        <sz val="9"/>
        <rFont val="Times New Roman"/>
        <family val="1"/>
        <charset val="186"/>
      </rPr>
      <t xml:space="preserve"> aktu zāles noma .MP  Izdevumi  kopā 2017 g. EUR </t>
    </r>
    <r>
      <rPr>
        <b/>
        <sz val="9"/>
        <rFont val="Times New Roman"/>
        <family val="1"/>
        <charset val="186"/>
      </rPr>
      <t>13563</t>
    </r>
    <r>
      <rPr>
        <sz val="9"/>
        <rFont val="Times New Roman"/>
        <family val="1"/>
        <charset val="186"/>
      </rPr>
      <t xml:space="preserve">-komunāl. pakalp.,inventārs, ēku uzturēšana. MP atlikums uz 01.01.2018 sastāda EUR </t>
    </r>
    <r>
      <rPr>
        <b/>
        <sz val="9"/>
        <rFont val="Times New Roman"/>
        <family val="1"/>
        <charset val="186"/>
      </rPr>
      <t>4008</t>
    </r>
    <r>
      <rPr>
        <sz val="9"/>
        <rFont val="Times New Roman"/>
        <family val="1"/>
        <charset val="186"/>
      </rPr>
      <t xml:space="preserve">. </t>
    </r>
  </si>
  <si>
    <t>PB ieņēmumu samazinājums sakarā ar PB izdevumu samazinājumu komunal.pakalpojumiem( ekk 2221, 2222, 2223)</t>
  </si>
  <si>
    <t xml:space="preserve"> Plānots palielināt MP izcenojumi sakarā ar to arī maksu par kom. pakalp.  </t>
  </si>
  <si>
    <r>
      <t xml:space="preserve">Mācību līdzekļus (Bioloģijas darba lapas - </t>
    </r>
    <r>
      <rPr>
        <b/>
        <sz val="9"/>
        <rFont val="Times New Roman"/>
        <family val="1"/>
        <charset val="186"/>
      </rPr>
      <t>210.00</t>
    </r>
    <r>
      <rPr>
        <sz val="9"/>
        <rFont val="Times New Roman"/>
        <family val="1"/>
        <charset val="186"/>
      </rPr>
      <t xml:space="preserve"> euro, dabaszinības sākumskolai -</t>
    </r>
    <r>
      <rPr>
        <b/>
        <sz val="9"/>
        <rFont val="Times New Roman"/>
        <family val="1"/>
        <charset val="186"/>
      </rPr>
      <t xml:space="preserve"> 300,00</t>
    </r>
    <r>
      <rPr>
        <sz val="9"/>
        <rFont val="Times New Roman"/>
        <family val="1"/>
        <charset val="186"/>
      </rPr>
      <t xml:space="preserve"> euro, ētika sākumskolai </t>
    </r>
    <r>
      <rPr>
        <b/>
        <sz val="9"/>
        <rFont val="Times New Roman"/>
        <family val="1"/>
        <charset val="186"/>
      </rPr>
      <t>160,00</t>
    </r>
    <r>
      <rPr>
        <sz val="9"/>
        <rFont val="Times New Roman"/>
        <family val="1"/>
        <charset val="186"/>
      </rPr>
      <t xml:space="preserve"> euro, Latvijas vēturi -</t>
    </r>
    <r>
      <rPr>
        <b/>
        <sz val="9"/>
        <rFont val="Times New Roman"/>
        <family val="1"/>
        <charset val="186"/>
      </rPr>
      <t xml:space="preserve"> 180,00</t>
    </r>
    <r>
      <rPr>
        <sz val="9"/>
        <rFont val="Times New Roman"/>
        <family val="1"/>
        <charset val="186"/>
      </rPr>
      <t xml:space="preserve">  euro, matemātiku sākumskolai - </t>
    </r>
    <r>
      <rPr>
        <b/>
        <sz val="9"/>
        <rFont val="Times New Roman"/>
        <family val="1"/>
        <charset val="186"/>
      </rPr>
      <t>210.00</t>
    </r>
    <r>
      <rPr>
        <sz val="9"/>
        <rFont val="Times New Roman"/>
        <family val="1"/>
        <charset val="186"/>
      </rPr>
      <t xml:space="preserve"> euro, sociālās zinības </t>
    </r>
    <r>
      <rPr>
        <b/>
        <sz val="9"/>
        <rFont val="Times New Roman"/>
        <family val="1"/>
        <charset val="186"/>
      </rPr>
      <t>170.00</t>
    </r>
    <r>
      <rPr>
        <sz val="9"/>
        <rFont val="Times New Roman"/>
        <family val="1"/>
        <charset val="186"/>
      </rPr>
      <t xml:space="preserve"> euro, krievu val. burtnīcas </t>
    </r>
    <r>
      <rPr>
        <b/>
        <sz val="9"/>
        <rFont val="Times New Roman"/>
        <family val="1"/>
        <charset val="186"/>
      </rPr>
      <t>130.00</t>
    </r>
    <r>
      <rPr>
        <sz val="9"/>
        <rFont val="Times New Roman"/>
        <family val="1"/>
        <charset val="186"/>
      </rPr>
      <t>) , kuri bija paredzēti 2018. gadam, iegādājamies decembra beigās, tāpec 2018. gadā izveidojas ekonomija un mēs pārnesam uz pamatlīdzekļiem EKK5232 (atpūtas krēsli rekrācijas telpai skolēniem).</t>
    </r>
  </si>
  <si>
    <t>Pamatojoties uz skolas padomes ieteikumu skolai ir nepieciešams izveidot rekrācijas telpu skolēniem (atpūtas krēsli 340*4)</t>
  </si>
  <si>
    <t>Jāuzstāda projektors svešvalodu kabinetā 1*600</t>
  </si>
  <si>
    <t>Tāme Nr.09.31.1.</t>
  </si>
  <si>
    <t>Vaivaru pamatskola</t>
  </si>
  <si>
    <t>90000783949</t>
  </si>
  <si>
    <t>Skautu iela 2, Jūrmala</t>
  </si>
  <si>
    <t>Iestādes uzturēšanas un vispārējās izglītības nodrošināšana</t>
  </si>
  <si>
    <t>LV29PARX0002484572021</t>
  </si>
  <si>
    <t>LV92PARX0002484573021</t>
  </si>
  <si>
    <t>LV53PARX0002484577021</t>
  </si>
  <si>
    <t>LV87PARX0002484576021</t>
  </si>
  <si>
    <t xml:space="preserve">Mērķis: ABA (Lietišķās uzvedības analīze) terapijas nodarbībām, lai turpmāk sniegtu kvalificētu palīdzību bērniem ar autiska spektra traucējumiem. 
Programmas apguves beigās tiks izsniegts diploms iestādes logopēdei.
ABA terapijas izglītības programma tiek īstenota Latvijā 1.reizi. Šī terapija ir nepieciešama bērniem ar autisma spektru, ar uzvedības traucējumiem.
Pamatojums: Jūrmalas pilsētas izglītības attīstības koncepcija 2015. – 2020.gadam, "
Rīcības virziens R3.2.1. Kopējā sektora attīstība, pārvaldība" 3.punkts "Individuāls metodiskais atbalsts jaunajiem pedagogiem"; 
Rīcības virziens "R3.2.3. Vispārizglītojošo skolu izglītības pakalpojumu" 2.punkts "Pašvaldības atbalsts pedagogu tālākizglītībai. Aprēķins 25 st. x EUR 60 un 25 st. x EUR 30 (grupu darbs). </t>
  </si>
  <si>
    <t>Tāme Nr.10.1.1.</t>
  </si>
  <si>
    <t>Pārējo sociālo iestāžu būvniecība, atjaunošana un uzlabošana</t>
  </si>
  <si>
    <r>
      <rPr>
        <b/>
        <sz val="9"/>
        <rFont val="Times New Roman"/>
        <family val="1"/>
        <charset val="186"/>
      </rPr>
      <t>4.pielikums</t>
    </r>
    <r>
      <rPr>
        <sz val="9"/>
        <rFont val="Times New Roman"/>
        <family val="1"/>
        <charset val="186"/>
      </rPr>
      <t xml:space="preserve"> Jūrmalas pilsētas domes</t>
    </r>
  </si>
  <si>
    <t xml:space="preserve">2018.gada budžeta atšifrējums pa programmām </t>
  </si>
  <si>
    <t>Struktūrvienība</t>
  </si>
  <si>
    <t>Attīstības pārvaldes Būvniecības projektu vadības nodaļa</t>
  </si>
  <si>
    <t>Administratīvo ēku būvniecība, atjaunošana un uzlabošana</t>
  </si>
  <si>
    <t xml:space="preserve"> 01.110.</t>
  </si>
  <si>
    <t>Domes administratīvo ēku infrastruktūras attīstība</t>
  </si>
  <si>
    <t>JPAP_R.3.2.1._131 JPAP R.2.8.1._99</t>
  </si>
  <si>
    <t>Glābšanas staciju būvniecība, atjaunošana un uzlabošana</t>
  </si>
  <si>
    <t>03.600.</t>
  </si>
  <si>
    <t>Glābšanas stacijas</t>
  </si>
  <si>
    <t>JPAP_R1.6.2._30</t>
  </si>
  <si>
    <t>Mellužu glābšanas stacijas pārbūve un siltināšana</t>
  </si>
  <si>
    <t>Ostas būvniecība, atjaunošana un uzlabošana</t>
  </si>
  <si>
    <t>04.520.</t>
  </si>
  <si>
    <t>Jūrmalas ūdenstūrisma pakalpojumu infrastruktūras attīstība atbilstoši pilsētas ekonomiskajai specializācijai</t>
  </si>
  <si>
    <t xml:space="preserve"> JPAP_R2.4.2._80</t>
  </si>
  <si>
    <t>06.600.</t>
  </si>
  <si>
    <t>Jauno Slokas kapu izbūve un labiekārtošana</t>
  </si>
  <si>
    <t>JPAP_R2.8.2._114</t>
  </si>
  <si>
    <t xml:space="preserve">Dubultu kultūras un izglītības centrs Strēlnieku prospektā 30, Jūrmalā </t>
  </si>
  <si>
    <t>JPAP_R3.3.1._192
JPAP_R3.2.4._173 
JPAP_R3.2.4._185</t>
  </si>
  <si>
    <t>Pašvaldības dzīvojamā fonda remonts</t>
  </si>
  <si>
    <t>JPAP_R2.9.1._115</t>
  </si>
  <si>
    <t>Ēku nojaukšana</t>
  </si>
  <si>
    <t>JPAP_R2.8.1._105</t>
  </si>
  <si>
    <t xml:space="preserve">Majoru muiža  </t>
  </si>
  <si>
    <t>JPAP_R1.4.3._17</t>
  </si>
  <si>
    <t>Apsekošana, specifikāciju un tāmju sagatavošana</t>
  </si>
  <si>
    <t>JPAP_R.3.1.2._131</t>
  </si>
  <si>
    <t xml:space="preserve">Jūrmalas pašvaldības Lielupes radīto plūdu un krasta erozijas risku apdraudējumu novēršanas pasākumi Dubultos - Majoros - Dzintaros </t>
  </si>
  <si>
    <t>JPAP_R1.6.2._35</t>
  </si>
  <si>
    <t>Kapteiņa Zolta piemiņas vietas teritorijas labiekārtošana Kaugurciema ielā, Jūrmalā</t>
  </si>
  <si>
    <t>JPAP_R2.8.1._98</t>
  </si>
  <si>
    <t>Tirdzniecības nojumes jaunbūve un inženierkomunikāciju izbūve Slokas ielā 3313, Jūrmalā</t>
  </si>
  <si>
    <t>JPAP_R3..2._231</t>
  </si>
  <si>
    <t>Pašvaldības īpašumā esošo ēku kapitālais remonts</t>
  </si>
  <si>
    <t>Ēku konservācija</t>
  </si>
  <si>
    <t>Majoru muižas kompleksa atjaunošana, t.sk. teritorijas labiekārtošana</t>
  </si>
  <si>
    <t>JPAP_R2.8.1._99</t>
  </si>
  <si>
    <t>Ēkas restaurācija un atjaunošana Pils ielā 1, Jūrmalā</t>
  </si>
  <si>
    <t>JPAP_R3.1.3._133</t>
  </si>
  <si>
    <t xml:space="preserve"> 08.100.</t>
  </si>
  <si>
    <t>Pilsētas atpūtas parka un Jauniešu mājas izveide Kauguros</t>
  </si>
  <si>
    <t xml:space="preserve">JPAP_R2.8.1._103 JPAP_R3.7.2._230 </t>
  </si>
  <si>
    <t>Sabiedriskā centra Valtera prospektā 54, Jūrmalā attīstība</t>
  </si>
  <si>
    <t>JPAP_R1.5.2._21</t>
  </si>
  <si>
    <t>Ķemeru ūdenstorņa pārbūve un restaurācija</t>
  </si>
  <si>
    <t>Skvēra Tūristu ielā 2A, Ķemeros atjaunošana</t>
  </si>
  <si>
    <t>Ķemeru sēravota nojume</t>
  </si>
  <si>
    <t>JPAP_R1.6.3. 41</t>
  </si>
  <si>
    <t>Sabiedriskās tualetes remontdarbi</t>
  </si>
  <si>
    <t xml:space="preserve">Sporta nams "Taurenītis" </t>
  </si>
  <si>
    <t>JPAP_R.3.3.3_206</t>
  </si>
  <si>
    <t>Majoru sporta laukums</t>
  </si>
  <si>
    <t>Slokas stadions</t>
  </si>
  <si>
    <t>Dzintaru mežaparks</t>
  </si>
  <si>
    <t>Bibliotēku ēku būvniecība, atjaunošana un uzlabošana</t>
  </si>
  <si>
    <t>08.210.</t>
  </si>
  <si>
    <t>Bibliotēku remonts</t>
  </si>
  <si>
    <t>R3.3.1. Nr.169</t>
  </si>
  <si>
    <t>Muzeja ēku būvniecība, atjaunošana un uzlabošana</t>
  </si>
  <si>
    <t>08.220.</t>
  </si>
  <si>
    <t xml:space="preserve">Jūrmalas pilsētas brīvdabas muzeja infrastruktūras attīstība </t>
  </si>
  <si>
    <t>JPAP_R3.3.1._200</t>
  </si>
  <si>
    <t>Muzeji un izstāžu zāles</t>
  </si>
  <si>
    <t>Kultūras centru un namu būvniecība, atjaunošana un uzlabošana</t>
  </si>
  <si>
    <t>08.230.</t>
  </si>
  <si>
    <t>Jūrmalas teātra ēkas energoefektivitātes paaugstināšana</t>
  </si>
  <si>
    <t xml:space="preserve">Kultūras centra ēku remonts </t>
  </si>
  <si>
    <t>09.100.</t>
  </si>
  <si>
    <t>Avārijas darbi</t>
  </si>
  <si>
    <t>JPAP_R3.2.2._155</t>
  </si>
  <si>
    <t>Pirmsskolas  izglītības iestādes</t>
  </si>
  <si>
    <t>Jūrmalas PII ''Austras koks''</t>
  </si>
  <si>
    <t>Pirmsskolas izglītības iestādes ''Bitītes'' pārbūve</t>
  </si>
  <si>
    <t>Jūrmalas PII ''Katrīna''</t>
  </si>
  <si>
    <t>Jūrmalas PII ''Madara''</t>
  </si>
  <si>
    <t>Pirmsskolas izglītības iestādes ''Mārītes'' pārbūve</t>
  </si>
  <si>
    <t>Jūrmalas PII ''Mārīte''</t>
  </si>
  <si>
    <t xml:space="preserve">Infrastruktūras pilnveide pakalpojumu sniegšanai bērniem ar funkcionāliem traucējumiem </t>
  </si>
  <si>
    <t>Jūrmalas PII ''Saulīte''</t>
  </si>
  <si>
    <t>Jūrmalas PII ''Zvaniņš''</t>
  </si>
  <si>
    <t>Jūrmalas PII ''Lācītis''</t>
  </si>
  <si>
    <t>09.210.</t>
  </si>
  <si>
    <t>JPAP_R3.2.3._165</t>
  </si>
  <si>
    <t>Vispārējās izglītības iestādes</t>
  </si>
  <si>
    <t>Jūrmalas sākumskola ''Atvase''</t>
  </si>
  <si>
    <t>Jūrmalas sākumskola ''Ābelīte''</t>
  </si>
  <si>
    <t>Jūrmalas pilsētas Ķemeru pamatskolas ekas pārbūve un energoefektivitātes paaugstināšana</t>
  </si>
  <si>
    <t>Ķemeru pamatskola</t>
  </si>
  <si>
    <t>Jūrmalas Valsts ģimnāzijas ēkas Raiņa ielā 55, Jūrmalā, pārbūve</t>
  </si>
  <si>
    <t>Jūrmalas pilsētas Jaundubultu vidusskolas ēkas un autoskolas ēkas energoefektivitātes paaugstināšana Lielupes ielā 21</t>
  </si>
  <si>
    <t>JPAP_R3.2.3._165 JPAP_R2.6.2._89</t>
  </si>
  <si>
    <t>Jūrmalas pilsētas Jaundubultu vidusskola</t>
  </si>
  <si>
    <t>Jūrmalas pilsētas Kauguru vidusskolas ēkas  energoefektivitātes paaugstināšana un telpu atjaunošana</t>
  </si>
  <si>
    <t xml:space="preserve">Jūrmalas pilsētas Kauguru vidusskola </t>
  </si>
  <si>
    <t>Majoru vidusskola</t>
  </si>
  <si>
    <t>Jūrmalas pilsētas internātpamatskola</t>
  </si>
  <si>
    <t>Jūrmalas Valsts ģimnāzijas un sākumskolas "Atvase" daudzfunkcionālās sporta halles projektēšana un celtniecība</t>
  </si>
  <si>
    <t xml:space="preserve">Slokas pamatskola </t>
  </si>
  <si>
    <t>Jūrmalas pilsētas Mežmalas vidusskola</t>
  </si>
  <si>
    <t>Pumpuru vidusskola</t>
  </si>
  <si>
    <t>Vakara vidusskola</t>
  </si>
  <si>
    <t>Pumpuru peldbaseina izbūve</t>
  </si>
  <si>
    <t>Jūrmalas Valsts ģimnāzija</t>
  </si>
  <si>
    <t>Jūrmalas sākumskola ''Taurenītis''</t>
  </si>
  <si>
    <t>Interešu profesionālās ievirzes izglītības iestāžu būvniecība, atjaunošana un uzlabošana</t>
  </si>
  <si>
    <t xml:space="preserve"> 09.510.</t>
  </si>
  <si>
    <t>Jūrmalas Sporta skola</t>
  </si>
  <si>
    <t>JPAP_R3.2.4._185</t>
  </si>
  <si>
    <t>Jūrmalas Sporta skolas peldbaseina ēkas pārbūve un energoefektivitātes paaugstināšana</t>
  </si>
  <si>
    <t xml:space="preserve">Jūrmalas bērnu un jauniešu interešu centrs </t>
  </si>
  <si>
    <t>10.700.</t>
  </si>
  <si>
    <t>Jūrmalas pilsētas pašvaldības iestāde ''Sprīdītis''</t>
  </si>
  <si>
    <t>JPAP_R3.5.1._216</t>
  </si>
  <si>
    <t>JPAP_R3.5.1._216 JPAP_R.2.6.2._89</t>
  </si>
  <si>
    <t>Veselības veicināšanas un sociālo pakalpojumu centrs</t>
  </si>
  <si>
    <t>R.3.5.1. Nr.216</t>
  </si>
  <si>
    <t>Infrastruktūras izveide bez vecāku gādības palikušu bērnu un jauniešu aprūpei ģimeniskā vidē</t>
  </si>
  <si>
    <t xml:space="preserve"> R.3.5.1. Nr.182</t>
  </si>
  <si>
    <t>Infrastruktūras izveide bez vecāku gādības palikušu jauniešu aprūpei ģimeniskā vidē.</t>
  </si>
  <si>
    <t>* Informatīvi -  Jūrmalas pilsētas attstības programma 2014 -2020.gadam (JPAP), sasaiste ar attstības plānošanas dokumentiem tiks precizēta</t>
  </si>
  <si>
    <t>Stratēģiskā dokumenta nosaukums - "Jūrmalas pilsētas attīstības programma 2014.-2020.gadam"</t>
  </si>
  <si>
    <t>Stratēģiskā dokumenta kodu atšifrējums - saskaņā ar "Jūrmalas pilsētas attīstības programma 2014.-2020.gadam" mērķiem M1, M2, M3</t>
  </si>
  <si>
    <r>
      <rPr>
        <b/>
        <sz val="9"/>
        <rFont val="Times New Roman"/>
        <family val="1"/>
        <charset val="186"/>
      </rPr>
      <t>24.pielikums</t>
    </r>
    <r>
      <rPr>
        <sz val="9"/>
        <rFont val="Times New Roman"/>
        <family val="1"/>
        <charset val="186"/>
      </rPr>
      <t xml:space="preserve"> Jūrmalas pilsētas domes</t>
    </r>
  </si>
  <si>
    <t>Budžeta finansēta institūcija: Jūrmalas Kultūras centrs</t>
  </si>
  <si>
    <t>Reģistrācijas Nr.: 900092296800</t>
  </si>
  <si>
    <t>KOPĀ:</t>
  </si>
  <si>
    <t>Valsts svētki, svinamās un atceres dienas</t>
  </si>
  <si>
    <t>JPAP_R3.3.1._191 JPAP_R3.3.1._194  JPKAP_U2.2._P2.2.1.</t>
  </si>
  <si>
    <t>Gadskārtu svētki</t>
  </si>
  <si>
    <t>JPAP_R3.3.1._191  JPAP_R3.3.1._194 JPKAP_ U2.2._P2.2.3.</t>
  </si>
  <si>
    <t>Lielākie Jūrmalas pilsētas pasākumi</t>
  </si>
  <si>
    <t>3.1</t>
  </si>
  <si>
    <t>Kūrorta svētku gājiens</t>
  </si>
  <si>
    <t>JPAP_R3.3.1._191 JPAP_R3.3.1._194  JPKAP_U2.2._P2.2.3.</t>
  </si>
  <si>
    <t>3.2</t>
  </si>
  <si>
    <t>Jomas ielas svētki</t>
  </si>
  <si>
    <t>JPAP_R3.3.1._191  JPKAP_U2.2._P2.2.3. JPTARP_AM1_U1.2._P.1.2.4.</t>
  </si>
  <si>
    <t>3.3</t>
  </si>
  <si>
    <t>Naksts ekspedīcija ģimenei ''Nestāsti pasaciņas''</t>
  </si>
  <si>
    <t>JPAP_R1.7.1._43 JPAP_R3.3.1._191  JPKAP_U2.2._P2.2.3. JPKAP_U1.3._U1.3.6. JPKAP_U1.3._U1.3.7.  JPTARP_AM1_U1.5._P.1.5.1.</t>
  </si>
  <si>
    <t>3.4</t>
  </si>
  <si>
    <t>Jaunā gada sagaidīšana</t>
  </si>
  <si>
    <t>JPAP_R1.7.1._43 JPAP_R3.3.1._191   JPKAP_U2.2._P2.2.3.</t>
  </si>
  <si>
    <t>4</t>
  </si>
  <si>
    <t>JKC piedāvājums</t>
  </si>
  <si>
    <t>4.1</t>
  </si>
  <si>
    <t>Vasaras koncerti</t>
  </si>
  <si>
    <t>JPAP_R3.3.1._191  JPKAP_U1.3._U1.3.6.</t>
  </si>
  <si>
    <t>4.2</t>
  </si>
  <si>
    <t>Dzejas dienas</t>
  </si>
  <si>
    <t>4.3</t>
  </si>
  <si>
    <t>Pasākumu cikli</t>
  </si>
  <si>
    <t>JPAP_R3.3.1._191  JPKAP_U1.3._U1.3.6.  JPKAP_U2.1._P2.1.4.</t>
  </si>
  <si>
    <t>4.4</t>
  </si>
  <si>
    <t>Atpūtas pasākumi- džeza klubs, balles</t>
  </si>
  <si>
    <t>JPAP_R3.3.1_191 JPKAP_U1.3._U1.3.6.  JPKAP_U2.1._P2.1.4.</t>
  </si>
  <si>
    <t>4.5</t>
  </si>
  <si>
    <t>Mākslas izstādes</t>
  </si>
  <si>
    <t>JPAP_R3.3.1._191 JPKAP_U1.3._U1.3.6.;  JPKAP_U2.1._P2.1.4.</t>
  </si>
  <si>
    <t>2247</t>
  </si>
  <si>
    <t>2312</t>
  </si>
  <si>
    <t>4.6</t>
  </si>
  <si>
    <t>Kinoseansi</t>
  </si>
  <si>
    <t>JPAP_R3.3.1._203 JPKAP_U2.1._P2.1.4.</t>
  </si>
  <si>
    <t>5</t>
  </si>
  <si>
    <t xml:space="preserve">KKN piedāvājums </t>
  </si>
  <si>
    <t>5.1</t>
  </si>
  <si>
    <t>'Jokosim tautiski''</t>
  </si>
  <si>
    <t>JPAP_R3.3.1._191 JPAP_R3.3.1._194 JPKAP_U1.3._U1.3.4.  JPKAP_U1.3._U1.3.6.</t>
  </si>
  <si>
    <t>5.2</t>
  </si>
  <si>
    <t>Ceļojošais mini-festivāls ''Pirkstiņi pa taustiņiem''</t>
  </si>
  <si>
    <t>JPAP_R3.3.1._191 JPAP_R3.3.1._194 JPKAP_U1.3._U1.3.2. JPKAP_U2.2._P2.2.5.</t>
  </si>
  <si>
    <t>5.3</t>
  </si>
  <si>
    <t>Neformālo pianistu festivāls</t>
  </si>
  <si>
    <t>5.4</t>
  </si>
  <si>
    <t>Pasākumu cikls ''Bērnu vasara''</t>
  </si>
  <si>
    <t>JPAP_R3.3.1._191 JPKAP_U1.3._U1.3.6. JPKAP_U1.3._U1.3.7.</t>
  </si>
  <si>
    <t>5.5</t>
  </si>
  <si>
    <t>JPAP_R3.3.1._191 JPKAP_U1.3._U1.3.6.  JPKAP_U2.1._P2.1.4.; JPKAP_U1.3._U1.3.7.</t>
  </si>
  <si>
    <t>5.6</t>
  </si>
  <si>
    <t>5.7</t>
  </si>
  <si>
    <t>JPAP_R3.3.1._191  JPKAP_U1.3.U_1.3.6.</t>
  </si>
  <si>
    <t>5.8</t>
  </si>
  <si>
    <t>Jauniešu teātra studija ''Eksperiments''</t>
  </si>
  <si>
    <t>JPAP_R3.3.1._191 JPAP_R3.3.1._194 JPKAP_U1.3._U1.3.1.; JPKAP_U1.3._U1.3.4.</t>
  </si>
  <si>
    <t>5.9</t>
  </si>
  <si>
    <t>Mātes dienas koncerts</t>
  </si>
  <si>
    <t>JPAP_R3.3.1._191 JPAP_R3.3.1._194 JPKAP_U1.3._U1.3.6. JPKAP_U2.2._P2.2.3.</t>
  </si>
  <si>
    <t>5.10</t>
  </si>
  <si>
    <t>JPAP_R3.3.1._191 JPKAP_U1.3._U1.3.6.  JPKAP_U2.1._P2.1.4. JPKAP_U1.3._U1.3.7.</t>
  </si>
  <si>
    <t>6</t>
  </si>
  <si>
    <t>Mākslinieku nama piedāvājums</t>
  </si>
  <si>
    <t>Saskaņā ar darba grupas par nekustamā īpašuma Muižas ielā 6, Jūrmalas turpmāko izmantošanu sanāksmes protokola Nr.1 (22.02.2018) Jūrmalas pilsētas muzejs pārņems šo objektu un nodrošinās tā darbību ar 2018.gada 01.maiju. Jūrmalas Kultūras centrs samazina savu 2018.gada budžetu par attiecīgo summu.</t>
  </si>
  <si>
    <t>6.1</t>
  </si>
  <si>
    <t xml:space="preserve">Mākslas dienas </t>
  </si>
  <si>
    <t xml:space="preserve">JPAP_R3.3.1._191 JPKAP_U1.3._U1.3.6.; JPKAP_U1.3._U1.3.7.; </t>
  </si>
  <si>
    <t>6.2</t>
  </si>
  <si>
    <t>Muzeju nakts</t>
  </si>
  <si>
    <t xml:space="preserve">JPAP_R3.3.1._191 JPKAP_U1.3._U1.3.6. JPKAP_U1.3._U1.3.7. </t>
  </si>
  <si>
    <t>6.3</t>
  </si>
  <si>
    <t>Mākslas projekts - konkurss-izstāde ''JĀ/Neatkarība''</t>
  </si>
  <si>
    <t>JPAP_R3.3.1._191 JPKAP_U1.3._U1.3.6; JPKAP_U1.3._U1.3.7; JPKAP_U2.1_P2.1.4.</t>
  </si>
  <si>
    <t>6.4</t>
  </si>
  <si>
    <t>JPAP_R3.3.1._191 JPKAP_U1.3._U1.3.6.  JPKAP_U2.1._P2.1.4.</t>
  </si>
  <si>
    <t>7</t>
  </si>
  <si>
    <t>Jūrmalas teātra piedāvājums</t>
  </si>
  <si>
    <t>7.1</t>
  </si>
  <si>
    <t>Jauniestudējumi</t>
  </si>
  <si>
    <t>JPAP_R3.3.1._191 JPAP_R3.3.1._194 JPAP_R3.3.1._197 JPKAP_U1.3._U1.3.1. JPKAP_U1.3._U1.3.4.</t>
  </si>
  <si>
    <t>2279</t>
  </si>
  <si>
    <t>7.2</t>
  </si>
  <si>
    <t>Jūrmalas Bērnu un jauniešu teātris. Uzvedums-eksāmens sezonas noslēgumā</t>
  </si>
  <si>
    <t>JPAP_R3.3.1._191 JPAP_R3.3.1._194 JPAP_R3.3.1._197 JPKAP_U1.3._U1.3.1.; JPKAP_U1.3._U1.3.4.</t>
  </si>
  <si>
    <t>7.3</t>
  </si>
  <si>
    <t>Teātra pirmizrādes</t>
  </si>
  <si>
    <t>JPAP_R3.3.1._191 JPAP_R3.3.1._194 JPAP_R3.3.1._197 JPKAP_U1.3._U1.3.6.</t>
  </si>
  <si>
    <t>7.4</t>
  </si>
  <si>
    <t>Ziemassvētku koncerts</t>
  </si>
  <si>
    <t>JPAP_R1.7.1._43 JPAP_R3.3.1._191 JPAP_R3.3.1._194 JPKAP_U1.3._U1.3.6. JPKAP_U1.3._U1.3.4.</t>
  </si>
  <si>
    <t>7.5</t>
  </si>
  <si>
    <t>Piedalīšanās amatierteātru skatēs, festivālos valsts robežās un ārvalstīs</t>
  </si>
  <si>
    <t>JPAP_R3.3.1._191 JPAP_R3.3.1._194 JPKAP_U1.3._U1.3.2.</t>
  </si>
  <si>
    <t>8</t>
  </si>
  <si>
    <t>Dažādi projekti</t>
  </si>
  <si>
    <t>8.1</t>
  </si>
  <si>
    <t>Pilsētas Ziemassvētku noformējuma konkursa noslēguma pasākums</t>
  </si>
  <si>
    <t>JPAP_R3.3.1._191 JPKAP_U1.3._U1.3.3.</t>
  </si>
  <si>
    <t>8.2</t>
  </si>
  <si>
    <t>Zvaigznes dienas pasākums</t>
  </si>
  <si>
    <t xml:space="preserve">JPAP_R3.3.1_191 </t>
  </si>
  <si>
    <t>8.3</t>
  </si>
  <si>
    <t>JPAP_R3.3.1._191  JPKAP_U1.3._U1.3.6. JPKAP_U1.3._U1.3.7.  JPTARP_AM1_U1.2._P.1.2.4.</t>
  </si>
  <si>
    <t>8.4</t>
  </si>
  <si>
    <t>Starptautiskais senioru deju festivāls ''Puķu balle''</t>
  </si>
  <si>
    <t>JPAP_R3.3.1._191 JPKAP_U2.2._P2.2.5.</t>
  </si>
  <si>
    <t>8.5</t>
  </si>
  <si>
    <t>Atklāšanas un tematiskie pasākumi</t>
  </si>
  <si>
    <t>JPAP_R3.3.1._191 JPKAP_U2.1._P2.1.4.</t>
  </si>
  <si>
    <t>8.6</t>
  </si>
  <si>
    <t>Ķemeru svētki</t>
  </si>
  <si>
    <t>JPAP_R3.3.1._191 JPKAP_U1.3._U1.3.3.  JPKAP_U2.2._P2.2.3.  JPTARP_AM1_U1.2._P.1.2.4.</t>
  </si>
  <si>
    <t>8.7</t>
  </si>
  <si>
    <t>18.novembra svinības Ķemeros</t>
  </si>
  <si>
    <t>JPAP_R3.3.1._191 JPKAP_U1.3._U1.3.3.  JPKAP_U2.2._P2.2.1.</t>
  </si>
  <si>
    <t>8.8</t>
  </si>
  <si>
    <t>Pasākums jauniešiem "Augsim Latvijai"</t>
  </si>
  <si>
    <t>8.9</t>
  </si>
  <si>
    <t>Projekti/pasākumi Latvijas simtgadei</t>
  </si>
  <si>
    <t>JPAP_R3.3.1._191 JPAP_R3.3.1._194  JPKAP_U1.3._U1.3.6.; JPKAP_U2.2._P2.2.1.; JPKAP_U2.1._P2.1.4.;</t>
  </si>
  <si>
    <t>Mākslas darbu katalogs Jā/Neatkarība - Mākslinieku nama projekts</t>
  </si>
  <si>
    <t>9</t>
  </si>
  <si>
    <t>Jūrmalas radošo kolektīvu darbības finansējums</t>
  </si>
  <si>
    <t>9.1</t>
  </si>
  <si>
    <t>Pilsētas radošo kolektīvu piedalīšanās republikas mēroga pasākumos</t>
  </si>
  <si>
    <t>JPAP_R3.3.1._194 JPKAP_U1.3._U1.3.2. JPKAP_U3.1._P3.1.4. JPKAP_U3.1._P3.1.5.</t>
  </si>
  <si>
    <t>9.2</t>
  </si>
  <si>
    <t>Pilsētas radošo kolektīvu un kultūras darbinieku pilsētas mēroga konkursi un skates</t>
  </si>
  <si>
    <t>9.3</t>
  </si>
  <si>
    <t xml:space="preserve">Radošo kolektīvu jubilejas un citi  kolektīvu iniciēti projekti </t>
  </si>
  <si>
    <t>JPAP_R3.3.1._194 JPKAP_U1.3._U1.3.4.; JPKAP_U2.1._P2.1.4.; JPKAP_U2.2._P2.2.3.</t>
  </si>
  <si>
    <t>9.4</t>
  </si>
  <si>
    <t>Pilsētas radošo kolektīvu piedalīšanās ārzemēs rīkotajos koncertos, festivālos, konkursos un izstādēs</t>
  </si>
  <si>
    <t>JPAP_R3.3.1._194 JPKAP_U1.3._U1.3.2.</t>
  </si>
  <si>
    <t>9.5</t>
  </si>
  <si>
    <t>Tērpi</t>
  </si>
  <si>
    <t>JPAP_R3.3.1._194 JPKAP_U1.3._U1.3.2.; JPKAP_U3.1._P3.1.4.; JPKAP_U3.1._P3.1.5.</t>
  </si>
  <si>
    <t>10</t>
  </si>
  <si>
    <t>Citas kultūras pasākumu izmaksas</t>
  </si>
  <si>
    <t>10.1</t>
  </si>
  <si>
    <t>Tipogrāfijas pakalpojumi (biļetes, afišas un tml.)</t>
  </si>
  <si>
    <t>Izstāžu plakāti Mākslinieku nama aktivitātēm</t>
  </si>
  <si>
    <t>JPAP_R3.3.1._191 JPKAP_U4.1._P4.1.4.;  JPKAP_U4.3._P4.3.3.  JPTARP_AM3_U3.3._P.3.3.2.</t>
  </si>
  <si>
    <t>10.2</t>
  </si>
  <si>
    <t>AKKA/LAA un LaIPA</t>
  </si>
  <si>
    <t>JPAP_R3.3.1._191</t>
  </si>
  <si>
    <t>10.3</t>
  </si>
  <si>
    <t>Publisko pasākumu apdrošināšana</t>
  </si>
  <si>
    <t>10.4</t>
  </si>
  <si>
    <t>Elektroenerģijas apmaksa un pieslēguma nodrošinājumskultūras pasākumos dabā</t>
  </si>
  <si>
    <t>10.5</t>
  </si>
  <si>
    <t>Reklāmas izdevumi kultūras pasākumiem</t>
  </si>
  <si>
    <t>JPAP_R3.3.1._191 JPKAP_U4.1._P4.1.4.; JPKAP_U4.3._P4.3.3. JPTARP_AM3_U3.3._P.3.3.2.</t>
  </si>
  <si>
    <t>I.Stratēģiskā dokumenta nosaukums - Jūrmalas pilsētas attīstības programmas 2014.-2020.gadam (JPAP)</t>
  </si>
  <si>
    <t>Rīcības virziens R1.7.1. Kultūras tūrisma piedāvājuma attīstība</t>
  </si>
  <si>
    <t>Rīcības virziena aktivitātes:</t>
  </si>
  <si>
    <t>43 Kultūras dzīves piedāvājuma attīstība visa gada garumā</t>
  </si>
  <si>
    <t>Prioritāte P3.3. Daudzveidīgas kultūras un sporta vide</t>
  </si>
  <si>
    <t>Rīcības virziens R3.3.1. Pilsētas kultūras iestāžu un muzeju darbības pilnveide.</t>
  </si>
  <si>
    <t>191 Daudzveidīgu kultūras pasākumu pieejamība Jūrmalas iedzīvotājiem Jūrmalas pilsētā;</t>
  </si>
  <si>
    <t>194 Amatiermākslas attīstības veicināšana;</t>
  </si>
  <si>
    <t>197 Tēātra attīstība;</t>
  </si>
  <si>
    <t>203 Kino pakalpojuma attīstība.</t>
  </si>
  <si>
    <t>II. Stratēģiskā dokumenta nosaukums - Jūrmalas pilsētas kultūrvides attīstības plāns 2017.-2020. gadam (JPKAP)</t>
  </si>
  <si>
    <t>Strātēģiskā dokumenta kodu atšifrējums - 1.rīcības virziens  "Radošā Jūrmala: apkaimju unikalitātes stiprināšana un iedzīvotāju līdzdalības sekmēšana":</t>
  </si>
  <si>
    <t>Rīcības virziena uzdevums - U1.3.: Nodrošināt mūžizglītības un radošuma attīstīšanas iespējas jurmalniekiem.</t>
  </si>
  <si>
    <t>Rīcības virziena uzdevuma pasākumi:</t>
  </si>
  <si>
    <t>U1.3.1. Daudzveidīgu amatiermākslas un interešu izglītības iespēju nodrošināšana Jūrmalas iedzīvotājiem</t>
  </si>
  <si>
    <t>U1.3.2. Jūrmalas radošo kolektīvu dalība pilsētas, nacionāla unstarptautiska mēroga pasākumos (ārpus Dziesmu un deju svētku kustības)</t>
  </si>
  <si>
    <t xml:space="preserve">U1.3.3. Jūrmalas pilsētas iedzīvotāju un nevalstisko organizāciju radošo kultūras iniciatīvu atbalstīšana, </t>
  </si>
  <si>
    <t>līdzfinansējot un līdzorganizējot dažādu žanru kultūras pasākumus specifiskām iedzīvotāju auditorijām.</t>
  </si>
  <si>
    <t>U1.3.4. Jūrmalas radošo kolektīvu koncertuzvedumu un izrāžu veidošana (t.sk. Jūrmalas teātra iestudējumi).</t>
  </si>
  <si>
    <t>U1.3.6. Kultūrizglītojošu pasākumu veidošana ģimenēm, bērniem un jauniešiem, senioriem.</t>
  </si>
  <si>
    <t>U1.3.7. Interaktīvu līdzdalības formu attīstība kultūras pasākumos.</t>
  </si>
  <si>
    <t xml:space="preserve">Strātēģiskā dokumenta kodu atšifrējums - rīcības virziens 2  "Kultūras piedāvājuma izcilība un daudzveidība Jūrmalā: </t>
  </si>
  <si>
    <t>kvalitatīva un sistemātiska kultūras piedāvājuma veidošana dažādām mērķauditorījas grupām vietējā, nacionālā un starptautiskā mērogā''.</t>
  </si>
  <si>
    <t>Rīcības virziena uzdevums -  U2.1.: Rīkot kavalitatīvas un daudzveidīgas kultūras norises konkrētiem auditorijas segmentiem katrā sezonā.</t>
  </si>
  <si>
    <t>P2.1.4. Kultūras centru piedāvājuma daudzveidošana, tajā skaitā ar mērķauditorijas iesaisti.</t>
  </si>
  <si>
    <t>Rīcības virziena uzdevums - U2.2.: Nostiprināt Jūrmalas kā kultūras un mākslas pilsētas identitāti un konkurentspēju.</t>
  </si>
  <si>
    <t>P2.2.1. Valsts svētku un atceres dienu rīkošana pilsētas iedzīvotājiem un viesiem, tai skaitā Latvijai-100 atzīmēšana.</t>
  </si>
  <si>
    <t>P2.2.3. Gadskārtu svētku, pilsētassvētku un dažādām sabiedrības mērķgrupām domātu pasākumu rīkošana, nostiprinot Jūrmalas zīmolu vietējā, nacionālā un starptautiskā mērogā.</t>
  </si>
  <si>
    <t>P2.2.5. Jūrmalas kā festivālu pilsētas tēla nostiprināšana.</t>
  </si>
  <si>
    <t>Strātēģiskā dokumenta kodu atšifrējums - rīcības virziens 3  "Jūrmalas kultūras mantojums: kultūras mantojuma saglabāšana, musdienīga interpretācija un popularizēšana"</t>
  </si>
  <si>
    <t>Rīcības virziena uzdevums - U3.1.: Nodrošināt Latvijas Dziesmu un deju svētku tradīcijas saglabāšanu un attīstību.</t>
  </si>
  <si>
    <t>P3.1.1. Telpu nodrošināšana Dziesmu un deju svētku mēģinājumiem, skatēm un koncertiem.</t>
  </si>
  <si>
    <t>P3.1.2. Dziesmu un deju kolektīvu materiālās bāzes nodrošināšana.</t>
  </si>
  <si>
    <t>P3.1.3. Jūrmalas kolektīvu līdzdalības nodrošināšana Latvijas Dziesmu un deju svētkos.</t>
  </si>
  <si>
    <t>P3.1.4. Jūrmalas kolektīvu līdzdalības nodrošināšana Latvijas Dziesmu un deju svētku procesā.</t>
  </si>
  <si>
    <t>P3.1.5. Dziesmu un deju svētku kustības pasākumu atbalsts.</t>
  </si>
  <si>
    <t>P3.3.1. Jaunu pakalpojumu ieviešana vietējiem iedzīvotājiem un tūristiem, īpaši skolēnu-tūristu un ģimeņu piesaistei.</t>
  </si>
  <si>
    <t>Strātēģiskā dokumenta kodu atšifrējums - rīcības virziens 4  "Sadarbība Jūrmalā: kultūrvides attīstībā iesaistīto dalībnieku sadarbības veicināšana"</t>
  </si>
  <si>
    <t xml:space="preserve">Rīcības virziena uzdevums - U4.1.: Attīstīt sadarbību starp dažādām pašvaldības kultūras un citām iestādēm, </t>
  </si>
  <si>
    <t>ģeogrāfiski līdzsvarotā kultūras piedāvājuma veidošanā un pieejamības veicināšanā.</t>
  </si>
  <si>
    <t>P4.1.4. Informācijas nodrošināšana par apkaimju kultūras pasākumu norises vietām un pasākumiem.</t>
  </si>
  <si>
    <t>Rīcības virziena uzdevums - U4.3.: Nodrošināt informācijas pieejamību atbilstoši kultūras auditorijas vajadzībām.</t>
  </si>
  <si>
    <t>P4.3.3. Kultūras pasākumu reklāmas un mārketinga materiālu izdošana.</t>
  </si>
  <si>
    <t>III. Stratēģiskā dokumenta nosaukums - Jūrmalas pilsētas tūrisma attīstības rīcības plāns  2018.-2020. gadam (JPTARP)</t>
  </si>
  <si>
    <t>Strātēģiskā dokumenta kodu atšifrējums - mērķis AM 1: Atpūtas, rekreācijas un viesmīlības pakalpojumu pilnveidošana un kvalitāte.</t>
  </si>
  <si>
    <t>Mērķa uzdevums - U 1.2. Atpūtas, rekreācijas tūrisma piedāvājuma pilnveidošana vietējiem un ārvalstu viesiem.</t>
  </si>
  <si>
    <t>Mērķa uzdevuma pasākums - P.1.2.4. Liela izmēra galda spēļu dažādām vecuma grupām) izvietošana Horna dārzā, Mellužu estrādes teritorijā, Ķemeru kūrparkā un citās vietās.</t>
  </si>
  <si>
    <t>Mērķa uzdevums - U 1.5. Pasākumu/aktivitāšu piedāvājuma pilnveidošana ģimenēm ar bērniem</t>
  </si>
  <si>
    <t>Mērķa uzdevuma pasākums - P 1.5.1. Pasākuma ''Nestasti pasaciņas'' pilnveidošana, divu dienu pasākuma programmas (festivāla) izveide un popularizēšana Latvijā,</t>
  </si>
  <si>
    <t>perspektīvā Baltijas valstīs</t>
  </si>
  <si>
    <t>Strātēģiskā dokumenta kodu atšifrējums - mērķis AM 3: Jūrmalas kā konferenču, kongresu, pasākumu un motivējošā tūrisma (MICE) galamērķa attīstība</t>
  </si>
  <si>
    <t>Mērķa uzdevums - U 3.3.Kultūras pasākumu kā atraktīvu tūrisma piesaišu izmantošana, koncentrejoties uz dažādu tūristu segmentu vajadzībām un pieprasījuma sezonālām svārstībām</t>
  </si>
  <si>
    <t>Mērķa uzdevuma pasākums - P.3.3.2. Informācijas par pasākumiem nodrošināšana dažādiem mērķa tirgiem (afišu valodas, informācija tūrisma portālā, TIC).</t>
  </si>
  <si>
    <r>
      <rPr>
        <b/>
        <sz val="9"/>
        <rFont val="Times New Roman"/>
        <family val="1"/>
        <charset val="186"/>
      </rPr>
      <t>25.pielikums</t>
    </r>
    <r>
      <rPr>
        <sz val="9"/>
        <rFont val="Times New Roman"/>
        <family val="1"/>
        <charset val="186"/>
      </rPr>
      <t xml:space="preserve"> Jūrmalas pilsētas domes</t>
    </r>
  </si>
  <si>
    <t>Budžeta finansēta institūcija: Jūrmalas pilsētas muzejs</t>
  </si>
  <si>
    <t>Reģistrācijas Nr.: 90000056408</t>
  </si>
  <si>
    <t>2018.gada budžeta projekta atšifrējums pa programmām un budžeta veidiem</t>
  </si>
  <si>
    <t>Jūrmalas brīvdabas muzejs</t>
  </si>
  <si>
    <t>Ceturtdiena - zivju diena</t>
  </si>
  <si>
    <t>JPAP_R3.3.1._191
JPAP_R3.3.1._198
JPAP_R3.3.1._199
JPAP_R3.3.1._200
JPKAP_U2.3._P3.2.3
JPKAP_U3.3._P3.3.2</t>
  </si>
  <si>
    <t>Vīna svētki zvejnieka sētā</t>
  </si>
  <si>
    <t xml:space="preserve">JPAP_R3.3.1._191
JPAP_R3.3.1._198
JPAP_R3.3.1._199
JPAP_R3.3.1._200
JPKAP_U2.3._P3.2.3
JPKAP_U3.3._P3.3.2
</t>
  </si>
  <si>
    <t>Aspazijas māja</t>
  </si>
  <si>
    <t>JPAP_R3.3.1._191   JPAP_R3.3.1._199  JPKAP_U2.1._P2.2.2.  JPKAP_U3.3._P3.3.3.</t>
  </si>
  <si>
    <t xml:space="preserve">Izstādes (Noformēšana, reklāma un atklāšana) </t>
  </si>
  <si>
    <t>JPAP_R3.3.1._191  JPAP_R3.3.1._199  JPKAP_U2.1._P2.2.2.  JPKAP_U3.3._P3.3.3.   JPKAP_U3.3._P3.3.4.</t>
  </si>
  <si>
    <t>Aspazijas dzimšanas dienas pasākums</t>
  </si>
  <si>
    <t>Starptautiskā Muzejsu naksts</t>
  </si>
  <si>
    <t>JPAP_R3.3.1._191   JPAP_R3.3.1._199  JPKAP_U3.2._P3.2.3.</t>
  </si>
  <si>
    <t>Elzas diena</t>
  </si>
  <si>
    <t>JPAP_R3.3.1._191   JPAP_R3.3.1._199  JPKAP_U2.2._P2.2.2. JPKAP_U3.2._P3.2.3.</t>
  </si>
  <si>
    <t>Tikšanās ar radošām personībām pasākumu ciklā "Kafija ar ASPAZIJU"</t>
  </si>
  <si>
    <t>JPAP_R3.3.1._191   JPAP_R3.3.1._199  JPKAP_U1.3._P1.3.6.  JPKAP_U3.2._P3.2.3.</t>
  </si>
  <si>
    <t>Pasākumu cikls "Jauns cilvēks pēkšņi raksta"</t>
  </si>
  <si>
    <t>Kultūrvēsturiska izstāde "Ceļā uz Latvijas valsti"</t>
  </si>
  <si>
    <t>JPAP_R3.3.1._191   JPAP_R3.3.1._199  JPKAP_U2.2._P2.2.1.  JPKAP_U2.2._P2.2.2.</t>
  </si>
  <si>
    <t>Starptautiskā muzeju nakts</t>
  </si>
  <si>
    <t>Starptautiskā jūras ainavu izstāde "Marina"</t>
  </si>
  <si>
    <t xml:space="preserve">JPAP_R3.3.1._191  JPAP_R3.3.1._192 JPAP_R3.3.1._199  JPKAP_U2.1._P2.1.3.  JPKAP_U2.3._P2.3.1.  </t>
  </si>
  <si>
    <t>Kultūras projekts "Bērnu gada balva mākslā "Lielā zemene""</t>
  </si>
  <si>
    <t>JPAP_R3.3.1._191  JPAP_R3.3.1._192 JPAP_R3.3.1._199   JPKAP_U3.2_P3.2.4.</t>
  </si>
  <si>
    <t>Materiālu iegāde muzejpedagoģiskām programmām</t>
  </si>
  <si>
    <t>JPAP_R3.3.1._191  JPAP_R3.3.1._192 JPAP_R3.3.1._199  JPKAP_U1.3._P1.3.6. JPKAP_U3.2_P3.2.4.</t>
  </si>
  <si>
    <t>Muzeja mākslas krājuma izstādes</t>
  </si>
  <si>
    <t>JPAP_R3.3.1._191  JPAP_R3.3.1._192 JPAP_R3.3.1._199 JPKAP_U2.2._P2.2.1.   JPKAP_U3.2._P3.2.1.  JPKAP_U3.2._P3.2.2.</t>
  </si>
  <si>
    <t>Pārējo mākslas izstāžu iekārtošanas, noformēšanas, atklāšanas un reklāmas pasākumi</t>
  </si>
  <si>
    <t xml:space="preserve">JPAP_R3.3.1._191  JPAP_R3.3.1._192 JPAP_R3.3.1._193 JPAP_R3.3.1._199  JPKAP_U2.1._P2.1.3. </t>
  </si>
  <si>
    <t>Priekšmetu iepirkumi muzeja kolekciju papildināšanai</t>
  </si>
  <si>
    <t xml:space="preserve">JPAP_R3.3.1._191  JPAP_R3.3.1._192 JPAP_R3.3.1._199  JPKAP_U3.2._P3.2.1. </t>
  </si>
  <si>
    <t>Muzeja priekšmetu restaurācija</t>
  </si>
  <si>
    <t>Dažādu kopiju izgatavošana izstāžu un muzeja krājuma vajadzībām</t>
  </si>
  <si>
    <t>JPAP_R3.3.1._191  JPAP_R3.3.1._192 JPAP_R3.3.1._199  JPKAP_U1.3._P1.3.6. JPKAP_U3.2_P3.2.3.</t>
  </si>
  <si>
    <t>Pasākums “Esmu Jūrmalas muzeju eksperts”</t>
  </si>
  <si>
    <t>JPAP_R3.3.1._191  JPAP_R3.3.1._199   JPKAP_U3.2_P3.2.4.</t>
  </si>
  <si>
    <t>Muzejpedagoģiskā programma "Tēja ielas garumā"</t>
  </si>
  <si>
    <t>JPAP_R3.3.1._191  JPAP_R3.3.1._192 JPAP_R3.3.1._199  JPKAP_U1.3._P1.3.6. JPKAP_U2.2_P2.2.1. JPKAP_U3.3._P3.3.3.</t>
  </si>
  <si>
    <t>Valdis Bušs. Izstādes buklets</t>
  </si>
  <si>
    <t>JPAP_R3.3.1._193
JPAP_R3.3.1._199
JPKAP_U2.3._P2.3.1</t>
  </si>
  <si>
    <t>Bulduru Izstāžu zāle</t>
  </si>
  <si>
    <t>2</t>
  </si>
  <si>
    <t xml:space="preserve">JPAP_R3.3.1._191
JPAP_R3.3.1._199
 JPKAP_U1.3._U1.3.6. JPKAP_U1.3._U1.3.7.
JPKAP_U3.2_P3.2.3 </t>
  </si>
  <si>
    <t>3</t>
  </si>
  <si>
    <t>JPAP_R3.3.1._191 JPKAP_U1.3._U1.3.6; JPKAP_U1.3._U1.3.7</t>
  </si>
  <si>
    <t>JPAP_R3.3.1._191 
JPAP_R3.3.1._193
JPKAP_U2.1_P2.1.1</t>
  </si>
  <si>
    <t>JPAP_R3.3.1._191 JPKAP_U4.3_P4.3.3
JPKAP_2.1_P2.1.1</t>
  </si>
  <si>
    <t>Mākslas darbu katalogs no konkursiem Jā/Neatkarība - Bulduru Izstāžu zāles projekts</t>
  </si>
  <si>
    <t xml:space="preserve">Tipogrāfijas pakalpojumi </t>
  </si>
  <si>
    <t>JPAP_R3.3.1._191 JPKAP_U4.1._P4.1.4.;  JPKAP_U4.3._P4.3.3.</t>
  </si>
  <si>
    <t>Izstāžu plakāti Bulduru Izstāžu zāles aktivitātēm</t>
  </si>
  <si>
    <t>Stratēģiskā dokumenta nosaukums; stratēģiskā dokumenta kodu atšifrējums:</t>
  </si>
  <si>
    <t>*Jūrmalas pilsētas attīstības programmas 2014.-2020.gadam (JPAP)</t>
  </si>
  <si>
    <t>Aktivitātes Nr. 42.  Jaunu kultūras tūrisma produktu attīstība.</t>
  </si>
  <si>
    <t>Rīcības virziens R1.10.1. Partnerattiecību veidošana ar starptautiskām organizācijām un institūcijām, sadraudzības pilsētām, citām pašvaldībām Latvijā un ārpus tās</t>
  </si>
  <si>
    <t>Aktivitātes Nr. 57  Sadarbības projekti ar Jūrmalas sadraudzības pilsētām</t>
  </si>
  <si>
    <t>Rīcības virziens  R3.3.1. Pilsētas kultūras iestāžu un muzeju darbības pilnveide</t>
  </si>
  <si>
    <t>Aktivitātes Nr. 191  Daudzveidīgu kultūras pasākumu pieejamība Jūrmalas iedzīvotājiem Jūrmalas pilsētā</t>
  </si>
  <si>
    <t>Aktivitātes Nr. 192 Jūrmalas kultūras iestāžu ēku remonts un būvniecība, teritoriju labiekārtošana un materiāltehniskais nodrošinājums</t>
  </si>
  <si>
    <t>Aktivitātes Nr. 193 Jūrmalas kā kultūras un mākslas pilsētas identitātes un konkurentspējas nostiprināšana</t>
  </si>
  <si>
    <t>Aktivitātes Nr. 198 Zvejniecības amatu kultūras mantojuma saglabāšana</t>
  </si>
  <si>
    <t>Aktivitātes Nr. 199 Jūrmalas muzeju popularizēšana</t>
  </si>
  <si>
    <t>Aktivitātes Nr. 200 Jūrmalas brīvdabas muzeja attīstība.</t>
  </si>
  <si>
    <t>**Jūrmalas pilsētas kultūrvides attīstības plāna 2017.-2020.gadam (JPKAP)</t>
  </si>
  <si>
    <t>Uzdevums U1.3. Nodrošināt mūžizglītības un radošuma attīstīšanas iespējas jūrmalniekiem</t>
  </si>
  <si>
    <t>Pasākuma Nr. P1.3.6. Kultūrizglītojošu pasākumu veidošana ģimenēm, bērniem un jauniešiem, senioriem.</t>
  </si>
  <si>
    <t>Pasākuma Nr.U1.3.7. Interaktīvu līdzdalības formu attīstība kultūras pasākumos.</t>
  </si>
  <si>
    <t xml:space="preserve">Uzdevums U.2.1. Rīkot kvalitatīvas un daudzveidīgas kultūras norises konkrētiem auditorijas segmentiem (jūrmalniekiem, vietēja mēroga un starptautiskiem tūristiem) katrā sezonā): </t>
  </si>
  <si>
    <t>Pasākuma Nr. P2.1.1.Nodrošināt dažādu mērķauditorijas segmentu vajadzībām atbilstošas profesionālās mākslas pieejamību Jūrmalā.</t>
  </si>
  <si>
    <t>Pasākuma Nr. P2.1.3. Jūrmalu kā kūrortpilsētu pozicionējošu ikgadēju profesionālās mākslas festivālu un pasākumu rīkošana vai līdzfinansēšana.</t>
  </si>
  <si>
    <t>Uzdevums U2.2. Nostiprināt Jūrmalas kā kultūras un mākslas pilsētas identitāti un konkurētspēju</t>
  </si>
  <si>
    <t>Pasākuma Nr. P2.2.1. Valsts svētku un atceres dienu rīkošana pilsētas iedzīvotājiem un viesiem, tai skaitā Latvijai-100 atzīmēšana.</t>
  </si>
  <si>
    <t>Pasākuma Nr. P2.2.2. Jūrmalas kā Aspazijas un Raiņa pilsētas tēla nostiprināšana.</t>
  </si>
  <si>
    <t>Uzdevums U2.3. Attīstīt starptautisko sadarbību, popularizējot Jūrmalu kā Baltijas lielāko kūrortpilsētu ar kvalitatīvu kultūras piedāvājumu</t>
  </si>
  <si>
    <t>Pasākuma Nr. P2.3.1.Kultūras sadarbības attīstīšana ar Jūrmalas sadraudzības pilsētām un citiem starptautiskiem partneriem.</t>
  </si>
  <si>
    <t>Uzdevums U3.2. Palielināt pilsētas muzeju lomu kultūrvēsturiskā mantojuma mūsdienīgā interpretācijā</t>
  </si>
  <si>
    <t>Pasākuma Nr. P3.2.1. Jūrmalas pilsētas muzeju pamatdarbības nodrošināšana, krājuma papildināšana un saglabāšana, veidojot atbilstošus glabāšanas apstākļus, krājuma izpēte un popularizēšana.</t>
  </si>
  <si>
    <t>Pasākuma Nr. P3.2.2. Muzeju krājuma pieejamības veicināšana, veicot krājuma digitalizāciju, izstāžu un tematisku izdevumu veidošana.</t>
  </si>
  <si>
    <t xml:space="preserve">Pasākuma Nr. P3.2.3. Jūrmalas pašvaldības muzeju rīkotie tematiskie pasākumi, izstādes auditorijas paplašināšanai. </t>
  </si>
  <si>
    <t>Pasākuma Nr. P3.2.4. Jūrmalas pilsētas muzeju sadarbības ar izglītības iestādēm un muzejpedagoģiskā darba attīstīšana.</t>
  </si>
  <si>
    <t>Uzdevums U3.3. Izstrādāt mantojumā balstītus kultūrtūrisma produktus un pakalpojumus</t>
  </si>
  <si>
    <t>Pasākuma Nr. P3.3.2. Amatu prasmju apguves darbnīca Jūrmalas brīvdabas muzejā.</t>
  </si>
  <si>
    <t>Pasākuma Nr. P3.3.3. Ar izcilām personībām – jūrmalniekiem – saistītā kultūrvēsturiskā mantojuma popularizēšana, kultūras tūrisma produktu veidošana (izstādes, pilsētvides objekti, pasākumi).</t>
  </si>
  <si>
    <t>Pasākuma Nr. P3.3.4.Koka arhitektūras kultūrvēsturiskā mantojuma popularizēšana</t>
  </si>
  <si>
    <t>Uzdevums - U4.1.Attīstīt sadarbību starp dažādām pašvaldības kultūras un citām iestādēm, ģeogrāfiski līdzsvarotā kultūras piedāvājuma veidošanā un pieejamības veicināšanā.</t>
  </si>
  <si>
    <t>Pasākuma Nr. P4.1.4. Informācijas nodrošināšana par apkaimju kultūras pasākumu norises vietām un pasākumiem.</t>
  </si>
  <si>
    <t>Uzdevums - U4.3.: Nodrošināt informācijas pieejamību atbilstoši kultūras auditorijas vajadzībām.</t>
  </si>
  <si>
    <t>Pasākuma Nr. P4.3.3. Kultūras pasākumu reklāmas un mārketinga materiālu izdošana.</t>
  </si>
  <si>
    <r>
      <rPr>
        <b/>
        <sz val="9"/>
        <rFont val="Times New Roman"/>
        <family val="1"/>
        <charset val="186"/>
      </rPr>
      <t>34.pielikums</t>
    </r>
    <r>
      <rPr>
        <sz val="9"/>
        <rFont val="Times New Roman"/>
        <family val="1"/>
        <charset val="186"/>
      </rPr>
      <t xml:space="preserve"> Jūrmalas pilsētas domes</t>
    </r>
  </si>
  <si>
    <t>Īpašuma pārvaldes Pašvaldības īpašumu nodaļas pašvaldības tehniskā nodrošinājuma daļa</t>
  </si>
  <si>
    <t>Pašvaldības policijas postenis ''Priedaine''</t>
  </si>
  <si>
    <t>JPAP_R3.4.1._213</t>
  </si>
  <si>
    <t>Tāme Nr.08.5.1.</t>
  </si>
  <si>
    <t>Jūrmalas Sporta servisa centrs</t>
  </si>
  <si>
    <t>90010478153</t>
  </si>
  <si>
    <t>Jomas iela 17 , Jūrmala , LV-2015</t>
  </si>
  <si>
    <t>08.100.</t>
  </si>
  <si>
    <t>LV95PARX0002484572094</t>
  </si>
  <si>
    <t>LV62PARX0002484577053</t>
  </si>
  <si>
    <t>LV26PARX0002484576052</t>
  </si>
  <si>
    <t>Līdzekļi nepieciešami, lai apmaksātu tiesas lietas izskatīšanas saistītos izdevumus Eur 3.30 apmērā</t>
  </si>
  <si>
    <t>Līdzekļi nepieciešami, lai iegādātu 5 žalūzijas* 85Eur, 2 dokumentu skapji*213Eur, 3 krēsli*101Eur, tāfeles 2gb.*Eur 78 , biroja seifs Eur 202, lampas 3gb.*70eur</t>
  </si>
  <si>
    <t>Līdzekļu ekonomija , aprēķins: gada budžets Eur 3133/12mēn.= Eur261.08 limits mēnesī, budžeta izpilde uz 22.02.2018.g. Eur 195.92 (Eur261.08*2mēn.= Eur 522.16 -Eur 195.92=Eur326.24))</t>
  </si>
  <si>
    <t>Līdzekļi ir nepieciešami, lai samaksātu valsts nodevu Eur 282.92 apmērā (pamatparāds  Eur 1178 + nokavējuma % Eur 708.14= Eur 1886.14*15% no prasības summas)</t>
  </si>
  <si>
    <t>Tāme Nr.08.5.2.</t>
  </si>
  <si>
    <t>Jūrmalas pilsētas stadiona ''Sloka'' uzturēšana</t>
  </si>
  <si>
    <t>Līdzekļi ir nepieciešami skatītāju krēslu iegādei 187 krēsli*Eur 17</t>
  </si>
  <si>
    <t>Līdzekļi ir nepieciešami lai iegādātu līniju iezīmēšanas iekārtu par Eur 548 un  inventāra konteineru  par Eur 1089</t>
  </si>
  <si>
    <t>Tāme Nr.08.5.4.</t>
  </si>
  <si>
    <t>Majoru sporta laukuma uzturēšana</t>
  </si>
  <si>
    <t>Līdzekļi ir nepieciešami lai iegādātu skrituļslidas 30gb.*165.76 un  āra miskastes 4gb.*Eur100 ; 2gb.*Eur48</t>
  </si>
  <si>
    <t>Līdzekļi ir nepieciešami lai iegādātu slidošanas apmācības trenažieru bērniem 5gb.*Eur 284  un hokeja vārtus ar tīkliem par Eur 1700</t>
  </si>
  <si>
    <t>Tāme Nr.08.5.5.</t>
  </si>
  <si>
    <t>Sporta nama ''Taurenītis'' uzturēšana</t>
  </si>
  <si>
    <t>Tāme Nr.08.5.6.</t>
  </si>
  <si>
    <t>Jūrmalas pludmales centra uzturēšana</t>
  </si>
  <si>
    <t>Tāme Nr.09.24.1.</t>
  </si>
  <si>
    <t>Jūrmalas sākumskola "Atvase"</t>
  </si>
  <si>
    <t>90001175873</t>
  </si>
  <si>
    <t>Raiņa 53,  Jūrmala</t>
  </si>
  <si>
    <t>Iestādes uzturēšana un vispārējās izglītības nodrošināšana</t>
  </si>
  <si>
    <t>LV02PARX0002484572022</t>
  </si>
  <si>
    <t>LV65PARX0002484573022</t>
  </si>
  <si>
    <t>LV26PARX0002484577022</t>
  </si>
  <si>
    <t>Maksas pakalpojumu konta atlikums uz gada sākumu</t>
  </si>
  <si>
    <t>Papildus finansējums pamatojoties uz JPD 2018.gada 15 februāra lēmumu Nr.43 un papildus līdzekļi valsts budžeta mācību līdzekļu un grāmatu iegādei</t>
  </si>
  <si>
    <t>Pamatojoties uz JPD 2018.gada 15 februāra lēmumu Nr.43 tika papildus apstiprināta 0,25 pagarinātas dienas grupas skolotāja slodze, līdz ar to nepieciešams papildus finansējums  EUR 680*0,25 slodze * 9.mēneši = EUR 1530</t>
  </si>
  <si>
    <t>Līdzekļi niepieciešami citā EKK</t>
  </si>
  <si>
    <t>Nepieciešami papildus līdzekļi sakarā ar bērna piedzimšanu pedagogam R.Kronbergam  EUR 1329.25</t>
  </si>
  <si>
    <t>Atttiecīgi papildus finansējumam VSAOIE EUR 1530 * 24.09% = 368.58</t>
  </si>
  <si>
    <t>Nepieciešami papildus līdzekļi bēru pabalsta daļas, kas apliekas ar nodokļiem izmaksai</t>
  </si>
  <si>
    <t>Nepieciešami papildus līdzekļi bēru pabalsta izmaksai EUR 250</t>
  </si>
  <si>
    <t>Apkures izdevumu segšanai</t>
  </si>
  <si>
    <t>Biroja preču iegādei</t>
  </si>
  <si>
    <t>valsts budžeta  līdzekļi mācību līdzekļu un mācību  literatūras iegādei</t>
  </si>
  <si>
    <t>Nepieciešams iegādāties daudzfunkcionālo printeri EUR 370,-, jo esošais nedarbojas un saremontēt nav iespējams</t>
  </si>
  <si>
    <t>Tāme Nr.09.6.1.</t>
  </si>
  <si>
    <t>Jūrmalas pilsētas Kauguru vidusskola</t>
  </si>
  <si>
    <t>90000051519</t>
  </si>
  <si>
    <t>Raiņa 118</t>
  </si>
  <si>
    <t>LV46PARX0002484572006</t>
  </si>
  <si>
    <t>LV12PARX0002484573006</t>
  </si>
  <si>
    <t>LV70PARX0002484577006</t>
  </si>
  <si>
    <t>Līdzekļu ekonomija, 2 darbinieku ilgstošas slimības dēļ (vairāk kā 30 dienas).</t>
  </si>
  <si>
    <t>A.Tuzkovai bēru pabalsta izmaksai.</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</si>
</sst>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charset val="186"/>
      <scheme val="minor"/>
    </font>
    <font>
      <sz val="10"/>
      <name val="Arial"/>
      <family val="2"/>
      <charset val="186"/>
    </font>
    <font>
      <sz val="9"/>
      <name val="Times New Roman"/>
      <family val="1"/>
      <charset val="186"/>
    </font>
    <font>
      <b/>
      <u/>
      <sz val="12"/>
      <name val="Times New Roman"/>
      <family val="1"/>
      <charset val="186"/>
    </font>
    <font>
      <sz val="10"/>
      <name val="Times New Roman"/>
      <family val="1"/>
      <charset val="186"/>
    </font>
    <font>
      <b/>
      <sz val="9"/>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b/>
      <sz val="9"/>
      <color rgb="FF0070C0"/>
      <name val="Times New Roman"/>
      <family val="1"/>
      <charset val="186"/>
    </font>
    <font>
      <sz val="11"/>
      <color theme="1"/>
      <name val="Calibri"/>
      <family val="2"/>
      <charset val="186"/>
      <scheme val="minor"/>
    </font>
    <font>
      <b/>
      <sz val="12"/>
      <name val="Times New Roman"/>
      <family val="1"/>
      <charset val="186"/>
    </font>
    <font>
      <b/>
      <i/>
      <sz val="12"/>
      <name val="Times New Roman"/>
      <family val="1"/>
      <charset val="186"/>
    </font>
    <font>
      <sz val="12"/>
      <color theme="1"/>
      <name val="Calibri"/>
      <family val="2"/>
      <charset val="186"/>
      <scheme val="minor"/>
    </font>
    <font>
      <sz val="9"/>
      <color theme="1"/>
      <name val="Times New Roman"/>
      <family val="1"/>
      <charset val="186"/>
    </font>
    <font>
      <sz val="12"/>
      <name val="Times New Roman"/>
      <family val="1"/>
      <charset val="186"/>
    </font>
    <font>
      <b/>
      <sz val="18"/>
      <name val="Times New Roman"/>
      <family val="1"/>
      <charset val="186"/>
    </font>
    <font>
      <sz val="8"/>
      <name val="Times New Roman"/>
      <family val="1"/>
      <charset val="186"/>
    </font>
    <font>
      <i/>
      <sz val="12"/>
      <name val="Times New Roman"/>
      <family val="1"/>
      <charset val="186"/>
    </font>
    <font>
      <sz val="12"/>
      <color rgb="FFFF0000"/>
      <name val="Times New Roman"/>
      <family val="1"/>
      <charset val="186"/>
    </font>
    <font>
      <b/>
      <sz val="12"/>
      <color theme="1"/>
      <name val="Times New Roman"/>
      <family val="1"/>
      <charset val="186"/>
    </font>
    <font>
      <sz val="12"/>
      <name val="Arial"/>
      <family val="2"/>
      <charset val="186"/>
    </font>
    <font>
      <b/>
      <sz val="9"/>
      <color indexed="81"/>
      <name val="Tahoma"/>
      <family val="2"/>
      <charset val="186"/>
    </font>
    <font>
      <sz val="9"/>
      <color indexed="81"/>
      <name val="Tahoma"/>
      <family val="2"/>
      <charset val="186"/>
    </font>
    <font>
      <i/>
      <sz val="8"/>
      <name val="Times New Roman"/>
      <family val="1"/>
      <charset val="186"/>
    </font>
    <font>
      <sz val="9"/>
      <color rgb="FF212121"/>
      <name val="Calibri"/>
      <family val="2"/>
      <charset val="186"/>
    </font>
  </fonts>
  <fills count="9">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indexed="13"/>
        <bgColor indexed="64"/>
      </patternFill>
    </fill>
    <fill>
      <patternFill patternType="solid">
        <fgColor theme="0"/>
        <bgColor indexed="64"/>
      </patternFill>
    </fill>
  </fills>
  <borders count="167">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right/>
      <top/>
      <bottom style="hair">
        <color indexed="64"/>
      </bottom>
      <diagonal/>
    </border>
    <border>
      <left/>
      <right/>
      <top style="thin">
        <color indexed="64"/>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top/>
      <bottom style="double">
        <color indexed="64"/>
      </bottom>
      <diagonal/>
    </border>
    <border>
      <left/>
      <right/>
      <top style="double">
        <color indexed="64"/>
      </top>
      <bottom style="thin">
        <color indexed="64"/>
      </bottom>
      <diagonal/>
    </border>
    <border>
      <left/>
      <right style="hair">
        <color indexed="64"/>
      </right>
      <top/>
      <bottom/>
      <diagonal/>
    </border>
    <border>
      <left/>
      <right style="hair">
        <color indexed="64"/>
      </right>
      <top/>
      <bottom style="hair">
        <color indexed="64"/>
      </bottom>
      <diagonal/>
    </border>
    <border>
      <left/>
      <right/>
      <top style="double">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hair">
        <color indexed="64"/>
      </top>
      <bottom/>
      <diagonal/>
    </border>
    <border>
      <left/>
      <right style="hair">
        <color indexed="64"/>
      </right>
      <top style="double">
        <color indexed="64"/>
      </top>
      <bottom style="thin">
        <color indexed="64"/>
      </bottom>
      <diagonal/>
    </border>
    <border>
      <left/>
      <right style="hair">
        <color indexed="64"/>
      </right>
      <top/>
      <bottom style="double">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double">
        <color indexed="64"/>
      </top>
      <bottom style="hair">
        <color indexed="64"/>
      </bottom>
      <diagonal/>
    </border>
    <border>
      <left/>
      <right style="hair">
        <color indexed="64"/>
      </right>
      <top style="thin">
        <color indexed="64"/>
      </top>
      <bottom style="thin">
        <color indexed="64"/>
      </bottom>
      <diagonal/>
    </border>
    <border>
      <left/>
      <right style="hair">
        <color indexed="64"/>
      </right>
      <top style="double">
        <color indexed="64"/>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top/>
      <bottom/>
      <diagonal/>
    </border>
    <border>
      <left style="hair">
        <color indexed="64"/>
      </left>
      <right/>
      <top/>
      <bottom style="double">
        <color indexed="64"/>
      </bottom>
      <diagonal/>
    </border>
    <border>
      <left style="hair">
        <color indexed="64"/>
      </left>
      <right/>
      <top style="double">
        <color indexed="64"/>
      </top>
      <bottom style="thin">
        <color indexed="64"/>
      </bottom>
      <diagonal/>
    </border>
    <border>
      <left style="hair">
        <color indexed="64"/>
      </left>
      <right/>
      <top style="thin">
        <color indexed="64"/>
      </top>
      <bottom style="double">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double">
        <color indexed="64"/>
      </top>
      <bottom style="hair">
        <color indexed="64"/>
      </bottom>
      <diagonal/>
    </border>
    <border>
      <left style="hair">
        <color indexed="64"/>
      </left>
      <right/>
      <top style="thin">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double">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style="thin">
        <color indexed="64"/>
      </right>
      <top/>
      <bottom style="medium">
        <color auto="1"/>
      </bottom>
      <diagonal/>
    </border>
    <border>
      <left/>
      <right/>
      <top style="medium">
        <color indexed="64"/>
      </top>
      <bottom style="medium">
        <color indexed="64"/>
      </bottom>
      <diagonal/>
    </border>
    <border>
      <left/>
      <right/>
      <top style="medium">
        <color indexed="64"/>
      </top>
      <bottom/>
      <diagonal/>
    </border>
    <border>
      <left style="hair">
        <color indexed="64"/>
      </left>
      <right style="hair">
        <color indexed="64"/>
      </right>
      <top style="thin">
        <color indexed="64"/>
      </top>
      <bottom/>
      <diagonal/>
    </border>
  </borders>
  <cellStyleXfs count="5">
    <xf numFmtId="0" fontId="0" fillId="0" borderId="0"/>
    <xf numFmtId="0" fontId="1" fillId="0" borderId="0"/>
    <xf numFmtId="0" fontId="1" fillId="0" borderId="0"/>
    <xf numFmtId="0" fontId="10" fillId="0" borderId="0"/>
    <xf numFmtId="0" fontId="1" fillId="0" borderId="0"/>
  </cellStyleXfs>
  <cellXfs count="1185">
    <xf numFmtId="0" fontId="0" fillId="0" borderId="0" xfId="0"/>
    <xf numFmtId="0" fontId="2" fillId="0" borderId="0" xfId="1" applyFont="1" applyFill="1" applyBorder="1" applyAlignment="1" applyProtection="1">
      <alignment vertical="center"/>
    </xf>
    <xf numFmtId="49" fontId="2" fillId="2" borderId="1"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4" fillId="2" borderId="1" xfId="1" applyNumberFormat="1" applyFont="1" applyFill="1" applyBorder="1" applyAlignment="1" applyProtection="1">
      <alignment vertical="center"/>
    </xf>
    <xf numFmtId="49" fontId="5" fillId="2" borderId="0" xfId="1" applyNumberFormat="1" applyFont="1" applyFill="1" applyBorder="1" applyAlignment="1" applyProtection="1">
      <alignment vertical="center"/>
    </xf>
    <xf numFmtId="0" fontId="2" fillId="0" borderId="0" xfId="1" applyFont="1" applyBorder="1" applyAlignment="1" applyProtection="1">
      <alignment vertical="center"/>
    </xf>
    <xf numFmtId="49" fontId="6" fillId="2" borderId="1" xfId="1" applyNumberFormat="1" applyFont="1" applyFill="1" applyBorder="1" applyAlignment="1" applyProtection="1">
      <alignment vertical="center"/>
    </xf>
    <xf numFmtId="49" fontId="2" fillId="2" borderId="9" xfId="1" applyNumberFormat="1" applyFont="1" applyFill="1" applyBorder="1" applyAlignment="1" applyProtection="1">
      <alignment vertical="center"/>
    </xf>
    <xf numFmtId="49" fontId="2" fillId="2" borderId="10"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4" xfId="1" applyNumberFormat="1" applyFont="1" applyFill="1" applyBorder="1" applyAlignment="1" applyProtection="1">
      <alignment horizontal="center" vertical="center"/>
    </xf>
    <xf numFmtId="1" fontId="7" fillId="0" borderId="25" xfId="1" applyNumberFormat="1" applyFont="1" applyFill="1" applyBorder="1" applyAlignment="1" applyProtection="1">
      <alignment horizontal="center" vertical="center"/>
    </xf>
    <xf numFmtId="1" fontId="7" fillId="0" borderId="26" xfId="1" applyNumberFormat="1" applyFont="1" applyFill="1" applyBorder="1" applyAlignment="1" applyProtection="1">
      <alignment horizontal="center" vertical="center"/>
    </xf>
    <xf numFmtId="1" fontId="7" fillId="0" borderId="27" xfId="1" applyNumberFormat="1" applyFont="1" applyFill="1" applyBorder="1" applyAlignment="1" applyProtection="1">
      <alignment horizontal="center" vertical="center"/>
    </xf>
    <xf numFmtId="0" fontId="5" fillId="0" borderId="17" xfId="1" applyFont="1" applyFill="1" applyBorder="1" applyAlignment="1" applyProtection="1">
      <alignment vertical="center" wrapText="1"/>
    </xf>
    <xf numFmtId="0" fontId="5" fillId="0" borderId="17" xfId="1" applyFont="1" applyFill="1" applyBorder="1" applyAlignment="1" applyProtection="1">
      <alignment horizontal="left" vertical="center" wrapText="1"/>
    </xf>
    <xf numFmtId="0" fontId="5" fillId="0" borderId="1" xfId="1" applyFont="1" applyFill="1" applyBorder="1" applyAlignment="1" applyProtection="1">
      <alignment vertical="center"/>
    </xf>
    <xf numFmtId="0" fontId="5" fillId="0" borderId="21" xfId="1" applyFont="1" applyFill="1" applyBorder="1" applyAlignment="1" applyProtection="1">
      <alignment vertical="center"/>
      <protection locked="0"/>
    </xf>
    <xf numFmtId="0" fontId="5" fillId="0" borderId="19" xfId="1" applyFont="1" applyFill="1" applyBorder="1" applyAlignment="1" applyProtection="1">
      <alignment vertical="center"/>
      <protection locked="0"/>
    </xf>
    <xf numFmtId="0" fontId="5" fillId="0" borderId="0" xfId="1" applyFont="1" applyFill="1" applyBorder="1" applyAlignment="1" applyProtection="1">
      <alignment vertical="center"/>
    </xf>
    <xf numFmtId="0" fontId="5" fillId="0" borderId="28" xfId="1" applyFont="1" applyFill="1" applyBorder="1" applyAlignment="1" applyProtection="1">
      <alignment vertical="center" wrapText="1"/>
    </xf>
    <xf numFmtId="0" fontId="5" fillId="0" borderId="28" xfId="1" applyFont="1" applyFill="1" applyBorder="1" applyAlignment="1" applyProtection="1">
      <alignment horizontal="left" vertical="center" wrapText="1"/>
    </xf>
    <xf numFmtId="3" fontId="5" fillId="0" borderId="29" xfId="1" applyNumberFormat="1" applyFont="1" applyFill="1" applyBorder="1" applyAlignment="1" applyProtection="1">
      <alignment horizontal="right" vertical="center"/>
    </xf>
    <xf numFmtId="3" fontId="5" fillId="0" borderId="30" xfId="1" applyNumberFormat="1" applyFont="1" applyFill="1" applyBorder="1" applyAlignment="1" applyProtection="1">
      <alignment horizontal="right" vertical="center"/>
    </xf>
    <xf numFmtId="3" fontId="5" fillId="0" borderId="31" xfId="1" applyNumberFormat="1" applyFont="1" applyFill="1" applyBorder="1" applyAlignment="1" applyProtection="1">
      <alignment horizontal="right" vertical="center"/>
    </xf>
    <xf numFmtId="0" fontId="2" fillId="0" borderId="24" xfId="1" applyFont="1" applyFill="1" applyBorder="1" applyAlignment="1" applyProtection="1">
      <alignment vertical="center" wrapText="1"/>
    </xf>
    <xf numFmtId="0" fontId="2" fillId="0" borderId="24" xfId="1" applyFont="1" applyFill="1" applyBorder="1" applyAlignment="1" applyProtection="1">
      <alignment horizontal="left" vertical="center" wrapText="1"/>
    </xf>
    <xf numFmtId="3" fontId="2" fillId="0" borderId="25"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horizontal="right" vertical="center"/>
    </xf>
    <xf numFmtId="3" fontId="2" fillId="0" borderId="27" xfId="1" applyNumberFormat="1" applyFont="1" applyFill="1" applyBorder="1" applyAlignment="1" applyProtection="1">
      <alignment horizontal="right" vertical="center"/>
    </xf>
    <xf numFmtId="0" fontId="2" fillId="0" borderId="17" xfId="1" applyFont="1" applyFill="1" applyBorder="1" applyAlignment="1" applyProtection="1">
      <alignment vertical="center" wrapText="1"/>
    </xf>
    <xf numFmtId="0" fontId="2" fillId="0" borderId="17" xfId="1" applyFont="1" applyFill="1" applyBorder="1" applyAlignment="1" applyProtection="1">
      <alignment horizontal="right" vertical="center" wrapText="1"/>
    </xf>
    <xf numFmtId="3" fontId="2" fillId="0" borderId="1" xfId="1" applyNumberFormat="1" applyFont="1" applyFill="1" applyBorder="1" applyAlignment="1" applyProtection="1">
      <alignment horizontal="right" vertical="center"/>
    </xf>
    <xf numFmtId="3" fontId="2" fillId="0" borderId="21"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protection locked="0"/>
    </xf>
    <xf numFmtId="0" fontId="2" fillId="0" borderId="32" xfId="1" applyFont="1" applyFill="1" applyBorder="1" applyAlignment="1" applyProtection="1">
      <alignment vertical="center" wrapText="1"/>
    </xf>
    <xf numFmtId="0" fontId="2" fillId="0" borderId="32" xfId="1" applyFont="1" applyFill="1" applyBorder="1" applyAlignment="1" applyProtection="1">
      <alignment horizontal="right" vertical="center" wrapText="1"/>
    </xf>
    <xf numFmtId="3" fontId="2" fillId="0" borderId="33" xfId="1" applyNumberFormat="1" applyFont="1" applyFill="1" applyBorder="1" applyAlignment="1" applyProtection="1">
      <alignment horizontal="right" vertical="center"/>
    </xf>
    <xf numFmtId="3" fontId="2" fillId="0" borderId="6" xfId="1" applyNumberFormat="1" applyFont="1" applyFill="1" applyBorder="1" applyAlignment="1" applyProtection="1">
      <alignment horizontal="right" vertical="center"/>
      <protection locked="0"/>
    </xf>
    <xf numFmtId="0" fontId="5" fillId="0" borderId="20" xfId="1" applyFont="1" applyFill="1" applyBorder="1" applyAlignment="1" applyProtection="1">
      <alignment horizontal="left" vertical="center" wrapText="1"/>
    </xf>
    <xf numFmtId="3" fontId="2" fillId="0" borderId="23" xfId="1" applyNumberFormat="1" applyFont="1" applyFill="1" applyBorder="1" applyAlignment="1" applyProtection="1">
      <alignment vertical="center"/>
    </xf>
    <xf numFmtId="3" fontId="2" fillId="0" borderId="22" xfId="1" applyNumberFormat="1" applyFont="1" applyFill="1" applyBorder="1" applyAlignment="1" applyProtection="1">
      <alignment horizontal="center" vertical="center"/>
    </xf>
    <xf numFmtId="3" fontId="2" fillId="0" borderId="34" xfId="1" applyNumberFormat="1" applyFont="1" applyFill="1" applyBorder="1" applyAlignment="1" applyProtection="1">
      <alignment horizontal="center" vertical="center"/>
    </xf>
    <xf numFmtId="0" fontId="5" fillId="0" borderId="35" xfId="1" applyFont="1" applyFill="1" applyBorder="1" applyAlignment="1" applyProtection="1">
      <alignment horizontal="left" vertical="center" wrapText="1"/>
    </xf>
    <xf numFmtId="3" fontId="2" fillId="0" borderId="9" xfId="1" applyNumberFormat="1" applyFont="1" applyFill="1" applyBorder="1" applyAlignment="1" applyProtection="1">
      <alignment vertical="center"/>
    </xf>
    <xf numFmtId="3" fontId="2" fillId="0" borderId="36" xfId="1" applyNumberFormat="1" applyFont="1" applyFill="1" applyBorder="1" applyAlignment="1" applyProtection="1">
      <alignment horizontal="right" vertical="center"/>
      <protection locked="0"/>
    </xf>
    <xf numFmtId="3" fontId="2" fillId="0" borderId="36"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horizontal="center" vertical="center"/>
    </xf>
    <xf numFmtId="3" fontId="2" fillId="0" borderId="36" xfId="1" applyNumberFormat="1" applyFont="1" applyFill="1" applyBorder="1" applyAlignment="1" applyProtection="1">
      <alignment vertical="center"/>
    </xf>
    <xf numFmtId="0" fontId="5" fillId="0" borderId="35" xfId="1" applyFont="1" applyFill="1" applyBorder="1" applyAlignment="1" applyProtection="1">
      <alignment horizontal="center" vertical="center" wrapText="1"/>
    </xf>
    <xf numFmtId="0" fontId="2" fillId="0" borderId="17" xfId="1" applyFont="1" applyFill="1" applyBorder="1" applyAlignment="1" applyProtection="1">
      <alignment horizontal="left" vertical="center" wrapText="1"/>
    </xf>
    <xf numFmtId="3" fontId="2" fillId="0" borderId="1" xfId="1" applyNumberFormat="1" applyFont="1" applyFill="1" applyBorder="1" applyAlignment="1" applyProtection="1">
      <alignment vertical="center"/>
    </xf>
    <xf numFmtId="3" fontId="2" fillId="0" borderId="21"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horizontal="center" vertical="center"/>
    </xf>
    <xf numFmtId="0" fontId="2" fillId="0" borderId="32" xfId="1" applyFont="1" applyFill="1" applyBorder="1" applyAlignment="1" applyProtection="1">
      <alignment horizontal="left" vertical="center" wrapText="1"/>
    </xf>
    <xf numFmtId="3" fontId="2" fillId="0" borderId="33" xfId="1" applyNumberFormat="1" applyFont="1" applyFill="1" applyBorder="1" applyAlignment="1" applyProtection="1">
      <alignment vertical="center"/>
    </xf>
    <xf numFmtId="3" fontId="2" fillId="0" borderId="6"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horizontal="center" vertical="center"/>
    </xf>
    <xf numFmtId="0" fontId="2" fillId="0" borderId="38" xfId="1" applyFont="1" applyFill="1" applyBorder="1" applyAlignment="1" applyProtection="1">
      <alignment horizontal="right" vertical="center" wrapText="1"/>
    </xf>
    <xf numFmtId="0" fontId="2" fillId="0" borderId="38" xfId="1" applyFont="1" applyFill="1" applyBorder="1" applyAlignment="1" applyProtection="1">
      <alignment horizontal="left" vertical="center" wrapText="1"/>
    </xf>
    <xf numFmtId="3" fontId="2" fillId="0" borderId="14" xfId="1" applyNumberFormat="1" applyFont="1" applyFill="1" applyBorder="1" applyAlignment="1" applyProtection="1">
      <alignment vertical="center"/>
    </xf>
    <xf numFmtId="3" fontId="2" fillId="0" borderId="39" xfId="1" applyNumberFormat="1" applyFont="1" applyFill="1" applyBorder="1" applyAlignment="1" applyProtection="1">
      <alignment horizontal="center" vertical="center"/>
    </xf>
    <xf numFmtId="3" fontId="2" fillId="0" borderId="39"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right" vertical="center"/>
    </xf>
    <xf numFmtId="0" fontId="5" fillId="0" borderId="40" xfId="1" applyFont="1" applyFill="1" applyBorder="1" applyAlignment="1" applyProtection="1">
      <alignment horizontal="left" vertical="center" wrapText="1"/>
    </xf>
    <xf numFmtId="3" fontId="2" fillId="0" borderId="39"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horizontal="center" vertical="center"/>
    </xf>
    <xf numFmtId="0" fontId="5" fillId="0" borderId="44" xfId="1" applyFont="1" applyFill="1" applyBorder="1" applyAlignment="1" applyProtection="1">
      <alignment horizontal="center" vertical="center" wrapText="1"/>
    </xf>
    <xf numFmtId="0" fontId="5" fillId="0" borderId="44" xfId="1" applyFont="1" applyFill="1" applyBorder="1" applyAlignment="1" applyProtection="1">
      <alignment horizontal="left" vertical="center" wrapText="1"/>
    </xf>
    <xf numFmtId="3" fontId="2" fillId="0" borderId="45" xfId="1" applyNumberFormat="1" applyFont="1" applyFill="1" applyBorder="1" applyAlignment="1" applyProtection="1">
      <alignment horizontal="right" vertical="center"/>
    </xf>
    <xf numFmtId="3" fontId="2" fillId="0" borderId="36"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center" vertical="center"/>
    </xf>
    <xf numFmtId="0" fontId="2" fillId="0" borderId="47" xfId="1" applyFont="1" applyFill="1" applyBorder="1" applyAlignment="1" applyProtection="1">
      <alignment horizontal="right" vertical="center" wrapText="1"/>
    </xf>
    <xf numFmtId="0" fontId="2" fillId="0" borderId="47" xfId="1" applyFont="1" applyFill="1" applyBorder="1" applyAlignment="1" applyProtection="1">
      <alignment horizontal="left" vertical="center" wrapText="1"/>
    </xf>
    <xf numFmtId="3" fontId="2" fillId="0" borderId="48" xfId="1" applyNumberFormat="1" applyFont="1" applyFill="1" applyBorder="1" applyAlignment="1" applyProtection="1">
      <alignment horizontal="right" vertical="center"/>
    </xf>
    <xf numFmtId="3" fontId="2" fillId="0" borderId="49"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horizontal="right" vertical="center"/>
      <protection locked="0"/>
    </xf>
    <xf numFmtId="3" fontId="2" fillId="0" borderId="50" xfId="1" applyNumberFormat="1" applyFont="1" applyFill="1" applyBorder="1" applyAlignment="1" applyProtection="1">
      <alignment horizontal="right" vertical="center"/>
    </xf>
    <xf numFmtId="0" fontId="2" fillId="0" borderId="47" xfId="1" applyFont="1" applyFill="1" applyBorder="1" applyAlignment="1" applyProtection="1">
      <alignment vertical="center" wrapText="1"/>
    </xf>
    <xf numFmtId="3" fontId="2" fillId="0" borderId="50" xfId="1" applyNumberFormat="1" applyFont="1" applyFill="1" applyBorder="1" applyAlignment="1" applyProtection="1">
      <alignment vertical="center"/>
    </xf>
    <xf numFmtId="0" fontId="5" fillId="0" borderId="17" xfId="1" applyFont="1" applyBorder="1" applyAlignment="1" applyProtection="1">
      <alignment vertical="center" wrapText="1"/>
    </xf>
    <xf numFmtId="0" fontId="5" fillId="0" borderId="17" xfId="1" applyFont="1" applyBorder="1" applyAlignment="1" applyProtection="1">
      <alignment horizontal="left" vertical="center" wrapText="1"/>
    </xf>
    <xf numFmtId="3" fontId="5" fillId="0" borderId="1" xfId="1" applyNumberFormat="1" applyFont="1" applyBorder="1" applyAlignment="1" applyProtection="1">
      <alignment vertical="center"/>
    </xf>
    <xf numFmtId="0" fontId="5" fillId="0" borderId="28" xfId="1" applyFont="1" applyFill="1" applyBorder="1" applyAlignment="1" applyProtection="1">
      <alignment vertical="center"/>
    </xf>
    <xf numFmtId="3" fontId="5" fillId="0" borderId="29" xfId="1" applyNumberFormat="1" applyFont="1" applyFill="1" applyBorder="1" applyAlignment="1" applyProtection="1">
      <alignment vertical="center"/>
    </xf>
    <xf numFmtId="3" fontId="5" fillId="0" borderId="30" xfId="1" applyNumberFormat="1" applyFont="1" applyFill="1" applyBorder="1" applyAlignment="1" applyProtection="1">
      <alignment vertical="center"/>
    </xf>
    <xf numFmtId="3" fontId="5" fillId="0" borderId="31" xfId="1" applyNumberFormat="1" applyFont="1" applyFill="1" applyBorder="1" applyAlignment="1" applyProtection="1">
      <alignment vertical="center"/>
    </xf>
    <xf numFmtId="0" fontId="5" fillId="0" borderId="51" xfId="1" applyFont="1" applyFill="1" applyBorder="1" applyAlignment="1" applyProtection="1">
      <alignment vertical="center"/>
    </xf>
    <xf numFmtId="0" fontId="5" fillId="0" borderId="51" xfId="1" applyFont="1" applyFill="1" applyBorder="1" applyAlignment="1" applyProtection="1">
      <alignment vertical="center" wrapText="1"/>
    </xf>
    <xf numFmtId="3" fontId="5" fillId="0" borderId="52" xfId="1" applyNumberFormat="1" applyFont="1" applyFill="1" applyBorder="1" applyAlignment="1" applyProtection="1">
      <alignment vertical="center"/>
    </xf>
    <xf numFmtId="3" fontId="5" fillId="0" borderId="53" xfId="1" applyNumberFormat="1" applyFont="1" applyFill="1" applyBorder="1" applyAlignment="1" applyProtection="1">
      <alignment vertical="center"/>
    </xf>
    <xf numFmtId="3" fontId="5" fillId="0" borderId="54" xfId="1" applyNumberFormat="1" applyFont="1" applyFill="1" applyBorder="1" applyAlignment="1" applyProtection="1">
      <alignment vertical="center"/>
    </xf>
    <xf numFmtId="0" fontId="5" fillId="0" borderId="17" xfId="1" applyFont="1" applyFill="1" applyBorder="1" applyAlignment="1" applyProtection="1">
      <alignment vertical="center"/>
    </xf>
    <xf numFmtId="3" fontId="5" fillId="0" borderId="1" xfId="1" applyNumberFormat="1" applyFont="1" applyFill="1" applyBorder="1" applyAlignment="1" applyProtection="1">
      <alignment vertical="center"/>
    </xf>
    <xf numFmtId="3" fontId="5" fillId="0" borderId="21" xfId="1" applyNumberFormat="1" applyFont="1" applyFill="1" applyBorder="1" applyAlignment="1" applyProtection="1">
      <alignment vertical="center"/>
    </xf>
    <xf numFmtId="3" fontId="5" fillId="0" borderId="19" xfId="1" applyNumberFormat="1" applyFont="1" applyFill="1" applyBorder="1" applyAlignment="1" applyProtection="1">
      <alignment vertical="center"/>
    </xf>
    <xf numFmtId="0" fontId="5" fillId="3" borderId="40" xfId="1" applyFont="1" applyFill="1" applyBorder="1" applyAlignment="1" applyProtection="1">
      <alignment horizontal="left" vertical="center" wrapText="1"/>
    </xf>
    <xf numFmtId="3" fontId="5" fillId="3" borderId="55" xfId="1" applyNumberFormat="1" applyFont="1" applyFill="1" applyBorder="1" applyAlignment="1" applyProtection="1">
      <alignment vertical="center"/>
    </xf>
    <xf numFmtId="3" fontId="5" fillId="3" borderId="41" xfId="1" applyNumberFormat="1" applyFont="1" applyFill="1" applyBorder="1" applyAlignment="1" applyProtection="1">
      <alignment vertical="center"/>
    </xf>
    <xf numFmtId="3" fontId="5" fillId="3" borderId="56" xfId="1" applyNumberFormat="1" applyFont="1" applyFill="1" applyBorder="1" applyAlignment="1" applyProtection="1">
      <alignment vertical="center"/>
    </xf>
    <xf numFmtId="0" fontId="2" fillId="0" borderId="35" xfId="1" applyFont="1" applyFill="1" applyBorder="1" applyAlignment="1" applyProtection="1">
      <alignment horizontal="left" vertical="center" wrapText="1"/>
    </xf>
    <xf numFmtId="3" fontId="2" fillId="0" borderId="57" xfId="1" applyNumberFormat="1" applyFont="1" applyFill="1" applyBorder="1" applyAlignment="1" applyProtection="1">
      <alignment vertical="center"/>
    </xf>
    <xf numFmtId="0" fontId="2" fillId="0" borderId="47" xfId="1" applyFont="1" applyFill="1" applyBorder="1" applyAlignment="1" applyProtection="1">
      <alignment horizontal="center" vertical="center" wrapText="1"/>
    </xf>
    <xf numFmtId="3" fontId="2" fillId="0" borderId="49" xfId="1" applyNumberFormat="1" applyFont="1" applyFill="1" applyBorder="1" applyAlignment="1" applyProtection="1">
      <alignment vertical="center"/>
    </xf>
    <xf numFmtId="3" fontId="2" fillId="0" borderId="5"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vertical="center"/>
      <protection locked="0"/>
    </xf>
    <xf numFmtId="0" fontId="2" fillId="0" borderId="32" xfId="1" applyFont="1" applyFill="1" applyBorder="1" applyAlignment="1" applyProtection="1">
      <alignment horizontal="center" vertical="center" wrapText="1"/>
    </xf>
    <xf numFmtId="3" fontId="2" fillId="0" borderId="6" xfId="1" applyNumberFormat="1" applyFont="1" applyFill="1" applyBorder="1" applyAlignment="1" applyProtection="1">
      <alignment vertical="center"/>
    </xf>
    <xf numFmtId="3" fontId="2" fillId="0" borderId="8" xfId="1" applyNumberFormat="1" applyFont="1" applyFill="1" applyBorder="1" applyAlignment="1" applyProtection="1">
      <alignment vertical="center"/>
    </xf>
    <xf numFmtId="3" fontId="2" fillId="0" borderId="49" xfId="1" applyNumberFormat="1" applyFont="1" applyFill="1" applyBorder="1" applyAlignment="1" applyProtection="1">
      <alignment vertical="center"/>
      <protection locked="0"/>
    </xf>
    <xf numFmtId="3" fontId="2" fillId="0" borderId="5"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vertical="center"/>
    </xf>
    <xf numFmtId="3" fontId="2" fillId="0" borderId="21"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xf>
    <xf numFmtId="3" fontId="2" fillId="0" borderId="58"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vertical="center"/>
      <protection locked="0"/>
    </xf>
    <xf numFmtId="0" fontId="5" fillId="0" borderId="0" xfId="1" applyFont="1" applyFill="1" applyBorder="1" applyAlignment="1" applyProtection="1">
      <alignment horizontal="left" vertical="center"/>
    </xf>
    <xf numFmtId="0" fontId="2" fillId="0" borderId="40" xfId="1" applyFont="1" applyFill="1" applyBorder="1" applyAlignment="1" applyProtection="1">
      <alignment horizontal="left" vertical="center" wrapText="1"/>
    </xf>
    <xf numFmtId="3" fontId="2" fillId="0" borderId="10" xfId="1" applyNumberFormat="1" applyFont="1" applyFill="1" applyBorder="1" applyAlignment="1" applyProtection="1">
      <alignment vertical="center"/>
    </xf>
    <xf numFmtId="3" fontId="2" fillId="0" borderId="59" xfId="1" applyNumberFormat="1" applyFont="1" applyFill="1" applyBorder="1" applyAlignment="1" applyProtection="1">
      <alignment vertical="center"/>
    </xf>
    <xf numFmtId="0" fontId="2" fillId="0" borderId="60" xfId="1" applyFont="1" applyFill="1" applyBorder="1" applyAlignment="1" applyProtection="1">
      <alignment horizontal="right" vertical="center" wrapText="1"/>
    </xf>
    <xf numFmtId="3" fontId="2" fillId="0" borderId="18" xfId="1" applyNumberFormat="1" applyFont="1" applyFill="1" applyBorder="1" applyAlignment="1" applyProtection="1">
      <alignment vertical="center"/>
      <protection locked="0"/>
    </xf>
    <xf numFmtId="3" fontId="2" fillId="0" borderId="55"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xf>
    <xf numFmtId="1" fontId="5" fillId="3" borderId="40" xfId="1" applyNumberFormat="1" applyFont="1" applyFill="1" applyBorder="1" applyAlignment="1" applyProtection="1">
      <alignment horizontal="left" vertical="center" wrapText="1"/>
    </xf>
    <xf numFmtId="1" fontId="5" fillId="0" borderId="35" xfId="1" applyNumberFormat="1" applyFont="1" applyFill="1" applyBorder="1" applyAlignment="1" applyProtection="1">
      <alignment horizontal="left" vertical="center" wrapText="1"/>
    </xf>
    <xf numFmtId="0" fontId="5" fillId="0" borderId="17" xfId="1" applyFont="1" applyFill="1" applyBorder="1" applyAlignment="1" applyProtection="1">
      <alignment horizontal="center" vertical="center" wrapText="1"/>
    </xf>
    <xf numFmtId="3" fontId="2" fillId="0" borderId="7" xfId="1" applyNumberFormat="1" applyFont="1" applyFill="1" applyBorder="1" applyAlignment="1" applyProtection="1">
      <alignment vertical="center"/>
    </xf>
    <xf numFmtId="3" fontId="2" fillId="0" borderId="62" xfId="1" applyNumberFormat="1" applyFont="1" applyFill="1" applyBorder="1" applyAlignment="1" applyProtection="1">
      <alignment vertical="center"/>
    </xf>
    <xf numFmtId="3" fontId="5" fillId="3" borderId="63" xfId="1" applyNumberFormat="1" applyFont="1" applyFill="1" applyBorder="1" applyAlignment="1" applyProtection="1">
      <alignment vertical="center"/>
    </xf>
    <xf numFmtId="3" fontId="2" fillId="0" borderId="63"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61"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0" fontId="2" fillId="0" borderId="60" xfId="1" applyFont="1" applyFill="1" applyBorder="1" applyAlignment="1" applyProtection="1">
      <alignment horizontal="center" vertical="center" wrapText="1"/>
    </xf>
    <xf numFmtId="0" fontId="2" fillId="0" borderId="60" xfId="1" applyFont="1" applyFill="1" applyBorder="1" applyAlignment="1" applyProtection="1">
      <alignment horizontal="left" vertical="center" wrapText="1"/>
    </xf>
    <xf numFmtId="3" fontId="2" fillId="0" borderId="42" xfId="1" applyNumberFormat="1" applyFont="1" applyFill="1" applyBorder="1" applyAlignment="1" applyProtection="1">
      <alignment vertical="center"/>
    </xf>
    <xf numFmtId="0" fontId="2" fillId="0" borderId="32" xfId="1" applyFont="1" applyFill="1" applyBorder="1" applyAlignment="1" applyProtection="1">
      <alignment vertical="center"/>
    </xf>
    <xf numFmtId="3" fontId="2" fillId="0" borderId="65"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5" fillId="3" borderId="35" xfId="1" applyFont="1" applyFill="1" applyBorder="1" applyAlignment="1" applyProtection="1">
      <alignment horizontal="left" vertical="center" wrapText="1"/>
    </xf>
    <xf numFmtId="3" fontId="5" fillId="3" borderId="10" xfId="1" applyNumberFormat="1" applyFont="1" applyFill="1" applyBorder="1" applyAlignment="1" applyProtection="1">
      <alignment vertical="center"/>
    </xf>
    <xf numFmtId="3" fontId="5" fillId="3" borderId="36" xfId="1" applyNumberFormat="1" applyFont="1" applyFill="1" applyBorder="1" applyAlignment="1" applyProtection="1">
      <alignment vertical="center"/>
    </xf>
    <xf numFmtId="3" fontId="5" fillId="3" borderId="9" xfId="1" applyNumberFormat="1" applyFont="1" applyFill="1" applyBorder="1" applyAlignment="1" applyProtection="1">
      <alignment vertical="center"/>
    </xf>
    <xf numFmtId="0" fontId="2" fillId="0" borderId="35" xfId="1" applyFont="1" applyFill="1" applyBorder="1" applyAlignment="1" applyProtection="1">
      <alignment horizontal="right" vertical="center" wrapText="1"/>
    </xf>
    <xf numFmtId="0" fontId="2" fillId="0" borderId="47" xfId="1" applyFont="1" applyFill="1" applyBorder="1" applyAlignment="1" applyProtection="1">
      <alignment vertical="center"/>
    </xf>
    <xf numFmtId="0" fontId="2" fillId="0" borderId="60" xfId="1" applyFont="1" applyFill="1" applyBorder="1" applyAlignment="1" applyProtection="1">
      <alignment vertical="center"/>
    </xf>
    <xf numFmtId="0" fontId="2" fillId="0" borderId="60" xfId="1" applyFont="1" applyFill="1" applyBorder="1" applyAlignment="1" applyProtection="1">
      <alignment vertical="center" wrapText="1"/>
    </xf>
    <xf numFmtId="3" fontId="5" fillId="0" borderId="10" xfId="1" applyNumberFormat="1" applyFont="1" applyFill="1" applyBorder="1" applyAlignment="1" applyProtection="1">
      <alignment vertical="center"/>
    </xf>
    <xf numFmtId="3" fontId="5" fillId="0" borderId="36" xfId="1" applyNumberFormat="1" applyFont="1" applyFill="1" applyBorder="1" applyAlignment="1" applyProtection="1">
      <alignment vertical="center"/>
    </xf>
    <xf numFmtId="3" fontId="5" fillId="0" borderId="37" xfId="1" applyNumberFormat="1" applyFont="1" applyFill="1" applyBorder="1" applyAlignment="1" applyProtection="1">
      <alignment vertical="center"/>
    </xf>
    <xf numFmtId="0" fontId="5" fillId="0" borderId="10" xfId="1" applyFont="1" applyFill="1" applyBorder="1" applyAlignment="1" applyProtection="1">
      <alignment vertical="center" wrapText="1"/>
    </xf>
    <xf numFmtId="3" fontId="5" fillId="0" borderId="9" xfId="1" applyNumberFormat="1" applyFont="1" applyFill="1" applyBorder="1" applyAlignment="1" applyProtection="1">
      <alignment vertical="center"/>
    </xf>
    <xf numFmtId="0" fontId="2" fillId="2" borderId="0" xfId="1" applyFont="1" applyFill="1" applyBorder="1" applyAlignment="1" applyProtection="1">
      <alignment vertical="center"/>
      <protection locked="0"/>
    </xf>
    <xf numFmtId="0" fontId="2" fillId="0" borderId="44" xfId="1" applyFont="1" applyFill="1" applyBorder="1" applyAlignment="1" applyProtection="1">
      <alignment horizontal="left" vertical="center" wrapText="1"/>
    </xf>
    <xf numFmtId="3" fontId="2" fillId="0" borderId="68"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xf>
    <xf numFmtId="3" fontId="2" fillId="0" borderId="49" xfId="1" applyNumberFormat="1" applyFont="1" applyFill="1" applyBorder="1" applyAlignment="1" applyProtection="1">
      <alignment horizontal="right" vertical="center"/>
    </xf>
    <xf numFmtId="3" fontId="2" fillId="0" borderId="5" xfId="1" applyNumberFormat="1" applyFont="1" applyFill="1" applyBorder="1" applyAlignment="1" applyProtection="1">
      <alignment horizontal="right" vertical="center"/>
    </xf>
    <xf numFmtId="3" fontId="5" fillId="0" borderId="19" xfId="1" applyNumberFormat="1" applyFont="1" applyBorder="1" applyAlignment="1" applyProtection="1">
      <alignment vertical="center"/>
    </xf>
    <xf numFmtId="3" fontId="5" fillId="0" borderId="69" xfId="1" applyNumberFormat="1" applyFont="1" applyFill="1" applyBorder="1" applyAlignment="1" applyProtection="1">
      <alignment vertical="center"/>
    </xf>
    <xf numFmtId="0" fontId="2" fillId="0" borderId="28" xfId="1" applyFont="1" applyFill="1" applyBorder="1" applyAlignment="1" applyProtection="1">
      <alignment vertical="center"/>
    </xf>
    <xf numFmtId="3" fontId="2" fillId="0" borderId="30" xfId="1" applyNumberFormat="1" applyFont="1" applyFill="1" applyBorder="1" applyAlignment="1" applyProtection="1">
      <alignment vertical="center"/>
    </xf>
    <xf numFmtId="3" fontId="2" fillId="0" borderId="71" xfId="1" applyNumberFormat="1" applyFont="1" applyFill="1" applyBorder="1" applyAlignment="1" applyProtection="1">
      <alignment vertical="center"/>
    </xf>
    <xf numFmtId="3" fontId="5" fillId="0" borderId="74" xfId="1" applyNumberFormat="1" applyFont="1" applyFill="1" applyBorder="1" applyAlignment="1" applyProtection="1">
      <alignment vertical="center"/>
    </xf>
    <xf numFmtId="3" fontId="5" fillId="0" borderId="75" xfId="1" applyNumberFormat="1" applyFont="1" applyFill="1" applyBorder="1" applyAlignment="1" applyProtection="1">
      <alignment vertical="center"/>
    </xf>
    <xf numFmtId="3" fontId="5" fillId="0" borderId="73" xfId="1" applyNumberFormat="1" applyFont="1" applyFill="1" applyBorder="1" applyAlignment="1" applyProtection="1">
      <alignment vertical="center"/>
    </xf>
    <xf numFmtId="0" fontId="5" fillId="0" borderId="35" xfId="1" applyFont="1" applyFill="1" applyBorder="1" applyAlignment="1" applyProtection="1">
      <alignment vertical="center"/>
    </xf>
    <xf numFmtId="3" fontId="5" fillId="0" borderId="76" xfId="1" applyNumberFormat="1" applyFont="1" applyFill="1" applyBorder="1" applyAlignment="1" applyProtection="1">
      <alignment vertical="center"/>
    </xf>
    <xf numFmtId="0" fontId="5" fillId="0" borderId="77" xfId="1" applyFont="1" applyFill="1" applyBorder="1" applyAlignment="1" applyProtection="1">
      <alignment vertical="center"/>
    </xf>
    <xf numFmtId="3" fontId="5" fillId="0" borderId="78" xfId="1" applyNumberFormat="1" applyFont="1" applyFill="1" applyBorder="1" applyAlignment="1" applyProtection="1">
      <alignment vertical="center"/>
    </xf>
    <xf numFmtId="3" fontId="5" fillId="0" borderId="75" xfId="1" applyNumberFormat="1" applyFont="1" applyFill="1" applyBorder="1" applyAlignment="1" applyProtection="1">
      <alignment vertical="center"/>
      <protection locked="0"/>
    </xf>
    <xf numFmtId="0" fontId="2" fillId="0" borderId="0" xfId="1" applyFont="1" applyFill="1" applyBorder="1" applyAlignment="1" applyProtection="1">
      <alignment vertical="center" wrapText="1"/>
    </xf>
    <xf numFmtId="0" fontId="5" fillId="0" borderId="35" xfId="1" applyFont="1" applyFill="1" applyBorder="1" applyAlignment="1" applyProtection="1">
      <alignment horizontal="left" vertical="center" wrapText="1"/>
      <protection locked="0"/>
    </xf>
    <xf numFmtId="3" fontId="2" fillId="0" borderId="5" xfId="1" applyNumberFormat="1" applyFont="1" applyFill="1" applyBorder="1" applyAlignment="1" applyProtection="1">
      <alignment horizontal="center" vertical="center"/>
    </xf>
    <xf numFmtId="0" fontId="2" fillId="0" borderId="44" xfId="1" applyFont="1" applyFill="1" applyBorder="1" applyAlignment="1" applyProtection="1">
      <alignment horizontal="right" vertical="center" wrapText="1"/>
    </xf>
    <xf numFmtId="3" fontId="2" fillId="0" borderId="46"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horizontal="center" vertical="center"/>
    </xf>
    <xf numFmtId="0" fontId="5" fillId="0" borderId="47" xfId="1" applyFont="1" applyFill="1" applyBorder="1" applyAlignment="1" applyProtection="1">
      <alignment horizontal="center" vertical="center" wrapText="1"/>
    </xf>
    <xf numFmtId="0" fontId="5" fillId="0" borderId="47" xfId="1" applyFont="1" applyFill="1" applyBorder="1" applyAlignment="1" applyProtection="1">
      <alignment horizontal="left" vertical="center" wrapText="1"/>
    </xf>
    <xf numFmtId="3" fontId="2" fillId="0" borderId="46" xfId="1" applyNumberFormat="1" applyFont="1" applyFill="1" applyBorder="1" applyAlignment="1" applyProtection="1">
      <alignment horizontal="right" vertical="center"/>
      <protection locked="0"/>
    </xf>
    <xf numFmtId="1" fontId="7" fillId="0" borderId="81" xfId="1" applyNumberFormat="1" applyFont="1" applyFill="1" applyBorder="1" applyAlignment="1" applyProtection="1">
      <alignment horizontal="center" vertical="center"/>
    </xf>
    <xf numFmtId="3" fontId="5" fillId="0" borderId="76" xfId="1" applyNumberFormat="1" applyFont="1" applyFill="1" applyBorder="1" applyAlignment="1" applyProtection="1">
      <alignment horizontal="right" vertical="center"/>
    </xf>
    <xf numFmtId="3" fontId="2" fillId="0" borderId="81" xfId="1" applyNumberFormat="1" applyFont="1" applyFill="1" applyBorder="1" applyAlignment="1" applyProtection="1">
      <alignment horizontal="right" vertical="center"/>
    </xf>
    <xf numFmtId="3" fontId="2" fillId="0" borderId="0" xfId="1" applyNumberFormat="1" applyFont="1" applyFill="1" applyBorder="1" applyAlignment="1" applyProtection="1">
      <alignment horizontal="right" vertical="center"/>
    </xf>
    <xf numFmtId="3" fontId="2" fillId="0" borderId="7"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vertical="center"/>
    </xf>
    <xf numFmtId="3" fontId="2" fillId="0" borderId="11" xfId="1" applyNumberFormat="1" applyFont="1" applyFill="1" applyBorder="1" applyAlignment="1" applyProtection="1">
      <alignment vertical="center"/>
    </xf>
    <xf numFmtId="3" fontId="2" fillId="0" borderId="10" xfId="1" applyNumberFormat="1" applyFont="1" applyFill="1" applyBorder="1" applyAlignment="1" applyProtection="1">
      <alignment horizontal="right" vertical="center"/>
    </xf>
    <xf numFmtId="3" fontId="2" fillId="0" borderId="57" xfId="1" applyNumberFormat="1" applyFont="1" applyFill="1" applyBorder="1" applyAlignment="1" applyProtection="1">
      <alignment horizontal="right" vertical="center"/>
    </xf>
    <xf numFmtId="3" fontId="5" fillId="0" borderId="84" xfId="1" applyNumberFormat="1" applyFont="1" applyFill="1" applyBorder="1" applyAlignment="1" applyProtection="1">
      <alignment vertical="center"/>
    </xf>
    <xf numFmtId="3" fontId="5" fillId="0" borderId="0" xfId="1" applyNumberFormat="1" applyFont="1" applyFill="1" applyBorder="1" applyAlignment="1" applyProtection="1">
      <alignment vertical="center"/>
    </xf>
    <xf numFmtId="3" fontId="2" fillId="0" borderId="83" xfId="1" applyNumberFormat="1" applyFont="1" applyFill="1" applyBorder="1" applyAlignment="1" applyProtection="1">
      <alignment vertical="center"/>
    </xf>
    <xf numFmtId="3" fontId="2" fillId="0" borderId="14" xfId="1" applyNumberFormat="1" applyFont="1" applyFill="1" applyBorder="1" applyAlignment="1" applyProtection="1">
      <alignment horizontal="right" vertical="center"/>
    </xf>
    <xf numFmtId="3" fontId="2" fillId="0" borderId="76" xfId="1" applyNumberFormat="1" applyFont="1" applyFill="1" applyBorder="1" applyAlignment="1" applyProtection="1">
      <alignment vertical="center"/>
    </xf>
    <xf numFmtId="1" fontId="7" fillId="0" borderId="88" xfId="1" applyNumberFormat="1" applyFont="1" applyFill="1" applyBorder="1" applyAlignment="1" applyProtection="1">
      <alignment horizontal="center" vertical="center"/>
    </xf>
    <xf numFmtId="0" fontId="5" fillId="0" borderId="89" xfId="1" applyFont="1" applyFill="1" applyBorder="1" applyAlignment="1" applyProtection="1">
      <alignment vertical="center"/>
      <protection locked="0"/>
    </xf>
    <xf numFmtId="3" fontId="5" fillId="0" borderId="90" xfId="1" applyNumberFormat="1" applyFont="1" applyFill="1" applyBorder="1" applyAlignment="1" applyProtection="1">
      <alignment horizontal="right" vertical="center"/>
    </xf>
    <xf numFmtId="3" fontId="2" fillId="0" borderId="88" xfId="1" applyNumberFormat="1" applyFont="1" applyFill="1" applyBorder="1" applyAlignment="1" applyProtection="1">
      <alignment horizontal="right" vertical="center"/>
    </xf>
    <xf numFmtId="3" fontId="2" fillId="0" borderId="89" xfId="1" applyNumberFormat="1" applyFont="1" applyFill="1" applyBorder="1" applyAlignment="1" applyProtection="1">
      <alignment horizontal="right" vertical="center"/>
      <protection locked="0"/>
    </xf>
    <xf numFmtId="3" fontId="2" fillId="0" borderId="91" xfId="1" applyNumberFormat="1" applyFont="1" applyFill="1" applyBorder="1" applyAlignment="1" applyProtection="1">
      <alignment horizontal="right" vertical="center"/>
      <protection locked="0"/>
    </xf>
    <xf numFmtId="3" fontId="2" fillId="0" borderId="87"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center" vertical="center"/>
    </xf>
    <xf numFmtId="3" fontId="2" fillId="0" borderId="89" xfId="1" applyNumberFormat="1" applyFont="1" applyFill="1" applyBorder="1" applyAlignment="1" applyProtection="1">
      <alignment horizontal="center" vertical="center"/>
    </xf>
    <xf numFmtId="3" fontId="2" fillId="0" borderId="91"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center" vertical="center"/>
    </xf>
    <xf numFmtId="3" fontId="2" fillId="0" borderId="85" xfId="1" applyNumberFormat="1" applyFont="1" applyFill="1" applyBorder="1" applyAlignment="1" applyProtection="1">
      <alignment horizontal="center" vertical="center"/>
    </xf>
    <xf numFmtId="3" fontId="2" fillId="0" borderId="85" xfId="1" applyNumberFormat="1" applyFont="1" applyFill="1" applyBorder="1" applyAlignment="1" applyProtection="1">
      <alignment horizontal="right" vertical="center"/>
      <protection locked="0"/>
    </xf>
    <xf numFmtId="3" fontId="2" fillId="0" borderId="48" xfId="1" applyNumberFormat="1" applyFont="1" applyFill="1" applyBorder="1" applyAlignment="1" applyProtection="1">
      <alignment horizontal="center" vertical="center"/>
    </xf>
    <xf numFmtId="3" fontId="5" fillId="0" borderId="90" xfId="1" applyNumberFormat="1" applyFont="1" applyFill="1" applyBorder="1" applyAlignment="1" applyProtection="1">
      <alignment vertical="center"/>
    </xf>
    <xf numFmtId="3" fontId="5" fillId="0" borderId="92" xfId="1" applyNumberFormat="1" applyFont="1" applyFill="1" applyBorder="1" applyAlignment="1" applyProtection="1">
      <alignment vertical="center"/>
    </xf>
    <xf numFmtId="3" fontId="5" fillId="0" borderId="89" xfId="1" applyNumberFormat="1" applyFont="1" applyFill="1" applyBorder="1" applyAlignment="1" applyProtection="1">
      <alignment vertical="center"/>
    </xf>
    <xf numFmtId="3" fontId="5" fillId="3" borderId="93"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3" fontId="2" fillId="0" borderId="89" xfId="1" applyNumberFormat="1" applyFont="1" applyFill="1" applyBorder="1" applyAlignment="1" applyProtection="1">
      <alignment vertical="center"/>
      <protection locked="0"/>
    </xf>
    <xf numFmtId="3" fontId="2" fillId="0" borderId="91" xfId="1" applyNumberFormat="1" applyFont="1" applyFill="1" applyBorder="1" applyAlignment="1" applyProtection="1">
      <alignment vertical="center"/>
      <protection locked="0"/>
    </xf>
    <xf numFmtId="3" fontId="2" fillId="0" borderId="91"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protection locked="0"/>
    </xf>
    <xf numFmtId="3" fontId="2" fillId="0" borderId="89"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protection locked="0"/>
    </xf>
    <xf numFmtId="3" fontId="2" fillId="0" borderId="86" xfId="1" applyNumberFormat="1" applyFont="1" applyFill="1" applyBorder="1" applyAlignment="1" applyProtection="1">
      <alignment vertical="center"/>
      <protection locked="0"/>
    </xf>
    <xf numFmtId="3" fontId="2" fillId="0" borderId="93" xfId="1" applyNumberFormat="1" applyFont="1" applyFill="1" applyBorder="1" applyAlignment="1" applyProtection="1">
      <alignment vertical="center"/>
    </xf>
    <xf numFmtId="3" fontId="5" fillId="3" borderId="45" xfId="1" applyNumberFormat="1" applyFont="1" applyFill="1" applyBorder="1" applyAlignment="1" applyProtection="1">
      <alignment vertical="center"/>
    </xf>
    <xf numFmtId="3" fontId="2" fillId="0" borderId="85" xfId="1" applyNumberFormat="1" applyFont="1" applyFill="1" applyBorder="1" applyAlignment="1" applyProtection="1">
      <alignment vertical="center"/>
    </xf>
    <xf numFmtId="3" fontId="2" fillId="0" borderId="43" xfId="1" applyNumberFormat="1" applyFont="1" applyFill="1" applyBorder="1" applyAlignment="1" applyProtection="1">
      <alignment vertical="center"/>
      <protection locked="0"/>
    </xf>
    <xf numFmtId="3" fontId="2" fillId="0" borderId="90" xfId="1" applyNumberFormat="1" applyFont="1" applyFill="1" applyBorder="1" applyAlignment="1" applyProtection="1">
      <alignment vertical="center"/>
    </xf>
    <xf numFmtId="3" fontId="5" fillId="0" borderId="72" xfId="1" applyNumberFormat="1" applyFont="1" applyFill="1" applyBorder="1" applyAlignment="1" applyProtection="1">
      <alignment vertical="center"/>
    </xf>
    <xf numFmtId="3" fontId="5" fillId="0" borderId="45" xfId="1" applyNumberFormat="1" applyFont="1" applyFill="1" applyBorder="1" applyAlignment="1" applyProtection="1">
      <alignment vertical="center"/>
    </xf>
    <xf numFmtId="3" fontId="5" fillId="0" borderId="72" xfId="1" applyNumberFormat="1" applyFont="1" applyFill="1" applyBorder="1" applyAlignment="1" applyProtection="1">
      <alignment vertical="center"/>
      <protection locked="0"/>
    </xf>
    <xf numFmtId="1" fontId="7" fillId="0" borderId="95" xfId="1" applyNumberFormat="1" applyFont="1" applyFill="1" applyBorder="1" applyAlignment="1" applyProtection="1">
      <alignment horizontal="center" vertical="center"/>
    </xf>
    <xf numFmtId="0" fontId="5" fillId="0" borderId="82" xfId="1" applyFont="1" applyFill="1" applyBorder="1" applyAlignment="1" applyProtection="1">
      <alignment vertical="center"/>
      <protection locked="0"/>
    </xf>
    <xf numFmtId="3" fontId="5" fillId="0" borderId="71" xfId="1" applyNumberFormat="1" applyFont="1" applyFill="1" applyBorder="1" applyAlignment="1" applyProtection="1">
      <alignment horizontal="right" vertical="center"/>
    </xf>
    <xf numFmtId="3" fontId="2" fillId="0" borderId="95" xfId="1" applyNumberFormat="1" applyFont="1" applyFill="1" applyBorder="1" applyAlignment="1" applyProtection="1">
      <alignment horizontal="right" vertical="center"/>
    </xf>
    <xf numFmtId="3" fontId="2" fillId="0" borderId="82" xfId="1" applyNumberFormat="1" applyFont="1" applyFill="1" applyBorder="1" applyAlignment="1" applyProtection="1">
      <alignment horizontal="right" vertical="center"/>
      <protection locked="0"/>
    </xf>
    <xf numFmtId="3" fontId="2" fillId="0" borderId="58" xfId="1" applyNumberFormat="1" applyFont="1" applyFill="1" applyBorder="1" applyAlignment="1" applyProtection="1">
      <alignment horizontal="right" vertical="center"/>
      <protection locked="0"/>
    </xf>
    <xf numFmtId="3" fontId="2" fillId="0" borderId="96"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horizontal="center" vertical="center"/>
    </xf>
    <xf numFmtId="3" fontId="2" fillId="0" borderId="82"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97"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horizontal="center" vertical="center"/>
    </xf>
    <xf numFmtId="3" fontId="2" fillId="0" borderId="83" xfId="1" applyNumberFormat="1" applyFont="1" applyFill="1" applyBorder="1" applyAlignment="1" applyProtection="1">
      <alignment horizontal="center" vertical="center"/>
    </xf>
    <xf numFmtId="3" fontId="5" fillId="0" borderId="71" xfId="1" applyNumberFormat="1" applyFont="1" applyFill="1" applyBorder="1" applyAlignment="1" applyProtection="1">
      <alignment vertical="center"/>
    </xf>
    <xf numFmtId="3" fontId="5" fillId="0" borderId="99" xfId="1" applyNumberFormat="1" applyFont="1" applyFill="1" applyBorder="1" applyAlignment="1" applyProtection="1">
      <alignment vertical="center"/>
    </xf>
    <xf numFmtId="3" fontId="5" fillId="0" borderId="82" xfId="1" applyNumberFormat="1" applyFont="1" applyFill="1" applyBorder="1" applyAlignment="1" applyProtection="1">
      <alignment vertical="center"/>
    </xf>
    <xf numFmtId="3" fontId="5" fillId="3" borderId="100" xfId="1" applyNumberFormat="1" applyFont="1" applyFill="1" applyBorder="1" applyAlignment="1" applyProtection="1">
      <alignment vertical="center"/>
    </xf>
    <xf numFmtId="3" fontId="2" fillId="0" borderId="82" xfId="1" applyNumberFormat="1" applyFont="1" applyFill="1" applyBorder="1" applyAlignment="1" applyProtection="1">
      <alignment vertical="center"/>
      <protection locked="0"/>
    </xf>
    <xf numFmtId="3" fontId="2" fillId="0" borderId="58" xfId="1" applyNumberFormat="1" applyFont="1" applyFill="1" applyBorder="1" applyAlignment="1" applyProtection="1">
      <alignment vertical="center"/>
      <protection locked="0"/>
    </xf>
    <xf numFmtId="3" fontId="2" fillId="0" borderId="83" xfId="1" applyNumberFormat="1" applyFont="1" applyFill="1" applyBorder="1" applyAlignment="1" applyProtection="1">
      <alignment vertical="center"/>
      <protection locked="0"/>
    </xf>
    <xf numFmtId="3" fontId="2" fillId="0" borderId="82"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protection locked="0"/>
    </xf>
    <xf numFmtId="3" fontId="2" fillId="0" borderId="94" xfId="1" applyNumberFormat="1" applyFont="1" applyFill="1" applyBorder="1" applyAlignment="1" applyProtection="1">
      <alignment vertical="center"/>
      <protection locked="0"/>
    </xf>
    <xf numFmtId="3" fontId="2" fillId="0" borderId="100" xfId="1" applyNumberFormat="1" applyFont="1" applyFill="1" applyBorder="1" applyAlignment="1" applyProtection="1">
      <alignment vertical="center"/>
    </xf>
    <xf numFmtId="3" fontId="5" fillId="3" borderId="57"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xf>
    <xf numFmtId="3" fontId="2" fillId="0" borderId="97" xfId="1" applyNumberFormat="1" applyFont="1" applyFill="1" applyBorder="1" applyAlignment="1" applyProtection="1">
      <alignment vertical="center"/>
      <protection locked="0"/>
    </xf>
    <xf numFmtId="3" fontId="5" fillId="0" borderId="101" xfId="1" applyNumberFormat="1" applyFont="1" applyFill="1" applyBorder="1" applyAlignment="1" applyProtection="1">
      <alignment vertical="center"/>
    </xf>
    <xf numFmtId="3" fontId="5" fillId="0" borderId="57" xfId="1" applyNumberFormat="1" applyFont="1" applyFill="1" applyBorder="1" applyAlignment="1" applyProtection="1">
      <alignment vertical="center"/>
    </xf>
    <xf numFmtId="3" fontId="5" fillId="0" borderId="101" xfId="1" applyNumberFormat="1" applyFont="1" applyFill="1" applyBorder="1" applyAlignment="1" applyProtection="1">
      <alignment vertical="center"/>
      <protection locked="0"/>
    </xf>
    <xf numFmtId="3" fontId="2" fillId="0" borderId="102" xfId="1" applyNumberFormat="1" applyFont="1" applyFill="1" applyBorder="1" applyAlignment="1" applyProtection="1">
      <alignment horizontal="right" vertical="center"/>
    </xf>
    <xf numFmtId="3" fontId="2" fillId="0" borderId="69" xfId="1" applyNumberFormat="1" applyFont="1" applyFill="1" applyBorder="1" applyAlignment="1" applyProtection="1">
      <alignment horizontal="center" vertical="center"/>
    </xf>
    <xf numFmtId="3" fontId="2" fillId="0" borderId="66" xfId="1" applyNumberFormat="1" applyFont="1" applyFill="1" applyBorder="1" applyAlignment="1" applyProtection="1">
      <alignment horizontal="center" vertical="center"/>
    </xf>
    <xf numFmtId="3" fontId="2" fillId="0" borderId="65" xfId="1" applyNumberFormat="1" applyFont="1" applyFill="1" applyBorder="1" applyAlignment="1" applyProtection="1">
      <alignment horizontal="center" vertical="center"/>
    </xf>
    <xf numFmtId="3" fontId="2" fillId="0" borderId="103" xfId="1" applyNumberFormat="1" applyFont="1" applyFill="1" applyBorder="1" applyAlignment="1" applyProtection="1">
      <alignment horizontal="center" vertical="center"/>
    </xf>
    <xf numFmtId="3" fontId="2" fillId="0" borderId="104" xfId="1" applyNumberFormat="1" applyFont="1" applyFill="1" applyBorder="1" applyAlignment="1" applyProtection="1">
      <alignment horizontal="right" vertical="center"/>
    </xf>
    <xf numFmtId="3" fontId="2" fillId="0" borderId="69" xfId="1" applyNumberFormat="1" applyFont="1" applyFill="1" applyBorder="1" applyAlignment="1" applyProtection="1">
      <alignment horizontal="right" vertical="center"/>
    </xf>
    <xf numFmtId="3" fontId="2" fillId="0" borderId="104" xfId="1" applyNumberFormat="1" applyFont="1" applyFill="1" applyBorder="1" applyAlignment="1" applyProtection="1">
      <alignment horizontal="center" vertical="center"/>
    </xf>
    <xf numFmtId="3" fontId="5" fillId="0" borderId="70" xfId="1" applyNumberFormat="1" applyFont="1" applyFill="1" applyBorder="1" applyAlignment="1" applyProtection="1">
      <alignment vertical="center"/>
    </xf>
    <xf numFmtId="3" fontId="5" fillId="0" borderId="66" xfId="1" applyNumberFormat="1" applyFont="1" applyFill="1" applyBorder="1" applyAlignment="1" applyProtection="1">
      <alignment vertical="center"/>
    </xf>
    <xf numFmtId="3" fontId="5" fillId="3" borderId="105"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xf>
    <xf numFmtId="3" fontId="2" fillId="0" borderId="104"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105" xfId="1" applyNumberFormat="1" applyFont="1" applyFill="1" applyBorder="1" applyAlignment="1" applyProtection="1">
      <alignment vertical="center"/>
    </xf>
    <xf numFmtId="3" fontId="5" fillId="3" borderId="69" xfId="1" applyNumberFormat="1" applyFont="1" applyFill="1" applyBorder="1" applyAlignment="1" applyProtection="1">
      <alignment vertical="center"/>
    </xf>
    <xf numFmtId="3" fontId="2" fillId="0" borderId="103" xfId="1" applyNumberFormat="1" applyFont="1" applyFill="1" applyBorder="1" applyAlignment="1" applyProtection="1">
      <alignment vertical="center"/>
    </xf>
    <xf numFmtId="3" fontId="2" fillId="0" borderId="96"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vertical="center"/>
    </xf>
    <xf numFmtId="3" fontId="5" fillId="3" borderId="37" xfId="1" applyNumberFormat="1" applyFont="1" applyFill="1" applyBorder="1" applyAlignment="1" applyProtection="1">
      <alignment vertical="center"/>
    </xf>
    <xf numFmtId="3" fontId="2" fillId="0" borderId="31" xfId="1" applyNumberFormat="1" applyFont="1" applyFill="1" applyBorder="1" applyAlignment="1" applyProtection="1">
      <alignment vertical="center"/>
    </xf>
    <xf numFmtId="3" fontId="5" fillId="0" borderId="79" xfId="1" applyNumberFormat="1" applyFont="1" applyFill="1" applyBorder="1" applyAlignment="1" applyProtection="1">
      <alignment vertical="center"/>
    </xf>
    <xf numFmtId="3" fontId="2" fillId="0" borderId="10"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center" vertical="center"/>
    </xf>
    <xf numFmtId="3" fontId="2" fillId="0" borderId="11"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right" vertical="center"/>
      <protection locked="0"/>
    </xf>
    <xf numFmtId="3" fontId="2" fillId="0" borderId="97"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protection locked="0"/>
    </xf>
    <xf numFmtId="3" fontId="2" fillId="0" borderId="39"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xf>
    <xf numFmtId="3" fontId="5" fillId="0" borderId="46" xfId="1" applyNumberFormat="1" applyFont="1" applyFill="1" applyBorder="1" applyAlignment="1" applyProtection="1">
      <alignment vertical="center"/>
    </xf>
    <xf numFmtId="3" fontId="5" fillId="3" borderId="46" xfId="1" applyNumberFormat="1" applyFont="1" applyFill="1" applyBorder="1" applyAlignment="1" applyProtection="1">
      <alignment vertical="center"/>
    </xf>
    <xf numFmtId="3" fontId="2" fillId="0" borderId="8" xfId="1" applyNumberFormat="1" applyFont="1" applyFill="1" applyBorder="1" applyAlignment="1" applyProtection="1">
      <alignment horizontal="right" vertical="center"/>
    </xf>
    <xf numFmtId="3" fontId="2" fillId="0" borderId="16" xfId="1" applyNumberFormat="1" applyFont="1" applyFill="1" applyBorder="1" applyAlignment="1" applyProtection="1">
      <alignment vertical="center"/>
    </xf>
    <xf numFmtId="3" fontId="2" fillId="0" borderId="67" xfId="1" applyNumberFormat="1" applyFont="1" applyFill="1" applyBorder="1" applyAlignment="1" applyProtection="1">
      <alignment vertical="center"/>
    </xf>
    <xf numFmtId="3" fontId="5" fillId="0" borderId="12" xfId="1" applyNumberFormat="1" applyFont="1" applyFill="1" applyBorder="1" applyAlignment="1" applyProtection="1">
      <alignment vertical="center"/>
    </xf>
    <xf numFmtId="3" fontId="5" fillId="3" borderId="12" xfId="1" applyNumberFormat="1" applyFont="1" applyFill="1" applyBorder="1" applyAlignment="1" applyProtection="1">
      <alignment vertical="center"/>
    </xf>
    <xf numFmtId="3" fontId="2" fillId="0" borderId="29" xfId="1" applyNumberFormat="1" applyFont="1" applyFill="1" applyBorder="1" applyAlignment="1" applyProtection="1">
      <alignment vertical="center"/>
    </xf>
    <xf numFmtId="0" fontId="5" fillId="0" borderId="1" xfId="1" applyFont="1" applyFill="1" applyBorder="1" applyAlignment="1" applyProtection="1">
      <alignment vertical="center"/>
      <protection locked="0"/>
    </xf>
    <xf numFmtId="3" fontId="2" fillId="0" borderId="1" xfId="1" applyNumberFormat="1" applyFont="1" applyFill="1" applyBorder="1" applyAlignment="1" applyProtection="1">
      <alignment horizontal="right" vertical="center"/>
      <protection locked="0"/>
    </xf>
    <xf numFmtId="3" fontId="2" fillId="0" borderId="23"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center" vertical="center"/>
    </xf>
    <xf numFmtId="3" fontId="2" fillId="0" borderId="1"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3" fontId="2" fillId="0" borderId="68"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right" vertical="center"/>
      <protection locked="0"/>
    </xf>
    <xf numFmtId="3" fontId="2" fillId="0" borderId="1" xfId="1" applyNumberFormat="1" applyFont="1" applyFill="1" applyBorder="1" applyAlignment="1" applyProtection="1">
      <alignment vertical="center"/>
      <protection locked="0"/>
    </xf>
    <xf numFmtId="3" fontId="2" fillId="0" borderId="33" xfId="1" applyNumberFormat="1" applyFont="1" applyFill="1" applyBorder="1" applyAlignment="1" applyProtection="1">
      <alignment vertical="center"/>
      <protection locked="0"/>
    </xf>
    <xf numFmtId="3" fontId="2" fillId="0" borderId="50" xfId="1" applyNumberFormat="1" applyFont="1" applyFill="1" applyBorder="1" applyAlignment="1" applyProtection="1">
      <alignment vertical="center"/>
      <protection locked="0"/>
    </xf>
    <xf numFmtId="3" fontId="2" fillId="0" borderId="9" xfId="1" applyNumberFormat="1" applyFont="1" applyFill="1" applyBorder="1" applyAlignment="1" applyProtection="1">
      <alignment vertical="center"/>
      <protection locked="0"/>
    </xf>
    <xf numFmtId="3" fontId="2" fillId="0" borderId="59" xfId="1" applyNumberFormat="1" applyFont="1" applyFill="1" applyBorder="1" applyAlignment="1" applyProtection="1">
      <alignment vertical="center"/>
      <protection locked="0"/>
    </xf>
    <xf numFmtId="3" fontId="5" fillId="0" borderId="68" xfId="1" applyNumberFormat="1" applyFont="1" applyFill="1" applyBorder="1" applyAlignment="1" applyProtection="1">
      <alignment vertical="center"/>
    </xf>
    <xf numFmtId="3" fontId="5" fillId="3" borderId="68"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protection locked="0"/>
    </xf>
    <xf numFmtId="3" fontId="5" fillId="0" borderId="78" xfId="1" applyNumberFormat="1" applyFont="1" applyFill="1" applyBorder="1" applyAlignment="1" applyProtection="1">
      <alignment vertical="center"/>
      <protection locked="0"/>
    </xf>
    <xf numFmtId="0" fontId="2" fillId="2" borderId="0" xfId="1" applyFont="1" applyFill="1" applyBorder="1" applyAlignment="1" applyProtection="1">
      <alignment vertical="center"/>
    </xf>
    <xf numFmtId="3" fontId="5" fillId="0" borderId="31" xfId="1" applyNumberFormat="1" applyFont="1" applyFill="1" applyBorder="1" applyAlignment="1" applyProtection="1">
      <alignment horizontal="right" vertical="center"/>
      <protection locked="0"/>
    </xf>
    <xf numFmtId="3" fontId="2" fillId="0" borderId="27" xfId="1" applyNumberFormat="1" applyFont="1" applyFill="1" applyBorder="1" applyAlignment="1" applyProtection="1">
      <alignment horizontal="right" vertical="center"/>
      <protection locked="0"/>
    </xf>
    <xf numFmtId="3" fontId="2" fillId="0" borderId="34" xfId="1" applyNumberFormat="1" applyFont="1" applyFill="1" applyBorder="1" applyAlignment="1" applyProtection="1">
      <alignment horizontal="center" vertical="center"/>
      <protection locked="0"/>
    </xf>
    <xf numFmtId="3" fontId="2" fillId="0" borderId="37" xfId="1" applyNumberFormat="1" applyFont="1" applyFill="1" applyBorder="1" applyAlignment="1" applyProtection="1">
      <alignment horizontal="center" vertical="center"/>
      <protection locked="0"/>
    </xf>
    <xf numFmtId="3" fontId="2" fillId="0" borderId="19" xfId="1" applyNumberFormat="1" applyFont="1" applyFill="1" applyBorder="1" applyAlignment="1" applyProtection="1">
      <alignment horizontal="center" vertical="center"/>
      <protection locked="0"/>
    </xf>
    <xf numFmtId="3" fontId="2" fillId="0" borderId="8" xfId="1" applyNumberFormat="1" applyFont="1" applyFill="1" applyBorder="1" applyAlignment="1" applyProtection="1">
      <alignment horizontal="center" vertical="center"/>
      <protection locked="0"/>
    </xf>
    <xf numFmtId="3" fontId="2" fillId="0" borderId="16" xfId="1" applyNumberFormat="1" applyFont="1" applyFill="1" applyBorder="1" applyAlignment="1" applyProtection="1">
      <alignment horizontal="center" vertical="center"/>
      <protection locked="0"/>
    </xf>
    <xf numFmtId="3" fontId="2" fillId="0" borderId="12" xfId="1" applyNumberFormat="1" applyFont="1" applyFill="1" applyBorder="1" applyAlignment="1" applyProtection="1">
      <alignment horizontal="center" vertical="center"/>
      <protection locked="0"/>
    </xf>
    <xf numFmtId="3" fontId="2" fillId="0" borderId="5" xfId="1" applyNumberFormat="1" applyFont="1" applyFill="1" applyBorder="1" applyAlignment="1" applyProtection="1">
      <alignment horizontal="center" vertical="center"/>
      <protection locked="0"/>
    </xf>
    <xf numFmtId="3" fontId="2" fillId="0" borderId="37" xfId="1" applyNumberFormat="1" applyFont="1" applyFill="1" applyBorder="1" applyAlignment="1" applyProtection="1">
      <alignment horizontal="right" vertical="center"/>
      <protection locked="0"/>
    </xf>
    <xf numFmtId="3" fontId="5" fillId="0" borderId="19" xfId="1" applyNumberFormat="1" applyFont="1" applyBorder="1" applyAlignment="1" applyProtection="1">
      <alignment vertical="center"/>
      <protection locked="0"/>
    </xf>
    <xf numFmtId="3" fontId="5" fillId="0" borderId="31" xfId="1" applyNumberFormat="1" applyFont="1" applyFill="1" applyBorder="1" applyAlignment="1" applyProtection="1">
      <alignment vertical="center"/>
      <protection locked="0"/>
    </xf>
    <xf numFmtId="3" fontId="5" fillId="0" borderId="54" xfId="1" applyNumberFormat="1" applyFont="1" applyFill="1" applyBorder="1" applyAlignment="1" applyProtection="1">
      <alignment vertical="center"/>
      <protection locked="0"/>
    </xf>
    <xf numFmtId="3" fontId="5" fillId="0" borderId="19" xfId="1" applyNumberFormat="1" applyFont="1" applyFill="1" applyBorder="1" applyAlignment="1" applyProtection="1">
      <alignment vertical="center"/>
      <protection locked="0"/>
    </xf>
    <xf numFmtId="3" fontId="5" fillId="3" borderId="56" xfId="1" applyNumberFormat="1" applyFont="1" applyFill="1" applyBorder="1" applyAlignment="1" applyProtection="1">
      <alignment vertical="center"/>
      <protection locked="0"/>
    </xf>
    <xf numFmtId="3" fontId="2" fillId="0" borderId="56" xfId="1" applyNumberFormat="1" applyFont="1" applyFill="1" applyBorder="1" applyAlignment="1" applyProtection="1">
      <alignment vertical="center"/>
      <protection locked="0"/>
    </xf>
    <xf numFmtId="3" fontId="2" fillId="0" borderId="66" xfId="1" applyNumberFormat="1" applyFont="1" applyFill="1" applyBorder="1" applyAlignment="1" applyProtection="1">
      <alignment horizontal="right" vertical="center"/>
    </xf>
    <xf numFmtId="0" fontId="5" fillId="0" borderId="19" xfId="1" applyFont="1" applyFill="1" applyBorder="1" applyAlignment="1" applyProtection="1">
      <alignment vertical="center"/>
    </xf>
    <xf numFmtId="3" fontId="2" fillId="0" borderId="19" xfId="1" applyNumberFormat="1" applyFont="1" applyFill="1" applyBorder="1" applyAlignment="1" applyProtection="1">
      <alignment horizontal="right" vertical="center"/>
    </xf>
    <xf numFmtId="3" fontId="2" fillId="0" borderId="34" xfId="1" applyNumberFormat="1" applyFont="1" applyFill="1" applyBorder="1" applyAlignment="1" applyProtection="1">
      <alignment vertical="center"/>
    </xf>
    <xf numFmtId="3" fontId="2" fillId="0" borderId="16"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horizontal="right" vertical="center"/>
    </xf>
    <xf numFmtId="3" fontId="2" fillId="0" borderId="11"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center" vertical="center"/>
      <protection locked="0"/>
    </xf>
    <xf numFmtId="3" fontId="5" fillId="0" borderId="89" xfId="1" applyNumberFormat="1" applyFont="1" applyBorder="1" applyAlignment="1" applyProtection="1">
      <alignment vertical="center"/>
      <protection locked="0"/>
    </xf>
    <xf numFmtId="3" fontId="5" fillId="0" borderId="21" xfId="1" applyNumberFormat="1" applyFont="1" applyBorder="1" applyAlignment="1" applyProtection="1">
      <alignment vertical="center"/>
      <protection locked="0"/>
    </xf>
    <xf numFmtId="3" fontId="2" fillId="0" borderId="83" xfId="1" applyNumberFormat="1" applyFont="1" applyFill="1" applyBorder="1" applyAlignment="1" applyProtection="1">
      <alignment horizontal="center" vertical="center"/>
      <protection locked="0"/>
    </xf>
    <xf numFmtId="3" fontId="5" fillId="0" borderId="82" xfId="1" applyNumberFormat="1" applyFont="1" applyBorder="1" applyAlignment="1" applyProtection="1">
      <alignment vertical="center"/>
      <protection locked="0"/>
    </xf>
    <xf numFmtId="3" fontId="2" fillId="0" borderId="83" xfId="1" applyNumberFormat="1" applyFont="1" applyFill="1" applyBorder="1" applyAlignment="1" applyProtection="1">
      <alignment horizontal="right" vertical="center"/>
      <protection locked="0"/>
    </xf>
    <xf numFmtId="3" fontId="2" fillId="0" borderId="33" xfId="1" applyNumberFormat="1" applyFont="1" applyFill="1" applyBorder="1" applyAlignment="1" applyProtection="1">
      <alignment horizontal="right" vertical="center"/>
      <protection locked="0"/>
    </xf>
    <xf numFmtId="3" fontId="5" fillId="0" borderId="1" xfId="1" applyNumberFormat="1" applyFont="1" applyBorder="1" applyAlignment="1" applyProtection="1">
      <alignment vertical="center"/>
      <protection locked="0"/>
    </xf>
    <xf numFmtId="0" fontId="5" fillId="2" borderId="0" xfId="1" applyFont="1" applyFill="1" applyBorder="1" applyAlignment="1" applyProtection="1">
      <alignment horizontal="right" vertical="center"/>
      <protection locked="0"/>
    </xf>
    <xf numFmtId="0" fontId="2" fillId="0" borderId="17" xfId="1" applyFont="1" applyFill="1" applyBorder="1" applyAlignment="1" applyProtection="1">
      <alignment horizontal="center" vertical="center" wrapText="1"/>
    </xf>
    <xf numFmtId="3" fontId="2" fillId="0" borderId="8" xfId="1" applyNumberFormat="1" applyFont="1" applyFill="1" applyBorder="1" applyAlignment="1" applyProtection="1">
      <alignment vertical="center" wrapText="1"/>
      <protection locked="0"/>
    </xf>
    <xf numFmtId="3" fontId="2" fillId="0" borderId="8" xfId="1" applyNumberFormat="1" applyFont="1" applyFill="1" applyBorder="1" applyAlignment="1" applyProtection="1">
      <alignment horizontal="center" wrapText="1"/>
      <protection locked="0"/>
    </xf>
    <xf numFmtId="3" fontId="2" fillId="0" borderId="5" xfId="1" applyNumberFormat="1" applyFont="1" applyFill="1" applyBorder="1" applyAlignment="1" applyProtection="1">
      <alignment vertical="center" wrapText="1"/>
      <protection locked="0"/>
    </xf>
    <xf numFmtId="3" fontId="2" fillId="0" borderId="19" xfId="1" applyNumberFormat="1" applyFont="1" applyFill="1" applyBorder="1" applyAlignment="1" applyProtection="1">
      <alignment vertical="center" wrapText="1"/>
      <protection locked="0"/>
    </xf>
    <xf numFmtId="3" fontId="5" fillId="3" borderId="56" xfId="1" applyNumberFormat="1" applyFont="1" applyFill="1" applyBorder="1" applyAlignment="1" applyProtection="1">
      <alignment vertical="center" wrapText="1"/>
      <protection locked="0"/>
    </xf>
    <xf numFmtId="3" fontId="2" fillId="0" borderId="37" xfId="1" applyNumberFormat="1" applyFont="1" applyFill="1" applyBorder="1" applyAlignment="1" applyProtection="1">
      <alignment vertical="center" wrapText="1"/>
      <protection locked="0"/>
    </xf>
    <xf numFmtId="3" fontId="2" fillId="0" borderId="12" xfId="1" applyNumberFormat="1" applyFont="1" applyFill="1" applyBorder="1" applyAlignment="1" applyProtection="1">
      <alignment vertical="center" wrapText="1"/>
      <protection locked="0"/>
    </xf>
    <xf numFmtId="3" fontId="2" fillId="0" borderId="56" xfId="1" applyNumberFormat="1" applyFont="1" applyFill="1" applyBorder="1" applyAlignment="1" applyProtection="1">
      <alignment vertical="center" wrapText="1"/>
      <protection locked="0"/>
    </xf>
    <xf numFmtId="3" fontId="2" fillId="0" borderId="16" xfId="1" applyNumberFormat="1" applyFont="1" applyFill="1" applyBorder="1" applyAlignment="1" applyProtection="1">
      <alignment vertical="center" wrapText="1"/>
      <protection locked="0"/>
    </xf>
    <xf numFmtId="3" fontId="2" fillId="0" borderId="19" xfId="1" applyNumberFormat="1" applyFont="1" applyFill="1" applyBorder="1" applyAlignment="1" applyProtection="1">
      <alignment horizontal="right" vertical="center" wrapText="1"/>
      <protection locked="0"/>
    </xf>
    <xf numFmtId="3" fontId="2" fillId="0" borderId="67" xfId="1" applyNumberFormat="1" applyFont="1" applyFill="1" applyBorder="1" applyAlignment="1" applyProtection="1">
      <alignment vertical="center" wrapText="1"/>
      <protection locked="0"/>
    </xf>
    <xf numFmtId="3" fontId="5" fillId="0" borderId="12" xfId="1" applyNumberFormat="1" applyFont="1" applyFill="1" applyBorder="1" applyAlignment="1" applyProtection="1">
      <alignment vertical="center" wrapText="1"/>
      <protection locked="0"/>
    </xf>
    <xf numFmtId="3" fontId="5" fillId="3" borderId="12" xfId="1" applyNumberFormat="1" applyFont="1" applyFill="1" applyBorder="1" applyAlignment="1" applyProtection="1">
      <alignment vertical="center" wrapText="1"/>
      <protection locked="0"/>
    </xf>
    <xf numFmtId="3" fontId="2" fillId="0" borderId="31" xfId="1" applyNumberFormat="1" applyFont="1" applyFill="1" applyBorder="1" applyAlignment="1" applyProtection="1">
      <alignment vertical="center" wrapText="1"/>
      <protection locked="0"/>
    </xf>
    <xf numFmtId="3" fontId="5" fillId="0" borderId="79" xfId="1" applyNumberFormat="1" applyFont="1" applyFill="1" applyBorder="1" applyAlignment="1" applyProtection="1">
      <alignment vertical="center" wrapText="1"/>
      <protection locked="0"/>
    </xf>
    <xf numFmtId="3" fontId="5" fillId="0" borderId="37" xfId="1" applyNumberFormat="1" applyFont="1" applyFill="1" applyBorder="1" applyAlignment="1" applyProtection="1">
      <alignment vertical="center" wrapText="1"/>
      <protection locked="0"/>
    </xf>
    <xf numFmtId="3" fontId="5" fillId="0" borderId="31" xfId="1" applyNumberFormat="1" applyFont="1" applyFill="1" applyBorder="1" applyAlignment="1" applyProtection="1">
      <alignment vertical="center" wrapText="1"/>
      <protection locked="0"/>
    </xf>
    <xf numFmtId="0" fontId="2" fillId="0" borderId="17" xfId="1" applyFont="1" applyFill="1" applyBorder="1" applyAlignment="1" applyProtection="1">
      <alignment horizontal="center" vertical="center" wrapText="1"/>
    </xf>
    <xf numFmtId="0" fontId="2" fillId="0" borderId="17" xfId="1" applyFont="1" applyFill="1" applyBorder="1" applyAlignment="1" applyProtection="1">
      <alignment horizontal="center" vertical="center" wrapText="1"/>
    </xf>
    <xf numFmtId="3" fontId="2" fillId="0" borderId="8" xfId="1" applyNumberFormat="1" applyFont="1" applyFill="1" applyBorder="1" applyAlignment="1" applyProtection="1">
      <alignment horizontal="right" vertical="center"/>
      <protection locked="0"/>
    </xf>
    <xf numFmtId="3" fontId="2" fillId="0" borderId="34" xfId="1" applyNumberFormat="1" applyFont="1" applyFill="1" applyBorder="1" applyAlignment="1" applyProtection="1">
      <alignment horizontal="center" vertical="center" wrapText="1"/>
      <protection locked="0"/>
    </xf>
    <xf numFmtId="3" fontId="2" fillId="0" borderId="12"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vertical="center"/>
      <protection locked="0"/>
    </xf>
    <xf numFmtId="3" fontId="2" fillId="0" borderId="67" xfId="1" applyNumberFormat="1" applyFont="1" applyFill="1" applyBorder="1" applyAlignment="1" applyProtection="1">
      <alignment vertical="center"/>
      <protection locked="0"/>
    </xf>
    <xf numFmtId="3" fontId="5" fillId="0" borderId="12" xfId="1" applyNumberFormat="1" applyFont="1" applyFill="1" applyBorder="1" applyAlignment="1" applyProtection="1">
      <alignment vertical="center"/>
      <protection locked="0"/>
    </xf>
    <xf numFmtId="3" fontId="5" fillId="3" borderId="12" xfId="1" applyNumberFormat="1" applyFont="1" applyFill="1" applyBorder="1" applyAlignment="1" applyProtection="1">
      <alignment vertical="center"/>
      <protection locked="0"/>
    </xf>
    <xf numFmtId="3" fontId="2" fillId="0" borderId="31" xfId="1" applyNumberFormat="1" applyFont="1" applyFill="1" applyBorder="1" applyAlignment="1" applyProtection="1">
      <alignment vertical="center"/>
      <protection locked="0"/>
    </xf>
    <xf numFmtId="3" fontId="5" fillId="0" borderId="79" xfId="1" applyNumberFormat="1" applyFont="1" applyFill="1" applyBorder="1" applyAlignment="1" applyProtection="1">
      <alignment vertical="center"/>
      <protection locked="0"/>
    </xf>
    <xf numFmtId="3" fontId="5" fillId="0" borderId="37" xfId="1" applyNumberFormat="1" applyFont="1" applyFill="1" applyBorder="1" applyAlignment="1" applyProtection="1">
      <alignment vertical="center"/>
      <protection locked="0"/>
    </xf>
    <xf numFmtId="0" fontId="9" fillId="0" borderId="35" xfId="1" applyFont="1" applyFill="1" applyBorder="1" applyAlignment="1" applyProtection="1">
      <alignment horizontal="left" vertical="center" wrapText="1"/>
      <protection locked="0"/>
    </xf>
    <xf numFmtId="3" fontId="2" fillId="0" borderId="37" xfId="1" applyNumberFormat="1" applyFont="1" applyFill="1" applyBorder="1" applyAlignment="1" applyProtection="1">
      <alignment horizontal="center" vertical="center" wrapText="1"/>
      <protection locked="0"/>
    </xf>
    <xf numFmtId="0" fontId="2" fillId="0" borderId="1" xfId="1" applyFont="1" applyFill="1" applyBorder="1" applyAlignment="1" applyProtection="1">
      <alignment vertical="center"/>
    </xf>
    <xf numFmtId="49" fontId="2" fillId="0" borderId="1" xfId="1" applyNumberFormat="1" applyFont="1" applyFill="1" applyBorder="1" applyAlignment="1" applyProtection="1">
      <alignment horizontal="center" vertical="center" wrapText="1"/>
    </xf>
    <xf numFmtId="1" fontId="7" fillId="0" borderId="108" xfId="1" applyNumberFormat="1" applyFont="1" applyFill="1" applyBorder="1" applyAlignment="1" applyProtection="1">
      <alignment horizontal="center" vertical="center"/>
    </xf>
    <xf numFmtId="0" fontId="5" fillId="0" borderId="106" xfId="1" applyFont="1" applyFill="1" applyBorder="1" applyAlignment="1" applyProtection="1">
      <alignment vertical="center"/>
      <protection locked="0"/>
    </xf>
    <xf numFmtId="3" fontId="5" fillId="0" borderId="109" xfId="1" applyNumberFormat="1" applyFont="1" applyFill="1" applyBorder="1" applyAlignment="1" applyProtection="1">
      <alignment horizontal="right" vertical="center"/>
    </xf>
    <xf numFmtId="3" fontId="5" fillId="0" borderId="28" xfId="1" applyNumberFormat="1" applyFont="1" applyFill="1" applyBorder="1" applyAlignment="1" applyProtection="1">
      <alignment horizontal="right" vertical="center"/>
    </xf>
    <xf numFmtId="3" fontId="2" fillId="0" borderId="108" xfId="1" applyNumberFormat="1" applyFont="1" applyFill="1" applyBorder="1" applyAlignment="1" applyProtection="1">
      <alignment horizontal="right" vertical="center"/>
    </xf>
    <xf numFmtId="3" fontId="2" fillId="0" borderId="24" xfId="1" applyNumberFormat="1" applyFont="1" applyFill="1" applyBorder="1" applyAlignment="1" applyProtection="1">
      <alignment horizontal="right" vertical="center"/>
    </xf>
    <xf numFmtId="3" fontId="2" fillId="0" borderId="106" xfId="1" applyNumberFormat="1" applyFont="1" applyFill="1" applyBorder="1" applyAlignment="1" applyProtection="1">
      <alignment horizontal="right" vertical="center"/>
      <protection locked="0"/>
    </xf>
    <xf numFmtId="3" fontId="2" fillId="0" borderId="17" xfId="1" applyNumberFormat="1" applyFont="1" applyFill="1" applyBorder="1" applyAlignment="1" applyProtection="1">
      <alignment horizontal="right" vertical="center"/>
    </xf>
    <xf numFmtId="3" fontId="2" fillId="0" borderId="110" xfId="1" applyNumberFormat="1" applyFont="1" applyFill="1" applyBorder="1" applyAlignment="1" applyProtection="1">
      <alignment horizontal="right" vertical="center"/>
      <protection locked="0"/>
    </xf>
    <xf numFmtId="3" fontId="2" fillId="0" borderId="32" xfId="1" applyNumberFormat="1" applyFont="1" applyFill="1" applyBorder="1" applyAlignment="1" applyProtection="1">
      <alignment vertical="center"/>
    </xf>
    <xf numFmtId="3" fontId="2" fillId="0" borderId="107"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vertical="center"/>
    </xf>
    <xf numFmtId="3" fontId="2" fillId="0" borderId="111" xfId="1" applyNumberFormat="1" applyFont="1" applyFill="1" applyBorder="1" applyAlignment="1" applyProtection="1">
      <alignment horizontal="right" vertical="center"/>
      <protection locked="0"/>
    </xf>
    <xf numFmtId="3" fontId="2" fillId="0" borderId="35" xfId="1" applyNumberFormat="1" applyFont="1" applyFill="1" applyBorder="1" applyAlignment="1" applyProtection="1">
      <alignment vertical="center"/>
    </xf>
    <xf numFmtId="3" fontId="2" fillId="0" borderId="111"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center" vertical="center"/>
    </xf>
    <xf numFmtId="3" fontId="2" fillId="0" borderId="106"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center" vertical="center"/>
    </xf>
    <xf numFmtId="3" fontId="2" fillId="0" borderId="110"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center" vertical="center"/>
    </xf>
    <xf numFmtId="3" fontId="2" fillId="0" borderId="112"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center" vertical="center"/>
    </xf>
    <xf numFmtId="3" fontId="2" fillId="0" borderId="113" xfId="1" applyNumberFormat="1" applyFont="1" applyFill="1" applyBorder="1" applyAlignment="1" applyProtection="1">
      <alignment horizontal="center" vertical="center"/>
    </xf>
    <xf numFmtId="3" fontId="2" fillId="0" borderId="44" xfId="1" applyNumberFormat="1" applyFont="1" applyFill="1" applyBorder="1" applyAlignment="1" applyProtection="1">
      <alignment horizontal="center" vertical="center"/>
    </xf>
    <xf numFmtId="3" fontId="2" fillId="0" borderId="12" xfId="1" applyNumberFormat="1" applyFont="1" applyFill="1" applyBorder="1" applyAlignment="1" applyProtection="1">
      <alignment horizontal="right" vertical="center"/>
    </xf>
    <xf numFmtId="3" fontId="2" fillId="0" borderId="114"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right" vertical="center"/>
    </xf>
    <xf numFmtId="3" fontId="2" fillId="0" borderId="113" xfId="1" applyNumberFormat="1" applyFont="1" applyFill="1" applyBorder="1" applyAlignment="1" applyProtection="1">
      <alignment horizontal="right" vertical="center"/>
      <protection locked="0"/>
    </xf>
    <xf numFmtId="3" fontId="2" fillId="0" borderId="44" xfId="1" applyNumberFormat="1" applyFont="1" applyFill="1" applyBorder="1" applyAlignment="1" applyProtection="1">
      <alignment vertical="center"/>
    </xf>
    <xf numFmtId="3" fontId="2" fillId="0" borderId="111" xfId="1" applyNumberFormat="1" applyFont="1" applyFill="1" applyBorder="1" applyAlignment="1" applyProtection="1">
      <alignment horizontal="right" vertical="center"/>
    </xf>
    <xf numFmtId="3" fontId="2" fillId="0" borderId="35" xfId="1" applyNumberFormat="1" applyFont="1" applyFill="1" applyBorder="1" applyAlignment="1" applyProtection="1">
      <alignment horizontal="right" vertical="center"/>
    </xf>
    <xf numFmtId="3" fontId="2" fillId="0" borderId="112" xfId="1" applyNumberFormat="1" applyFont="1" applyFill="1" applyBorder="1" applyAlignment="1" applyProtection="1">
      <alignment horizontal="right" vertical="center"/>
      <protection locked="0"/>
    </xf>
    <xf numFmtId="3" fontId="2" fillId="0" borderId="38" xfId="1" applyNumberFormat="1" applyFont="1" applyFill="1" applyBorder="1" applyAlignment="1" applyProtection="1">
      <alignment vertical="center"/>
    </xf>
    <xf numFmtId="3" fontId="2" fillId="0" borderId="114" xfId="1" applyNumberFormat="1" applyFont="1" applyFill="1" applyBorder="1" applyAlignment="1" applyProtection="1">
      <alignment horizontal="center" vertical="center"/>
    </xf>
    <xf numFmtId="3" fontId="2" fillId="0" borderId="47" xfId="1" applyNumberFormat="1" applyFont="1" applyFill="1" applyBorder="1" applyAlignment="1" applyProtection="1">
      <alignment horizontal="center" vertical="center"/>
    </xf>
    <xf numFmtId="3" fontId="2" fillId="0" borderId="114" xfId="1" applyNumberFormat="1" applyFont="1" applyFill="1" applyBorder="1" applyAlignment="1" applyProtection="1">
      <alignment horizontal="center" vertical="center"/>
      <protection locked="0"/>
    </xf>
    <xf numFmtId="3" fontId="5" fillId="0" borderId="106" xfId="1" applyNumberFormat="1" applyFont="1" applyBorder="1" applyAlignment="1" applyProtection="1">
      <alignment vertical="center"/>
      <protection locked="0"/>
    </xf>
    <xf numFmtId="3" fontId="5" fillId="0" borderId="17" xfId="1" applyNumberFormat="1" applyFont="1" applyBorder="1" applyAlignment="1" applyProtection="1">
      <alignment vertical="center"/>
    </xf>
    <xf numFmtId="3" fontId="5" fillId="0" borderId="109" xfId="1" applyNumberFormat="1" applyFont="1" applyFill="1" applyBorder="1" applyAlignment="1" applyProtection="1">
      <alignment vertical="center"/>
    </xf>
    <xf numFmtId="3" fontId="5" fillId="0" borderId="28" xfId="1" applyNumberFormat="1" applyFont="1" applyFill="1" applyBorder="1" applyAlignment="1" applyProtection="1">
      <alignment vertical="center"/>
    </xf>
    <xf numFmtId="3" fontId="5" fillId="0" borderId="115" xfId="1" applyNumberFormat="1" applyFont="1" applyFill="1" applyBorder="1" applyAlignment="1" applyProtection="1">
      <alignment vertical="center"/>
    </xf>
    <xf numFmtId="3" fontId="5" fillId="0" borderId="51" xfId="1" applyNumberFormat="1" applyFont="1" applyFill="1" applyBorder="1" applyAlignment="1" applyProtection="1">
      <alignment vertical="center"/>
    </xf>
    <xf numFmtId="3" fontId="5" fillId="0" borderId="106" xfId="1" applyNumberFormat="1" applyFont="1" applyFill="1" applyBorder="1" applyAlignment="1" applyProtection="1">
      <alignment vertical="center"/>
    </xf>
    <xf numFmtId="3" fontId="5" fillId="0" borderId="17" xfId="1" applyNumberFormat="1" applyFont="1" applyFill="1" applyBorder="1" applyAlignment="1" applyProtection="1">
      <alignment vertical="center"/>
    </xf>
    <xf numFmtId="3" fontId="5" fillId="3" borderId="116" xfId="1" applyNumberFormat="1" applyFont="1" applyFill="1" applyBorder="1" applyAlignment="1" applyProtection="1">
      <alignment vertical="center"/>
    </xf>
    <xf numFmtId="3" fontId="5" fillId="3" borderId="40" xfId="1" applyNumberFormat="1" applyFont="1" applyFill="1" applyBorder="1" applyAlignment="1" applyProtection="1">
      <alignment vertical="center"/>
    </xf>
    <xf numFmtId="3" fontId="2" fillId="0" borderId="111" xfId="1" applyNumberFormat="1" applyFont="1" applyFill="1" applyBorder="1" applyAlignment="1" applyProtection="1">
      <alignment vertical="center"/>
    </xf>
    <xf numFmtId="3" fontId="2" fillId="0" borderId="114" xfId="1" applyNumberFormat="1" applyFont="1" applyFill="1" applyBorder="1" applyAlignment="1" applyProtection="1">
      <alignment vertical="center"/>
    </xf>
    <xf numFmtId="3" fontId="2" fillId="0" borderId="47" xfId="1" applyNumberFormat="1" applyFont="1" applyFill="1" applyBorder="1" applyAlignment="1" applyProtection="1">
      <alignment vertical="center"/>
    </xf>
    <xf numFmtId="3" fontId="2" fillId="0" borderId="106"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xf>
    <xf numFmtId="3" fontId="2" fillId="0" borderId="110" xfId="1" applyNumberFormat="1" applyFont="1" applyFill="1" applyBorder="1" applyAlignment="1" applyProtection="1">
      <alignment vertical="center"/>
      <protection locked="0"/>
    </xf>
    <xf numFmtId="3" fontId="2" fillId="0" borderId="110" xfId="1" applyNumberFormat="1" applyFont="1" applyFill="1" applyBorder="1" applyAlignment="1" applyProtection="1">
      <alignment vertical="center"/>
    </xf>
    <xf numFmtId="3" fontId="2" fillId="0" borderId="114" xfId="1" applyNumberFormat="1" applyFont="1" applyFill="1" applyBorder="1" applyAlignment="1" applyProtection="1">
      <alignment vertical="center"/>
      <protection locked="0"/>
    </xf>
    <xf numFmtId="3" fontId="2" fillId="0" borderId="106" xfId="1" applyNumberFormat="1" applyFont="1" applyFill="1" applyBorder="1" applyAlignment="1" applyProtection="1">
      <alignment vertical="center"/>
    </xf>
    <xf numFmtId="3" fontId="2" fillId="0" borderId="111" xfId="1" applyNumberFormat="1" applyFont="1" applyFill="1" applyBorder="1" applyAlignment="1" applyProtection="1">
      <alignment vertical="center"/>
      <protection locked="0"/>
    </xf>
    <xf numFmtId="3" fontId="2" fillId="0" borderId="117" xfId="1" applyNumberFormat="1" applyFont="1" applyFill="1" applyBorder="1" applyAlignment="1" applyProtection="1">
      <alignment vertical="center"/>
      <protection locked="0"/>
    </xf>
    <xf numFmtId="3" fontId="2" fillId="0" borderId="60" xfId="1" applyNumberFormat="1" applyFont="1" applyFill="1" applyBorder="1" applyAlignment="1" applyProtection="1">
      <alignment vertical="center"/>
    </xf>
    <xf numFmtId="3" fontId="2" fillId="0" borderId="116"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xf>
    <xf numFmtId="3" fontId="5" fillId="3" borderId="111" xfId="1" applyNumberFormat="1" applyFont="1" applyFill="1" applyBorder="1" applyAlignment="1" applyProtection="1">
      <alignment vertical="center"/>
    </xf>
    <xf numFmtId="3" fontId="5" fillId="3" borderId="35" xfId="1" applyNumberFormat="1" applyFont="1" applyFill="1" applyBorder="1" applyAlignment="1" applyProtection="1">
      <alignment vertical="center"/>
    </xf>
    <xf numFmtId="3" fontId="2" fillId="0" borderId="113" xfId="1" applyNumberFormat="1" applyFont="1" applyFill="1" applyBorder="1" applyAlignment="1" applyProtection="1">
      <alignment vertical="center"/>
    </xf>
    <xf numFmtId="3" fontId="2" fillId="0" borderId="112" xfId="1" applyNumberFormat="1" applyFont="1" applyFill="1" applyBorder="1" applyAlignment="1" applyProtection="1">
      <alignment vertical="center"/>
      <protection locked="0"/>
    </xf>
    <xf numFmtId="3" fontId="2" fillId="0" borderId="109" xfId="1" applyNumberFormat="1" applyFont="1" applyFill="1" applyBorder="1" applyAlignment="1" applyProtection="1">
      <alignment vertical="center"/>
    </xf>
    <xf numFmtId="3" fontId="2" fillId="0" borderId="28" xfId="1" applyNumberFormat="1" applyFont="1" applyFill="1" applyBorder="1" applyAlignment="1" applyProtection="1">
      <alignment vertical="center"/>
    </xf>
    <xf numFmtId="3" fontId="5" fillId="0" borderId="118" xfId="1" applyNumberFormat="1" applyFont="1" applyFill="1" applyBorder="1" applyAlignment="1" applyProtection="1">
      <alignment vertical="center"/>
    </xf>
    <xf numFmtId="3" fontId="5" fillId="0" borderId="77" xfId="1" applyNumberFormat="1" applyFont="1" applyFill="1" applyBorder="1" applyAlignment="1" applyProtection="1">
      <alignment vertical="center"/>
    </xf>
    <xf numFmtId="3" fontId="5" fillId="0" borderId="111" xfId="1" applyNumberFormat="1" applyFont="1" applyFill="1" applyBorder="1" applyAlignment="1" applyProtection="1">
      <alignment vertical="center"/>
    </xf>
    <xf numFmtId="3" fontId="5" fillId="0" borderId="35" xfId="1" applyNumberFormat="1" applyFont="1" applyFill="1" applyBorder="1" applyAlignment="1" applyProtection="1">
      <alignment vertical="center"/>
    </xf>
    <xf numFmtId="3" fontId="5" fillId="0" borderId="118"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horizontal="left" vertical="center" wrapText="1"/>
      <protection locked="0"/>
    </xf>
    <xf numFmtId="3" fontId="2" fillId="0" borderId="34" xfId="1" applyNumberFormat="1" applyFont="1" applyFill="1" applyBorder="1" applyAlignment="1" applyProtection="1">
      <alignment horizontal="left" vertical="center" wrapText="1"/>
      <protection locked="0"/>
    </xf>
    <xf numFmtId="3" fontId="2" fillId="0" borderId="16" xfId="1" applyNumberFormat="1" applyFont="1" applyFill="1" applyBorder="1" applyAlignment="1" applyProtection="1">
      <alignment horizontal="left" vertical="center" wrapText="1"/>
      <protection locked="0"/>
    </xf>
    <xf numFmtId="3" fontId="5" fillId="0" borderId="56" xfId="1" applyNumberFormat="1" applyFont="1" applyFill="1" applyBorder="1" applyAlignment="1" applyProtection="1">
      <alignment vertical="center"/>
      <protection locked="0"/>
    </xf>
    <xf numFmtId="3" fontId="2" fillId="0" borderId="23" xfId="1" applyNumberFormat="1" applyFont="1" applyFill="1" applyBorder="1" applyAlignment="1" applyProtection="1">
      <alignment horizontal="right" vertical="center"/>
    </xf>
    <xf numFmtId="3" fontId="2" fillId="0" borderId="22" xfId="1" applyNumberFormat="1" applyFont="1" applyFill="1" applyBorder="1" applyAlignment="1" applyProtection="1">
      <alignment horizontal="right" vertical="center"/>
    </xf>
    <xf numFmtId="3" fontId="2" fillId="0" borderId="34" xfId="1" applyNumberFormat="1" applyFont="1" applyFill="1" applyBorder="1" applyAlignment="1" applyProtection="1">
      <alignment horizontal="right" vertical="center"/>
    </xf>
    <xf numFmtId="3" fontId="2" fillId="0" borderId="6" xfId="2" applyNumberFormat="1" applyFont="1" applyFill="1" applyBorder="1" applyAlignment="1" applyProtection="1">
      <alignment horizontal="left" vertical="center" wrapText="1"/>
      <protection locked="0"/>
    </xf>
    <xf numFmtId="0" fontId="2" fillId="0" borderId="0" xfId="1" applyFont="1" applyFill="1" applyBorder="1" applyAlignment="1" applyProtection="1">
      <alignment vertical="center"/>
      <protection locked="0"/>
    </xf>
    <xf numFmtId="0" fontId="2" fillId="0" borderId="0" xfId="2" applyFont="1" applyAlignment="1">
      <alignment vertical="center"/>
    </xf>
    <xf numFmtId="0" fontId="2" fillId="0" borderId="0" xfId="1" applyFont="1" applyAlignment="1">
      <alignment horizontal="right"/>
    </xf>
    <xf numFmtId="0" fontId="2" fillId="0" borderId="0" xfId="2" applyFont="1" applyAlignment="1">
      <alignment horizontal="left" vertical="center"/>
    </xf>
    <xf numFmtId="0" fontId="2" fillId="0" borderId="0" xfId="2" quotePrefix="1" applyFont="1" applyAlignment="1">
      <alignment horizontal="left" vertical="center"/>
    </xf>
    <xf numFmtId="0" fontId="11" fillId="0" borderId="0" xfId="2" applyFont="1" applyAlignment="1">
      <alignment horizontal="center" vertical="center"/>
    </xf>
    <xf numFmtId="0" fontId="12" fillId="0" borderId="0" xfId="2" applyFont="1" applyAlignment="1">
      <alignment vertical="center"/>
    </xf>
    <xf numFmtId="49" fontId="5" fillId="0" borderId="0" xfId="2" applyNumberFormat="1" applyFont="1" applyAlignment="1">
      <alignment vertical="center"/>
    </xf>
    <xf numFmtId="0" fontId="2" fillId="0" borderId="0" xfId="2" applyFont="1"/>
    <xf numFmtId="0" fontId="2" fillId="0" borderId="117" xfId="2" applyFont="1" applyBorder="1" applyAlignment="1">
      <alignment horizontal="center" vertical="center" wrapText="1"/>
    </xf>
    <xf numFmtId="0" fontId="2" fillId="0" borderId="18" xfId="2" applyFont="1" applyBorder="1" applyAlignment="1">
      <alignment horizontal="center" vertical="center" wrapText="1"/>
    </xf>
    <xf numFmtId="3" fontId="5" fillId="0" borderId="6" xfId="2" applyNumberFormat="1" applyFont="1" applyBorder="1" applyAlignment="1">
      <alignment vertical="center" wrapText="1"/>
    </xf>
    <xf numFmtId="0" fontId="2" fillId="0" borderId="6" xfId="2" applyFont="1" applyFill="1" applyBorder="1" applyAlignment="1" applyProtection="1">
      <alignment horizontal="center" vertical="center" wrapText="1"/>
      <protection locked="0"/>
    </xf>
    <xf numFmtId="0" fontId="2" fillId="0" borderId="110" xfId="2" applyFont="1" applyFill="1" applyBorder="1" applyAlignment="1" applyProtection="1">
      <alignment horizontal="left" vertical="center" wrapText="1"/>
      <protection locked="0"/>
    </xf>
    <xf numFmtId="3" fontId="5" fillId="0" borderId="6" xfId="2" applyNumberFormat="1" applyFont="1" applyFill="1" applyBorder="1" applyAlignment="1" applyProtection="1">
      <alignment horizontal="right" vertical="center" wrapText="1"/>
      <protection locked="0"/>
    </xf>
    <xf numFmtId="3" fontId="2" fillId="0" borderId="6" xfId="2" applyNumberFormat="1" applyFont="1" applyFill="1" applyBorder="1" applyAlignment="1" applyProtection="1">
      <alignment horizontal="right" vertical="center" wrapText="1"/>
      <protection locked="0"/>
    </xf>
    <xf numFmtId="3" fontId="2" fillId="0" borderId="6" xfId="2" applyNumberFormat="1" applyFont="1" applyFill="1" applyBorder="1" applyAlignment="1" applyProtection="1">
      <alignment horizontal="center" vertical="center" wrapText="1"/>
      <protection locked="0"/>
    </xf>
    <xf numFmtId="0" fontId="2" fillId="0" borderId="0" xfId="2" applyFont="1" applyFill="1" applyAlignment="1">
      <alignment vertical="center"/>
    </xf>
    <xf numFmtId="3" fontId="2" fillId="0" borderId="0" xfId="2" applyNumberFormat="1" applyFont="1" applyFill="1" applyAlignment="1">
      <alignment vertical="center"/>
    </xf>
    <xf numFmtId="3" fontId="5" fillId="0" borderId="18" xfId="2" applyNumberFormat="1" applyFont="1" applyFill="1" applyBorder="1" applyAlignment="1" applyProtection="1">
      <alignment horizontal="right" vertical="center" wrapText="1"/>
      <protection locked="0"/>
    </xf>
    <xf numFmtId="3" fontId="2" fillId="0" borderId="18" xfId="2" applyNumberFormat="1" applyFont="1" applyFill="1" applyBorder="1" applyAlignment="1" applyProtection="1">
      <alignment horizontal="right" vertical="center" wrapText="1"/>
      <protection locked="0"/>
    </xf>
    <xf numFmtId="0" fontId="2" fillId="0" borderId="18" xfId="2" applyFont="1" applyFill="1" applyBorder="1" applyAlignment="1" applyProtection="1">
      <alignment horizontal="center" vertical="center"/>
      <protection locked="0"/>
    </xf>
    <xf numFmtId="0" fontId="2" fillId="0" borderId="117" xfId="2" applyFont="1" applyFill="1" applyBorder="1" applyAlignment="1" applyProtection="1">
      <alignment horizontal="left" vertical="center" wrapText="1"/>
      <protection locked="0"/>
    </xf>
    <xf numFmtId="3" fontId="2" fillId="0" borderId="18" xfId="2" applyNumberFormat="1" applyFont="1" applyFill="1" applyBorder="1" applyAlignment="1" applyProtection="1">
      <alignment horizontal="center" vertical="center" wrapText="1"/>
      <protection locked="0"/>
    </xf>
    <xf numFmtId="0" fontId="2" fillId="0" borderId="6" xfId="2" applyFont="1" applyFill="1" applyBorder="1" applyAlignment="1" applyProtection="1">
      <alignment horizontal="center" vertical="center"/>
      <protection locked="0"/>
    </xf>
    <xf numFmtId="3" fontId="5" fillId="0" borderId="6" xfId="2" applyNumberFormat="1" applyFont="1" applyFill="1" applyBorder="1" applyAlignment="1" applyProtection="1">
      <alignment horizontal="right" vertical="center"/>
      <protection locked="0"/>
    </xf>
    <xf numFmtId="0" fontId="13" fillId="0" borderId="0" xfId="3" applyFont="1"/>
    <xf numFmtId="0" fontId="10" fillId="0" borderId="0" xfId="3"/>
    <xf numFmtId="0" fontId="2" fillId="0" borderId="17" xfId="1" applyFont="1" applyFill="1" applyBorder="1" applyAlignment="1" applyProtection="1">
      <alignment horizontal="center" vertical="center" wrapText="1"/>
    </xf>
    <xf numFmtId="0" fontId="5" fillId="0" borderId="0" xfId="1" applyFont="1" applyFill="1" applyBorder="1" applyAlignment="1" applyProtection="1">
      <alignment vertical="center"/>
      <protection locked="0"/>
    </xf>
    <xf numFmtId="3" fontId="2" fillId="0" borderId="80" xfId="1" applyNumberFormat="1" applyFont="1" applyFill="1" applyBorder="1" applyAlignment="1" applyProtection="1">
      <alignment vertical="center"/>
      <protection locked="0"/>
    </xf>
    <xf numFmtId="3" fontId="2" fillId="0" borderId="107"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center" vertical="center"/>
      <protection locked="0"/>
    </xf>
    <xf numFmtId="3" fontId="5" fillId="0" borderId="0" xfId="1" applyNumberFormat="1" applyFont="1" applyBorder="1" applyAlignment="1" applyProtection="1">
      <alignment vertical="center"/>
      <protection locked="0"/>
    </xf>
    <xf numFmtId="3" fontId="2" fillId="0" borderId="114" xfId="1" applyNumberFormat="1" applyFont="1" applyFill="1" applyBorder="1" applyAlignment="1" applyProtection="1">
      <alignment horizontal="right" vertical="center"/>
      <protection locked="0"/>
    </xf>
    <xf numFmtId="3" fontId="2" fillId="0" borderId="62" xfId="1" applyNumberFormat="1" applyFont="1" applyFill="1" applyBorder="1" applyAlignment="1" applyProtection="1">
      <alignment vertical="center"/>
      <protection locked="0"/>
    </xf>
    <xf numFmtId="3" fontId="2" fillId="0" borderId="0" xfId="1" applyNumberFormat="1" applyFont="1" applyFill="1" applyBorder="1" applyAlignment="1" applyProtection="1">
      <alignment vertical="center"/>
      <protection locked="0"/>
    </xf>
    <xf numFmtId="3" fontId="2" fillId="0" borderId="7"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right" vertical="center"/>
    </xf>
    <xf numFmtId="3" fontId="2" fillId="0" borderId="7"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center" vertical="center"/>
    </xf>
    <xf numFmtId="3" fontId="2" fillId="0" borderId="113" xfId="1" applyNumberFormat="1" applyFont="1" applyFill="1" applyBorder="1" applyAlignment="1" applyProtection="1">
      <alignment vertical="center"/>
      <protection locked="0"/>
    </xf>
    <xf numFmtId="3" fontId="2" fillId="0" borderId="15" xfId="1" applyNumberFormat="1" applyFont="1" applyFill="1" applyBorder="1" applyAlignment="1" applyProtection="1">
      <alignment horizontal="right" vertical="center"/>
      <protection locked="0"/>
    </xf>
    <xf numFmtId="3" fontId="2" fillId="0" borderId="44" xfId="1" applyNumberFormat="1" applyFont="1" applyFill="1" applyBorder="1" applyAlignment="1" applyProtection="1">
      <alignment horizontal="right" vertical="center"/>
    </xf>
    <xf numFmtId="3" fontId="2" fillId="0" borderId="38" xfId="1" applyNumberFormat="1" applyFont="1" applyFill="1" applyBorder="1" applyAlignment="1" applyProtection="1">
      <alignment horizontal="right" vertical="center"/>
    </xf>
    <xf numFmtId="3" fontId="2" fillId="0" borderId="16" xfId="1" applyNumberFormat="1" applyFont="1" applyFill="1" applyBorder="1" applyAlignment="1" applyProtection="1">
      <alignment horizontal="center" vertical="center" wrapText="1"/>
      <protection locked="0"/>
    </xf>
    <xf numFmtId="0" fontId="2" fillId="0" borderId="0" xfId="2" applyFont="1" applyFill="1" applyAlignment="1">
      <alignment horizontal="center" vertical="center"/>
    </xf>
    <xf numFmtId="0" fontId="11" fillId="0" borderId="0" xfId="2" applyFont="1" applyFill="1" applyAlignment="1">
      <alignment horizontal="center" vertical="center"/>
    </xf>
    <xf numFmtId="0" fontId="2" fillId="0" borderId="6" xfId="2" applyFont="1" applyBorder="1" applyAlignment="1">
      <alignment horizontal="center" vertical="center" wrapText="1"/>
    </xf>
    <xf numFmtId="3" fontId="5" fillId="0" borderId="6" xfId="2" applyNumberFormat="1" applyFont="1" applyFill="1" applyBorder="1" applyAlignment="1">
      <alignment vertical="center" wrapText="1"/>
    </xf>
    <xf numFmtId="3" fontId="5" fillId="0" borderId="6" xfId="2" applyNumberFormat="1" applyFont="1" applyFill="1" applyBorder="1" applyAlignment="1" applyProtection="1">
      <alignment horizontal="center" vertical="center" wrapText="1"/>
      <protection locked="0"/>
    </xf>
    <xf numFmtId="3" fontId="2" fillId="0" borderId="6" xfId="2" applyNumberFormat="1" applyFont="1" applyFill="1" applyBorder="1" applyAlignment="1" applyProtection="1">
      <alignment vertical="center" wrapText="1"/>
      <protection locked="0"/>
    </xf>
    <xf numFmtId="3" fontId="2" fillId="0" borderId="6" xfId="1" applyNumberFormat="1" applyFont="1" applyFill="1" applyBorder="1" applyAlignment="1" applyProtection="1">
      <alignment horizontal="center" vertical="center" wrapText="1"/>
      <protection locked="0"/>
    </xf>
    <xf numFmtId="3" fontId="5" fillId="0" borderId="6" xfId="1" applyNumberFormat="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vertical="center" wrapText="1"/>
      <protection locked="0"/>
    </xf>
    <xf numFmtId="3" fontId="2" fillId="0" borderId="6" xfId="1" applyNumberFormat="1" applyFont="1" applyBorder="1" applyAlignment="1" applyProtection="1">
      <alignment horizontal="left" vertical="center" wrapText="1"/>
      <protection locked="0"/>
    </xf>
    <xf numFmtId="3" fontId="5" fillId="0" borderId="6" xfId="2" applyNumberFormat="1" applyFont="1" applyFill="1" applyBorder="1" applyAlignment="1" applyProtection="1">
      <alignment horizontal="center" vertical="center"/>
      <protection locked="0"/>
    </xf>
    <xf numFmtId="0" fontId="2" fillId="0" borderId="0" xfId="2" applyFont="1" applyFill="1" applyBorder="1" applyAlignment="1">
      <alignment horizontal="center" vertical="center" wrapText="1"/>
    </xf>
    <xf numFmtId="0" fontId="2" fillId="0" borderId="0" xfId="2" applyFont="1" applyFill="1" applyBorder="1" applyAlignment="1">
      <alignment vertical="center" wrapText="1"/>
    </xf>
    <xf numFmtId="3" fontId="2" fillId="0" borderId="6" xfId="2" applyNumberFormat="1" applyFont="1" applyFill="1" applyBorder="1" applyAlignment="1">
      <alignment horizontal="right" vertical="center" wrapText="1"/>
    </xf>
    <xf numFmtId="3" fontId="2" fillId="0" borderId="6" xfId="1" applyNumberFormat="1" applyFont="1" applyFill="1" applyBorder="1" applyAlignment="1">
      <alignment horizontal="center" vertical="center" wrapText="1"/>
    </xf>
    <xf numFmtId="0" fontId="5" fillId="0" borderId="0" xfId="2" applyFont="1" applyFill="1" applyAlignment="1">
      <alignment vertical="center"/>
    </xf>
    <xf numFmtId="0" fontId="2" fillId="0" borderId="0" xfId="2" applyFont="1" applyFill="1" applyAlignment="1" applyProtection="1">
      <alignment horizontal="center" vertical="center"/>
      <protection locked="0"/>
    </xf>
    <xf numFmtId="0" fontId="2" fillId="0" borderId="0" xfId="2" applyFont="1" applyFill="1" applyAlignment="1" applyProtection="1">
      <alignment vertical="center"/>
      <protection locked="0"/>
    </xf>
    <xf numFmtId="0" fontId="2" fillId="0" borderId="0" xfId="1" applyFont="1"/>
    <xf numFmtId="0" fontId="2" fillId="0" borderId="0" xfId="1" applyFont="1" applyAlignment="1">
      <alignment vertical="center"/>
    </xf>
    <xf numFmtId="0" fontId="2" fillId="0" borderId="0" xfId="1" applyFont="1" applyAlignment="1">
      <alignment wrapText="1"/>
    </xf>
    <xf numFmtId="0" fontId="2" fillId="0" borderId="0" xfId="1" applyFont="1" applyAlignment="1">
      <alignment horizontal="left"/>
    </xf>
    <xf numFmtId="0" fontId="2" fillId="0" borderId="0" xfId="2" applyFont="1" applyFill="1" applyAlignment="1">
      <alignment horizontal="left" vertical="center"/>
    </xf>
    <xf numFmtId="0" fontId="14" fillId="0" borderId="0" xfId="2" applyFont="1" applyAlignment="1">
      <alignment vertical="center"/>
    </xf>
    <xf numFmtId="0" fontId="14" fillId="0" borderId="0" xfId="2" applyFont="1" applyFill="1" applyAlignment="1">
      <alignment horizontal="left" vertical="center" wrapText="1"/>
    </xf>
    <xf numFmtId="0" fontId="14" fillId="0" borderId="0" xfId="2" applyFont="1" applyAlignment="1">
      <alignment horizontal="left" vertical="center" wrapText="1"/>
    </xf>
    <xf numFmtId="0" fontId="2" fillId="0" borderId="0" xfId="2" applyFont="1" applyAlignment="1" applyProtection="1">
      <alignment vertical="center"/>
      <protection locked="0"/>
    </xf>
    <xf numFmtId="0" fontId="2" fillId="0" borderId="0" xfId="2" applyFont="1" applyBorder="1" applyAlignment="1" applyProtection="1">
      <alignment vertical="center"/>
      <protection locked="0"/>
    </xf>
    <xf numFmtId="0" fontId="1" fillId="0" borderId="0" xfId="2"/>
    <xf numFmtId="0" fontId="17" fillId="0" borderId="119" xfId="1" applyFont="1" applyFill="1" applyBorder="1" applyAlignment="1">
      <alignment wrapText="1"/>
    </xf>
    <xf numFmtId="0" fontId="4" fillId="0" borderId="119" xfId="1" applyFont="1" applyFill="1" applyBorder="1" applyAlignment="1">
      <alignment horizontal="right" vertical="justify" wrapText="1"/>
    </xf>
    <xf numFmtId="3" fontId="4" fillId="0" borderId="119" xfId="1" applyNumberFormat="1" applyFont="1" applyBorder="1" applyAlignment="1">
      <alignment wrapText="1"/>
    </xf>
    <xf numFmtId="0" fontId="1" fillId="0" borderId="119" xfId="1" applyFont="1" applyBorder="1" applyAlignment="1">
      <alignment wrapText="1"/>
    </xf>
    <xf numFmtId="0" fontId="1" fillId="0" borderId="119" xfId="1" applyFont="1" applyFill="1" applyBorder="1" applyAlignment="1">
      <alignment wrapText="1"/>
    </xf>
    <xf numFmtId="0" fontId="11" fillId="0" borderId="120" xfId="1" applyFont="1" applyFill="1" applyBorder="1" applyAlignment="1">
      <alignment horizontal="center" vertical="center" wrapText="1"/>
    </xf>
    <xf numFmtId="0" fontId="11" fillId="0" borderId="121" xfId="1" applyFont="1" applyFill="1" applyBorder="1" applyAlignment="1">
      <alignment horizontal="center" vertical="center" wrapText="1"/>
    </xf>
    <xf numFmtId="3" fontId="11" fillId="0" borderId="121" xfId="1" applyNumberFormat="1" applyFont="1" applyFill="1" applyBorder="1" applyAlignment="1">
      <alignment horizontal="center" vertical="center" wrapText="1"/>
    </xf>
    <xf numFmtId="0" fontId="11" fillId="0" borderId="122" xfId="1" applyFont="1" applyFill="1" applyBorder="1" applyAlignment="1">
      <alignment horizontal="center" vertical="center" wrapText="1"/>
    </xf>
    <xf numFmtId="0" fontId="11" fillId="0" borderId="123" xfId="1" applyFont="1" applyFill="1" applyBorder="1" applyAlignment="1">
      <alignment horizontal="center" vertical="center" wrapText="1"/>
    </xf>
    <xf numFmtId="0" fontId="11" fillId="0" borderId="124" xfId="1" applyFont="1" applyFill="1" applyBorder="1" applyAlignment="1">
      <alignment horizontal="center" vertical="center" wrapText="1"/>
    </xf>
    <xf numFmtId="0" fontId="11" fillId="0" borderId="125" xfId="1" applyFont="1" applyFill="1" applyBorder="1" applyAlignment="1">
      <alignment horizontal="center" vertical="center" wrapText="1"/>
    </xf>
    <xf numFmtId="0" fontId="11" fillId="0" borderId="126" xfId="1" applyFont="1" applyFill="1" applyBorder="1" applyAlignment="1">
      <alignment vertical="center" wrapText="1"/>
    </xf>
    <xf numFmtId="0" fontId="11" fillId="0" borderId="35" xfId="1" applyFont="1" applyFill="1" applyBorder="1" applyAlignment="1">
      <alignment vertical="center" wrapText="1"/>
    </xf>
    <xf numFmtId="0" fontId="11" fillId="0" borderId="35" xfId="1" applyFont="1" applyFill="1" applyBorder="1" applyAlignment="1">
      <alignment horizontal="center" vertical="center" wrapText="1"/>
    </xf>
    <xf numFmtId="3" fontId="18" fillId="0" borderId="35" xfId="1" applyNumberFormat="1" applyFont="1" applyFill="1" applyBorder="1" applyAlignment="1">
      <alignment wrapText="1"/>
    </xf>
    <xf numFmtId="3" fontId="18" fillId="0" borderId="127" xfId="1" applyNumberFormat="1" applyFont="1" applyFill="1" applyBorder="1" applyAlignment="1">
      <alignment wrapText="1"/>
    </xf>
    <xf numFmtId="0" fontId="11" fillId="0" borderId="128" xfId="1" applyFont="1" applyFill="1" applyBorder="1" applyAlignment="1">
      <alignment vertical="center" wrapText="1"/>
    </xf>
    <xf numFmtId="0" fontId="11" fillId="0" borderId="40" xfId="1" applyFont="1" applyFill="1" applyBorder="1" applyAlignment="1">
      <alignment vertical="center" wrapText="1"/>
    </xf>
    <xf numFmtId="0" fontId="11" fillId="5" borderId="40" xfId="1" applyFont="1" applyFill="1" applyBorder="1" applyAlignment="1">
      <alignment horizontal="left" vertical="center" wrapText="1"/>
    </xf>
    <xf numFmtId="10" fontId="11" fillId="5" borderId="40" xfId="1" applyNumberFormat="1" applyFont="1" applyFill="1" applyBorder="1" applyAlignment="1">
      <alignment wrapText="1"/>
    </xf>
    <xf numFmtId="10" fontId="11" fillId="5" borderId="55" xfId="1" applyNumberFormat="1" applyFont="1" applyFill="1" applyBorder="1" applyAlignment="1">
      <alignment wrapText="1"/>
    </xf>
    <xf numFmtId="10" fontId="11" fillId="6" borderId="127" xfId="1" applyNumberFormat="1" applyFont="1" applyFill="1" applyBorder="1" applyAlignment="1">
      <alignment wrapText="1"/>
    </xf>
    <xf numFmtId="3" fontId="18" fillId="0" borderId="40" xfId="1" applyNumberFormat="1" applyFont="1" applyFill="1" applyBorder="1" applyAlignment="1">
      <alignment wrapText="1"/>
    </xf>
    <xf numFmtId="3" fontId="18" fillId="0" borderId="55" xfId="1" applyNumberFormat="1" applyFont="1" applyFill="1" applyBorder="1" applyAlignment="1">
      <alignment wrapText="1"/>
    </xf>
    <xf numFmtId="3" fontId="15" fillId="0" borderId="40" xfId="1" applyNumberFormat="1" applyFont="1" applyBorder="1" applyAlignment="1">
      <alignment wrapText="1"/>
    </xf>
    <xf numFmtId="3" fontId="15" fillId="0" borderId="55" xfId="1" applyNumberFormat="1" applyFont="1" applyBorder="1" applyAlignment="1">
      <alignment wrapText="1"/>
    </xf>
    <xf numFmtId="3" fontId="15" fillId="0" borderId="127" xfId="1" applyNumberFormat="1" applyFont="1" applyFill="1" applyBorder="1" applyAlignment="1">
      <alignment wrapText="1"/>
    </xf>
    <xf numFmtId="10" fontId="12" fillId="0" borderId="40" xfId="1" applyNumberFormat="1" applyFont="1" applyFill="1" applyBorder="1" applyAlignment="1">
      <alignment wrapText="1"/>
    </xf>
    <xf numFmtId="10" fontId="12" fillId="0" borderId="55" xfId="1" applyNumberFormat="1" applyFont="1" applyFill="1" applyBorder="1" applyAlignment="1">
      <alignment wrapText="1"/>
    </xf>
    <xf numFmtId="10" fontId="12" fillId="0" borderId="127" xfId="1" applyNumberFormat="1" applyFont="1" applyFill="1" applyBorder="1" applyAlignment="1">
      <alignment wrapText="1"/>
    </xf>
    <xf numFmtId="0" fontId="11" fillId="0" borderId="129" xfId="1" applyFont="1" applyFill="1" applyBorder="1" applyAlignment="1">
      <alignment vertical="center" wrapText="1"/>
    </xf>
    <xf numFmtId="0" fontId="11" fillId="0" borderId="13" xfId="1" applyFont="1" applyFill="1" applyBorder="1" applyAlignment="1">
      <alignment vertical="center" wrapText="1"/>
    </xf>
    <xf numFmtId="0" fontId="11" fillId="0" borderId="13" xfId="1" applyFont="1" applyFill="1" applyBorder="1" applyAlignment="1">
      <alignment horizontal="center" vertical="center" wrapText="1"/>
    </xf>
    <xf numFmtId="3" fontId="18" fillId="5" borderId="13" xfId="1" applyNumberFormat="1" applyFont="1" applyFill="1" applyBorder="1" applyAlignment="1">
      <alignment wrapText="1"/>
    </xf>
    <xf numFmtId="3" fontId="11" fillId="4" borderId="130" xfId="1" applyNumberFormat="1" applyFont="1" applyFill="1" applyBorder="1" applyAlignment="1">
      <alignment horizontal="center" wrapText="1"/>
    </xf>
    <xf numFmtId="0" fontId="11" fillId="7" borderId="131" xfId="1" applyFont="1" applyFill="1" applyBorder="1" applyAlignment="1">
      <alignment horizontal="center" vertical="center" wrapText="1"/>
    </xf>
    <xf numFmtId="0" fontId="11" fillId="7" borderId="131" xfId="1" applyFont="1" applyFill="1" applyBorder="1" applyAlignment="1">
      <alignment horizontal="center" wrapText="1"/>
    </xf>
    <xf numFmtId="3" fontId="11" fillId="7" borderId="131" xfId="1" applyNumberFormat="1" applyFont="1" applyFill="1" applyBorder="1" applyAlignment="1">
      <alignment horizontal="center" vertical="center" wrapText="1"/>
    </xf>
    <xf numFmtId="3" fontId="11" fillId="7" borderId="132" xfId="1" applyNumberFormat="1" applyFont="1" applyFill="1" applyBorder="1" applyAlignment="1">
      <alignment horizontal="center" vertical="center" wrapText="1"/>
    </xf>
    <xf numFmtId="3" fontId="11" fillId="0" borderId="133" xfId="1" applyNumberFormat="1" applyFont="1" applyFill="1" applyBorder="1" applyAlignment="1">
      <alignment horizontal="center" wrapText="1"/>
    </xf>
    <xf numFmtId="0" fontId="11" fillId="0" borderId="134" xfId="1" applyFont="1" applyFill="1" applyBorder="1" applyAlignment="1">
      <alignment horizontal="center" wrapText="1"/>
    </xf>
    <xf numFmtId="0" fontId="11" fillId="0" borderId="134" xfId="1" applyFont="1" applyFill="1" applyBorder="1" applyAlignment="1">
      <alignment horizontal="center" vertical="center" wrapText="1"/>
    </xf>
    <xf numFmtId="3" fontId="15" fillId="0" borderId="134" xfId="1" applyNumberFormat="1" applyFont="1" applyFill="1" applyBorder="1" applyAlignment="1">
      <alignment horizontal="right" wrapText="1"/>
    </xf>
    <xf numFmtId="3" fontId="15" fillId="0" borderId="135" xfId="1" applyNumberFormat="1" applyFont="1" applyFill="1" applyBorder="1" applyAlignment="1">
      <alignment horizontal="right" wrapText="1"/>
    </xf>
    <xf numFmtId="3" fontId="15" fillId="0" borderId="136" xfId="1" applyNumberFormat="1" applyFont="1" applyFill="1" applyBorder="1" applyAlignment="1">
      <alignment horizontal="right" wrapText="1"/>
    </xf>
    <xf numFmtId="3" fontId="11" fillId="0" borderId="137" xfId="1" applyNumberFormat="1" applyFont="1" applyFill="1" applyBorder="1" applyAlignment="1">
      <alignment horizontal="center" wrapText="1"/>
    </xf>
    <xf numFmtId="0" fontId="11" fillId="0" borderId="138" xfId="1" applyFont="1" applyFill="1" applyBorder="1" applyAlignment="1">
      <alignment horizontal="center" vertical="center" wrapText="1"/>
    </xf>
    <xf numFmtId="0" fontId="15" fillId="0" borderId="17" xfId="1" applyFont="1" applyFill="1" applyBorder="1" applyAlignment="1">
      <alignment horizontal="center" vertical="center" wrapText="1"/>
    </xf>
    <xf numFmtId="3" fontId="15" fillId="0" borderId="138" xfId="1" applyNumberFormat="1" applyFont="1" applyFill="1" applyBorder="1" applyAlignment="1">
      <alignment horizontal="right" wrapText="1"/>
    </xf>
    <xf numFmtId="3" fontId="15" fillId="0" borderId="1" xfId="1" applyNumberFormat="1" applyFont="1" applyFill="1" applyBorder="1" applyAlignment="1">
      <alignment horizontal="right" wrapText="1"/>
    </xf>
    <xf numFmtId="3" fontId="15" fillId="0" borderId="139" xfId="1" applyNumberFormat="1" applyFont="1" applyFill="1" applyBorder="1" applyAlignment="1">
      <alignment horizontal="right" wrapText="1"/>
    </xf>
    <xf numFmtId="3" fontId="15" fillId="0" borderId="140" xfId="1" applyNumberFormat="1" applyFont="1" applyFill="1" applyBorder="1" applyAlignment="1">
      <alignment horizontal="right" wrapText="1"/>
    </xf>
    <xf numFmtId="3" fontId="11" fillId="0" borderId="141" xfId="1" applyNumberFormat="1" applyFont="1" applyFill="1" applyBorder="1" applyAlignment="1">
      <alignment horizontal="center" wrapText="1"/>
    </xf>
    <xf numFmtId="0" fontId="15" fillId="0" borderId="138" xfId="1" applyFont="1" applyFill="1" applyBorder="1" applyAlignment="1">
      <alignment horizontal="center" vertical="center" wrapText="1"/>
    </xf>
    <xf numFmtId="3" fontId="15" fillId="0" borderId="17" xfId="1" applyNumberFormat="1" applyFont="1" applyFill="1" applyBorder="1" applyAlignment="1">
      <alignment horizontal="right" wrapText="1"/>
    </xf>
    <xf numFmtId="3" fontId="15" fillId="0" borderId="142" xfId="1" applyNumberFormat="1" applyFont="1" applyFill="1" applyBorder="1" applyAlignment="1">
      <alignment horizontal="right" wrapText="1"/>
    </xf>
    <xf numFmtId="3" fontId="15" fillId="0" borderId="135" xfId="1" applyNumberFormat="1" applyFont="1" applyFill="1" applyBorder="1" applyAlignment="1">
      <alignment wrapText="1"/>
    </xf>
    <xf numFmtId="3" fontId="15" fillId="0" borderId="134" xfId="1" applyNumberFormat="1" applyFont="1" applyFill="1" applyBorder="1" applyAlignment="1">
      <alignment wrapText="1"/>
    </xf>
    <xf numFmtId="3" fontId="15" fillId="0" borderId="136" xfId="1" applyNumberFormat="1" applyFont="1" applyFill="1" applyBorder="1" applyAlignment="1">
      <alignment wrapText="1"/>
    </xf>
    <xf numFmtId="0" fontId="11" fillId="0" borderId="138" xfId="1" applyFont="1" applyFill="1" applyBorder="1" applyAlignment="1">
      <alignment horizontal="center" wrapText="1"/>
    </xf>
    <xf numFmtId="3" fontId="15" fillId="0" borderId="139" xfId="1" applyNumberFormat="1" applyFont="1" applyFill="1" applyBorder="1" applyAlignment="1">
      <alignment wrapText="1"/>
    </xf>
    <xf numFmtId="3" fontId="15" fillId="0" borderId="138" xfId="1" applyNumberFormat="1" applyFont="1" applyFill="1" applyBorder="1" applyAlignment="1">
      <alignment wrapText="1"/>
    </xf>
    <xf numFmtId="3" fontId="15" fillId="0" borderId="140" xfId="1" applyNumberFormat="1" applyFont="1" applyFill="1" applyBorder="1" applyAlignment="1">
      <alignment wrapText="1"/>
    </xf>
    <xf numFmtId="3" fontId="19" fillId="0" borderId="134" xfId="1" applyNumberFormat="1" applyFont="1" applyFill="1" applyBorder="1" applyAlignment="1">
      <alignment wrapText="1"/>
    </xf>
    <xf numFmtId="3" fontId="19" fillId="0" borderId="138" xfId="1" applyNumberFormat="1" applyFont="1" applyFill="1" applyBorder="1" applyAlignment="1">
      <alignment wrapText="1"/>
    </xf>
    <xf numFmtId="0" fontId="11" fillId="0" borderId="17" xfId="1" applyFont="1" applyFill="1" applyBorder="1" applyAlignment="1">
      <alignment horizontal="center" wrapText="1"/>
    </xf>
    <xf numFmtId="3" fontId="15" fillId="0" borderId="17" xfId="1" applyNumberFormat="1" applyFont="1" applyFill="1" applyBorder="1" applyAlignment="1">
      <alignment wrapText="1"/>
    </xf>
    <xf numFmtId="3" fontId="15" fillId="0" borderId="1" xfId="1" applyNumberFormat="1" applyFont="1" applyFill="1" applyBorder="1" applyAlignment="1">
      <alignment wrapText="1"/>
    </xf>
    <xf numFmtId="3" fontId="15" fillId="0" borderId="142" xfId="1" applyNumberFormat="1" applyFont="1" applyFill="1" applyBorder="1" applyAlignment="1">
      <alignment wrapText="1"/>
    </xf>
    <xf numFmtId="3" fontId="19" fillId="0" borderId="135" xfId="1" applyNumberFormat="1" applyFont="1" applyFill="1" applyBorder="1" applyAlignment="1">
      <alignment wrapText="1"/>
    </xf>
    <xf numFmtId="0" fontId="1" fillId="0" borderId="0" xfId="1" applyFill="1" applyBorder="1" applyAlignment="1">
      <alignment wrapText="1"/>
    </xf>
    <xf numFmtId="3" fontId="19" fillId="0" borderId="139" xfId="1" applyNumberFormat="1" applyFont="1" applyFill="1" applyBorder="1" applyAlignment="1">
      <alignment wrapText="1"/>
    </xf>
    <xf numFmtId="0" fontId="15" fillId="0" borderId="134" xfId="1" applyFont="1" applyFill="1" applyBorder="1" applyAlignment="1">
      <alignment wrapText="1"/>
    </xf>
    <xf numFmtId="0" fontId="11" fillId="0" borderId="17" xfId="1" applyFont="1" applyFill="1" applyBorder="1" applyAlignment="1">
      <alignment horizontal="center" vertical="center" wrapText="1"/>
    </xf>
    <xf numFmtId="0" fontId="15" fillId="0" borderId="135" xfId="1" applyFont="1" applyFill="1" applyBorder="1" applyAlignment="1">
      <alignment wrapText="1"/>
    </xf>
    <xf numFmtId="3" fontId="11" fillId="0" borderId="143" xfId="1" applyNumberFormat="1" applyFont="1" applyFill="1" applyBorder="1" applyAlignment="1">
      <alignment horizontal="center" wrapText="1"/>
    </xf>
    <xf numFmtId="0" fontId="11" fillId="0" borderId="144" xfId="1" applyFont="1" applyFill="1" applyBorder="1" applyAlignment="1">
      <alignment horizontal="center" vertical="center" wrapText="1"/>
    </xf>
    <xf numFmtId="0" fontId="15" fillId="0" borderId="144" xfId="1" applyFont="1" applyFill="1" applyBorder="1" applyAlignment="1">
      <alignment horizontal="center" vertical="center" wrapText="1"/>
    </xf>
    <xf numFmtId="3" fontId="15" fillId="0" borderId="144" xfId="1" applyNumberFormat="1" applyFont="1" applyFill="1" applyBorder="1" applyAlignment="1">
      <alignment horizontal="right" wrapText="1"/>
    </xf>
    <xf numFmtId="3" fontId="15" fillId="0" borderId="145" xfId="1" applyNumberFormat="1" applyFont="1" applyFill="1" applyBorder="1" applyAlignment="1">
      <alignment horizontal="right" wrapText="1"/>
    </xf>
    <xf numFmtId="3" fontId="15" fillId="0" borderId="146" xfId="1" applyNumberFormat="1" applyFont="1" applyFill="1" applyBorder="1" applyAlignment="1">
      <alignment horizontal="right" wrapText="1"/>
    </xf>
    <xf numFmtId="3" fontId="11" fillId="0" borderId="147" xfId="1" applyNumberFormat="1" applyFont="1" applyFill="1" applyBorder="1" applyAlignment="1">
      <alignment horizontal="center" wrapText="1"/>
    </xf>
    <xf numFmtId="0" fontId="11" fillId="0" borderId="148" xfId="1" applyFont="1" applyFill="1" applyBorder="1" applyAlignment="1">
      <alignment horizontal="center" wrapText="1"/>
    </xf>
    <xf numFmtId="0" fontId="11" fillId="0" borderId="148" xfId="1" applyFont="1" applyFill="1" applyBorder="1" applyAlignment="1">
      <alignment horizontal="center" vertical="center" wrapText="1"/>
    </xf>
    <xf numFmtId="3" fontId="15" fillId="0" borderId="149" xfId="1" applyNumberFormat="1" applyFont="1" applyFill="1" applyBorder="1" applyAlignment="1">
      <alignment wrapText="1"/>
    </xf>
    <xf numFmtId="3" fontId="15" fillId="0" borderId="148" xfId="1" applyNumberFormat="1" applyFont="1" applyFill="1" applyBorder="1" applyAlignment="1">
      <alignment wrapText="1"/>
    </xf>
    <xf numFmtId="3" fontId="15" fillId="0" borderId="150" xfId="1" applyNumberFormat="1" applyFont="1" applyFill="1" applyBorder="1" applyAlignment="1">
      <alignment wrapText="1"/>
    </xf>
    <xf numFmtId="0" fontId="11" fillId="0" borderId="144" xfId="1" applyFont="1" applyFill="1" applyBorder="1" applyAlignment="1">
      <alignment horizontal="center" wrapText="1"/>
    </xf>
    <xf numFmtId="3" fontId="15" fillId="0" borderId="145" xfId="1" applyNumberFormat="1" applyFont="1" applyFill="1" applyBorder="1" applyAlignment="1">
      <alignment wrapText="1"/>
    </xf>
    <xf numFmtId="3" fontId="15" fillId="0" borderId="144" xfId="1" applyNumberFormat="1" applyFont="1" applyFill="1" applyBorder="1" applyAlignment="1">
      <alignment wrapText="1"/>
    </xf>
    <xf numFmtId="3" fontId="15" fillId="0" borderId="146" xfId="1" applyNumberFormat="1" applyFont="1" applyFill="1" applyBorder="1" applyAlignment="1">
      <alignment wrapText="1"/>
    </xf>
    <xf numFmtId="0" fontId="15" fillId="0" borderId="148" xfId="1" applyFont="1" applyFill="1" applyBorder="1" applyAlignment="1">
      <alignment wrapText="1"/>
    </xf>
    <xf numFmtId="3" fontId="15" fillId="0" borderId="151" xfId="1" applyNumberFormat="1" applyFont="1" applyFill="1" applyBorder="1" applyAlignment="1">
      <alignment wrapText="1"/>
    </xf>
    <xf numFmtId="0" fontId="11" fillId="0" borderId="144" xfId="1" applyFont="1" applyFill="1" applyBorder="1" applyAlignment="1">
      <alignment wrapText="1"/>
    </xf>
    <xf numFmtId="3" fontId="15" fillId="0" borderId="152" xfId="1" applyNumberFormat="1" applyFont="1" applyFill="1" applyBorder="1" applyAlignment="1">
      <alignment wrapText="1"/>
    </xf>
    <xf numFmtId="0" fontId="1" fillId="0" borderId="0" xfId="1" applyFill="1" applyBorder="1" applyAlignment="1">
      <alignment vertical="center"/>
    </xf>
    <xf numFmtId="0" fontId="1" fillId="0" borderId="0" xfId="1" applyFill="1" applyBorder="1" applyAlignment="1"/>
    <xf numFmtId="3" fontId="11" fillId="0" borderId="120" xfId="1" applyNumberFormat="1" applyFont="1" applyFill="1" applyBorder="1" applyAlignment="1">
      <alignment horizontal="center" wrapText="1"/>
    </xf>
    <xf numFmtId="0" fontId="11" fillId="0" borderId="121" xfId="1" applyFont="1" applyFill="1" applyBorder="1" applyAlignment="1">
      <alignment horizontal="center" wrapText="1"/>
    </xf>
    <xf numFmtId="3" fontId="15" fillId="0" borderId="124" xfId="1" applyNumberFormat="1" applyFont="1" applyFill="1" applyBorder="1" applyAlignment="1">
      <alignment wrapText="1"/>
    </xf>
    <xf numFmtId="3" fontId="15" fillId="0" borderId="121" xfId="1" applyNumberFormat="1" applyFont="1" applyFill="1" applyBorder="1" applyAlignment="1">
      <alignment wrapText="1"/>
    </xf>
    <xf numFmtId="3" fontId="15" fillId="0" borderId="125" xfId="1" applyNumberFormat="1" applyFont="1" applyFill="1" applyBorder="1" applyAlignment="1">
      <alignment wrapText="1"/>
    </xf>
    <xf numFmtId="3" fontId="11" fillId="0" borderId="153" xfId="1" applyNumberFormat="1" applyFont="1" applyFill="1" applyBorder="1" applyAlignment="1">
      <alignment horizontal="center" wrapText="1"/>
    </xf>
    <xf numFmtId="0" fontId="11" fillId="0" borderId="154" xfId="1" applyFont="1" applyFill="1" applyBorder="1" applyAlignment="1">
      <alignment horizontal="center" wrapText="1"/>
    </xf>
    <xf numFmtId="3" fontId="15" fillId="0" borderId="155" xfId="1" applyNumberFormat="1" applyFont="1" applyFill="1" applyBorder="1" applyAlignment="1">
      <alignment wrapText="1"/>
    </xf>
    <xf numFmtId="3" fontId="15" fillId="0" borderId="154" xfId="1" applyNumberFormat="1" applyFont="1" applyFill="1" applyBorder="1" applyAlignment="1">
      <alignment wrapText="1"/>
    </xf>
    <xf numFmtId="3" fontId="15" fillId="0" borderId="156" xfId="1" applyNumberFormat="1" applyFont="1" applyFill="1" applyBorder="1" applyAlignment="1">
      <alignment wrapText="1"/>
    </xf>
    <xf numFmtId="3" fontId="11" fillId="4" borderId="137" xfId="1" applyNumberFormat="1" applyFont="1" applyFill="1" applyBorder="1" applyAlignment="1">
      <alignment horizontal="center" wrapText="1"/>
    </xf>
    <xf numFmtId="0" fontId="11" fillId="7" borderId="138" xfId="1" applyFont="1" applyFill="1" applyBorder="1" applyAlignment="1">
      <alignment horizontal="center" vertical="center" wrapText="1"/>
    </xf>
    <xf numFmtId="3" fontId="11" fillId="7" borderId="119" xfId="1" applyNumberFormat="1" applyFont="1" applyFill="1" applyBorder="1" applyAlignment="1">
      <alignment horizontal="center" vertical="center" wrapText="1"/>
    </xf>
    <xf numFmtId="3" fontId="15" fillId="4" borderId="139" xfId="1" applyNumberFormat="1" applyFont="1" applyFill="1" applyBorder="1" applyAlignment="1">
      <alignment wrapText="1"/>
    </xf>
    <xf numFmtId="3" fontId="15" fillId="4" borderId="138" xfId="1" applyNumberFormat="1" applyFont="1" applyFill="1" applyBorder="1" applyAlignment="1">
      <alignment wrapText="1"/>
    </xf>
    <xf numFmtId="3" fontId="15" fillId="4" borderId="157" xfId="1" applyNumberFormat="1" applyFont="1" applyFill="1" applyBorder="1" applyAlignment="1">
      <alignment wrapText="1"/>
    </xf>
    <xf numFmtId="3" fontId="15" fillId="4" borderId="131" xfId="1" applyNumberFormat="1" applyFont="1" applyFill="1" applyBorder="1" applyAlignment="1">
      <alignment wrapText="1"/>
    </xf>
    <xf numFmtId="3" fontId="15" fillId="4" borderId="158" xfId="1" applyNumberFormat="1" applyFont="1" applyFill="1" applyBorder="1" applyAlignment="1">
      <alignment wrapText="1"/>
    </xf>
    <xf numFmtId="3" fontId="11" fillId="8" borderId="134" xfId="1" applyNumberFormat="1" applyFont="1" applyFill="1" applyBorder="1" applyAlignment="1">
      <alignment horizontal="center" wrapText="1"/>
    </xf>
    <xf numFmtId="0" fontId="11" fillId="0" borderId="135" xfId="1" applyFont="1" applyFill="1" applyBorder="1" applyAlignment="1">
      <alignment horizontal="center" wrapText="1"/>
    </xf>
    <xf numFmtId="3" fontId="15" fillId="8" borderId="135" xfId="1" applyNumberFormat="1" applyFont="1" applyFill="1" applyBorder="1" applyAlignment="1">
      <alignment wrapText="1"/>
    </xf>
    <xf numFmtId="3" fontId="15" fillId="0" borderId="50" xfId="1" applyNumberFormat="1" applyFont="1" applyFill="1" applyBorder="1" applyAlignment="1">
      <alignment wrapText="1"/>
    </xf>
    <xf numFmtId="3" fontId="15" fillId="0" borderId="47" xfId="1" applyNumberFormat="1" applyFont="1" applyFill="1" applyBorder="1" applyAlignment="1">
      <alignment wrapText="1"/>
    </xf>
    <xf numFmtId="3" fontId="11" fillId="8" borderId="138" xfId="1" applyNumberFormat="1" applyFont="1" applyFill="1" applyBorder="1" applyAlignment="1">
      <alignment horizontal="center" wrapText="1"/>
    </xf>
    <xf numFmtId="0" fontId="15" fillId="0" borderId="138" xfId="1" applyFont="1" applyFill="1" applyBorder="1" applyAlignment="1">
      <alignment horizontal="center" wrapText="1"/>
    </xf>
    <xf numFmtId="3" fontId="15" fillId="8" borderId="139" xfId="1" applyNumberFormat="1" applyFont="1" applyFill="1" applyBorder="1" applyAlignment="1">
      <alignment wrapText="1"/>
    </xf>
    <xf numFmtId="3" fontId="11" fillId="8" borderId="133" xfId="1" applyNumberFormat="1" applyFont="1" applyFill="1" applyBorder="1" applyAlignment="1">
      <alignment horizontal="center" wrapText="1"/>
    </xf>
    <xf numFmtId="0" fontId="11" fillId="8" borderId="134" xfId="1" applyFont="1" applyFill="1" applyBorder="1" applyAlignment="1">
      <alignment horizontal="center" wrapText="1"/>
    </xf>
    <xf numFmtId="3" fontId="15" fillId="8" borderId="134" xfId="1" applyNumberFormat="1" applyFont="1" applyFill="1" applyBorder="1" applyAlignment="1">
      <alignment wrapText="1"/>
    </xf>
    <xf numFmtId="3" fontId="11" fillId="8" borderId="137" xfId="1" applyNumberFormat="1" applyFont="1" applyFill="1" applyBorder="1" applyAlignment="1">
      <alignment horizontal="center" wrapText="1"/>
    </xf>
    <xf numFmtId="0" fontId="11" fillId="8" borderId="138" xfId="1" applyFont="1" applyFill="1" applyBorder="1" applyAlignment="1">
      <alignment horizontal="center" vertical="center" wrapText="1"/>
    </xf>
    <xf numFmtId="0" fontId="15" fillId="8" borderId="138" xfId="1" applyFont="1" applyFill="1" applyBorder="1" applyAlignment="1">
      <alignment horizontal="center" wrapText="1"/>
    </xf>
    <xf numFmtId="3" fontId="15" fillId="8" borderId="9" xfId="1" applyNumberFormat="1" applyFont="1" applyFill="1" applyBorder="1" applyAlignment="1">
      <alignment wrapText="1"/>
    </xf>
    <xf numFmtId="3" fontId="15" fillId="8" borderId="138" xfId="1" applyNumberFormat="1" applyFont="1" applyFill="1" applyBorder="1" applyAlignment="1">
      <alignment wrapText="1"/>
    </xf>
    <xf numFmtId="0" fontId="11" fillId="8" borderId="138" xfId="1" applyFont="1" applyFill="1" applyBorder="1" applyAlignment="1">
      <alignment horizontal="center" wrapText="1"/>
    </xf>
    <xf numFmtId="3" fontId="15" fillId="0" borderId="9" xfId="1" applyNumberFormat="1" applyFont="1" applyFill="1" applyBorder="1" applyAlignment="1">
      <alignment wrapText="1"/>
    </xf>
    <xf numFmtId="0" fontId="20" fillId="0" borderId="134" xfId="1" applyFont="1" applyFill="1" applyBorder="1" applyAlignment="1">
      <alignment horizontal="center" vertical="center" wrapText="1"/>
    </xf>
    <xf numFmtId="0" fontId="11" fillId="8" borderId="17" xfId="1" applyFont="1" applyFill="1" applyBorder="1" applyAlignment="1">
      <alignment horizontal="center" wrapText="1"/>
    </xf>
    <xf numFmtId="0" fontId="1" fillId="8" borderId="0" xfId="1" applyFill="1" applyBorder="1" applyAlignment="1">
      <alignment wrapText="1"/>
    </xf>
    <xf numFmtId="3" fontId="15" fillId="8" borderId="17" xfId="1" applyNumberFormat="1" applyFont="1" applyFill="1" applyBorder="1" applyAlignment="1">
      <alignment wrapText="1"/>
    </xf>
    <xf numFmtId="3" fontId="15" fillId="8" borderId="144" xfId="1" applyNumberFormat="1" applyFont="1" applyFill="1" applyBorder="1" applyAlignment="1">
      <alignment wrapText="1"/>
    </xf>
    <xf numFmtId="0" fontId="11" fillId="0" borderId="159" xfId="1" applyFont="1" applyFill="1" applyBorder="1" applyAlignment="1">
      <alignment horizontal="center" wrapText="1"/>
    </xf>
    <xf numFmtId="0" fontId="11" fillId="0" borderId="160" xfId="1" applyFont="1" applyFill="1" applyBorder="1" applyAlignment="1">
      <alignment horizontal="center" wrapText="1"/>
    </xf>
    <xf numFmtId="3" fontId="15" fillId="8" borderId="145" xfId="1" applyNumberFormat="1" applyFont="1" applyFill="1" applyBorder="1" applyAlignment="1">
      <alignment wrapText="1"/>
    </xf>
    <xf numFmtId="0" fontId="15" fillId="0" borderId="154" xfId="1" applyFont="1" applyFill="1" applyBorder="1" applyAlignment="1">
      <alignment horizontal="center" wrapText="1"/>
    </xf>
    <xf numFmtId="0" fontId="11" fillId="8" borderId="148" xfId="1" applyFont="1" applyFill="1" applyBorder="1" applyAlignment="1">
      <alignment horizontal="center" wrapText="1"/>
    </xf>
    <xf numFmtId="3" fontId="15" fillId="8" borderId="148" xfId="1" applyNumberFormat="1" applyFont="1" applyFill="1" applyBorder="1" applyAlignment="1">
      <alignment wrapText="1"/>
    </xf>
    <xf numFmtId="3" fontId="15" fillId="8" borderId="149" xfId="1" applyNumberFormat="1" applyFont="1" applyFill="1" applyBorder="1" applyAlignment="1">
      <alignment wrapText="1"/>
    </xf>
    <xf numFmtId="3" fontId="11" fillId="8" borderId="143" xfId="1" applyNumberFormat="1" applyFont="1" applyFill="1" applyBorder="1" applyAlignment="1">
      <alignment horizontal="center" wrapText="1"/>
    </xf>
    <xf numFmtId="0" fontId="11" fillId="8" borderId="144" xfId="1" applyFont="1" applyFill="1" applyBorder="1" applyAlignment="1">
      <alignment horizontal="center" wrapText="1"/>
    </xf>
    <xf numFmtId="3" fontId="15" fillId="0" borderId="144" xfId="1" applyNumberFormat="1" applyFont="1" applyBorder="1" applyAlignment="1">
      <alignment wrapText="1"/>
    </xf>
    <xf numFmtId="0" fontId="11" fillId="7" borderId="138" xfId="1" applyFont="1" applyFill="1" applyBorder="1" applyAlignment="1">
      <alignment horizontal="center" wrapText="1"/>
    </xf>
    <xf numFmtId="3" fontId="11" fillId="4" borderId="131" xfId="1" applyNumberFormat="1" applyFont="1" applyFill="1" applyBorder="1" applyAlignment="1">
      <alignment horizontal="center" vertical="center" wrapText="1"/>
    </xf>
    <xf numFmtId="3" fontId="15" fillId="4" borderId="124" xfId="1" applyNumberFormat="1" applyFont="1" applyFill="1" applyBorder="1" applyAlignment="1">
      <alignment wrapText="1"/>
    </xf>
    <xf numFmtId="0" fontId="11" fillId="8" borderId="134" xfId="1" applyFont="1" applyFill="1" applyBorder="1" applyAlignment="1">
      <alignment horizontal="center" vertical="center" wrapText="1"/>
    </xf>
    <xf numFmtId="0" fontId="15" fillId="8" borderId="138" xfId="1" applyFont="1" applyFill="1" applyBorder="1" applyAlignment="1">
      <alignment horizontal="center" vertical="center" wrapText="1"/>
    </xf>
    <xf numFmtId="3" fontId="11" fillId="8" borderId="130" xfId="1" applyNumberFormat="1" applyFont="1" applyFill="1" applyBorder="1" applyAlignment="1">
      <alignment horizontal="center" wrapText="1"/>
    </xf>
    <xf numFmtId="0" fontId="11" fillId="8" borderId="131" xfId="1" applyFont="1" applyFill="1" applyBorder="1" applyAlignment="1">
      <alignment horizontal="center" wrapText="1"/>
    </xf>
    <xf numFmtId="3" fontId="15" fillId="8" borderId="157" xfId="1" applyNumberFormat="1" applyFont="1" applyFill="1" applyBorder="1" applyAlignment="1">
      <alignment wrapText="1"/>
    </xf>
    <xf numFmtId="3" fontId="15" fillId="8" borderId="131" xfId="1" applyNumberFormat="1" applyFont="1" applyFill="1" applyBorder="1" applyAlignment="1">
      <alignment wrapText="1"/>
    </xf>
    <xf numFmtId="3" fontId="15" fillId="0" borderId="131" xfId="1" applyNumberFormat="1" applyFont="1" applyFill="1" applyBorder="1" applyAlignment="1">
      <alignment wrapText="1"/>
    </xf>
    <xf numFmtId="3" fontId="15" fillId="0" borderId="158" xfId="1" applyNumberFormat="1" applyFont="1" applyFill="1" applyBorder="1" applyAlignment="1">
      <alignment wrapText="1"/>
    </xf>
    <xf numFmtId="0" fontId="15" fillId="8" borderId="144" xfId="1" applyFont="1" applyFill="1" applyBorder="1" applyAlignment="1">
      <alignment horizontal="center" wrapText="1"/>
    </xf>
    <xf numFmtId="3" fontId="11" fillId="0" borderId="161" xfId="1" applyNumberFormat="1" applyFont="1" applyFill="1" applyBorder="1" applyAlignment="1">
      <alignment horizontal="center" wrapText="1"/>
    </xf>
    <xf numFmtId="0" fontId="21" fillId="0" borderId="134" xfId="1" applyFont="1" applyFill="1" applyBorder="1" applyAlignment="1">
      <alignment wrapText="1"/>
    </xf>
    <xf numFmtId="0" fontId="21" fillId="0" borderId="136" xfId="1" applyFont="1" applyFill="1" applyBorder="1" applyAlignment="1">
      <alignment wrapText="1"/>
    </xf>
    <xf numFmtId="3" fontId="11" fillId="8" borderId="153" xfId="1" applyNumberFormat="1" applyFont="1" applyFill="1" applyBorder="1" applyAlignment="1">
      <alignment horizontal="center" wrapText="1"/>
    </xf>
    <xf numFmtId="0" fontId="11" fillId="8" borderId="162" xfId="1" applyFont="1" applyFill="1" applyBorder="1" applyAlignment="1">
      <alignment horizontal="center" wrapText="1"/>
    </xf>
    <xf numFmtId="0" fontId="11" fillId="8" borderId="161" xfId="1" applyFont="1" applyFill="1" applyBorder="1" applyAlignment="1">
      <alignment horizontal="center" wrapText="1"/>
    </xf>
    <xf numFmtId="0" fontId="11" fillId="8" borderId="163" xfId="1" applyFont="1" applyFill="1" applyBorder="1" applyAlignment="1">
      <alignment horizontal="center" wrapText="1"/>
    </xf>
    <xf numFmtId="0" fontId="11" fillId="0" borderId="130" xfId="1" applyFont="1" applyFill="1" applyBorder="1" applyAlignment="1">
      <alignment vertical="center" wrapText="1"/>
    </xf>
    <xf numFmtId="0" fontId="11" fillId="0" borderId="131" xfId="1" applyFont="1" applyFill="1" applyBorder="1" applyAlignment="1">
      <alignment vertical="center" wrapText="1"/>
    </xf>
    <xf numFmtId="0" fontId="15" fillId="0" borderId="164" xfId="1" applyFont="1" applyFill="1" applyBorder="1" applyAlignment="1">
      <alignment horizontal="center" wrapText="1"/>
    </xf>
    <xf numFmtId="3" fontId="15" fillId="0" borderId="132" xfId="1" applyNumberFormat="1" applyFont="1" applyFill="1" applyBorder="1" applyAlignment="1">
      <alignment wrapText="1"/>
    </xf>
    <xf numFmtId="0" fontId="15" fillId="0" borderId="0" xfId="1" applyFont="1" applyFill="1" applyBorder="1" applyAlignment="1">
      <alignment wrapText="1"/>
    </xf>
    <xf numFmtId="3" fontId="15" fillId="0" borderId="0" xfId="1" applyNumberFormat="1" applyFont="1" applyFill="1" applyBorder="1" applyAlignment="1">
      <alignment wrapText="1"/>
    </xf>
    <xf numFmtId="3" fontId="15" fillId="0" borderId="0" xfId="1" applyNumberFormat="1" applyFont="1" applyBorder="1" applyAlignment="1">
      <alignment wrapText="1"/>
    </xf>
    <xf numFmtId="0" fontId="21" fillId="0" borderId="0" xfId="1" applyFont="1" applyBorder="1" applyAlignment="1">
      <alignment wrapText="1"/>
    </xf>
    <xf numFmtId="0" fontId="21" fillId="0" borderId="165" xfId="1" applyFont="1" applyBorder="1" applyAlignment="1">
      <alignment wrapText="1"/>
    </xf>
    <xf numFmtId="0" fontId="21" fillId="0" borderId="165" xfId="1" applyFont="1" applyFill="1" applyBorder="1" applyAlignment="1">
      <alignment wrapText="1"/>
    </xf>
    <xf numFmtId="0" fontId="1" fillId="0" borderId="0" xfId="1" applyBorder="1" applyAlignment="1">
      <alignment wrapText="1"/>
    </xf>
    <xf numFmtId="0" fontId="15" fillId="0" borderId="0" xfId="1" applyFont="1" applyBorder="1" applyAlignment="1">
      <alignment wrapText="1"/>
    </xf>
    <xf numFmtId="0" fontId="15" fillId="4" borderId="0" xfId="1" applyFont="1" applyFill="1" applyBorder="1" applyAlignment="1">
      <alignment wrapText="1"/>
    </xf>
    <xf numFmtId="3" fontId="15" fillId="4" borderId="0" xfId="1" applyNumberFormat="1" applyFont="1" applyFill="1" applyBorder="1" applyAlignment="1">
      <alignment wrapText="1"/>
    </xf>
    <xf numFmtId="0" fontId="1" fillId="0" borderId="0" xfId="1" applyFont="1" applyBorder="1" applyAlignment="1">
      <alignment wrapText="1"/>
    </xf>
    <xf numFmtId="3" fontId="1" fillId="0" borderId="0" xfId="1" applyNumberFormat="1" applyFont="1" applyBorder="1" applyAlignment="1">
      <alignment wrapText="1"/>
    </xf>
    <xf numFmtId="0" fontId="1" fillId="0" borderId="0" xfId="1" applyFont="1" applyFill="1" applyBorder="1" applyAlignment="1">
      <alignment wrapText="1"/>
    </xf>
    <xf numFmtId="0" fontId="1" fillId="0" borderId="1" xfId="2" applyBorder="1"/>
    <xf numFmtId="0" fontId="2" fillId="0" borderId="17" xfId="1" applyFont="1" applyFill="1" applyBorder="1" applyAlignment="1" applyProtection="1">
      <alignment horizontal="center" vertical="center" wrapText="1"/>
    </xf>
    <xf numFmtId="0" fontId="2" fillId="0" borderId="18" xfId="2" applyFont="1" applyBorder="1" applyAlignment="1">
      <alignment horizontal="center" vertical="center" wrapText="1"/>
    </xf>
    <xf numFmtId="3" fontId="2" fillId="0" borderId="18" xfId="1" applyNumberFormat="1" applyFont="1" applyFill="1" applyBorder="1" applyAlignment="1">
      <alignment horizontal="center" vertical="center" wrapText="1"/>
    </xf>
    <xf numFmtId="0" fontId="2" fillId="0" borderId="6" xfId="1" applyFont="1" applyFill="1" applyBorder="1" applyAlignment="1">
      <alignment horizontal="center" vertical="center" wrapText="1"/>
    </xf>
    <xf numFmtId="0" fontId="2" fillId="0" borderId="6" xfId="1" applyFont="1" applyBorder="1" applyAlignment="1">
      <alignment horizontal="center" vertical="center" wrapText="1"/>
    </xf>
    <xf numFmtId="3" fontId="2" fillId="0" borderId="18" xfId="1" applyNumberFormat="1" applyFont="1" applyFill="1" applyBorder="1" applyAlignment="1" applyProtection="1">
      <alignment horizontal="center" vertical="center" wrapText="1"/>
      <protection locked="0"/>
    </xf>
    <xf numFmtId="3" fontId="2" fillId="0" borderId="21" xfId="1" applyNumberFormat="1" applyFont="1" applyFill="1" applyBorder="1" applyAlignment="1" applyProtection="1">
      <alignment horizontal="center" vertical="center" wrapText="1"/>
      <protection locked="0"/>
    </xf>
    <xf numFmtId="0" fontId="2" fillId="0" borderId="17" xfId="1" applyFont="1" applyFill="1" applyBorder="1" applyAlignment="1" applyProtection="1">
      <alignment horizontal="center" vertical="center" wrapText="1"/>
    </xf>
    <xf numFmtId="3" fontId="2" fillId="0" borderId="8" xfId="1" applyNumberFormat="1" applyFont="1" applyFill="1" applyBorder="1" applyAlignment="1" applyProtection="1">
      <alignment horizontal="center" vertical="center" wrapText="1"/>
      <protection locked="0"/>
    </xf>
    <xf numFmtId="3" fontId="2" fillId="0" borderId="19" xfId="1" applyNumberFormat="1" applyFont="1" applyFill="1" applyBorder="1" applyAlignment="1" applyProtection="1">
      <alignment horizontal="left" vertical="center" wrapText="1"/>
      <protection locked="0"/>
    </xf>
    <xf numFmtId="3" fontId="2" fillId="0" borderId="19" xfId="1" applyNumberFormat="1" applyFont="1" applyFill="1" applyBorder="1" applyAlignment="1" applyProtection="1">
      <alignment horizontal="center" vertical="center" wrapText="1"/>
      <protection locked="0"/>
    </xf>
    <xf numFmtId="3" fontId="2" fillId="0" borderId="12" xfId="1" applyNumberFormat="1" applyFont="1" applyFill="1" applyBorder="1" applyAlignment="1" applyProtection="1">
      <alignment horizontal="center" vertical="center" wrapText="1"/>
      <protection locked="0"/>
    </xf>
    <xf numFmtId="3" fontId="2" fillId="0" borderId="17" xfId="1" applyNumberFormat="1" applyFont="1" applyFill="1" applyBorder="1" applyAlignment="1" applyProtection="1">
      <alignment vertical="center" wrapText="1"/>
      <protection locked="0"/>
    </xf>
    <xf numFmtId="3" fontId="2" fillId="8" borderId="110" xfId="1" applyNumberFormat="1" applyFont="1" applyFill="1" applyBorder="1" applyAlignment="1" applyProtection="1">
      <alignment vertical="center"/>
      <protection locked="0"/>
    </xf>
    <xf numFmtId="0" fontId="2" fillId="0" borderId="0" xfId="1" applyFont="1" applyFill="1" applyAlignment="1">
      <alignment vertical="center"/>
    </xf>
    <xf numFmtId="0" fontId="2" fillId="0" borderId="0" xfId="4" applyFont="1" applyFill="1" applyAlignment="1">
      <alignment horizontal="right" vertical="center"/>
    </xf>
    <xf numFmtId="0" fontId="2" fillId="0" borderId="0" xfId="1" applyFont="1" applyAlignment="1">
      <alignment horizontal="left" vertical="center"/>
    </xf>
    <xf numFmtId="0" fontId="11" fillId="0" borderId="0" xfId="1" applyFont="1" applyAlignment="1">
      <alignment horizontal="center" vertical="center"/>
    </xf>
    <xf numFmtId="0" fontId="11" fillId="0" borderId="0" xfId="1" applyFont="1" applyFill="1" applyAlignment="1">
      <alignment horizontal="center" vertical="center"/>
    </xf>
    <xf numFmtId="3" fontId="2" fillId="0" borderId="6" xfId="1" applyNumberFormat="1" applyFont="1" applyFill="1" applyBorder="1" applyAlignment="1">
      <alignment vertical="center" wrapText="1"/>
    </xf>
    <xf numFmtId="3" fontId="5" fillId="0" borderId="6" xfId="1" applyNumberFormat="1" applyFont="1" applyFill="1" applyBorder="1" applyAlignment="1">
      <alignment vertical="center" wrapText="1"/>
    </xf>
    <xf numFmtId="0" fontId="2" fillId="0" borderId="6" xfId="1" applyFont="1" applyFill="1" applyBorder="1" applyAlignment="1">
      <alignment horizontal="center" vertical="center"/>
    </xf>
    <xf numFmtId="1" fontId="5" fillId="0" borderId="6" xfId="1" applyNumberFormat="1" applyFont="1" applyFill="1" applyBorder="1" applyAlignment="1" applyProtection="1">
      <alignment horizontal="center" vertical="center" wrapText="1"/>
      <protection locked="0"/>
    </xf>
    <xf numFmtId="0" fontId="2" fillId="0" borderId="0" xfId="1" applyFont="1" applyFill="1" applyBorder="1" applyAlignment="1" applyProtection="1">
      <alignment horizontal="right" vertical="center" wrapText="1"/>
      <protection locked="0"/>
    </xf>
    <xf numFmtId="0" fontId="2" fillId="0" borderId="0" xfId="1" applyFont="1" applyFill="1" applyBorder="1" applyAlignment="1" applyProtection="1">
      <alignment horizontal="left" vertical="center" wrapText="1"/>
      <protection locked="0"/>
    </xf>
    <xf numFmtId="0" fontId="2" fillId="0" borderId="0" xfId="1" applyFont="1" applyFill="1" applyBorder="1" applyAlignment="1">
      <alignment vertical="center" wrapText="1"/>
    </xf>
    <xf numFmtId="0" fontId="2" fillId="0" borderId="0" xfId="1" applyFont="1" applyFill="1" applyAlignment="1">
      <alignment horizontal="left" vertical="center"/>
    </xf>
    <xf numFmtId="0" fontId="5" fillId="0" borderId="0" xfId="1" applyFont="1" applyFill="1" applyAlignment="1">
      <alignment horizontal="left" vertical="center"/>
    </xf>
    <xf numFmtId="0" fontId="2" fillId="0" borderId="18" xfId="1" applyFont="1" applyFill="1" applyBorder="1" applyAlignment="1" applyProtection="1">
      <alignment horizontal="center" vertical="center" wrapText="1"/>
      <protection locked="0"/>
    </xf>
    <xf numFmtId="3" fontId="2" fillId="0" borderId="18" xfId="1" applyNumberFormat="1" applyFont="1" applyFill="1" applyBorder="1" applyAlignment="1" applyProtection="1">
      <alignment vertical="center" wrapText="1"/>
      <protection locked="0"/>
    </xf>
    <xf numFmtId="0" fontId="2" fillId="0" borderId="6" xfId="1" applyFont="1" applyFill="1" applyBorder="1" applyAlignment="1" applyProtection="1">
      <alignment horizontal="center" vertical="center" wrapText="1"/>
      <protection locked="0"/>
    </xf>
    <xf numFmtId="0" fontId="2" fillId="0" borderId="0" xfId="1" applyFont="1" applyFill="1" applyBorder="1" applyAlignment="1" applyProtection="1">
      <alignment vertical="center" wrapText="1"/>
      <protection locked="0"/>
    </xf>
    <xf numFmtId="1"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horizontal="right" vertical="center" wrapText="1"/>
      <protection locked="0"/>
    </xf>
    <xf numFmtId="0" fontId="2" fillId="0" borderId="61" xfId="1" applyFont="1" applyFill="1" applyBorder="1" applyAlignment="1" applyProtection="1">
      <alignment vertical="center" wrapText="1"/>
      <protection locked="0"/>
    </xf>
    <xf numFmtId="0" fontId="2" fillId="0" borderId="61" xfId="1" applyFont="1" applyFill="1" applyBorder="1" applyAlignment="1" applyProtection="1">
      <alignment horizontal="left" vertical="center" wrapText="1"/>
      <protection locked="0"/>
    </xf>
    <xf numFmtId="3" fontId="2" fillId="0" borderId="61" xfId="1" applyNumberFormat="1" applyFont="1" applyFill="1" applyBorder="1" applyAlignment="1" applyProtection="1">
      <alignment vertical="center" wrapText="1"/>
      <protection locked="0"/>
    </xf>
    <xf numFmtId="3" fontId="2" fillId="0" borderId="18" xfId="1" applyNumberFormat="1" applyFont="1" applyFill="1" applyBorder="1" applyAlignment="1">
      <alignment vertical="center" wrapText="1"/>
    </xf>
    <xf numFmtId="0" fontId="5" fillId="0" borderId="6" xfId="1" applyFont="1" applyFill="1" applyBorder="1" applyAlignment="1">
      <alignment horizontal="center" vertical="center"/>
    </xf>
    <xf numFmtId="3" fontId="6" fillId="0" borderId="6" xfId="1" applyNumberFormat="1" applyFont="1" applyFill="1" applyBorder="1" applyAlignment="1" applyProtection="1">
      <alignment vertical="center" wrapText="1"/>
      <protection locked="0"/>
    </xf>
    <xf numFmtId="0" fontId="2" fillId="0" borderId="6" xfId="1" applyFont="1" applyFill="1" applyBorder="1" applyAlignment="1" applyProtection="1">
      <alignment horizontal="center" vertical="center"/>
      <protection locked="0"/>
    </xf>
    <xf numFmtId="0" fontId="2" fillId="0" borderId="6" xfId="3" applyFont="1" applyFill="1" applyBorder="1" applyAlignment="1" applyProtection="1">
      <alignment horizontal="center" vertical="center" wrapText="1"/>
      <protection locked="0"/>
    </xf>
    <xf numFmtId="1" fontId="5" fillId="0" borderId="6" xfId="3" applyNumberFormat="1" applyFont="1" applyFill="1" applyBorder="1" applyAlignment="1" applyProtection="1">
      <alignment horizontal="center" vertical="center" wrapText="1"/>
      <protection locked="0"/>
    </xf>
    <xf numFmtId="3" fontId="2" fillId="0" borderId="6" xfId="3" applyNumberFormat="1" applyFont="1" applyFill="1" applyBorder="1" applyAlignment="1" applyProtection="1">
      <alignment vertical="center" wrapText="1"/>
      <protection locked="0"/>
    </xf>
    <xf numFmtId="3" fontId="2" fillId="0" borderId="6" xfId="3" applyNumberFormat="1" applyFont="1" applyFill="1" applyBorder="1" applyAlignment="1" applyProtection="1">
      <alignment horizontal="center" vertical="center" wrapText="1"/>
      <protection locked="0"/>
    </xf>
    <xf numFmtId="0" fontId="2" fillId="0" borderId="0" xfId="3" applyFont="1" applyFill="1" applyBorder="1" applyAlignment="1" applyProtection="1">
      <alignment horizontal="right" vertical="center" wrapText="1"/>
      <protection locked="0"/>
    </xf>
    <xf numFmtId="0" fontId="2" fillId="0" borderId="0" xfId="3" applyFont="1" applyFill="1" applyBorder="1" applyAlignment="1" applyProtection="1">
      <alignment horizontal="left" vertical="center" wrapText="1"/>
      <protection locked="0"/>
    </xf>
    <xf numFmtId="1" fontId="2" fillId="0" borderId="0" xfId="3" applyNumberFormat="1" applyFont="1" applyFill="1" applyBorder="1" applyAlignment="1" applyProtection="1">
      <alignment vertical="center" wrapText="1"/>
      <protection locked="0"/>
    </xf>
    <xf numFmtId="3" fontId="2" fillId="0" borderId="0" xfId="3" applyNumberFormat="1" applyFont="1" applyFill="1" applyBorder="1" applyAlignment="1" applyProtection="1">
      <alignment vertical="center" wrapText="1"/>
      <protection locked="0"/>
    </xf>
    <xf numFmtId="0" fontId="5" fillId="0" borderId="62" xfId="1" applyFont="1" applyFill="1" applyBorder="1" applyAlignment="1">
      <alignment horizontal="left" vertical="center"/>
    </xf>
    <xf numFmtId="3" fontId="24" fillId="0" borderId="62" xfId="1" applyNumberFormat="1" applyFont="1" applyFill="1" applyBorder="1" applyAlignment="1" applyProtection="1">
      <alignment vertical="center" wrapText="1"/>
      <protection locked="0"/>
    </xf>
    <xf numFmtId="3" fontId="5" fillId="0" borderId="6" xfId="1" applyNumberFormat="1" applyFont="1" applyFill="1" applyBorder="1" applyAlignment="1">
      <alignment horizontal="center" vertical="center" wrapText="1"/>
    </xf>
    <xf numFmtId="3" fontId="5" fillId="0" borderId="6" xfId="1" applyNumberFormat="1" applyFont="1" applyFill="1" applyBorder="1" applyAlignment="1" applyProtection="1">
      <alignment vertical="center" wrapText="1"/>
      <protection locked="0"/>
    </xf>
    <xf numFmtId="3" fontId="14" fillId="0" borderId="6" xfId="1" applyNumberFormat="1" applyFont="1" applyFill="1" applyBorder="1" applyAlignment="1" applyProtection="1">
      <alignment horizontal="center" vertical="center" wrapText="1"/>
      <protection locked="0"/>
    </xf>
    <xf numFmtId="3" fontId="14" fillId="0" borderId="18" xfId="1" applyNumberFormat="1" applyFont="1" applyFill="1" applyBorder="1" applyAlignment="1" applyProtection="1">
      <alignment horizontal="center" vertical="center" wrapText="1"/>
      <protection locked="0"/>
    </xf>
    <xf numFmtId="3" fontId="2" fillId="0" borderId="6" xfId="1" applyNumberFormat="1" applyFont="1" applyFill="1" applyBorder="1" applyAlignment="1">
      <alignment vertical="center"/>
    </xf>
    <xf numFmtId="3" fontId="6" fillId="0" borderId="6" xfId="1" applyNumberFormat="1" applyFont="1" applyFill="1" applyBorder="1" applyAlignment="1">
      <alignment vertical="center"/>
    </xf>
    <xf numFmtId="0" fontId="2" fillId="0" borderId="61" xfId="1" applyFont="1" applyFill="1" applyBorder="1" applyAlignment="1" applyProtection="1">
      <alignment horizontal="center" vertical="center" wrapText="1"/>
      <protection locked="0"/>
    </xf>
    <xf numFmtId="1" fontId="2" fillId="0" borderId="61" xfId="1" applyNumberFormat="1" applyFont="1" applyFill="1" applyBorder="1" applyAlignment="1" applyProtection="1">
      <alignment vertical="center" wrapText="1"/>
      <protection locked="0"/>
    </xf>
    <xf numFmtId="3" fontId="2" fillId="0" borderId="61" xfId="1" applyNumberFormat="1" applyFont="1" applyFill="1" applyBorder="1" applyAlignment="1" applyProtection="1">
      <alignment horizontal="center" vertical="center" wrapText="1"/>
      <protection locked="0"/>
    </xf>
    <xf numFmtId="0" fontId="2" fillId="0" borderId="0" xfId="1" applyFont="1" applyFill="1" applyBorder="1" applyAlignment="1">
      <alignment horizontal="left" vertical="center"/>
    </xf>
    <xf numFmtId="0" fontId="2" fillId="0" borderId="6" xfId="1" applyFont="1" applyFill="1" applyBorder="1" applyAlignment="1">
      <alignment vertical="center"/>
    </xf>
    <xf numFmtId="0" fontId="2" fillId="0" borderId="61" xfId="1" applyFont="1" applyFill="1" applyBorder="1" applyAlignment="1" applyProtection="1">
      <alignment horizontal="right" vertical="center" wrapText="1"/>
      <protection locked="0"/>
    </xf>
    <xf numFmtId="0" fontId="2" fillId="0" borderId="61" xfId="1" applyFont="1" applyFill="1" applyBorder="1" applyAlignment="1">
      <alignment vertical="center" wrapText="1"/>
    </xf>
    <xf numFmtId="1" fontId="5" fillId="0" borderId="0" xfId="1" applyNumberFormat="1" applyFont="1" applyFill="1" applyBorder="1" applyAlignment="1" applyProtection="1">
      <alignment vertical="center" wrapText="1"/>
      <protection locked="0"/>
    </xf>
    <xf numFmtId="3" fontId="2" fillId="0" borderId="94" xfId="1" applyNumberFormat="1" applyFont="1" applyFill="1" applyBorder="1" applyAlignment="1" applyProtection="1">
      <alignment vertical="center" wrapText="1"/>
      <protection locked="0"/>
    </xf>
    <xf numFmtId="3" fontId="2" fillId="0" borderId="21" xfId="1" applyNumberFormat="1" applyFont="1" applyFill="1" applyBorder="1" applyAlignment="1" applyProtection="1">
      <alignment vertical="center" wrapText="1"/>
      <protection locked="0"/>
    </xf>
    <xf numFmtId="0" fontId="2" fillId="0" borderId="18" xfId="1" applyFont="1" applyFill="1" applyBorder="1" applyAlignment="1" applyProtection="1">
      <alignment horizontal="center" vertical="center"/>
      <protection locked="0"/>
    </xf>
    <xf numFmtId="0" fontId="2" fillId="0" borderId="0" xfId="1" applyFont="1" applyFill="1" applyBorder="1" applyAlignment="1" applyProtection="1">
      <alignment horizontal="center" vertical="center"/>
      <protection locked="0"/>
    </xf>
    <xf numFmtId="3" fontId="5" fillId="0" borderId="6" xfId="3" applyNumberFormat="1" applyFont="1" applyFill="1" applyBorder="1" applyAlignment="1" applyProtection="1">
      <alignment vertical="center" wrapText="1"/>
      <protection locked="0"/>
    </xf>
    <xf numFmtId="0" fontId="2" fillId="0" borderId="18" xfId="3" applyFont="1" applyFill="1" applyBorder="1" applyAlignment="1" applyProtection="1">
      <alignment horizontal="center" vertical="center" wrapText="1"/>
      <protection locked="0"/>
    </xf>
    <xf numFmtId="0" fontId="5" fillId="0" borderId="61" xfId="1" applyFont="1" applyFill="1" applyBorder="1" applyAlignment="1">
      <alignment horizontal="right" vertical="center"/>
    </xf>
    <xf numFmtId="1" fontId="5" fillId="0" borderId="61" xfId="1" applyNumberFormat="1" applyFont="1" applyFill="1" applyBorder="1" applyAlignment="1">
      <alignment vertical="center"/>
    </xf>
    <xf numFmtId="3" fontId="5" fillId="0" borderId="61" xfId="1" applyNumberFormat="1" applyFont="1" applyFill="1" applyBorder="1" applyAlignment="1">
      <alignment vertical="center"/>
    </xf>
    <xf numFmtId="0" fontId="17" fillId="0" borderId="0" xfId="1" applyFont="1" applyAlignment="1">
      <alignment vertical="center"/>
    </xf>
    <xf numFmtId="0" fontId="17" fillId="0" borderId="0" xfId="1" applyFont="1" applyFill="1" applyAlignment="1">
      <alignment vertical="center"/>
    </xf>
    <xf numFmtId="0" fontId="17" fillId="0" borderId="0" xfId="1" applyFont="1" applyFill="1" applyBorder="1" applyAlignment="1">
      <alignment vertical="center"/>
    </xf>
    <xf numFmtId="0" fontId="2" fillId="0" borderId="0" xfId="1" applyFont="1" applyAlignment="1">
      <alignment horizontal="center" vertical="center"/>
    </xf>
    <xf numFmtId="0" fontId="2" fillId="0" borderId="0" xfId="4" applyFont="1" applyAlignment="1">
      <alignment horizontal="right"/>
    </xf>
    <xf numFmtId="0" fontId="2" fillId="0" borderId="0" xfId="1" applyFont="1" applyBorder="1"/>
    <xf numFmtId="0" fontId="2" fillId="0" borderId="0" xfId="1" applyFont="1" applyBorder="1" applyAlignment="1"/>
    <xf numFmtId="0" fontId="2" fillId="0" borderId="0" xfId="1" applyFont="1" applyBorder="1" applyAlignment="1" applyProtection="1">
      <protection locked="0"/>
    </xf>
    <xf numFmtId="0" fontId="2" fillId="0" borderId="0" xfId="1" applyFont="1" applyBorder="1" applyAlignment="1" applyProtection="1">
      <alignment horizontal="center"/>
      <protection locked="0"/>
    </xf>
    <xf numFmtId="0" fontId="2" fillId="0" borderId="0" xfId="1" applyFont="1" applyBorder="1" applyAlignment="1" applyProtection="1">
      <alignment wrapText="1"/>
      <protection locked="0"/>
    </xf>
    <xf numFmtId="0" fontId="2" fillId="0" borderId="0" xfId="1" applyFont="1" applyBorder="1" applyAlignment="1" applyProtection="1">
      <alignment horizontal="center" wrapText="1"/>
      <protection locked="0"/>
    </xf>
    <xf numFmtId="0" fontId="11" fillId="0" borderId="0" xfId="1" applyFont="1" applyAlignment="1"/>
    <xf numFmtId="0" fontId="11" fillId="0" borderId="0" xfId="1" applyFont="1" applyBorder="1" applyAlignment="1">
      <alignment horizontal="center"/>
    </xf>
    <xf numFmtId="0" fontId="12" fillId="0" borderId="0" xfId="1" applyFont="1" applyBorder="1" applyAlignment="1" applyProtection="1">
      <protection locked="0"/>
    </xf>
    <xf numFmtId="0" fontId="2" fillId="0" borderId="62" xfId="1" applyFont="1" applyBorder="1"/>
    <xf numFmtId="49" fontId="5" fillId="0" borderId="62" xfId="1" applyNumberFormat="1" applyFont="1" applyBorder="1" applyAlignment="1" applyProtection="1">
      <protection locked="0"/>
    </xf>
    <xf numFmtId="49" fontId="2" fillId="0" borderId="62" xfId="1" applyNumberFormat="1" applyFont="1" applyBorder="1" applyAlignment="1" applyProtection="1">
      <protection locked="0"/>
    </xf>
    <xf numFmtId="0" fontId="5" fillId="0" borderId="49" xfId="1" applyFont="1" applyBorder="1" applyAlignment="1">
      <alignment wrapText="1"/>
    </xf>
    <xf numFmtId="3" fontId="5" fillId="0" borderId="49" xfId="1" applyNumberFormat="1" applyFont="1" applyBorder="1" applyAlignment="1">
      <alignment wrapText="1"/>
    </xf>
    <xf numFmtId="3" fontId="5" fillId="0" borderId="6" xfId="1" applyNumberFormat="1" applyFont="1" applyBorder="1" applyAlignment="1">
      <alignment wrapText="1"/>
    </xf>
    <xf numFmtId="3" fontId="5" fillId="0" borderId="21" xfId="1" applyNumberFormat="1" applyFont="1" applyBorder="1" applyAlignment="1">
      <alignment wrapText="1"/>
    </xf>
    <xf numFmtId="3" fontId="5" fillId="0" borderId="49" xfId="1" applyNumberFormat="1" applyFont="1" applyBorder="1" applyAlignment="1">
      <alignment horizontal="center" wrapText="1"/>
    </xf>
    <xf numFmtId="3" fontId="2" fillId="0" borderId="6" xfId="1" applyNumberFormat="1" applyFont="1" applyBorder="1" applyProtection="1">
      <protection locked="0"/>
    </xf>
    <xf numFmtId="0" fontId="5" fillId="0" borderId="49" xfId="1" applyFont="1" applyBorder="1" applyAlignment="1">
      <alignment horizontal="center" wrapText="1"/>
    </xf>
    <xf numFmtId="3" fontId="2" fillId="0" borderId="6" xfId="1" applyNumberFormat="1" applyFont="1" applyBorder="1" applyAlignment="1" applyProtection="1">
      <alignment wrapText="1"/>
      <protection locked="0"/>
    </xf>
    <xf numFmtId="49" fontId="5" fillId="0" borderId="6" xfId="1" applyNumberFormat="1" applyFont="1" applyBorder="1" applyAlignment="1" applyProtection="1">
      <alignment horizontal="center" wrapText="1"/>
      <protection locked="0"/>
    </xf>
    <xf numFmtId="3" fontId="2" fillId="0" borderId="6" xfId="1" applyNumberFormat="1" applyFont="1" applyBorder="1" applyAlignment="1" applyProtection="1">
      <alignment horizontal="center" wrapText="1"/>
      <protection locked="0"/>
    </xf>
    <xf numFmtId="3" fontId="5" fillId="0" borderId="6" xfId="1" applyNumberFormat="1" applyFont="1" applyBorder="1" applyAlignment="1" applyProtection="1">
      <alignment wrapText="1"/>
      <protection locked="0"/>
    </xf>
    <xf numFmtId="3" fontId="2" fillId="0" borderId="6" xfId="1" applyNumberFormat="1" applyFont="1" applyBorder="1" applyAlignment="1" applyProtection="1">
      <protection locked="0"/>
    </xf>
    <xf numFmtId="3" fontId="2" fillId="0" borderId="6" xfId="1" applyNumberFormat="1" applyFont="1" applyBorder="1" applyAlignment="1" applyProtection="1">
      <alignment vertical="center" wrapText="1"/>
      <protection locked="0"/>
    </xf>
    <xf numFmtId="0" fontId="5" fillId="0" borderId="6" xfId="1" applyFont="1" applyBorder="1" applyAlignment="1" applyProtection="1">
      <alignment horizontal="center" vertical="center" wrapText="1"/>
      <protection locked="0"/>
    </xf>
    <xf numFmtId="0" fontId="5" fillId="0" borderId="6" xfId="1" applyFont="1" applyBorder="1" applyAlignment="1" applyProtection="1">
      <alignment vertical="center" wrapText="1"/>
      <protection locked="0"/>
    </xf>
    <xf numFmtId="3" fontId="5" fillId="0" borderId="6" xfId="1" applyNumberFormat="1" applyFont="1" applyBorder="1" applyAlignment="1" applyProtection="1">
      <alignment horizontal="center" wrapText="1"/>
      <protection locked="0"/>
    </xf>
    <xf numFmtId="3" fontId="2" fillId="0" borderId="49" xfId="1" applyNumberFormat="1" applyFont="1" applyBorder="1" applyAlignment="1" applyProtection="1">
      <alignment horizontal="center" wrapText="1"/>
      <protection locked="0"/>
    </xf>
    <xf numFmtId="0" fontId="5" fillId="0" borderId="21" xfId="1" applyFont="1" applyBorder="1" applyAlignment="1">
      <alignment horizontal="center" wrapText="1"/>
    </xf>
    <xf numFmtId="49" fontId="5" fillId="0" borderId="6" xfId="1" applyNumberFormat="1" applyFont="1" applyBorder="1" applyAlignment="1" applyProtection="1">
      <alignment horizontal="center"/>
      <protection locked="0"/>
    </xf>
    <xf numFmtId="3" fontId="2" fillId="0" borderId="6" xfId="1" applyNumberFormat="1" applyFont="1" applyBorder="1" applyAlignment="1" applyProtection="1">
      <alignment horizontal="center"/>
      <protection locked="0"/>
    </xf>
    <xf numFmtId="0" fontId="5" fillId="0" borderId="6" xfId="1" applyFont="1" applyBorder="1" applyAlignment="1" applyProtection="1">
      <alignment wrapText="1"/>
      <protection locked="0"/>
    </xf>
    <xf numFmtId="3" fontId="5" fillId="0" borderId="6" xfId="1" applyNumberFormat="1" applyFont="1" applyBorder="1" applyAlignment="1" applyProtection="1">
      <alignment horizontal="center"/>
      <protection locked="0"/>
    </xf>
    <xf numFmtId="3" fontId="2" fillId="0" borderId="49" xfId="1" applyNumberFormat="1" applyFont="1" applyBorder="1" applyAlignment="1" applyProtection="1">
      <alignment horizontal="center"/>
      <protection locked="0"/>
    </xf>
    <xf numFmtId="0" fontId="5" fillId="0" borderId="6" xfId="1" applyFont="1" applyBorder="1" applyAlignment="1">
      <alignment horizontal="center" wrapText="1"/>
    </xf>
    <xf numFmtId="0" fontId="5" fillId="0" borderId="49" xfId="1" applyFont="1" applyBorder="1" applyAlignment="1" applyProtection="1">
      <alignment horizontal="center" wrapText="1"/>
      <protection locked="0"/>
    </xf>
    <xf numFmtId="49" fontId="2" fillId="0" borderId="6" xfId="1" applyNumberFormat="1" applyFont="1" applyBorder="1" applyAlignment="1" applyProtection="1">
      <alignment horizontal="center"/>
      <protection locked="0"/>
    </xf>
    <xf numFmtId="49" fontId="5" fillId="0" borderId="6" xfId="1" applyNumberFormat="1" applyFont="1" applyBorder="1" applyAlignment="1" applyProtection="1">
      <alignment horizontal="center" vertical="center"/>
      <protection locked="0"/>
    </xf>
    <xf numFmtId="3" fontId="2" fillId="0" borderId="6" xfId="1" applyNumberFormat="1" applyFont="1" applyBorder="1" applyAlignment="1" applyProtection="1">
      <alignment vertical="center"/>
      <protection locked="0"/>
    </xf>
    <xf numFmtId="0" fontId="5" fillId="0" borderId="6" xfId="1" applyFont="1" applyBorder="1" applyProtection="1">
      <protection locked="0"/>
    </xf>
    <xf numFmtId="3" fontId="2" fillId="0" borderId="6" xfId="1" applyNumberFormat="1" applyFont="1" applyBorder="1" applyAlignment="1" applyProtection="1">
      <alignment horizontal="right" wrapText="1"/>
      <protection locked="0"/>
    </xf>
    <xf numFmtId="49" fontId="5" fillId="0" borderId="6" xfId="1" applyNumberFormat="1" applyFont="1" applyBorder="1" applyAlignment="1" applyProtection="1">
      <alignment horizontal="center" vertical="center" wrapText="1"/>
      <protection locked="0"/>
    </xf>
    <xf numFmtId="3" fontId="5" fillId="0" borderId="6" xfId="1" applyNumberFormat="1" applyFont="1" applyBorder="1" applyAlignment="1" applyProtection="1">
      <alignment horizontal="center" vertical="center"/>
      <protection locked="0"/>
    </xf>
    <xf numFmtId="3" fontId="5" fillId="0" borderId="6" xfId="1" applyNumberFormat="1" applyFont="1" applyBorder="1" applyAlignment="1" applyProtection="1">
      <alignment vertical="center" wrapText="1"/>
      <protection locked="0"/>
    </xf>
    <xf numFmtId="3" fontId="5" fillId="0" borderId="49" xfId="1" applyNumberFormat="1" applyFont="1" applyBorder="1" applyAlignment="1" applyProtection="1">
      <alignment horizontal="center"/>
      <protection locked="0"/>
    </xf>
    <xf numFmtId="3" fontId="2" fillId="0" borderId="6" xfId="1" applyNumberFormat="1" applyFont="1" applyBorder="1" applyAlignment="1" applyProtection="1">
      <alignment horizontal="center" vertical="center"/>
      <protection locked="0"/>
    </xf>
    <xf numFmtId="49" fontId="5" fillId="0" borderId="110" xfId="1" applyNumberFormat="1" applyFont="1" applyBorder="1" applyAlignment="1" applyProtection="1">
      <alignment horizontal="center" wrapText="1"/>
      <protection locked="0"/>
    </xf>
    <xf numFmtId="3" fontId="5" fillId="0" borderId="58" xfId="1" applyNumberFormat="1" applyFont="1" applyBorder="1" applyAlignment="1" applyProtection="1">
      <alignment horizontal="center"/>
      <protection locked="0"/>
    </xf>
    <xf numFmtId="3" fontId="5" fillId="0" borderId="6" xfId="1" applyNumberFormat="1" applyFont="1" applyBorder="1" applyProtection="1">
      <protection locked="0"/>
    </xf>
    <xf numFmtId="0" fontId="5" fillId="0" borderId="21" xfId="1" applyFont="1" applyBorder="1" applyAlignment="1" applyProtection="1">
      <alignment horizontal="center" wrapText="1"/>
      <protection locked="0"/>
    </xf>
    <xf numFmtId="0" fontId="5" fillId="0" borderId="18" xfId="1" applyFont="1" applyBorder="1" applyAlignment="1" applyProtection="1">
      <alignment horizontal="center" wrapText="1"/>
      <protection locked="0"/>
    </xf>
    <xf numFmtId="49" fontId="2" fillId="0" borderId="6" xfId="1" applyNumberFormat="1" applyFont="1" applyBorder="1" applyAlignment="1" applyProtection="1">
      <alignment wrapText="1"/>
      <protection locked="0"/>
    </xf>
    <xf numFmtId="3" fontId="2" fillId="0" borderId="6" xfId="2" applyNumberFormat="1" applyFont="1" applyFill="1" applyBorder="1" applyAlignment="1">
      <alignment vertical="center" wrapText="1"/>
    </xf>
    <xf numFmtId="3" fontId="2" fillId="0" borderId="6" xfId="1" applyNumberFormat="1" applyFont="1" applyBorder="1" applyAlignment="1" applyProtection="1">
      <alignment horizontal="center" vertical="center" wrapText="1"/>
      <protection locked="0"/>
    </xf>
    <xf numFmtId="49" fontId="2" fillId="0" borderId="6" xfId="1" applyNumberFormat="1" applyFont="1" applyBorder="1" applyAlignment="1" applyProtection="1">
      <alignment vertical="center" wrapText="1"/>
      <protection locked="0"/>
    </xf>
    <xf numFmtId="0" fontId="5" fillId="0" borderId="49" xfId="1" applyFont="1" applyBorder="1" applyAlignment="1">
      <alignment horizontal="center" vertical="center" wrapText="1"/>
    </xf>
    <xf numFmtId="3" fontId="5" fillId="0" borderId="6" xfId="1" applyNumberFormat="1" applyFont="1" applyBorder="1" applyAlignment="1" applyProtection="1">
      <alignment vertical="center"/>
      <protection locked="0"/>
    </xf>
    <xf numFmtId="0" fontId="2" fillId="0" borderId="0" xfId="1" applyFont="1" applyBorder="1" applyAlignment="1">
      <alignment wrapText="1"/>
    </xf>
    <xf numFmtId="0" fontId="2" fillId="0" borderId="0" xfId="1" applyFont="1" applyFill="1" applyBorder="1" applyAlignment="1">
      <alignment wrapText="1"/>
    </xf>
    <xf numFmtId="49" fontId="2" fillId="0" borderId="0" xfId="1" applyNumberFormat="1" applyFont="1" applyBorder="1"/>
    <xf numFmtId="0" fontId="5" fillId="0" borderId="0" xfId="1" applyFont="1" applyAlignment="1">
      <alignment horizontal="left"/>
    </xf>
    <xf numFmtId="0" fontId="2" fillId="0" borderId="0" xfId="2" applyFont="1" applyFill="1" applyBorder="1" applyAlignment="1" applyProtection="1">
      <alignment horizontal="left" vertical="center"/>
      <protection locked="0"/>
    </xf>
    <xf numFmtId="0" fontId="2" fillId="0" borderId="0" xfId="2" applyFont="1" applyFill="1" applyBorder="1" applyAlignment="1" applyProtection="1">
      <alignment horizontal="left" vertical="center" wrapText="1"/>
      <protection locked="0"/>
    </xf>
    <xf numFmtId="0" fontId="2" fillId="0" borderId="0" xfId="2" applyFont="1" applyFill="1" applyBorder="1"/>
    <xf numFmtId="0" fontId="2" fillId="0" borderId="0" xfId="2" applyFont="1" applyFill="1"/>
    <xf numFmtId="0" fontId="2" fillId="0" borderId="0" xfId="2" applyFont="1" applyFill="1" applyBorder="1" applyAlignment="1" applyProtection="1">
      <alignment horizontal="left" vertical="top"/>
      <protection locked="0"/>
    </xf>
    <xf numFmtId="0" fontId="5" fillId="0" borderId="0" xfId="2" applyFont="1" applyFill="1" applyBorder="1" applyAlignment="1" applyProtection="1">
      <alignment horizontal="left" vertical="center"/>
      <protection locked="0"/>
    </xf>
    <xf numFmtId="0" fontId="2" fillId="0" borderId="0" xfId="2" applyFont="1" applyBorder="1"/>
    <xf numFmtId="0" fontId="2" fillId="0" borderId="0" xfId="2" applyFont="1" applyBorder="1" applyAlignment="1"/>
    <xf numFmtId="0" fontId="2" fillId="0" borderId="0" xfId="2" applyFont="1" applyBorder="1" applyAlignment="1" applyProtection="1">
      <alignment horizontal="center"/>
      <protection locked="0"/>
    </xf>
    <xf numFmtId="0" fontId="2" fillId="0" borderId="0" xfId="2" applyFont="1" applyBorder="1" applyAlignment="1" applyProtection="1">
      <alignment horizontal="center" wrapText="1"/>
      <protection locked="0"/>
    </xf>
    <xf numFmtId="0" fontId="11" fillId="0" borderId="0" xfId="2" applyFont="1" applyBorder="1" applyAlignment="1">
      <alignment horizontal="center"/>
    </xf>
    <xf numFmtId="0" fontId="12" fillId="0" borderId="0" xfId="2" applyFont="1" applyBorder="1" applyAlignment="1" applyProtection="1">
      <alignment horizontal="left"/>
      <protection locked="0"/>
    </xf>
    <xf numFmtId="0" fontId="5" fillId="0" borderId="0" xfId="2" applyFont="1" applyBorder="1" applyAlignment="1" applyProtection="1">
      <protection locked="0"/>
    </xf>
    <xf numFmtId="0" fontId="2" fillId="0" borderId="0" xfId="2" applyFont="1" applyBorder="1" applyAlignment="1" applyProtection="1">
      <protection locked="0"/>
    </xf>
    <xf numFmtId="0" fontId="2" fillId="0" borderId="62" xfId="2" applyFont="1" applyBorder="1"/>
    <xf numFmtId="49" fontId="5" fillId="0" borderId="62" xfId="2" applyNumberFormat="1" applyFont="1" applyBorder="1" applyAlignment="1" applyProtection="1">
      <protection locked="0"/>
    </xf>
    <xf numFmtId="49" fontId="2" fillId="0" borderId="62" xfId="2" applyNumberFormat="1" applyFont="1" applyBorder="1" applyAlignment="1" applyProtection="1">
      <protection locked="0"/>
    </xf>
    <xf numFmtId="49" fontId="2" fillId="0" borderId="0" xfId="2" applyNumberFormat="1" applyFont="1" applyBorder="1" applyAlignment="1" applyProtection="1">
      <alignment horizontal="center"/>
      <protection locked="0"/>
    </xf>
    <xf numFmtId="3" fontId="5" fillId="0" borderId="6" xfId="2" applyNumberFormat="1" applyFont="1" applyBorder="1" applyAlignment="1">
      <alignment horizontal="right" vertical="center" wrapText="1"/>
    </xf>
    <xf numFmtId="0" fontId="5" fillId="0" borderId="6" xfId="2" applyFont="1" applyBorder="1" applyAlignment="1">
      <alignment wrapText="1"/>
    </xf>
    <xf numFmtId="3" fontId="5" fillId="0" borderId="6" xfId="2" applyNumberFormat="1" applyFont="1" applyBorder="1" applyAlignment="1">
      <alignment wrapText="1"/>
    </xf>
    <xf numFmtId="0" fontId="5" fillId="0" borderId="6" xfId="2" applyFont="1" applyBorder="1" applyAlignment="1" applyProtection="1">
      <alignment horizontal="center" wrapText="1"/>
      <protection locked="0"/>
    </xf>
    <xf numFmtId="3" fontId="2" fillId="0" borderId="6" xfId="2" applyNumberFormat="1" applyFont="1" applyBorder="1" applyAlignment="1" applyProtection="1">
      <alignment wrapText="1"/>
      <protection locked="0"/>
    </xf>
    <xf numFmtId="3" fontId="2" fillId="0" borderId="6" xfId="2" applyNumberFormat="1" applyFont="1" applyBorder="1" applyProtection="1">
      <protection locked="0"/>
    </xf>
    <xf numFmtId="0" fontId="5" fillId="0" borderId="6" xfId="2" applyFont="1" applyBorder="1" applyAlignment="1">
      <alignment horizontal="center" wrapText="1"/>
    </xf>
    <xf numFmtId="0" fontId="2" fillId="0" borderId="0" xfId="2" applyFont="1" applyBorder="1" applyAlignment="1" applyProtection="1">
      <alignment horizontal="center" vertical="center" wrapText="1"/>
      <protection locked="0"/>
    </xf>
    <xf numFmtId="0" fontId="2" fillId="0" borderId="0" xfId="2" applyFont="1" applyBorder="1" applyAlignment="1" applyProtection="1">
      <alignment wrapText="1"/>
      <protection locked="0"/>
    </xf>
    <xf numFmtId="3" fontId="2" fillId="0" borderId="0" xfId="2" applyNumberFormat="1" applyFont="1" applyBorder="1" applyAlignment="1" applyProtection="1">
      <alignment wrapText="1"/>
      <protection locked="0"/>
    </xf>
    <xf numFmtId="3" fontId="2" fillId="0" borderId="0" xfId="2" applyNumberFormat="1" applyFont="1" applyBorder="1" applyProtection="1">
      <protection locked="0"/>
    </xf>
    <xf numFmtId="3" fontId="2" fillId="0" borderId="0" xfId="2" applyNumberFormat="1" applyFont="1" applyBorder="1" applyAlignment="1">
      <alignment wrapText="1"/>
    </xf>
    <xf numFmtId="0" fontId="12" fillId="0" borderId="0" xfId="2" applyFont="1" applyBorder="1" applyAlignment="1" applyProtection="1">
      <protection locked="0"/>
    </xf>
    <xf numFmtId="3" fontId="5" fillId="8" borderId="6" xfId="2" applyNumberFormat="1" applyFont="1" applyFill="1" applyBorder="1" applyAlignment="1">
      <alignment horizontal="right" vertical="center" wrapText="1"/>
    </xf>
    <xf numFmtId="3" fontId="2" fillId="0" borderId="21" xfId="2" applyNumberFormat="1" applyFont="1" applyBorder="1" applyAlignment="1" applyProtection="1">
      <alignment vertical="center" wrapText="1"/>
      <protection locked="0"/>
    </xf>
    <xf numFmtId="3" fontId="2" fillId="0" borderId="49" xfId="2" applyNumberFormat="1" applyFont="1" applyBorder="1" applyAlignment="1" applyProtection="1">
      <alignment vertical="center" wrapText="1"/>
      <protection locked="0"/>
    </xf>
    <xf numFmtId="0" fontId="5" fillId="0" borderId="18" xfId="2" applyFont="1" applyBorder="1" applyAlignment="1" applyProtection="1">
      <alignment horizontal="center" wrapText="1"/>
      <protection locked="0"/>
    </xf>
    <xf numFmtId="3" fontId="2" fillId="0" borderId="18" xfId="2" applyNumberFormat="1" applyFont="1" applyBorder="1" applyAlignment="1" applyProtection="1">
      <alignment horizontal="right" wrapText="1"/>
      <protection locked="0"/>
    </xf>
    <xf numFmtId="3" fontId="2" fillId="0" borderId="18" xfId="2" applyNumberFormat="1" applyFont="1" applyBorder="1" applyAlignment="1" applyProtection="1">
      <alignment horizontal="right"/>
      <protection locked="0"/>
    </xf>
    <xf numFmtId="0" fontId="5" fillId="0" borderId="6" xfId="2" applyFont="1" applyBorder="1" applyAlignment="1">
      <alignment horizontal="center" vertical="center" wrapText="1"/>
    </xf>
    <xf numFmtId="0" fontId="5" fillId="0" borderId="6" xfId="2" applyFont="1" applyBorder="1" applyAlignment="1" applyProtection="1">
      <alignment horizontal="center" vertical="center" wrapText="1"/>
      <protection locked="0"/>
    </xf>
    <xf numFmtId="3" fontId="2" fillId="0" borderId="6" xfId="2" applyNumberFormat="1" applyFont="1" applyBorder="1" applyAlignment="1" applyProtection="1">
      <alignment vertical="center" wrapText="1"/>
      <protection locked="0"/>
    </xf>
    <xf numFmtId="3" fontId="2" fillId="0" borderId="6" xfId="2" applyNumberFormat="1" applyFont="1" applyBorder="1" applyAlignment="1" applyProtection="1">
      <alignment vertical="center"/>
      <protection locked="0"/>
    </xf>
    <xf numFmtId="3" fontId="2" fillId="8" borderId="6" xfId="2" applyNumberFormat="1" applyFont="1" applyFill="1" applyBorder="1" applyAlignment="1" applyProtection="1">
      <alignment vertical="center"/>
      <protection locked="0"/>
    </xf>
    <xf numFmtId="0" fontId="25" fillId="0" borderId="6" xfId="2" applyFont="1" applyBorder="1" applyAlignment="1">
      <alignment wrapText="1"/>
    </xf>
    <xf numFmtId="0" fontId="25" fillId="0" borderId="0" xfId="2" applyFont="1" applyBorder="1" applyAlignment="1">
      <alignment wrapText="1"/>
    </xf>
    <xf numFmtId="3" fontId="2" fillId="0" borderId="0" xfId="2" applyNumberFormat="1" applyFont="1" applyBorder="1" applyAlignment="1" applyProtection="1">
      <alignment horizontal="center" vertical="center" wrapText="1"/>
      <protection locked="0"/>
    </xf>
    <xf numFmtId="3" fontId="2" fillId="0" borderId="6" xfId="2" applyNumberFormat="1" applyFont="1" applyBorder="1" applyAlignment="1" applyProtection="1">
      <alignment horizontal="center" vertical="center"/>
      <protection locked="0"/>
    </xf>
    <xf numFmtId="3" fontId="5" fillId="0" borderId="6" xfId="2" applyNumberFormat="1" applyFont="1" applyBorder="1" applyAlignment="1" applyProtection="1">
      <alignment vertical="center" wrapText="1"/>
      <protection locked="0"/>
    </xf>
    <xf numFmtId="3" fontId="2" fillId="0" borderId="110" xfId="2" applyNumberFormat="1" applyFont="1" applyBorder="1" applyProtection="1">
      <protection locked="0"/>
    </xf>
    <xf numFmtId="0" fontId="5" fillId="0" borderId="49" xfId="2" applyFont="1" applyBorder="1" applyAlignment="1">
      <alignment horizontal="center" vertical="center" wrapText="1"/>
    </xf>
    <xf numFmtId="49" fontId="5" fillId="0" borderId="6" xfId="2" applyNumberFormat="1" applyFont="1" applyBorder="1" applyAlignment="1" applyProtection="1">
      <alignment horizontal="center" vertical="center"/>
      <protection locked="0"/>
    </xf>
    <xf numFmtId="3" fontId="2" fillId="0" borderId="6" xfId="2" applyNumberFormat="1" applyFont="1" applyBorder="1" applyAlignment="1" applyProtection="1">
      <alignment horizontal="center" vertical="center" wrapText="1"/>
      <protection locked="0"/>
    </xf>
    <xf numFmtId="3" fontId="2" fillId="0" borderId="6" xfId="2" applyNumberFormat="1" applyFont="1" applyBorder="1" applyAlignment="1" applyProtection="1">
      <alignment horizontal="right" vertical="center" wrapText="1"/>
      <protection locked="0"/>
    </xf>
    <xf numFmtId="3" fontId="2" fillId="0" borderId="110" xfId="2" applyNumberFormat="1" applyFont="1" applyBorder="1" applyAlignment="1" applyProtection="1">
      <protection locked="0"/>
    </xf>
    <xf numFmtId="3" fontId="2" fillId="0" borderId="110" xfId="2" applyNumberFormat="1" applyFont="1" applyBorder="1" applyAlignment="1" applyProtection="1">
      <alignment vertical="center" wrapText="1"/>
      <protection locked="0"/>
    </xf>
    <xf numFmtId="3" fontId="2" fillId="0" borderId="110" xfId="2" applyNumberFormat="1" applyFont="1" applyBorder="1" applyAlignment="1" applyProtection="1">
      <alignment wrapText="1"/>
      <protection locked="0"/>
    </xf>
    <xf numFmtId="3" fontId="5" fillId="0" borderId="6" xfId="2" applyNumberFormat="1" applyFont="1" applyBorder="1" applyAlignment="1" applyProtection="1">
      <alignment vertical="center"/>
      <protection locked="0"/>
    </xf>
    <xf numFmtId="0" fontId="2" fillId="0" borderId="0" xfId="2" applyFont="1" applyBorder="1" applyAlignment="1">
      <alignment wrapText="1"/>
    </xf>
    <xf numFmtId="0" fontId="2" fillId="0" borderId="0" xfId="2" applyFont="1" applyBorder="1" applyAlignment="1">
      <alignment horizontal="left" wrapText="1"/>
    </xf>
    <xf numFmtId="0" fontId="5" fillId="0" borderId="0" xfId="2" applyFont="1"/>
    <xf numFmtId="0" fontId="5" fillId="2" borderId="0" xfId="1" applyFont="1" applyFill="1" applyBorder="1" applyAlignment="1" applyProtection="1">
      <alignment vertical="center"/>
      <protection locked="0"/>
    </xf>
    <xf numFmtId="0" fontId="12" fillId="0" borderId="0" xfId="1" applyFont="1" applyAlignment="1">
      <alignment vertical="center"/>
    </xf>
    <xf numFmtId="0" fontId="2" fillId="0" borderId="0" xfId="0" applyFont="1" applyAlignment="1">
      <alignment vertical="center"/>
    </xf>
    <xf numFmtId="0" fontId="2" fillId="0" borderId="0" xfId="0" applyFont="1" applyFill="1" applyAlignment="1">
      <alignment vertical="center"/>
    </xf>
    <xf numFmtId="0" fontId="0" fillId="0" borderId="0" xfId="0" applyAlignment="1">
      <alignment vertical="center"/>
    </xf>
    <xf numFmtId="0" fontId="4" fillId="0" borderId="0" xfId="0" applyFont="1" applyAlignment="1" applyProtection="1">
      <alignment vertical="center"/>
      <protection locked="0"/>
    </xf>
    <xf numFmtId="0" fontId="4" fillId="0" borderId="0" xfId="0" applyFont="1" applyAlignment="1">
      <alignment vertical="center"/>
    </xf>
    <xf numFmtId="0" fontId="4" fillId="0" borderId="0" xfId="0" applyFont="1" applyFill="1" applyAlignment="1">
      <alignment vertical="center"/>
    </xf>
    <xf numFmtId="0" fontId="4" fillId="0" borderId="0" xfId="0" applyFont="1" applyFill="1" applyAlignment="1" applyProtection="1">
      <alignment vertical="center"/>
      <protection locked="0"/>
    </xf>
    <xf numFmtId="49" fontId="2" fillId="0" borderId="60" xfId="0" applyNumberFormat="1" applyFont="1" applyBorder="1" applyAlignment="1" applyProtection="1">
      <alignment horizontal="left" vertical="center" wrapText="1"/>
      <protection locked="0"/>
    </xf>
    <xf numFmtId="0" fontId="0" fillId="0" borderId="1" xfId="0" applyBorder="1"/>
    <xf numFmtId="0" fontId="2" fillId="0" borderId="60" xfId="1" applyFont="1" applyBorder="1" applyAlignment="1" applyProtection="1">
      <alignment wrapText="1"/>
      <protection locked="0"/>
    </xf>
    <xf numFmtId="0" fontId="2" fillId="0" borderId="0" xfId="0" applyFont="1" applyAlignment="1">
      <alignment wrapText="1"/>
    </xf>
    <xf numFmtId="0" fontId="5" fillId="0" borderId="72" xfId="1" applyFont="1" applyFill="1" applyBorder="1" applyAlignment="1" applyProtection="1">
      <alignment horizontal="left" vertical="center"/>
    </xf>
    <xf numFmtId="0" fontId="5" fillId="0" borderId="73" xfId="1" applyFont="1" applyFill="1" applyBorder="1" applyAlignment="1" applyProtection="1">
      <alignment horizontal="left" vertical="center"/>
    </xf>
    <xf numFmtId="0" fontId="5" fillId="0" borderId="45" xfId="1" applyFont="1" applyFill="1" applyBorder="1" applyAlignment="1" applyProtection="1">
      <alignment horizontal="left" vertical="center"/>
    </xf>
    <xf numFmtId="0" fontId="5" fillId="0" borderId="69" xfId="1" applyFont="1" applyFill="1" applyBorder="1" applyAlignment="1" applyProtection="1">
      <alignment horizontal="left" vertical="center"/>
    </xf>
    <xf numFmtId="0" fontId="2" fillId="0" borderId="67" xfId="1" applyNumberFormat="1" applyFont="1" applyFill="1" applyBorder="1" applyAlignment="1" applyProtection="1">
      <alignment horizontal="center" vertical="center" textRotation="90" wrapText="1"/>
    </xf>
    <xf numFmtId="0" fontId="2" fillId="0" borderId="19" xfId="1" applyNumberFormat="1" applyFont="1" applyFill="1" applyBorder="1" applyAlignment="1" applyProtection="1">
      <alignment horizontal="center" vertical="center" textRotation="90" wrapText="1"/>
    </xf>
    <xf numFmtId="0" fontId="2" fillId="0" borderId="94" xfId="1" applyFont="1" applyFill="1" applyBorder="1" applyAlignment="1" applyProtection="1">
      <alignment horizontal="center" vertical="center" textRotation="90" wrapText="1"/>
    </xf>
    <xf numFmtId="0" fontId="2" fillId="0" borderId="96" xfId="1" applyFont="1" applyFill="1" applyBorder="1" applyAlignment="1" applyProtection="1">
      <alignment horizontal="center" vertical="center" textRotation="90" wrapText="1"/>
    </xf>
    <xf numFmtId="49" fontId="2" fillId="2" borderId="11" xfId="1" applyNumberFormat="1" applyFont="1" applyFill="1" applyBorder="1" applyAlignment="1" applyProtection="1">
      <alignment horizontal="center" vertical="center"/>
      <protection locked="0"/>
    </xf>
    <xf numFmtId="49" fontId="2" fillId="2" borderId="12" xfId="1" applyNumberFormat="1" applyFont="1" applyFill="1" applyBorder="1" applyAlignment="1" applyProtection="1">
      <alignment horizontal="center" vertical="center"/>
      <protection locked="0"/>
    </xf>
    <xf numFmtId="49" fontId="2" fillId="0" borderId="13" xfId="1" applyNumberFormat="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wrapText="1"/>
    </xf>
    <xf numFmtId="0" fontId="2" fillId="0" borderId="20"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49" fontId="2" fillId="0" borderId="17" xfId="1" applyNumberFormat="1" applyFont="1" applyFill="1" applyBorder="1" applyAlignment="1" applyProtection="1">
      <alignment horizontal="center" vertical="center" wrapText="1"/>
    </xf>
    <xf numFmtId="49" fontId="2" fillId="0" borderId="14" xfId="1" applyNumberFormat="1" applyFont="1" applyFill="1" applyBorder="1" applyAlignment="1" applyProtection="1">
      <alignment horizontal="center" vertical="center"/>
    </xf>
    <xf numFmtId="49" fontId="2" fillId="0" borderId="15" xfId="1" applyNumberFormat="1" applyFont="1" applyFill="1" applyBorder="1" applyAlignment="1" applyProtection="1">
      <alignment horizontal="center" vertical="center"/>
    </xf>
    <xf numFmtId="49" fontId="2" fillId="0" borderId="16" xfId="1" applyNumberFormat="1" applyFont="1" applyFill="1" applyBorder="1" applyAlignment="1" applyProtection="1">
      <alignment horizontal="center" vertical="center"/>
    </xf>
    <xf numFmtId="0" fontId="2" fillId="0" borderId="1" xfId="1" applyFont="1" applyFill="1" applyBorder="1" applyAlignment="1" applyProtection="1">
      <alignment horizontal="center" vertical="center" textRotation="90"/>
    </xf>
    <xf numFmtId="0" fontId="2" fillId="0" borderId="23" xfId="1" applyFont="1" applyFill="1" applyBorder="1" applyAlignment="1" applyProtection="1">
      <alignment horizontal="center" vertical="center" textRotation="90"/>
    </xf>
    <xf numFmtId="0" fontId="2" fillId="0" borderId="89" xfId="1" applyFont="1" applyFill="1" applyBorder="1" applyAlignment="1" applyProtection="1">
      <alignment horizontal="center" vertical="center" textRotation="90" wrapText="1"/>
    </xf>
    <xf numFmtId="0" fontId="2" fillId="0" borderId="87" xfId="1" applyFont="1" applyFill="1" applyBorder="1" applyAlignment="1" applyProtection="1">
      <alignment horizontal="center" vertical="center" textRotation="90" wrapText="1"/>
    </xf>
    <xf numFmtId="0" fontId="2" fillId="0" borderId="106" xfId="1" applyFont="1" applyFill="1" applyBorder="1" applyAlignment="1" applyProtection="1">
      <alignment horizontal="center" vertical="center" textRotation="90" wrapText="1"/>
    </xf>
    <xf numFmtId="0" fontId="2" fillId="0" borderId="107" xfId="1" applyFont="1" applyFill="1" applyBorder="1" applyAlignment="1" applyProtection="1">
      <alignment horizontal="center" vertical="center" textRotation="90" wrapText="1"/>
    </xf>
    <xf numFmtId="0" fontId="2" fillId="0" borderId="60" xfId="1" applyFont="1" applyFill="1" applyBorder="1" applyAlignment="1" applyProtection="1">
      <alignment horizontal="center" vertical="center" textRotation="90"/>
    </xf>
    <xf numFmtId="0" fontId="2" fillId="0" borderId="20" xfId="1" applyFont="1" applyFill="1" applyBorder="1" applyAlignment="1" applyProtection="1">
      <alignment horizontal="center" vertical="center" textRotation="90"/>
    </xf>
    <xf numFmtId="0" fontId="2" fillId="0" borderId="86" xfId="1" applyNumberFormat="1" applyFont="1" applyFill="1" applyBorder="1" applyAlignment="1" applyProtection="1">
      <alignment horizontal="center" vertical="center" textRotation="90" wrapText="1"/>
    </xf>
    <xf numFmtId="0" fontId="2" fillId="0" borderId="89" xfId="1" applyNumberFormat="1" applyFont="1" applyFill="1" applyBorder="1" applyAlignment="1" applyProtection="1">
      <alignment horizontal="center" vertical="center" textRotation="90" wrapText="1"/>
    </xf>
    <xf numFmtId="0" fontId="2" fillId="0" borderId="94" xfId="1" applyNumberFormat="1" applyFont="1" applyFill="1" applyBorder="1" applyAlignment="1" applyProtection="1">
      <alignment horizontal="center" vertical="center" textRotation="90" wrapText="1"/>
    </xf>
    <xf numFmtId="0" fontId="2" fillId="0" borderId="82" xfId="1" applyNumberFormat="1" applyFont="1" applyFill="1" applyBorder="1" applyAlignment="1" applyProtection="1">
      <alignment horizontal="center" vertical="center" textRotation="90" wrapText="1"/>
    </xf>
    <xf numFmtId="0" fontId="2" fillId="0" borderId="67" xfId="1" applyFont="1" applyFill="1" applyBorder="1" applyAlignment="1" applyProtection="1">
      <alignment horizontal="center" vertical="center" textRotation="90" wrapText="1"/>
    </xf>
    <xf numFmtId="0" fontId="2" fillId="0" borderId="34" xfId="1" applyFont="1" applyFill="1" applyBorder="1" applyAlignment="1" applyProtection="1">
      <alignment horizontal="center" vertical="center" textRotation="90" wrapText="1"/>
    </xf>
    <xf numFmtId="0" fontId="2" fillId="0" borderId="67" xfId="1" applyFont="1" applyFill="1" applyBorder="1" applyAlignment="1" applyProtection="1">
      <alignment horizontal="center" vertical="center" wrapText="1"/>
    </xf>
    <xf numFmtId="0" fontId="2" fillId="0" borderId="34" xfId="1" applyFont="1" applyFill="1" applyBorder="1" applyAlignment="1" applyProtection="1">
      <alignment horizontal="center" vertical="center" wrapText="1"/>
    </xf>
    <xf numFmtId="0" fontId="2" fillId="0" borderId="59"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22" xfId="1" applyFont="1" applyFill="1" applyBorder="1" applyAlignment="1" applyProtection="1">
      <alignment horizontal="center" vertical="center" textRotation="90" wrapText="1"/>
    </xf>
    <xf numFmtId="49" fontId="2" fillId="2" borderId="7" xfId="1" applyNumberFormat="1" applyFont="1" applyFill="1" applyBorder="1" applyAlignment="1" applyProtection="1">
      <alignment horizontal="center" vertical="center"/>
      <protection locked="0"/>
    </xf>
    <xf numFmtId="49" fontId="2" fillId="2" borderId="8" xfId="1" applyNumberFormat="1" applyFont="1" applyFill="1" applyBorder="1" applyAlignment="1" applyProtection="1">
      <alignment horizontal="center" vertical="center"/>
      <protection locked="0"/>
    </xf>
    <xf numFmtId="49" fontId="3" fillId="2" borderId="2" xfId="1" applyNumberFormat="1" applyFont="1" applyFill="1" applyBorder="1" applyAlignment="1" applyProtection="1">
      <alignment horizontal="center" vertical="center"/>
    </xf>
    <xf numFmtId="49" fontId="3" fillId="2" borderId="3" xfId="1" applyNumberFormat="1" applyFont="1" applyFill="1" applyBorder="1" applyAlignment="1" applyProtection="1">
      <alignment horizontal="center" vertical="center"/>
    </xf>
    <xf numFmtId="49" fontId="3" fillId="2" borderId="4" xfId="1" applyNumberFormat="1" applyFont="1" applyFill="1" applyBorder="1" applyAlignment="1" applyProtection="1">
      <alignment horizontal="center" vertical="center"/>
    </xf>
    <xf numFmtId="49" fontId="5" fillId="2" borderId="7" xfId="1" applyNumberFormat="1" applyFont="1" applyFill="1" applyBorder="1" applyAlignment="1" applyProtection="1">
      <alignment horizontal="center" vertical="center" wrapText="1"/>
      <protection locked="0"/>
    </xf>
    <xf numFmtId="49" fontId="5" fillId="2" borderId="8" xfId="1" applyNumberFormat="1" applyFont="1" applyFill="1" applyBorder="1" applyAlignment="1" applyProtection="1">
      <alignment horizontal="center" vertical="center" wrapText="1"/>
      <protection locked="0"/>
    </xf>
    <xf numFmtId="0" fontId="2" fillId="0" borderId="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0" fontId="2" fillId="0" borderId="17" xfId="1" applyFont="1" applyFill="1" applyBorder="1" applyAlignment="1" applyProtection="1">
      <alignment horizontal="center" vertical="center" textRotation="90"/>
    </xf>
    <xf numFmtId="0" fontId="2" fillId="0" borderId="0" xfId="1" applyNumberFormat="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textRotation="90" wrapText="1"/>
    </xf>
    <xf numFmtId="0" fontId="2" fillId="0" borderId="20" xfId="1" applyFont="1" applyFill="1" applyBorder="1" applyAlignment="1" applyProtection="1">
      <alignment horizontal="center" vertical="center" textRotation="90" wrapText="1"/>
    </xf>
    <xf numFmtId="0" fontId="2" fillId="0" borderId="17" xfId="1" applyNumberFormat="1" applyFont="1" applyFill="1" applyBorder="1" applyAlignment="1" applyProtection="1">
      <alignment horizontal="center" vertical="center" textRotation="90" wrapText="1"/>
    </xf>
    <xf numFmtId="0" fontId="2" fillId="0" borderId="82" xfId="1" applyFont="1" applyFill="1" applyBorder="1" applyAlignment="1" applyProtection="1">
      <alignment horizontal="center" vertical="center" textRotation="90" wrapText="1"/>
    </xf>
    <xf numFmtId="0" fontId="2" fillId="0" borderId="0" xfId="1" applyFont="1" applyFill="1" applyBorder="1" applyAlignment="1" applyProtection="1">
      <alignment horizontal="center" vertical="center" textRotation="90" wrapText="1"/>
    </xf>
    <xf numFmtId="0" fontId="2" fillId="0" borderId="80" xfId="1" applyFont="1" applyFill="1" applyBorder="1" applyAlignment="1" applyProtection="1">
      <alignment horizontal="center" vertical="center" textRotation="90" wrapText="1"/>
    </xf>
    <xf numFmtId="49" fontId="5" fillId="2" borderId="7" xfId="1" applyNumberFormat="1" applyFont="1" applyFill="1" applyBorder="1" applyAlignment="1" applyProtection="1">
      <alignment horizontal="center" vertical="center"/>
      <protection locked="0"/>
    </xf>
    <xf numFmtId="49" fontId="5" fillId="2" borderId="8" xfId="1" applyNumberFormat="1" applyFont="1" applyFill="1" applyBorder="1" applyAlignment="1" applyProtection="1">
      <alignment horizontal="center" vertical="center"/>
      <protection locked="0"/>
    </xf>
    <xf numFmtId="0" fontId="2" fillId="0" borderId="18" xfId="2" applyFont="1" applyFill="1" applyBorder="1" applyAlignment="1" applyProtection="1">
      <alignment horizontal="center" vertical="center" wrapText="1"/>
      <protection locked="0"/>
    </xf>
    <xf numFmtId="0" fontId="2" fillId="0" borderId="21" xfId="2" applyFont="1" applyFill="1" applyBorder="1" applyAlignment="1" applyProtection="1">
      <alignment horizontal="center" vertical="center" wrapText="1"/>
      <protection locked="0"/>
    </xf>
    <xf numFmtId="0" fontId="2" fillId="0" borderId="49" xfId="2" applyFont="1" applyFill="1" applyBorder="1" applyAlignment="1" applyProtection="1">
      <alignment horizontal="center" vertical="center" wrapText="1"/>
      <protection locked="0"/>
    </xf>
    <xf numFmtId="0" fontId="2" fillId="0" borderId="18" xfId="2" applyFont="1" applyFill="1" applyBorder="1" applyAlignment="1" applyProtection="1">
      <alignment horizontal="left" vertical="center" wrapText="1"/>
      <protection locked="0"/>
    </xf>
    <xf numFmtId="0" fontId="2" fillId="0" borderId="21" xfId="2" applyFont="1" applyFill="1" applyBorder="1" applyAlignment="1" applyProtection="1">
      <alignment horizontal="left" vertical="center" wrapText="1"/>
      <protection locked="0"/>
    </xf>
    <xf numFmtId="0" fontId="2" fillId="0" borderId="49" xfId="2" applyFont="1" applyFill="1" applyBorder="1" applyAlignment="1" applyProtection="1">
      <alignment horizontal="left" vertical="center" wrapText="1"/>
      <protection locked="0"/>
    </xf>
    <xf numFmtId="3" fontId="2" fillId="0" borderId="18" xfId="2" applyNumberFormat="1" applyFont="1" applyFill="1" applyBorder="1" applyAlignment="1" applyProtection="1">
      <alignment horizontal="center" vertical="center" wrapText="1"/>
      <protection locked="0"/>
    </xf>
    <xf numFmtId="3" fontId="2" fillId="0" borderId="21" xfId="2" applyNumberFormat="1" applyFont="1" applyFill="1" applyBorder="1" applyAlignment="1" applyProtection="1">
      <alignment horizontal="center" vertical="center" wrapText="1"/>
      <protection locked="0"/>
    </xf>
    <xf numFmtId="3" fontId="2" fillId="0" borderId="49" xfId="2" applyNumberFormat="1" applyFont="1" applyFill="1" applyBorder="1" applyAlignment="1" applyProtection="1">
      <alignment horizontal="center" vertical="center" wrapText="1"/>
      <protection locked="0"/>
    </xf>
    <xf numFmtId="0" fontId="2" fillId="0" borderId="0" xfId="2" applyFont="1" applyAlignment="1">
      <alignment horizontal="left" vertical="center"/>
    </xf>
    <xf numFmtId="0" fontId="2" fillId="0" borderId="110" xfId="2" applyFont="1" applyBorder="1" applyAlignment="1">
      <alignment horizontal="center" wrapText="1"/>
    </xf>
    <xf numFmtId="0" fontId="2" fillId="0" borderId="58" xfId="2" applyFont="1" applyBorder="1" applyAlignment="1">
      <alignment horizontal="center" wrapText="1"/>
    </xf>
    <xf numFmtId="0" fontId="2" fillId="0" borderId="18" xfId="1" applyFont="1" applyBorder="1" applyAlignment="1">
      <alignment horizontal="center" vertical="center" wrapText="1"/>
    </xf>
    <xf numFmtId="0" fontId="2" fillId="0" borderId="49" xfId="1" applyFont="1" applyBorder="1" applyAlignment="1">
      <alignment horizontal="center" vertical="center" wrapText="1"/>
    </xf>
    <xf numFmtId="0" fontId="2" fillId="0" borderId="18" xfId="2" applyFont="1" applyBorder="1" applyAlignment="1">
      <alignment horizontal="center" vertical="center" wrapText="1"/>
    </xf>
    <xf numFmtId="0" fontId="2" fillId="0" borderId="49" xfId="2" applyFont="1" applyBorder="1" applyAlignment="1">
      <alignment horizontal="center" vertical="center" wrapText="1"/>
    </xf>
    <xf numFmtId="0" fontId="5" fillId="0" borderId="110" xfId="2" applyFont="1" applyBorder="1" applyAlignment="1">
      <alignment horizontal="right" vertical="center" wrapText="1"/>
    </xf>
    <xf numFmtId="0" fontId="5" fillId="0" borderId="7" xfId="2" applyFont="1" applyBorder="1" applyAlignment="1">
      <alignment horizontal="right" vertical="center" wrapText="1"/>
    </xf>
    <xf numFmtId="0" fontId="2" fillId="0" borderId="110" xfId="2" applyFont="1" applyBorder="1" applyAlignment="1">
      <alignment horizontal="center" vertical="center" wrapText="1"/>
    </xf>
    <xf numFmtId="0" fontId="2" fillId="0" borderId="58" xfId="2" applyFont="1" applyBorder="1" applyAlignment="1">
      <alignment horizontal="center" vertical="center" wrapText="1"/>
    </xf>
    <xf numFmtId="0" fontId="11" fillId="0" borderId="0" xfId="2" applyFont="1" applyAlignment="1">
      <alignment horizontal="center" vertical="center"/>
    </xf>
    <xf numFmtId="0" fontId="14" fillId="0" borderId="0" xfId="2" applyFont="1" applyFill="1" applyAlignment="1">
      <alignment horizontal="left" vertical="center" wrapText="1"/>
    </xf>
    <xf numFmtId="0" fontId="2" fillId="0" borderId="6" xfId="2" applyFont="1" applyFill="1" applyBorder="1" applyAlignment="1" applyProtection="1">
      <alignment horizontal="center" vertical="center" wrapText="1"/>
      <protection locked="0"/>
    </xf>
    <xf numFmtId="0" fontId="2" fillId="0" borderId="6" xfId="2" applyFont="1" applyFill="1" applyBorder="1" applyAlignment="1" applyProtection="1">
      <alignment horizontal="left" vertical="center" wrapText="1"/>
      <protection locked="0"/>
    </xf>
    <xf numFmtId="3" fontId="2" fillId="0" borderId="18" xfId="1" applyNumberFormat="1" applyFont="1" applyFill="1" applyBorder="1" applyAlignment="1">
      <alignment horizontal="center" vertical="center" wrapText="1"/>
    </xf>
    <xf numFmtId="3" fontId="2" fillId="0" borderId="21" xfId="1" applyNumberFormat="1" applyFont="1" applyFill="1" applyBorder="1" applyAlignment="1">
      <alignment horizontal="center" vertical="center" wrapText="1"/>
    </xf>
    <xf numFmtId="3" fontId="2" fillId="0" borderId="49" xfId="1" applyNumberFormat="1" applyFont="1" applyFill="1" applyBorder="1" applyAlignment="1">
      <alignment horizontal="center" vertical="center" wrapText="1"/>
    </xf>
    <xf numFmtId="0" fontId="2" fillId="0" borderId="6" xfId="1" applyFont="1" applyFill="1" applyBorder="1" applyAlignment="1" applyProtection="1">
      <alignment horizontal="left" vertical="center" wrapText="1"/>
      <protection locked="0"/>
    </xf>
    <xf numFmtId="0" fontId="5" fillId="0" borderId="6" xfId="2" applyFont="1" applyFill="1" applyBorder="1" applyAlignment="1">
      <alignment horizontal="right" vertical="center" wrapText="1"/>
    </xf>
    <xf numFmtId="0" fontId="2" fillId="0" borderId="6" xfId="1" applyFont="1" applyFill="1" applyBorder="1" applyAlignment="1">
      <alignment horizontal="center" vertical="center" wrapText="1"/>
    </xf>
    <xf numFmtId="0" fontId="2" fillId="0" borderId="0" xfId="2" applyFont="1" applyFill="1" applyBorder="1" applyAlignment="1">
      <alignment horizontal="left" vertical="center"/>
    </xf>
    <xf numFmtId="49" fontId="5" fillId="0" borderId="0" xfId="2" applyNumberFormat="1" applyFont="1" applyFill="1" applyBorder="1" applyAlignment="1">
      <alignment horizontal="left" vertical="center"/>
    </xf>
    <xf numFmtId="0" fontId="2" fillId="0" borderId="6" xfId="1" applyFont="1" applyBorder="1" applyAlignment="1">
      <alignment horizontal="center" vertical="center" wrapText="1"/>
    </xf>
    <xf numFmtId="0" fontId="2" fillId="0" borderId="110" xfId="2" applyFont="1" applyFill="1" applyBorder="1" applyAlignment="1" applyProtection="1">
      <alignment horizontal="left" vertical="center" wrapText="1"/>
      <protection locked="0"/>
    </xf>
    <xf numFmtId="0" fontId="2" fillId="0" borderId="58" xfId="2" applyFont="1" applyFill="1" applyBorder="1" applyAlignment="1" applyProtection="1">
      <alignment horizontal="left" vertical="center" wrapText="1"/>
      <protection locked="0"/>
    </xf>
    <xf numFmtId="0" fontId="5" fillId="0" borderId="110" xfId="2" applyFont="1" applyFill="1" applyBorder="1" applyAlignment="1">
      <alignment horizontal="right" vertical="center" wrapText="1"/>
    </xf>
    <xf numFmtId="0" fontId="5" fillId="0" borderId="7" xfId="2" applyFont="1" applyFill="1" applyBorder="1" applyAlignment="1">
      <alignment horizontal="right" vertical="center" wrapText="1"/>
    </xf>
    <xf numFmtId="0" fontId="5" fillId="0" borderId="58" xfId="2" applyFont="1" applyFill="1" applyBorder="1" applyAlignment="1">
      <alignment horizontal="right" vertical="center" wrapText="1"/>
    </xf>
    <xf numFmtId="0" fontId="2" fillId="0" borderId="110" xfId="1" applyFont="1" applyFill="1" applyBorder="1" applyAlignment="1" applyProtection="1">
      <alignment horizontal="left" vertical="center" wrapText="1"/>
      <protection locked="0"/>
    </xf>
    <xf numFmtId="0" fontId="2" fillId="0" borderId="58" xfId="1" applyFont="1" applyFill="1" applyBorder="1" applyAlignment="1" applyProtection="1">
      <alignment horizontal="left" vertical="center" wrapText="1"/>
      <protection locked="0"/>
    </xf>
    <xf numFmtId="0" fontId="2" fillId="0" borderId="117" xfId="2" applyFont="1" applyFill="1" applyBorder="1" applyAlignment="1" applyProtection="1">
      <alignment horizontal="left" vertical="center" wrapText="1"/>
      <protection locked="0"/>
    </xf>
    <xf numFmtId="0" fontId="2" fillId="0" borderId="94" xfId="2" applyFont="1" applyFill="1" applyBorder="1" applyAlignment="1" applyProtection="1">
      <alignment horizontal="left" vertical="center" wrapText="1"/>
      <protection locked="0"/>
    </xf>
    <xf numFmtId="0" fontId="2" fillId="0" borderId="106" xfId="2" applyFont="1" applyFill="1" applyBorder="1" applyAlignment="1" applyProtection="1">
      <alignment horizontal="left" vertical="center" wrapText="1"/>
      <protection locked="0"/>
    </xf>
    <xf numFmtId="0" fontId="2" fillId="0" borderId="82" xfId="2" applyFont="1" applyFill="1" applyBorder="1" applyAlignment="1" applyProtection="1">
      <alignment horizontal="left" vertical="center" wrapText="1"/>
      <protection locked="0"/>
    </xf>
    <xf numFmtId="0" fontId="2" fillId="0" borderId="114" xfId="2" applyFont="1" applyFill="1" applyBorder="1" applyAlignment="1" applyProtection="1">
      <alignment horizontal="left" vertical="center" wrapText="1"/>
      <protection locked="0"/>
    </xf>
    <xf numFmtId="0" fontId="2" fillId="0" borderId="83" xfId="2" applyFont="1" applyFill="1" applyBorder="1" applyAlignment="1" applyProtection="1">
      <alignment horizontal="left" vertical="center" wrapText="1"/>
      <protection locked="0"/>
    </xf>
    <xf numFmtId="3" fontId="2" fillId="0" borderId="18" xfId="1" applyNumberFormat="1" applyFont="1" applyFill="1" applyBorder="1" applyAlignment="1" applyProtection="1">
      <alignment horizontal="center" vertical="center" wrapText="1"/>
      <protection locked="0"/>
    </xf>
    <xf numFmtId="3" fontId="2" fillId="0" borderId="21" xfId="1" applyNumberFormat="1" applyFont="1" applyFill="1" applyBorder="1" applyAlignment="1" applyProtection="1">
      <alignment horizontal="center" vertical="center" wrapText="1"/>
      <protection locked="0"/>
    </xf>
    <xf numFmtId="3" fontId="2" fillId="0" borderId="49" xfId="1" applyNumberFormat="1" applyFont="1" applyFill="1" applyBorder="1" applyAlignment="1" applyProtection="1">
      <alignment horizontal="center" vertical="center" wrapText="1"/>
      <protection locked="0"/>
    </xf>
    <xf numFmtId="0" fontId="2" fillId="0" borderId="0" xfId="2" applyFont="1" applyFill="1" applyAlignment="1">
      <alignment horizontal="left" vertical="center"/>
    </xf>
    <xf numFmtId="49" fontId="5" fillId="0" borderId="0" xfId="2" applyNumberFormat="1" applyFont="1" applyFill="1" applyAlignment="1">
      <alignment horizontal="left" vertical="center"/>
    </xf>
    <xf numFmtId="0" fontId="12" fillId="0" borderId="0" xfId="2" applyFont="1" applyFill="1" applyAlignment="1">
      <alignment horizontal="left" vertical="center"/>
    </xf>
    <xf numFmtId="0" fontId="11" fillId="0" borderId="0" xfId="2" applyFont="1" applyFill="1" applyAlignment="1">
      <alignment horizontal="center" vertical="center"/>
    </xf>
    <xf numFmtId="0" fontId="16" fillId="0" borderId="0" xfId="1" applyFont="1" applyBorder="1" applyAlignment="1">
      <alignment horizontal="center" wrapText="1"/>
    </xf>
    <xf numFmtId="0" fontId="11" fillId="0" borderId="40" xfId="1" applyFont="1" applyFill="1" applyBorder="1" applyAlignment="1">
      <alignment horizontal="left" vertical="center"/>
    </xf>
    <xf numFmtId="0" fontId="11" fillId="0" borderId="40" xfId="1" applyFont="1" applyFill="1" applyBorder="1" applyAlignment="1">
      <alignment horizontal="left" vertical="center" wrapText="1"/>
    </xf>
    <xf numFmtId="0" fontId="2" fillId="0" borderId="117" xfId="1" applyFont="1" applyFill="1" applyBorder="1" applyAlignment="1" applyProtection="1">
      <alignment horizontal="center" vertical="center" textRotation="90" wrapText="1"/>
    </xf>
    <xf numFmtId="0" fontId="2" fillId="0" borderId="117" xfId="3" applyFont="1" applyFill="1" applyBorder="1" applyAlignment="1" applyProtection="1">
      <alignment horizontal="left" vertical="center" wrapText="1"/>
      <protection locked="0"/>
    </xf>
    <xf numFmtId="0" fontId="2" fillId="0" borderId="94" xfId="3" applyFont="1" applyFill="1" applyBorder="1" applyAlignment="1" applyProtection="1">
      <alignment horizontal="left" vertical="center" wrapText="1"/>
      <protection locked="0"/>
    </xf>
    <xf numFmtId="0" fontId="17" fillId="0" borderId="0" xfId="1" applyFont="1" applyBorder="1" applyAlignment="1">
      <alignment horizontal="left" vertical="center" wrapText="1"/>
    </xf>
    <xf numFmtId="0" fontId="5" fillId="0" borderId="6" xfId="1" applyFont="1" applyFill="1" applyBorder="1" applyAlignment="1">
      <alignment horizontal="right" vertical="center" wrapText="1"/>
    </xf>
    <xf numFmtId="0" fontId="2" fillId="0" borderId="6" xfId="3" applyFont="1" applyFill="1" applyBorder="1" applyAlignment="1" applyProtection="1">
      <alignment horizontal="left" vertical="center" wrapText="1"/>
      <protection locked="0"/>
    </xf>
    <xf numFmtId="0" fontId="2" fillId="0" borderId="117" xfId="1" applyFont="1" applyFill="1" applyBorder="1" applyAlignment="1" applyProtection="1">
      <alignment horizontal="left" vertical="center" wrapText="1"/>
      <protection locked="0"/>
    </xf>
    <xf numFmtId="0" fontId="2" fillId="0" borderId="94" xfId="1" applyFont="1" applyFill="1" applyBorder="1" applyAlignment="1" applyProtection="1">
      <alignment horizontal="left" vertical="center" wrapText="1"/>
      <protection locked="0"/>
    </xf>
    <xf numFmtId="0" fontId="2" fillId="0" borderId="0" xfId="1" applyFont="1" applyFill="1" applyBorder="1" applyAlignment="1">
      <alignment horizontal="left" vertical="center"/>
    </xf>
    <xf numFmtId="0" fontId="2" fillId="0" borderId="62" xfId="1" applyFont="1" applyFill="1" applyBorder="1" applyAlignment="1">
      <alignment horizontal="left" vertical="center"/>
    </xf>
    <xf numFmtId="0" fontId="2" fillId="0" borderId="0" xfId="1" applyFont="1" applyFill="1" applyAlignment="1">
      <alignment horizontal="left" vertical="center"/>
    </xf>
    <xf numFmtId="0" fontId="2" fillId="0" borderId="18" xfId="1" applyFont="1" applyFill="1" applyBorder="1" applyAlignment="1" applyProtection="1">
      <alignment horizontal="center" vertical="center" wrapText="1"/>
      <protection locked="0"/>
    </xf>
    <xf numFmtId="0" fontId="2" fillId="0" borderId="49" xfId="1" applyFont="1" applyFill="1" applyBorder="1" applyAlignment="1" applyProtection="1">
      <alignment horizontal="center" vertical="center" wrapText="1"/>
      <protection locked="0"/>
    </xf>
    <xf numFmtId="0" fontId="2" fillId="0" borderId="114" xfId="1" applyFont="1" applyFill="1" applyBorder="1" applyAlignment="1" applyProtection="1">
      <alignment horizontal="left" vertical="center" wrapText="1"/>
      <protection locked="0"/>
    </xf>
    <xf numFmtId="0" fontId="2" fillId="0" borderId="83" xfId="1" applyFont="1" applyFill="1" applyBorder="1" applyAlignment="1" applyProtection="1">
      <alignment horizontal="left" vertical="center" wrapText="1"/>
      <protection locked="0"/>
    </xf>
    <xf numFmtId="0" fontId="2" fillId="0" borderId="106" xfId="1" applyFont="1" applyFill="1" applyBorder="1" applyAlignment="1">
      <alignment horizontal="left" vertical="center" wrapText="1"/>
    </xf>
    <xf numFmtId="0" fontId="2" fillId="0" borderId="82" xfId="1" applyFont="1" applyFill="1" applyBorder="1" applyAlignment="1">
      <alignment horizontal="left" vertical="center" wrapText="1"/>
    </xf>
    <xf numFmtId="3" fontId="2" fillId="0" borderId="6" xfId="1" applyNumberFormat="1" applyFont="1" applyFill="1" applyBorder="1" applyAlignment="1">
      <alignment horizontal="center" vertical="center" wrapText="1"/>
    </xf>
    <xf numFmtId="0" fontId="2" fillId="0" borderId="6" xfId="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horizontal="center" vertical="center" wrapText="1"/>
      <protection locked="0"/>
    </xf>
    <xf numFmtId="0" fontId="2" fillId="0" borderId="0" xfId="1" applyFont="1" applyAlignment="1">
      <alignment horizontal="left" vertical="center"/>
    </xf>
    <xf numFmtId="0" fontId="5" fillId="0" borderId="0" xfId="1" applyFont="1" applyFill="1" applyAlignment="1">
      <alignment horizontal="left" vertical="center"/>
    </xf>
    <xf numFmtId="0" fontId="11" fillId="0" borderId="0" xfId="1" applyFont="1" applyAlignment="1">
      <alignment horizontal="center" vertical="center"/>
    </xf>
    <xf numFmtId="0" fontId="12" fillId="0" borderId="0" xfId="1" applyFont="1" applyAlignment="1">
      <alignment horizontal="left" vertical="center"/>
    </xf>
    <xf numFmtId="0" fontId="5" fillId="0" borderId="6" xfId="1" applyFont="1" applyBorder="1" applyAlignment="1">
      <alignment horizontal="right" vertical="center" wrapText="1"/>
    </xf>
    <xf numFmtId="0" fontId="2" fillId="0" borderId="106" xfId="1" applyFont="1" applyFill="1" applyBorder="1" applyAlignment="1" applyProtection="1">
      <alignment horizontal="left" vertical="center" wrapText="1"/>
      <protection locked="0"/>
    </xf>
    <xf numFmtId="0" fontId="2" fillId="0" borderId="82" xfId="1" applyFont="1" applyFill="1" applyBorder="1" applyAlignment="1" applyProtection="1">
      <alignment horizontal="left" vertical="center" wrapText="1"/>
      <protection locked="0"/>
    </xf>
    <xf numFmtId="0" fontId="2" fillId="0" borderId="0" xfId="2" applyFont="1" applyFill="1" applyBorder="1" applyAlignment="1" applyProtection="1">
      <alignment horizontal="left" vertical="center" wrapText="1"/>
      <protection locked="0"/>
    </xf>
    <xf numFmtId="49" fontId="2" fillId="0" borderId="18" xfId="1" applyNumberFormat="1" applyFont="1" applyBorder="1" applyAlignment="1" applyProtection="1">
      <alignment horizontal="center" vertical="center" wrapText="1"/>
      <protection locked="0"/>
    </xf>
    <xf numFmtId="49" fontId="2" fillId="0" borderId="21" xfId="1" applyNumberFormat="1" applyFont="1" applyBorder="1" applyAlignment="1" applyProtection="1">
      <alignment horizontal="center" vertical="center" wrapText="1"/>
      <protection locked="0"/>
    </xf>
    <xf numFmtId="49" fontId="2" fillId="0" borderId="49" xfId="1" applyNumberFormat="1" applyFont="1" applyBorder="1" applyAlignment="1" applyProtection="1">
      <alignment horizontal="center" vertical="center" wrapText="1"/>
      <protection locked="0"/>
    </xf>
    <xf numFmtId="3" fontId="2" fillId="0" borderId="18" xfId="2" applyNumberFormat="1" applyFont="1" applyFill="1" applyBorder="1" applyAlignment="1">
      <alignment horizontal="left" vertical="center" wrapText="1"/>
    </xf>
    <xf numFmtId="3" fontId="2" fillId="0" borderId="21" xfId="2" applyNumberFormat="1" applyFont="1" applyFill="1" applyBorder="1" applyAlignment="1">
      <alignment horizontal="left" vertical="center" wrapText="1"/>
    </xf>
    <xf numFmtId="3" fontId="2" fillId="0" borderId="49" xfId="2" applyNumberFormat="1" applyFont="1" applyFill="1" applyBorder="1" applyAlignment="1">
      <alignment horizontal="left" vertical="center" wrapText="1"/>
    </xf>
    <xf numFmtId="3" fontId="2" fillId="0" borderId="6" xfId="1" applyNumberFormat="1" applyFont="1" applyBorder="1" applyAlignment="1" applyProtection="1">
      <alignment horizontal="center" vertical="center" wrapText="1"/>
      <protection locked="0"/>
    </xf>
    <xf numFmtId="0" fontId="5" fillId="0" borderId="0" xfId="1" applyFont="1" applyAlignment="1">
      <alignment horizontal="left"/>
    </xf>
    <xf numFmtId="0" fontId="2" fillId="0" borderId="18" xfId="1" applyFont="1" applyBorder="1" applyAlignment="1" applyProtection="1">
      <alignment horizontal="left" vertical="center" wrapText="1"/>
      <protection locked="0"/>
    </xf>
    <xf numFmtId="0" fontId="2" fillId="0" borderId="49" xfId="1" applyFont="1" applyBorder="1" applyAlignment="1" applyProtection="1">
      <alignment horizontal="left" vertical="center" wrapText="1"/>
      <protection locked="0"/>
    </xf>
    <xf numFmtId="0" fontId="2" fillId="0" borderId="18" xfId="2" applyFont="1" applyBorder="1" applyAlignment="1" applyProtection="1">
      <alignment horizontal="left" vertical="center" wrapText="1"/>
      <protection locked="0"/>
    </xf>
    <xf numFmtId="0" fontId="2" fillId="0" borderId="21" xfId="2" applyFont="1" applyBorder="1" applyAlignment="1" applyProtection="1">
      <alignment horizontal="left" vertical="center" wrapText="1"/>
      <protection locked="0"/>
    </xf>
    <xf numFmtId="0" fontId="2" fillId="0" borderId="49" xfId="2" applyFont="1" applyBorder="1" applyAlignment="1" applyProtection="1">
      <alignment horizontal="left" vertical="center" wrapText="1"/>
      <protection locked="0"/>
    </xf>
    <xf numFmtId="4" fontId="2" fillId="0" borderId="18" xfId="2" applyNumberFormat="1" applyFont="1" applyFill="1" applyBorder="1" applyAlignment="1">
      <alignment horizontal="left" vertical="center" wrapText="1"/>
    </xf>
    <xf numFmtId="4" fontId="2" fillId="0" borderId="21" xfId="2" applyNumberFormat="1" applyFont="1" applyFill="1" applyBorder="1" applyAlignment="1">
      <alignment horizontal="left" vertical="center" wrapText="1"/>
    </xf>
    <xf numFmtId="4" fontId="2" fillId="0" borderId="49" xfId="2" applyNumberFormat="1" applyFont="1" applyFill="1" applyBorder="1" applyAlignment="1">
      <alignment horizontal="left" vertical="center" wrapText="1"/>
    </xf>
    <xf numFmtId="0" fontId="2" fillId="0" borderId="166" xfId="1" applyFont="1" applyBorder="1" applyAlignment="1" applyProtection="1">
      <alignment horizontal="left" vertical="center" wrapText="1"/>
      <protection locked="0"/>
    </xf>
    <xf numFmtId="0" fontId="2" fillId="0" borderId="21" xfId="1" applyFont="1" applyBorder="1" applyAlignment="1" applyProtection="1">
      <alignment horizontal="left" vertical="center" wrapText="1"/>
      <protection locked="0"/>
    </xf>
    <xf numFmtId="0" fontId="2" fillId="0" borderId="18" xfId="1" applyFont="1" applyBorder="1" applyAlignment="1" applyProtection="1">
      <alignment horizontal="center" vertical="center" wrapText="1"/>
      <protection locked="0"/>
    </xf>
    <xf numFmtId="0" fontId="2" fillId="0" borderId="21" xfId="1" applyFont="1" applyBorder="1" applyAlignment="1" applyProtection="1">
      <alignment horizontal="center" vertical="center" wrapText="1"/>
      <protection locked="0"/>
    </xf>
    <xf numFmtId="0" fontId="2" fillId="0" borderId="49" xfId="1" applyFont="1" applyBorder="1" applyAlignment="1" applyProtection="1">
      <alignment horizontal="center" vertical="center" wrapText="1"/>
      <protection locked="0"/>
    </xf>
    <xf numFmtId="49" fontId="2" fillId="0" borderId="18" xfId="1" applyNumberFormat="1" applyFont="1" applyBorder="1" applyAlignment="1" applyProtection="1">
      <alignment horizontal="center" vertical="center"/>
      <protection locked="0"/>
    </xf>
    <xf numFmtId="49" fontId="2" fillId="0" borderId="49" xfId="1" applyNumberFormat="1" applyFont="1" applyBorder="1" applyAlignment="1" applyProtection="1">
      <alignment horizontal="center" vertical="center"/>
      <protection locked="0"/>
    </xf>
    <xf numFmtId="0" fontId="2" fillId="0" borderId="18" xfId="1" applyFont="1" applyBorder="1" applyAlignment="1" applyProtection="1">
      <alignment horizontal="left" vertical="center"/>
      <protection locked="0"/>
    </xf>
    <xf numFmtId="0" fontId="2" fillId="0" borderId="49" xfId="1" applyFont="1" applyBorder="1" applyAlignment="1" applyProtection="1">
      <alignment horizontal="left" vertical="center"/>
      <protection locked="0"/>
    </xf>
    <xf numFmtId="49" fontId="2" fillId="0" borderId="21" xfId="1" applyNumberFormat="1" applyFont="1" applyBorder="1" applyAlignment="1" applyProtection="1">
      <alignment horizontal="center" vertical="center"/>
      <protection locked="0"/>
    </xf>
    <xf numFmtId="0" fontId="2" fillId="0" borderId="21" xfId="1" applyFont="1" applyBorder="1" applyAlignment="1" applyProtection="1">
      <alignment horizontal="left" vertical="center"/>
      <protection locked="0"/>
    </xf>
    <xf numFmtId="3" fontId="2" fillId="0" borderId="6" xfId="1" applyNumberFormat="1" applyFont="1" applyBorder="1" applyAlignment="1">
      <alignment horizontal="center" vertical="center" wrapText="1"/>
    </xf>
    <xf numFmtId="0" fontId="2" fillId="0" borderId="21" xfId="1" applyFont="1" applyFill="1" applyBorder="1" applyAlignment="1" applyProtection="1">
      <alignment horizontal="left" vertical="center" wrapText="1"/>
      <protection locked="0"/>
    </xf>
    <xf numFmtId="0" fontId="2" fillId="0" borderId="49" xfId="1" applyFont="1" applyFill="1" applyBorder="1" applyAlignment="1" applyProtection="1">
      <alignment horizontal="left" vertical="center" wrapText="1"/>
      <protection locked="0"/>
    </xf>
    <xf numFmtId="0" fontId="2" fillId="0" borderId="18" xfId="1" quotePrefix="1" applyFont="1" applyBorder="1" applyAlignment="1" applyProtection="1">
      <alignment horizontal="left" vertical="center" wrapText="1"/>
      <protection locked="0"/>
    </xf>
    <xf numFmtId="0" fontId="2" fillId="0" borderId="21" xfId="1" quotePrefix="1" applyFont="1" applyBorder="1" applyAlignment="1" applyProtection="1">
      <alignment horizontal="left" vertical="center" wrapText="1"/>
      <protection locked="0"/>
    </xf>
    <xf numFmtId="0" fontId="2" fillId="0" borderId="49" xfId="1" quotePrefix="1" applyFont="1" applyBorder="1" applyAlignment="1" applyProtection="1">
      <alignment horizontal="left" vertical="center" wrapText="1"/>
      <protection locked="0"/>
    </xf>
    <xf numFmtId="0" fontId="5" fillId="0" borderId="114" xfId="1" applyFont="1" applyBorder="1" applyAlignment="1">
      <alignment horizontal="right" wrapText="1"/>
    </xf>
    <xf numFmtId="0" fontId="5" fillId="0" borderId="83" xfId="1" applyFont="1" applyBorder="1" applyAlignment="1">
      <alignment horizontal="right" wrapText="1"/>
    </xf>
    <xf numFmtId="0" fontId="5" fillId="0" borderId="18" xfId="1" applyFont="1" applyBorder="1" applyAlignment="1" applyProtection="1">
      <alignment horizontal="center" vertical="center" wrapText="1"/>
      <protection locked="0"/>
    </xf>
    <xf numFmtId="0" fontId="5" fillId="0" borderId="21" xfId="1" applyFont="1" applyBorder="1" applyAlignment="1" applyProtection="1">
      <alignment horizontal="center" vertical="center" wrapText="1"/>
      <protection locked="0"/>
    </xf>
    <xf numFmtId="0" fontId="5" fillId="0" borderId="49" xfId="1" applyFont="1" applyBorder="1" applyAlignment="1" applyProtection="1">
      <alignment horizontal="center" vertical="center" wrapText="1"/>
      <protection locked="0"/>
    </xf>
    <xf numFmtId="0" fontId="5" fillId="0" borderId="18" xfId="1" applyFont="1" applyBorder="1" applyAlignment="1" applyProtection="1">
      <alignment horizontal="left" vertical="center" wrapText="1"/>
      <protection locked="0"/>
    </xf>
    <xf numFmtId="0" fontId="5" fillId="0" borderId="21" xfId="1" applyFont="1" applyBorder="1" applyAlignment="1" applyProtection="1">
      <alignment horizontal="left" vertical="center" wrapText="1"/>
      <protection locked="0"/>
    </xf>
    <xf numFmtId="0" fontId="5" fillId="0" borderId="49" xfId="1" applyFont="1" applyBorder="1" applyAlignment="1" applyProtection="1">
      <alignment horizontal="left" vertical="center" wrapText="1"/>
      <protection locked="0"/>
    </xf>
    <xf numFmtId="0" fontId="5" fillId="0" borderId="18" xfId="1" applyFont="1" applyBorder="1" applyAlignment="1" applyProtection="1">
      <alignment vertical="center" wrapText="1"/>
      <protection locked="0"/>
    </xf>
    <xf numFmtId="0" fontId="5" fillId="0" borderId="21" xfId="1" applyFont="1" applyBorder="1" applyAlignment="1" applyProtection="1">
      <alignment vertical="center" wrapText="1"/>
      <protection locked="0"/>
    </xf>
    <xf numFmtId="0" fontId="5" fillId="0" borderId="49" xfId="1" applyFont="1" applyBorder="1" applyAlignment="1" applyProtection="1">
      <alignment vertical="center" wrapText="1"/>
      <protection locked="0"/>
    </xf>
    <xf numFmtId="0" fontId="11" fillId="0" borderId="0" xfId="1" applyFont="1" applyBorder="1" applyAlignment="1">
      <alignment horizontal="center"/>
    </xf>
    <xf numFmtId="0" fontId="2" fillId="0" borderId="0" xfId="1" applyFont="1" applyBorder="1" applyAlignment="1">
      <alignment horizontal="left"/>
    </xf>
    <xf numFmtId="0" fontId="2" fillId="0" borderId="110" xfId="1" applyFont="1" applyBorder="1" applyAlignment="1">
      <alignment horizontal="center" vertical="center" wrapText="1"/>
    </xf>
    <xf numFmtId="0" fontId="2" fillId="0" borderId="58" xfId="1" applyFont="1" applyBorder="1" applyAlignment="1">
      <alignment horizontal="center" vertical="center" wrapText="1"/>
    </xf>
    <xf numFmtId="49" fontId="2" fillId="0" borderId="61" xfId="2" applyNumberFormat="1" applyFont="1" applyBorder="1" applyAlignment="1" applyProtection="1">
      <alignment horizontal="center" vertical="center" wrapText="1"/>
      <protection locked="0"/>
    </xf>
    <xf numFmtId="49" fontId="2" fillId="0" borderId="62" xfId="2" applyNumberFormat="1" applyFont="1" applyBorder="1" applyAlignment="1" applyProtection="1">
      <alignment horizontal="center" vertical="center" wrapText="1"/>
      <protection locked="0"/>
    </xf>
    <xf numFmtId="3" fontId="2" fillId="0" borderId="94" xfId="2" applyNumberFormat="1" applyFont="1" applyFill="1" applyBorder="1" applyAlignment="1">
      <alignment horizontal="left" vertical="center" wrapText="1"/>
    </xf>
    <xf numFmtId="3" fontId="2" fillId="0" borderId="83" xfId="2" applyNumberFormat="1" applyFont="1" applyFill="1" applyBorder="1" applyAlignment="1">
      <alignment horizontal="left" vertical="center" wrapText="1"/>
    </xf>
    <xf numFmtId="3" fontId="2" fillId="0" borderId="6" xfId="2" applyNumberFormat="1" applyFont="1" applyBorder="1" applyAlignment="1" applyProtection="1">
      <alignment horizontal="center" vertical="center" wrapText="1"/>
      <protection locked="0"/>
    </xf>
    <xf numFmtId="49" fontId="2" fillId="0" borderId="18" xfId="2" applyNumberFormat="1" applyFont="1" applyBorder="1" applyAlignment="1" applyProtection="1">
      <alignment horizontal="center" vertical="center"/>
      <protection locked="0"/>
    </xf>
    <xf numFmtId="49" fontId="2" fillId="0" borderId="49" xfId="2" applyNumberFormat="1" applyFont="1" applyBorder="1" applyAlignment="1" applyProtection="1">
      <alignment horizontal="center" vertical="center"/>
      <protection locked="0"/>
    </xf>
    <xf numFmtId="0" fontId="2" fillId="0" borderId="18" xfId="2" applyFont="1" applyBorder="1" applyAlignment="1" applyProtection="1">
      <alignment horizontal="left" vertical="center"/>
      <protection locked="0"/>
    </xf>
    <xf numFmtId="0" fontId="2" fillId="0" borderId="49" xfId="2" applyFont="1" applyBorder="1" applyAlignment="1" applyProtection="1">
      <alignment horizontal="left" vertical="center"/>
      <protection locked="0"/>
    </xf>
    <xf numFmtId="3" fontId="2" fillId="0" borderId="6" xfId="2" applyNumberFormat="1" applyFont="1" applyBorder="1" applyAlignment="1">
      <alignment horizontal="center" vertical="center" wrapText="1"/>
    </xf>
    <xf numFmtId="49" fontId="2" fillId="0" borderId="18" xfId="2" applyNumberFormat="1" applyFont="1" applyBorder="1" applyAlignment="1" applyProtection="1">
      <alignment horizontal="center" vertical="center" wrapText="1"/>
      <protection locked="0"/>
    </xf>
    <xf numFmtId="49" fontId="2" fillId="0" borderId="49" xfId="2" applyNumberFormat="1" applyFont="1" applyBorder="1" applyAlignment="1" applyProtection="1">
      <alignment horizontal="center" vertical="center" wrapText="1"/>
      <protection locked="0"/>
    </xf>
    <xf numFmtId="49" fontId="2" fillId="0" borderId="21" xfId="2" applyNumberFormat="1" applyFont="1" applyBorder="1" applyAlignment="1" applyProtection="1">
      <alignment horizontal="center" vertical="center" wrapText="1"/>
      <protection locked="0"/>
    </xf>
    <xf numFmtId="0" fontId="2" fillId="0" borderId="6" xfId="2" applyFont="1" applyBorder="1" applyAlignment="1" applyProtection="1">
      <alignment horizontal="center" vertical="center" wrapText="1"/>
      <protection locked="0"/>
    </xf>
    <xf numFmtId="0" fontId="2" fillId="0" borderId="6" xfId="2" applyFont="1" applyBorder="1" applyAlignment="1" applyProtection="1">
      <alignment horizontal="left" vertical="center" wrapText="1"/>
      <protection locked="0"/>
    </xf>
    <xf numFmtId="3" fontId="2" fillId="0" borderId="18" xfId="2" applyNumberFormat="1" applyFont="1" applyBorder="1" applyAlignment="1" applyProtection="1">
      <alignment horizontal="center" vertical="center" wrapText="1"/>
      <protection locked="0"/>
    </xf>
    <xf numFmtId="3" fontId="2" fillId="0" borderId="21" xfId="2" applyNumberFormat="1" applyFont="1" applyBorder="1" applyAlignment="1" applyProtection="1">
      <alignment horizontal="center" vertical="center" wrapText="1"/>
      <protection locked="0"/>
    </xf>
    <xf numFmtId="3" fontId="2" fillId="0" borderId="49" xfId="2" applyNumberFormat="1" applyFont="1" applyBorder="1" applyAlignment="1" applyProtection="1">
      <alignment horizontal="center" vertical="center" wrapText="1"/>
      <protection locked="0"/>
    </xf>
    <xf numFmtId="0" fontId="2" fillId="0" borderId="0" xfId="2" applyFont="1" applyBorder="1" applyAlignment="1">
      <alignment horizontal="left"/>
    </xf>
    <xf numFmtId="0" fontId="5" fillId="0" borderId="6" xfId="2" applyFont="1" applyBorder="1" applyAlignment="1">
      <alignment horizontal="right" wrapText="1"/>
    </xf>
    <xf numFmtId="0" fontId="2" fillId="0" borderId="18" xfId="2" applyFont="1" applyBorder="1" applyAlignment="1" applyProtection="1">
      <alignment horizontal="center" vertical="center" wrapText="1"/>
      <protection locked="0"/>
    </xf>
    <xf numFmtId="0" fontId="2" fillId="0" borderId="21" xfId="2" applyFont="1" applyBorder="1" applyAlignment="1" applyProtection="1">
      <alignment horizontal="center" vertical="center" wrapText="1"/>
      <protection locked="0"/>
    </xf>
    <xf numFmtId="0" fontId="2" fillId="0" borderId="6" xfId="2" applyFont="1" applyBorder="1" applyAlignment="1">
      <alignment horizontal="center" vertical="center" wrapText="1"/>
    </xf>
    <xf numFmtId="3" fontId="2" fillId="0" borderId="18" xfId="2" applyNumberFormat="1" applyFont="1" applyBorder="1" applyAlignment="1">
      <alignment horizontal="center" wrapText="1"/>
    </xf>
    <xf numFmtId="3" fontId="2" fillId="0" borderId="21" xfId="2" applyNumberFormat="1" applyFont="1" applyBorder="1" applyAlignment="1">
      <alignment horizontal="center" wrapText="1"/>
    </xf>
    <xf numFmtId="3" fontId="2" fillId="0" borderId="49" xfId="2" applyNumberFormat="1" applyFont="1" applyBorder="1" applyAlignment="1">
      <alignment horizontal="center" wrapText="1"/>
    </xf>
    <xf numFmtId="3" fontId="2" fillId="0" borderId="18" xfId="2" applyNumberFormat="1" applyFont="1" applyBorder="1" applyAlignment="1" applyProtection="1">
      <alignment horizontal="center"/>
      <protection locked="0"/>
    </xf>
    <xf numFmtId="3" fontId="2" fillId="0" borderId="21" xfId="2" applyNumberFormat="1" applyFont="1" applyBorder="1" applyAlignment="1" applyProtection="1">
      <alignment horizontal="center"/>
      <protection locked="0"/>
    </xf>
    <xf numFmtId="3" fontId="2" fillId="0" borderId="49" xfId="2" applyNumberFormat="1" applyFont="1" applyBorder="1" applyAlignment="1" applyProtection="1">
      <alignment horizontal="center"/>
      <protection locked="0"/>
    </xf>
    <xf numFmtId="0" fontId="5" fillId="0" borderId="18" xfId="2" applyFont="1" applyBorder="1" applyAlignment="1" applyProtection="1">
      <alignment horizontal="center" vertical="center" wrapText="1"/>
      <protection locked="0"/>
    </xf>
    <xf numFmtId="0" fontId="5" fillId="0" borderId="21" xfId="2" applyFont="1" applyBorder="1" applyAlignment="1" applyProtection="1">
      <alignment horizontal="center" vertical="center" wrapText="1"/>
      <protection locked="0"/>
    </xf>
    <xf numFmtId="0" fontId="5" fillId="0" borderId="49" xfId="2" applyFont="1" applyBorder="1" applyAlignment="1" applyProtection="1">
      <alignment horizontal="center" vertical="center" wrapText="1"/>
      <protection locked="0"/>
    </xf>
    <xf numFmtId="3" fontId="2" fillId="0" borderId="18" xfId="2" applyNumberFormat="1" applyFont="1" applyBorder="1" applyAlignment="1" applyProtection="1">
      <alignment horizontal="right" vertical="center" wrapText="1"/>
      <protection locked="0"/>
    </xf>
    <xf numFmtId="3" fontId="2" fillId="0" borderId="21" xfId="2" applyNumberFormat="1" applyFont="1" applyBorder="1" applyAlignment="1" applyProtection="1">
      <alignment horizontal="right" vertical="center" wrapText="1"/>
      <protection locked="0"/>
    </xf>
    <xf numFmtId="3" fontId="2" fillId="0" borderId="49" xfId="2" applyNumberFormat="1" applyFont="1" applyBorder="1" applyAlignment="1" applyProtection="1">
      <alignment horizontal="right" vertical="center" wrapText="1"/>
      <protection locked="0"/>
    </xf>
    <xf numFmtId="3" fontId="2" fillId="0" borderId="18" xfId="2" applyNumberFormat="1" applyFont="1" applyBorder="1" applyAlignment="1" applyProtection="1">
      <alignment horizontal="center" vertical="center"/>
      <protection locked="0"/>
    </xf>
    <xf numFmtId="3" fontId="2" fillId="0" borderId="21" xfId="2" applyNumberFormat="1" applyFont="1" applyBorder="1" applyAlignment="1" applyProtection="1">
      <alignment horizontal="center" vertical="center"/>
      <protection locked="0"/>
    </xf>
    <xf numFmtId="3" fontId="2" fillId="0" borderId="49" xfId="2" applyNumberFormat="1" applyFont="1" applyBorder="1" applyAlignment="1" applyProtection="1">
      <alignment horizontal="center" vertical="center"/>
      <protection locked="0"/>
    </xf>
    <xf numFmtId="3" fontId="2" fillId="0" borderId="18" xfId="2" applyNumberFormat="1" applyFont="1" applyBorder="1" applyAlignment="1" applyProtection="1">
      <alignment horizontal="right" vertical="center"/>
      <protection locked="0"/>
    </xf>
    <xf numFmtId="3" fontId="2" fillId="0" borderId="21" xfId="2" applyNumberFormat="1" applyFont="1" applyBorder="1" applyAlignment="1" applyProtection="1">
      <alignment horizontal="right" vertical="center"/>
      <protection locked="0"/>
    </xf>
    <xf numFmtId="3" fontId="2" fillId="0" borderId="49" xfId="2" applyNumberFormat="1" applyFont="1" applyBorder="1" applyAlignment="1" applyProtection="1">
      <alignment horizontal="right" vertical="center"/>
      <protection locked="0"/>
    </xf>
    <xf numFmtId="0" fontId="2" fillId="0" borderId="21" xfId="2" applyFont="1" applyBorder="1" applyAlignment="1">
      <alignment horizontal="center" vertical="center" wrapText="1"/>
    </xf>
    <xf numFmtId="0" fontId="2" fillId="0" borderId="0" xfId="2" applyFont="1" applyBorder="1" applyAlignment="1" applyProtection="1">
      <alignment horizontal="left"/>
      <protection locked="0"/>
    </xf>
    <xf numFmtId="0" fontId="2" fillId="0" borderId="0" xfId="2" applyFont="1" applyBorder="1" applyAlignment="1" applyProtection="1">
      <alignment horizontal="left" wrapText="1"/>
      <protection locked="0"/>
    </xf>
    <xf numFmtId="0" fontId="11" fillId="0" borderId="0" xfId="2" applyFont="1" applyBorder="1" applyAlignment="1">
      <alignment horizontal="center"/>
    </xf>
  </cellXfs>
  <cellStyles count="5">
    <cellStyle name="Normal" xfId="0" builtinId="0"/>
    <cellStyle name="Normal 11" xfId="2"/>
    <cellStyle name="Normal 2" xfId="1"/>
    <cellStyle name="Normal 3 2" xfId="3"/>
    <cellStyle name="Normal 3 2 2 2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60</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1212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60</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1212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60</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12125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0</xdr:colOff>
      <xdr:row>69</xdr:row>
      <xdr:rowOff>0</xdr:rowOff>
    </xdr:from>
    <xdr:to>
      <xdr:col>9</xdr:col>
      <xdr:colOff>9525</xdr:colOff>
      <xdr:row>69</xdr:row>
      <xdr:rowOff>9525</xdr:rowOff>
    </xdr:to>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13754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0</xdr:colOff>
      <xdr:row>69</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137541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125</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888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0</xdr:colOff>
      <xdr:row>45</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855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855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8553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0</xdr:colOff>
      <xdr:row>51</xdr:row>
      <xdr:rowOff>0</xdr:rowOff>
    </xdr:from>
    <xdr:to>
      <xdr:col>9</xdr:col>
      <xdr:colOff>9525</xdr:colOff>
      <xdr:row>51</xdr:row>
      <xdr:rowOff>9525</xdr:rowOff>
    </xdr:to>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954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0</xdr:colOff>
      <xdr:row>51</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9544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19078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53150" y="19078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19078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19078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19078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19078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19078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19078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5" sqref="T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518</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389</v>
      </c>
      <c r="D3" s="994"/>
      <c r="E3" s="994"/>
      <c r="F3" s="994"/>
      <c r="G3" s="994"/>
      <c r="H3" s="994"/>
      <c r="I3" s="994"/>
      <c r="J3" s="994"/>
      <c r="K3" s="994"/>
      <c r="L3" s="994"/>
      <c r="M3" s="994"/>
      <c r="N3" s="994"/>
      <c r="O3" s="994"/>
      <c r="P3" s="995"/>
      <c r="Q3" s="393"/>
    </row>
    <row r="4" spans="1:17" ht="12.75" customHeight="1" x14ac:dyDescent="0.25">
      <c r="A4" s="4" t="s">
        <v>1</v>
      </c>
      <c r="B4" s="5"/>
      <c r="C4" s="994" t="s">
        <v>390</v>
      </c>
      <c r="D4" s="994"/>
      <c r="E4" s="994"/>
      <c r="F4" s="994"/>
      <c r="G4" s="994"/>
      <c r="H4" s="994"/>
      <c r="I4" s="994"/>
      <c r="J4" s="994"/>
      <c r="K4" s="994"/>
      <c r="L4" s="994"/>
      <c r="M4" s="994"/>
      <c r="N4" s="994"/>
      <c r="O4" s="994"/>
      <c r="P4" s="995"/>
      <c r="Q4" s="393"/>
    </row>
    <row r="5" spans="1:17" ht="12.75" customHeight="1" x14ac:dyDescent="0.25">
      <c r="A5" s="2" t="s">
        <v>2</v>
      </c>
      <c r="B5" s="3"/>
      <c r="C5" s="989" t="s">
        <v>391</v>
      </c>
      <c r="D5" s="989"/>
      <c r="E5" s="989"/>
      <c r="F5" s="989"/>
      <c r="G5" s="989"/>
      <c r="H5" s="989"/>
      <c r="I5" s="989"/>
      <c r="J5" s="989"/>
      <c r="K5" s="989"/>
      <c r="L5" s="989"/>
      <c r="M5" s="989"/>
      <c r="N5" s="989"/>
      <c r="O5" s="989"/>
      <c r="P5" s="990"/>
      <c r="Q5" s="393"/>
    </row>
    <row r="6" spans="1:17" ht="12.75" customHeight="1" x14ac:dyDescent="0.25">
      <c r="A6" s="2" t="s">
        <v>3</v>
      </c>
      <c r="B6" s="3"/>
      <c r="C6" s="989" t="s">
        <v>519</v>
      </c>
      <c r="D6" s="989"/>
      <c r="E6" s="989"/>
      <c r="F6" s="989"/>
      <c r="G6" s="989"/>
      <c r="H6" s="989"/>
      <c r="I6" s="989"/>
      <c r="J6" s="989"/>
      <c r="K6" s="989"/>
      <c r="L6" s="989"/>
      <c r="M6" s="989"/>
      <c r="N6" s="989"/>
      <c r="O6" s="989"/>
      <c r="P6" s="990"/>
      <c r="Q6" s="393"/>
    </row>
    <row r="7" spans="1:17" ht="15" customHeight="1" x14ac:dyDescent="0.25">
      <c r="A7" s="2" t="s">
        <v>4</v>
      </c>
      <c r="B7" s="3"/>
      <c r="C7" s="994" t="s">
        <v>520</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394</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395</v>
      </c>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414920</v>
      </c>
      <c r="D20" s="206">
        <f>SUM(D21,D24,D25,D41,D43)</f>
        <v>395390</v>
      </c>
      <c r="E20" s="397">
        <f t="shared" ref="E20:F20" si="0">SUM(E21,E24,E25,E41,E43)</f>
        <v>0</v>
      </c>
      <c r="F20" s="398">
        <f t="shared" si="0"/>
        <v>395390</v>
      </c>
      <c r="G20" s="206">
        <f>SUM(G21,G24,G43)</f>
        <v>0</v>
      </c>
      <c r="H20" s="241">
        <f t="shared" ref="H20:I20" si="1">SUM(H21,H24,H43)</f>
        <v>0</v>
      </c>
      <c r="I20" s="26">
        <f t="shared" si="1"/>
        <v>0</v>
      </c>
      <c r="J20" s="241">
        <f>SUM(J21,J26,J43)</f>
        <v>19530</v>
      </c>
      <c r="K20" s="25">
        <f t="shared" ref="K20:L20" si="2">SUM(K21,K26,K43)</f>
        <v>0</v>
      </c>
      <c r="L20" s="26">
        <f t="shared" si="2"/>
        <v>19530</v>
      </c>
      <c r="M20" s="24">
        <f>SUM(M21,M45)</f>
        <v>0</v>
      </c>
      <c r="N20" s="25">
        <f t="shared" ref="N20:O20" si="3">SUM(N21,N45)</f>
        <v>0</v>
      </c>
      <c r="O20" s="26">
        <f t="shared" si="3"/>
        <v>0</v>
      </c>
      <c r="P20" s="329"/>
    </row>
    <row r="21" spans="1:16" ht="12.75" thickTop="1" x14ac:dyDescent="0.25">
      <c r="A21" s="27"/>
      <c r="B21" s="28" t="s">
        <v>20</v>
      </c>
      <c r="C21" s="29">
        <f t="shared" ref="C21:C84" si="4">F21+I21+L21+O21</f>
        <v>6780</v>
      </c>
      <c r="D21" s="207">
        <f>SUM(D22:D23)</f>
        <v>0</v>
      </c>
      <c r="E21" s="399">
        <f t="shared" ref="E21" si="5">SUM(E22:E23)</f>
        <v>0</v>
      </c>
      <c r="F21" s="400">
        <f>SUM(F22:F23)</f>
        <v>0</v>
      </c>
      <c r="G21" s="207">
        <f>SUM(G22:G23)</f>
        <v>0</v>
      </c>
      <c r="H21" s="242">
        <f t="shared" ref="H21:I21" si="6">SUM(H22:H23)</f>
        <v>0</v>
      </c>
      <c r="I21" s="31">
        <f t="shared" si="6"/>
        <v>0</v>
      </c>
      <c r="J21" s="242">
        <f>SUM(J22:J23)</f>
        <v>6780</v>
      </c>
      <c r="K21" s="30">
        <f t="shared" ref="K21:L21" si="7">SUM(K22:K23)</f>
        <v>0</v>
      </c>
      <c r="L21" s="31">
        <f t="shared" si="7"/>
        <v>6780</v>
      </c>
      <c r="M21" s="29">
        <f>SUM(M22:M23)</f>
        <v>0</v>
      </c>
      <c r="N21" s="30">
        <f t="shared" ref="N21:O21" si="8">SUM(N22:N23)</f>
        <v>0</v>
      </c>
      <c r="O21" s="31">
        <f t="shared" si="8"/>
        <v>0</v>
      </c>
      <c r="P21" s="330"/>
    </row>
    <row r="22" spans="1:16" hidden="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x14ac:dyDescent="0.25">
      <c r="A23" s="37"/>
      <c r="B23" s="38" t="s">
        <v>22</v>
      </c>
      <c r="C23" s="39">
        <f t="shared" si="4"/>
        <v>6780</v>
      </c>
      <c r="D23" s="209"/>
      <c r="E23" s="403"/>
      <c r="F23" s="404">
        <f>D23+E23</f>
        <v>0</v>
      </c>
      <c r="G23" s="209"/>
      <c r="H23" s="244"/>
      <c r="I23" s="303">
        <f>G23+H23</f>
        <v>0</v>
      </c>
      <c r="J23" s="244">
        <v>6780</v>
      </c>
      <c r="K23" s="40"/>
      <c r="L23" s="303">
        <f>J23+K23</f>
        <v>6780</v>
      </c>
      <c r="M23" s="358"/>
      <c r="N23" s="40"/>
      <c r="O23" s="303">
        <f>M23+N23</f>
        <v>0</v>
      </c>
      <c r="P23" s="381"/>
    </row>
    <row r="24" spans="1:16" s="21" customFormat="1" ht="24.75" thickBot="1" x14ac:dyDescent="0.3">
      <c r="A24" s="41">
        <v>19300</v>
      </c>
      <c r="B24" s="41" t="s">
        <v>304</v>
      </c>
      <c r="C24" s="42">
        <f>F24+I24</f>
        <v>395390</v>
      </c>
      <c r="D24" s="210">
        <f>D51</f>
        <v>395390</v>
      </c>
      <c r="E24" s="405"/>
      <c r="F24" s="406">
        <f>D24+E24</f>
        <v>395390</v>
      </c>
      <c r="G24" s="210"/>
      <c r="H24" s="245"/>
      <c r="I24" s="348">
        <f>G24+H24</f>
        <v>0</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12750</v>
      </c>
      <c r="D26" s="212" t="s">
        <v>23</v>
      </c>
      <c r="E26" s="409" t="s">
        <v>23</v>
      </c>
      <c r="F26" s="410" t="s">
        <v>23</v>
      </c>
      <c r="G26" s="212" t="s">
        <v>23</v>
      </c>
      <c r="H26" s="246" t="s">
        <v>23</v>
      </c>
      <c r="I26" s="49" t="s">
        <v>23</v>
      </c>
      <c r="J26" s="106">
        <f>SUM(J27,J31,J33,J36)</f>
        <v>12750</v>
      </c>
      <c r="K26" s="50">
        <f t="shared" ref="K26:L26" si="9">SUM(K27,K31,K33,K36)</f>
        <v>0</v>
      </c>
      <c r="L26" s="117">
        <f t="shared" si="9"/>
        <v>12750</v>
      </c>
      <c r="M26" s="312" t="s">
        <v>23</v>
      </c>
      <c r="N26" s="48" t="s">
        <v>23</v>
      </c>
      <c r="O26" s="49" t="s">
        <v>23</v>
      </c>
      <c r="P26" s="332"/>
    </row>
    <row r="27" spans="1:16"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hidden="1" x14ac:dyDescent="0.25">
      <c r="A33" s="51">
        <v>21380</v>
      </c>
      <c r="B33" s="45" t="s">
        <v>31</v>
      </c>
      <c r="C33" s="46">
        <f t="shared" si="10"/>
        <v>0</v>
      </c>
      <c r="D33" s="212" t="s">
        <v>23</v>
      </c>
      <c r="E33" s="409" t="s">
        <v>23</v>
      </c>
      <c r="F33" s="410" t="s">
        <v>23</v>
      </c>
      <c r="G33" s="212" t="s">
        <v>23</v>
      </c>
      <c r="H33" s="246" t="s">
        <v>23</v>
      </c>
      <c r="I33" s="49" t="s">
        <v>23</v>
      </c>
      <c r="J33" s="106">
        <f>SUM(J34:J35)</f>
        <v>0</v>
      </c>
      <c r="K33" s="50">
        <f t="shared" ref="K33:L33" si="13">SUM(K34:K35)</f>
        <v>0</v>
      </c>
      <c r="L33" s="117">
        <f t="shared" si="13"/>
        <v>0</v>
      </c>
      <c r="M33" s="312" t="s">
        <v>23</v>
      </c>
      <c r="N33" s="48" t="s">
        <v>23</v>
      </c>
      <c r="O33" s="49" t="s">
        <v>23</v>
      </c>
      <c r="P33" s="332"/>
    </row>
    <row r="34" spans="1:16" hidden="1" x14ac:dyDescent="0.25">
      <c r="A34" s="33">
        <v>21381</v>
      </c>
      <c r="B34" s="52" t="s">
        <v>306</v>
      </c>
      <c r="C34" s="53">
        <f t="shared" si="10"/>
        <v>0</v>
      </c>
      <c r="D34" s="213" t="s">
        <v>23</v>
      </c>
      <c r="E34" s="411" t="s">
        <v>23</v>
      </c>
      <c r="F34" s="412" t="s">
        <v>23</v>
      </c>
      <c r="G34" s="213" t="s">
        <v>23</v>
      </c>
      <c r="H34" s="247" t="s">
        <v>23</v>
      </c>
      <c r="I34" s="56" t="s">
        <v>23</v>
      </c>
      <c r="J34" s="256"/>
      <c r="K34" s="55"/>
      <c r="L34" s="347">
        <f>J34+K34</f>
        <v>0</v>
      </c>
      <c r="M34" s="313" t="s">
        <v>23</v>
      </c>
      <c r="N34" s="54" t="s">
        <v>23</v>
      </c>
      <c r="O34" s="56" t="s">
        <v>23</v>
      </c>
      <c r="P34" s="333"/>
    </row>
    <row r="35" spans="1:16"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customHeight="1" x14ac:dyDescent="0.25">
      <c r="A36" s="51">
        <v>21390</v>
      </c>
      <c r="B36" s="45" t="s">
        <v>307</v>
      </c>
      <c r="C36" s="46">
        <f t="shared" si="10"/>
        <v>12750</v>
      </c>
      <c r="D36" s="212" t="s">
        <v>23</v>
      </c>
      <c r="E36" s="409" t="s">
        <v>23</v>
      </c>
      <c r="F36" s="410" t="s">
        <v>23</v>
      </c>
      <c r="G36" s="212" t="s">
        <v>23</v>
      </c>
      <c r="H36" s="246" t="s">
        <v>23</v>
      </c>
      <c r="I36" s="49" t="s">
        <v>23</v>
      </c>
      <c r="J36" s="106">
        <f>SUM(J37:J40)</f>
        <v>12750</v>
      </c>
      <c r="K36" s="50">
        <f t="shared" ref="K36:L36" si="14">SUM(K37:K40)</f>
        <v>0</v>
      </c>
      <c r="L36" s="117">
        <f t="shared" si="14"/>
        <v>12750</v>
      </c>
      <c r="M36" s="312" t="s">
        <v>23</v>
      </c>
      <c r="N36" s="48" t="s">
        <v>23</v>
      </c>
      <c r="O36" s="49" t="s">
        <v>23</v>
      </c>
      <c r="P36" s="33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idden="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x14ac:dyDescent="0.25">
      <c r="A40" s="184">
        <v>21399</v>
      </c>
      <c r="B40" s="162" t="s">
        <v>36</v>
      </c>
      <c r="C40" s="163">
        <f t="shared" si="10"/>
        <v>12750</v>
      </c>
      <c r="D40" s="216" t="s">
        <v>23</v>
      </c>
      <c r="E40" s="417" t="s">
        <v>23</v>
      </c>
      <c r="F40" s="418" t="s">
        <v>23</v>
      </c>
      <c r="G40" s="216" t="s">
        <v>23</v>
      </c>
      <c r="H40" s="250" t="s">
        <v>23</v>
      </c>
      <c r="I40" s="186" t="s">
        <v>23</v>
      </c>
      <c r="J40" s="287">
        <v>12750</v>
      </c>
      <c r="K40" s="185"/>
      <c r="L40" s="419">
        <f>J40+K40</f>
        <v>12750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hidden="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J44</f>
        <v>0</v>
      </c>
      <c r="K43" s="75">
        <f t="shared" si="16"/>
        <v>0</v>
      </c>
      <c r="L43" s="288">
        <f t="shared" si="16"/>
        <v>0</v>
      </c>
      <c r="M43" s="312" t="s">
        <v>23</v>
      </c>
      <c r="N43" s="48" t="s">
        <v>23</v>
      </c>
      <c r="O43" s="49" t="s">
        <v>23</v>
      </c>
      <c r="P43" s="332"/>
    </row>
    <row r="44" spans="1:16" s="21" customFormat="1" ht="24" hidden="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414920</v>
      </c>
      <c r="D50" s="219">
        <f>SUM(D51,D283)</f>
        <v>395390</v>
      </c>
      <c r="E50" s="433">
        <f t="shared" ref="E50:F50" si="19">SUM(E51,E283)</f>
        <v>0</v>
      </c>
      <c r="F50" s="434">
        <f t="shared" si="19"/>
        <v>395390</v>
      </c>
      <c r="G50" s="219">
        <f>SUM(G51,G283)</f>
        <v>0</v>
      </c>
      <c r="H50" s="252">
        <f t="shared" ref="H50:I50" si="20">SUM(H51,H283)</f>
        <v>0</v>
      </c>
      <c r="I50" s="91">
        <f t="shared" si="20"/>
        <v>0</v>
      </c>
      <c r="J50" s="252">
        <f>SUM(J51,J283)</f>
        <v>19530</v>
      </c>
      <c r="K50" s="90">
        <f t="shared" ref="K50:L50" si="21">SUM(K51,K283)</f>
        <v>0</v>
      </c>
      <c r="L50" s="91">
        <f t="shared" si="21"/>
        <v>19530</v>
      </c>
      <c r="M50" s="89">
        <f>SUM(M51,M283)</f>
        <v>0</v>
      </c>
      <c r="N50" s="90">
        <f t="shared" ref="N50:O50" si="22">SUM(N51,N283)</f>
        <v>0</v>
      </c>
      <c r="O50" s="91">
        <f t="shared" si="22"/>
        <v>0</v>
      </c>
      <c r="P50" s="340"/>
    </row>
    <row r="51" spans="1:16" s="21" customFormat="1" ht="36.75" thickTop="1" x14ac:dyDescent="0.25">
      <c r="A51" s="92"/>
      <c r="B51" s="93" t="s">
        <v>45</v>
      </c>
      <c r="C51" s="94">
        <f t="shared" si="4"/>
        <v>414920</v>
      </c>
      <c r="D51" s="220">
        <f>SUM(D52,D194)</f>
        <v>395390</v>
      </c>
      <c r="E51" s="435">
        <f t="shared" ref="E51:F51" si="23">SUM(E52,E194)</f>
        <v>0</v>
      </c>
      <c r="F51" s="436">
        <f t="shared" si="23"/>
        <v>395390</v>
      </c>
      <c r="G51" s="220">
        <f>SUM(G52,G194)</f>
        <v>0</v>
      </c>
      <c r="H51" s="253">
        <f t="shared" ref="H51:I51" si="24">SUM(H52,H194)</f>
        <v>0</v>
      </c>
      <c r="I51" s="96">
        <f t="shared" si="24"/>
        <v>0</v>
      </c>
      <c r="J51" s="253">
        <f>SUM(J52,J194)</f>
        <v>19530</v>
      </c>
      <c r="K51" s="95">
        <f t="shared" ref="K51:L51" si="25">SUM(K52,K194)</f>
        <v>0</v>
      </c>
      <c r="L51" s="96">
        <f t="shared" si="25"/>
        <v>19530</v>
      </c>
      <c r="M51" s="94">
        <f>SUM(M52,M194)</f>
        <v>0</v>
      </c>
      <c r="N51" s="95">
        <f t="shared" ref="N51:O51" si="26">SUM(N52,N194)</f>
        <v>0</v>
      </c>
      <c r="O51" s="96">
        <f t="shared" si="26"/>
        <v>0</v>
      </c>
      <c r="P51" s="341"/>
    </row>
    <row r="52" spans="1:16" s="21" customFormat="1" ht="24" x14ac:dyDescent="0.25">
      <c r="A52" s="97"/>
      <c r="B52" s="16" t="s">
        <v>46</v>
      </c>
      <c r="C52" s="98">
        <f t="shared" si="4"/>
        <v>52120</v>
      </c>
      <c r="D52" s="221">
        <f>SUM(D53,D75,D173,D187)</f>
        <v>32590</v>
      </c>
      <c r="E52" s="437">
        <f t="shared" ref="E52:F52" si="27">SUM(E53,E75,E173,E187)</f>
        <v>0</v>
      </c>
      <c r="F52" s="438">
        <f t="shared" si="27"/>
        <v>32590</v>
      </c>
      <c r="G52" s="221">
        <f>SUM(G53,G75,G173,G187)</f>
        <v>0</v>
      </c>
      <c r="H52" s="254">
        <f t="shared" ref="H52:I52" si="28">SUM(H53,H75,H173,H187)</f>
        <v>0</v>
      </c>
      <c r="I52" s="100">
        <f t="shared" si="28"/>
        <v>0</v>
      </c>
      <c r="J52" s="254">
        <f>SUM(J53,J75,J173,J187)</f>
        <v>19530</v>
      </c>
      <c r="K52" s="99">
        <f t="shared" ref="K52:L52" si="29">SUM(K53,K75,K173,K187)</f>
        <v>0</v>
      </c>
      <c r="L52" s="100">
        <f t="shared" si="29"/>
        <v>19530</v>
      </c>
      <c r="M52" s="98">
        <f>SUM(M53,M75,M173,M187)</f>
        <v>0</v>
      </c>
      <c r="N52" s="99">
        <f t="shared" ref="N52:O52" si="30">SUM(N53,N75,N173,N187)</f>
        <v>0</v>
      </c>
      <c r="O52" s="100">
        <f t="shared" si="30"/>
        <v>0</v>
      </c>
      <c r="P52" s="342"/>
    </row>
    <row r="53" spans="1:16" s="21" customFormat="1" x14ac:dyDescent="0.25">
      <c r="A53" s="101">
        <v>1000</v>
      </c>
      <c r="B53" s="101" t="s">
        <v>47</v>
      </c>
      <c r="C53" s="102">
        <f t="shared" si="4"/>
        <v>12660</v>
      </c>
      <c r="D53" s="222">
        <f>SUM(D54,D67)</f>
        <v>0</v>
      </c>
      <c r="E53" s="439">
        <f t="shared" ref="E53:F53" si="31">SUM(E54,E67)</f>
        <v>0</v>
      </c>
      <c r="F53" s="440">
        <f t="shared" si="31"/>
        <v>0</v>
      </c>
      <c r="G53" s="222">
        <f>SUM(G54,G67)</f>
        <v>0</v>
      </c>
      <c r="H53" s="255">
        <f t="shared" ref="H53:I53" si="32">SUM(H54,H67)</f>
        <v>0</v>
      </c>
      <c r="I53" s="104">
        <f t="shared" si="32"/>
        <v>0</v>
      </c>
      <c r="J53" s="255">
        <f>SUM(J54,J67)</f>
        <v>12660</v>
      </c>
      <c r="K53" s="103">
        <f t="shared" ref="K53:L53" si="33">SUM(K54,K67)</f>
        <v>0</v>
      </c>
      <c r="L53" s="104">
        <f t="shared" si="33"/>
        <v>12660</v>
      </c>
      <c r="M53" s="102">
        <f>SUM(M54,M67)</f>
        <v>0</v>
      </c>
      <c r="N53" s="103">
        <f t="shared" ref="N53:O53" si="34">SUM(N54,N67)</f>
        <v>0</v>
      </c>
      <c r="O53" s="104">
        <f t="shared" si="34"/>
        <v>0</v>
      </c>
      <c r="P53" s="343"/>
    </row>
    <row r="54" spans="1:16" x14ac:dyDescent="0.25">
      <c r="A54" s="45">
        <v>1100</v>
      </c>
      <c r="B54" s="105" t="s">
        <v>48</v>
      </c>
      <c r="C54" s="46">
        <f t="shared" si="4"/>
        <v>10200</v>
      </c>
      <c r="D54" s="223">
        <f>SUM(D55,D58,D66)</f>
        <v>0</v>
      </c>
      <c r="E54" s="441">
        <f t="shared" ref="E54:F54" si="35">SUM(E55,E58,E66)</f>
        <v>0</v>
      </c>
      <c r="F54" s="408">
        <f t="shared" si="35"/>
        <v>0</v>
      </c>
      <c r="G54" s="223">
        <f>SUM(G55,G58,G66)</f>
        <v>0</v>
      </c>
      <c r="H54" s="106">
        <f t="shared" ref="H54:I54" si="36">SUM(H55,H58,H66)</f>
        <v>0</v>
      </c>
      <c r="I54" s="117">
        <f t="shared" si="36"/>
        <v>0</v>
      </c>
      <c r="J54" s="106">
        <f>SUM(J55,J58,J66)</f>
        <v>10200</v>
      </c>
      <c r="K54" s="50">
        <f t="shared" ref="K54:L54" si="37">SUM(K55,K58,K66)</f>
        <v>0</v>
      </c>
      <c r="L54" s="117">
        <f t="shared" si="37"/>
        <v>10200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v>0</v>
      </c>
      <c r="E56" s="444"/>
      <c r="F56" s="445">
        <f t="shared" ref="F56:F57" si="43">D56+E56</f>
        <v>0</v>
      </c>
      <c r="G56" s="224"/>
      <c r="H56" s="256"/>
      <c r="I56" s="119">
        <f t="shared" ref="I56:I57" si="44">G56+H56</f>
        <v>0</v>
      </c>
      <c r="J56" s="256">
        <v>0</v>
      </c>
      <c r="K56" s="55"/>
      <c r="L56" s="119">
        <f t="shared" ref="L56:L57" si="45">J56+K56</f>
        <v>0</v>
      </c>
      <c r="M56" s="319"/>
      <c r="N56" s="55"/>
      <c r="O56" s="119">
        <f>M56+N56</f>
        <v>0</v>
      </c>
      <c r="P56" s="110"/>
    </row>
    <row r="57" spans="1:16" ht="24" hidden="1" customHeight="1" x14ac:dyDescent="0.25">
      <c r="A57" s="38">
        <v>1119</v>
      </c>
      <c r="B57" s="57" t="s">
        <v>51</v>
      </c>
      <c r="C57" s="58">
        <f t="shared" si="4"/>
        <v>0</v>
      </c>
      <c r="D57" s="225">
        <v>0</v>
      </c>
      <c r="E57" s="446"/>
      <c r="F57" s="404">
        <f t="shared" si="43"/>
        <v>0</v>
      </c>
      <c r="G57" s="225"/>
      <c r="H57" s="257"/>
      <c r="I57" s="114">
        <f t="shared" si="44"/>
        <v>0</v>
      </c>
      <c r="J57" s="257">
        <v>0</v>
      </c>
      <c r="K57" s="60"/>
      <c r="L57" s="114">
        <f t="shared" si="45"/>
        <v>0</v>
      </c>
      <c r="M57" s="320"/>
      <c r="N57" s="60"/>
      <c r="O57" s="114">
        <f>M57+N57</f>
        <v>0</v>
      </c>
      <c r="P57" s="111"/>
    </row>
    <row r="58" spans="1:16" x14ac:dyDescent="0.25">
      <c r="A58" s="112">
        <v>1140</v>
      </c>
      <c r="B58" s="57" t="s">
        <v>295</v>
      </c>
      <c r="C58" s="58">
        <f t="shared" si="4"/>
        <v>5700</v>
      </c>
      <c r="D58" s="226">
        <f>SUM(D59:D65)</f>
        <v>0</v>
      </c>
      <c r="E58" s="447">
        <f t="shared" ref="E58:F58" si="46">SUM(E59:E65)</f>
        <v>0</v>
      </c>
      <c r="F58" s="404">
        <f t="shared" si="46"/>
        <v>0</v>
      </c>
      <c r="G58" s="226">
        <f>SUM(G59:G65)</f>
        <v>0</v>
      </c>
      <c r="H58" s="120">
        <f t="shared" ref="H58:I58" si="47">SUM(H59:H65)</f>
        <v>0</v>
      </c>
      <c r="I58" s="114">
        <f t="shared" si="47"/>
        <v>0</v>
      </c>
      <c r="J58" s="120">
        <f>SUM(J59:J65)</f>
        <v>5700</v>
      </c>
      <c r="K58" s="113">
        <f t="shared" ref="K58:L58" si="48">SUM(K59:K65)</f>
        <v>0</v>
      </c>
      <c r="L58" s="114">
        <f t="shared" si="48"/>
        <v>5700</v>
      </c>
      <c r="M58" s="58">
        <f>SUM(M59:M65)</f>
        <v>0</v>
      </c>
      <c r="N58" s="113">
        <f t="shared" ref="N58:O58" si="49">SUM(N59:N65)</f>
        <v>0</v>
      </c>
      <c r="O58" s="114">
        <f t="shared" si="49"/>
        <v>0</v>
      </c>
      <c r="P58" s="111"/>
    </row>
    <row r="59" spans="1:16" hidden="1" x14ac:dyDescent="0.25">
      <c r="A59" s="38">
        <v>1141</v>
      </c>
      <c r="B59" s="57" t="s">
        <v>52</v>
      </c>
      <c r="C59" s="58">
        <f t="shared" si="4"/>
        <v>0</v>
      </c>
      <c r="D59" s="225">
        <v>0</v>
      </c>
      <c r="E59" s="446"/>
      <c r="F59" s="404">
        <f t="shared" ref="F59:F66" si="50">D59+E59</f>
        <v>0</v>
      </c>
      <c r="G59" s="225"/>
      <c r="H59" s="257"/>
      <c r="I59" s="114">
        <f t="shared" ref="I59:I66" si="51">G59+H59</f>
        <v>0</v>
      </c>
      <c r="J59" s="257">
        <v>0</v>
      </c>
      <c r="K59" s="60"/>
      <c r="L59" s="114">
        <f t="shared" ref="L59:L66" si="52">J59+K59</f>
        <v>0</v>
      </c>
      <c r="M59" s="320"/>
      <c r="N59" s="60"/>
      <c r="O59" s="114">
        <f t="shared" ref="O59:O66" si="53">M59+N59</f>
        <v>0</v>
      </c>
      <c r="P59" s="111"/>
    </row>
    <row r="60" spans="1:16" ht="24.75" customHeight="1" x14ac:dyDescent="0.25">
      <c r="A60" s="38">
        <v>1142</v>
      </c>
      <c r="B60" s="57" t="s">
        <v>53</v>
      </c>
      <c r="C60" s="58">
        <f t="shared" si="4"/>
        <v>3500</v>
      </c>
      <c r="D60" s="225">
        <v>0</v>
      </c>
      <c r="E60" s="446"/>
      <c r="F60" s="404">
        <f t="shared" si="50"/>
        <v>0</v>
      </c>
      <c r="G60" s="225"/>
      <c r="H60" s="257"/>
      <c r="I60" s="114">
        <f t="shared" si="51"/>
        <v>0</v>
      </c>
      <c r="J60" s="257">
        <v>3500</v>
      </c>
      <c r="K60" s="60"/>
      <c r="L60" s="114">
        <f>J60+K60</f>
        <v>3500</v>
      </c>
      <c r="M60" s="320"/>
      <c r="N60" s="60"/>
      <c r="O60" s="114">
        <f t="shared" si="53"/>
        <v>0</v>
      </c>
      <c r="P60" s="111"/>
    </row>
    <row r="61" spans="1:16" ht="24" hidden="1" x14ac:dyDescent="0.25">
      <c r="A61" s="38">
        <v>1145</v>
      </c>
      <c r="B61" s="57" t="s">
        <v>54</v>
      </c>
      <c r="C61" s="58">
        <f t="shared" si="4"/>
        <v>0</v>
      </c>
      <c r="D61" s="225">
        <v>0</v>
      </c>
      <c r="E61" s="446"/>
      <c r="F61" s="404">
        <f t="shared" si="50"/>
        <v>0</v>
      </c>
      <c r="G61" s="225"/>
      <c r="H61" s="257"/>
      <c r="I61" s="114">
        <f t="shared" si="51"/>
        <v>0</v>
      </c>
      <c r="J61" s="257">
        <v>0</v>
      </c>
      <c r="K61" s="60"/>
      <c r="L61" s="114">
        <f t="shared" si="52"/>
        <v>0</v>
      </c>
      <c r="M61" s="320"/>
      <c r="N61" s="60"/>
      <c r="O61" s="114">
        <f>M61+N61</f>
        <v>0</v>
      </c>
      <c r="P61" s="111"/>
    </row>
    <row r="62" spans="1:16" ht="27.75" hidden="1" customHeight="1" x14ac:dyDescent="0.25">
      <c r="A62" s="38">
        <v>1146</v>
      </c>
      <c r="B62" s="57" t="s">
        <v>55</v>
      </c>
      <c r="C62" s="58">
        <f t="shared" si="4"/>
        <v>0</v>
      </c>
      <c r="D62" s="225">
        <v>0</v>
      </c>
      <c r="E62" s="446"/>
      <c r="F62" s="404">
        <f t="shared" si="50"/>
        <v>0</v>
      </c>
      <c r="G62" s="225"/>
      <c r="H62" s="257"/>
      <c r="I62" s="114">
        <f t="shared" si="51"/>
        <v>0</v>
      </c>
      <c r="J62" s="257">
        <v>0</v>
      </c>
      <c r="K62" s="60"/>
      <c r="L62" s="114">
        <f t="shared" si="52"/>
        <v>0</v>
      </c>
      <c r="M62" s="320"/>
      <c r="N62" s="60"/>
      <c r="O62" s="114">
        <f t="shared" si="53"/>
        <v>0</v>
      </c>
      <c r="P62" s="111"/>
    </row>
    <row r="63" spans="1:16" x14ac:dyDescent="0.25">
      <c r="A63" s="38">
        <v>1147</v>
      </c>
      <c r="B63" s="57" t="s">
        <v>56</v>
      </c>
      <c r="C63" s="58">
        <f t="shared" si="4"/>
        <v>2200</v>
      </c>
      <c r="D63" s="225">
        <v>0</v>
      </c>
      <c r="E63" s="446"/>
      <c r="F63" s="404">
        <f t="shared" si="50"/>
        <v>0</v>
      </c>
      <c r="G63" s="225"/>
      <c r="H63" s="257"/>
      <c r="I63" s="114">
        <f t="shared" si="51"/>
        <v>0</v>
      </c>
      <c r="J63" s="257">
        <v>2200</v>
      </c>
      <c r="K63" s="60"/>
      <c r="L63" s="114">
        <f t="shared" si="52"/>
        <v>2200</v>
      </c>
      <c r="M63" s="320"/>
      <c r="N63" s="60"/>
      <c r="O63" s="114">
        <f t="shared" si="53"/>
        <v>0</v>
      </c>
      <c r="P63" s="111"/>
    </row>
    <row r="64" spans="1:16" hidden="1" x14ac:dyDescent="0.25">
      <c r="A64" s="38">
        <v>1148</v>
      </c>
      <c r="B64" s="57" t="s">
        <v>57</v>
      </c>
      <c r="C64" s="58">
        <f t="shared" si="4"/>
        <v>0</v>
      </c>
      <c r="D64" s="225">
        <v>0</v>
      </c>
      <c r="E64" s="446"/>
      <c r="F64" s="404">
        <f t="shared" si="50"/>
        <v>0</v>
      </c>
      <c r="G64" s="225"/>
      <c r="H64" s="257"/>
      <c r="I64" s="114">
        <f t="shared" si="51"/>
        <v>0</v>
      </c>
      <c r="J64" s="257">
        <v>0</v>
      </c>
      <c r="K64" s="60"/>
      <c r="L64" s="114">
        <f t="shared" si="52"/>
        <v>0</v>
      </c>
      <c r="M64" s="320"/>
      <c r="N64" s="60"/>
      <c r="O64" s="114">
        <f t="shared" si="53"/>
        <v>0</v>
      </c>
      <c r="P64" s="111"/>
    </row>
    <row r="65" spans="1:16" ht="24" hidden="1" customHeight="1" x14ac:dyDescent="0.25">
      <c r="A65" s="38">
        <v>1149</v>
      </c>
      <c r="B65" s="57" t="s">
        <v>58</v>
      </c>
      <c r="C65" s="58">
        <f>F65+I65+L65+O65</f>
        <v>0</v>
      </c>
      <c r="D65" s="225">
        <v>0</v>
      </c>
      <c r="E65" s="446"/>
      <c r="F65" s="404">
        <f t="shared" si="50"/>
        <v>0</v>
      </c>
      <c r="G65" s="225"/>
      <c r="H65" s="257"/>
      <c r="I65" s="114">
        <f t="shared" si="51"/>
        <v>0</v>
      </c>
      <c r="J65" s="257">
        <v>0</v>
      </c>
      <c r="K65" s="60"/>
      <c r="L65" s="114">
        <f t="shared" si="52"/>
        <v>0</v>
      </c>
      <c r="M65" s="320"/>
      <c r="N65" s="60"/>
      <c r="O65" s="114">
        <f t="shared" si="53"/>
        <v>0</v>
      </c>
      <c r="P65" s="111"/>
    </row>
    <row r="66" spans="1:16" ht="36" x14ac:dyDescent="0.25">
      <c r="A66" s="107">
        <v>1150</v>
      </c>
      <c r="B66" s="78" t="s">
        <v>59</v>
      </c>
      <c r="C66" s="84">
        <f>F66+I66+L66+O66</f>
        <v>4500</v>
      </c>
      <c r="D66" s="227">
        <v>0</v>
      </c>
      <c r="E66" s="448"/>
      <c r="F66" s="443">
        <f t="shared" si="50"/>
        <v>0</v>
      </c>
      <c r="G66" s="227"/>
      <c r="H66" s="258"/>
      <c r="I66" s="109">
        <f t="shared" si="51"/>
        <v>0</v>
      </c>
      <c r="J66" s="258">
        <v>4500</v>
      </c>
      <c r="K66" s="115"/>
      <c r="L66" s="109">
        <f t="shared" si="52"/>
        <v>4500</v>
      </c>
      <c r="M66" s="321"/>
      <c r="N66" s="115"/>
      <c r="O66" s="109">
        <f t="shared" si="53"/>
        <v>0</v>
      </c>
      <c r="P66" s="116"/>
    </row>
    <row r="67" spans="1:16" ht="24" x14ac:dyDescent="0.25">
      <c r="A67" s="45">
        <v>1200</v>
      </c>
      <c r="B67" s="105" t="s">
        <v>296</v>
      </c>
      <c r="C67" s="46">
        <f t="shared" si="4"/>
        <v>2460</v>
      </c>
      <c r="D67" s="223">
        <f>SUM(D68:D69)</f>
        <v>0</v>
      </c>
      <c r="E67" s="441">
        <f t="shared" ref="E67:F67" si="54">SUM(E68:E69)</f>
        <v>0</v>
      </c>
      <c r="F67" s="408">
        <f t="shared" si="54"/>
        <v>0</v>
      </c>
      <c r="G67" s="223">
        <f>SUM(G68:G69)</f>
        <v>0</v>
      </c>
      <c r="H67" s="106">
        <f t="shared" ref="H67:I67" si="55">SUM(H68:H69)</f>
        <v>0</v>
      </c>
      <c r="I67" s="117">
        <f t="shared" si="55"/>
        <v>0</v>
      </c>
      <c r="J67" s="106">
        <f>SUM(J68:J69)</f>
        <v>2460</v>
      </c>
      <c r="K67" s="50">
        <f t="shared" ref="K67:L67" si="56">SUM(K68:K69)</f>
        <v>0</v>
      </c>
      <c r="L67" s="117">
        <f t="shared" si="56"/>
        <v>2460</v>
      </c>
      <c r="M67" s="46">
        <f>SUM(M68:M69)</f>
        <v>0</v>
      </c>
      <c r="N67" s="50">
        <f t="shared" ref="N67:O67" si="57">SUM(N68:N69)</f>
        <v>0</v>
      </c>
      <c r="O67" s="117">
        <f t="shared" si="57"/>
        <v>0</v>
      </c>
      <c r="P67" s="122"/>
    </row>
    <row r="68" spans="1:16" ht="24" x14ac:dyDescent="0.25">
      <c r="A68" s="502">
        <v>1210</v>
      </c>
      <c r="B68" s="52" t="s">
        <v>60</v>
      </c>
      <c r="C68" s="53">
        <f t="shared" si="4"/>
        <v>2460</v>
      </c>
      <c r="D68" s="224">
        <v>0</v>
      </c>
      <c r="E68" s="444"/>
      <c r="F68" s="445">
        <f>D68+E68</f>
        <v>0</v>
      </c>
      <c r="G68" s="224"/>
      <c r="H68" s="256"/>
      <c r="I68" s="119">
        <f>G68+H68</f>
        <v>0</v>
      </c>
      <c r="J68" s="256">
        <v>2460</v>
      </c>
      <c r="K68" s="55"/>
      <c r="L68" s="119">
        <f>J68+K68</f>
        <v>2460</v>
      </c>
      <c r="M68" s="319"/>
      <c r="N68" s="55"/>
      <c r="O68" s="119">
        <f>M68+N68</f>
        <v>0</v>
      </c>
      <c r="P68" s="110"/>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v>0</v>
      </c>
      <c r="E70" s="446"/>
      <c r="F70" s="404">
        <f t="shared" ref="F70:F74" si="62">D70+E70</f>
        <v>0</v>
      </c>
      <c r="G70" s="225"/>
      <c r="H70" s="257"/>
      <c r="I70" s="114">
        <f t="shared" ref="I70:I74" si="63">G70+H70</f>
        <v>0</v>
      </c>
      <c r="J70" s="257">
        <v>0</v>
      </c>
      <c r="K70" s="60"/>
      <c r="L70" s="114">
        <f t="shared" ref="L70:L74" si="64">J70+K70</f>
        <v>0</v>
      </c>
      <c r="M70" s="320"/>
      <c r="N70" s="60"/>
      <c r="O70" s="114">
        <f t="shared" ref="O70:O74" si="65">M70+N70</f>
        <v>0</v>
      </c>
      <c r="P70" s="111"/>
    </row>
    <row r="71" spans="1:16" hidden="1" x14ac:dyDescent="0.25">
      <c r="A71" s="38">
        <v>1223</v>
      </c>
      <c r="B71" s="57" t="s">
        <v>62</v>
      </c>
      <c r="C71" s="58">
        <f t="shared" si="4"/>
        <v>0</v>
      </c>
      <c r="D71" s="225">
        <v>0</v>
      </c>
      <c r="E71" s="446"/>
      <c r="F71" s="404">
        <f t="shared" si="62"/>
        <v>0</v>
      </c>
      <c r="G71" s="225"/>
      <c r="H71" s="257"/>
      <c r="I71" s="114">
        <f t="shared" si="63"/>
        <v>0</v>
      </c>
      <c r="J71" s="257">
        <v>0</v>
      </c>
      <c r="K71" s="60"/>
      <c r="L71" s="114">
        <f t="shared" si="64"/>
        <v>0</v>
      </c>
      <c r="M71" s="320"/>
      <c r="N71" s="60"/>
      <c r="O71" s="114">
        <f t="shared" si="65"/>
        <v>0</v>
      </c>
      <c r="P71" s="111"/>
    </row>
    <row r="72" spans="1:16" hidden="1" x14ac:dyDescent="0.25">
      <c r="A72" s="38">
        <v>1225</v>
      </c>
      <c r="B72" s="57" t="s">
        <v>63</v>
      </c>
      <c r="C72" s="58">
        <f t="shared" si="4"/>
        <v>0</v>
      </c>
      <c r="D72" s="225">
        <v>0</v>
      </c>
      <c r="E72" s="446"/>
      <c r="F72" s="404">
        <f t="shared" si="62"/>
        <v>0</v>
      </c>
      <c r="G72" s="225"/>
      <c r="H72" s="257"/>
      <c r="I72" s="114">
        <f t="shared" si="63"/>
        <v>0</v>
      </c>
      <c r="J72" s="257">
        <v>0</v>
      </c>
      <c r="K72" s="60"/>
      <c r="L72" s="114">
        <f t="shared" si="64"/>
        <v>0</v>
      </c>
      <c r="M72" s="320"/>
      <c r="N72" s="60"/>
      <c r="O72" s="114">
        <f t="shared" si="65"/>
        <v>0</v>
      </c>
      <c r="P72" s="111"/>
    </row>
    <row r="73" spans="1:16" ht="36" hidden="1" x14ac:dyDescent="0.25">
      <c r="A73" s="38">
        <v>1227</v>
      </c>
      <c r="B73" s="57" t="s">
        <v>64</v>
      </c>
      <c r="C73" s="58">
        <f t="shared" si="4"/>
        <v>0</v>
      </c>
      <c r="D73" s="225">
        <v>0</v>
      </c>
      <c r="E73" s="446"/>
      <c r="F73" s="404">
        <f t="shared" si="62"/>
        <v>0</v>
      </c>
      <c r="G73" s="225"/>
      <c r="H73" s="257"/>
      <c r="I73" s="114">
        <f t="shared" si="63"/>
        <v>0</v>
      </c>
      <c r="J73" s="257">
        <v>0</v>
      </c>
      <c r="K73" s="60"/>
      <c r="L73" s="114">
        <f t="shared" si="64"/>
        <v>0</v>
      </c>
      <c r="M73" s="320"/>
      <c r="N73" s="60"/>
      <c r="O73" s="114">
        <f t="shared" si="65"/>
        <v>0</v>
      </c>
      <c r="P73" s="111"/>
    </row>
    <row r="74" spans="1:16" ht="48" hidden="1" x14ac:dyDescent="0.25">
      <c r="A74" s="38">
        <v>1228</v>
      </c>
      <c r="B74" s="57" t="s">
        <v>298</v>
      </c>
      <c r="C74" s="58">
        <f t="shared" si="4"/>
        <v>0</v>
      </c>
      <c r="D74" s="225">
        <v>0</v>
      </c>
      <c r="E74" s="446"/>
      <c r="F74" s="404">
        <f t="shared" si="62"/>
        <v>0</v>
      </c>
      <c r="G74" s="225"/>
      <c r="H74" s="257"/>
      <c r="I74" s="114">
        <f t="shared" si="63"/>
        <v>0</v>
      </c>
      <c r="J74" s="257">
        <v>0</v>
      </c>
      <c r="K74" s="60"/>
      <c r="L74" s="114">
        <f t="shared" si="64"/>
        <v>0</v>
      </c>
      <c r="M74" s="320"/>
      <c r="N74" s="60"/>
      <c r="O74" s="114">
        <f t="shared" si="65"/>
        <v>0</v>
      </c>
      <c r="P74" s="111"/>
    </row>
    <row r="75" spans="1:16" x14ac:dyDescent="0.25">
      <c r="A75" s="101">
        <v>2000</v>
      </c>
      <c r="B75" s="101" t="s">
        <v>65</v>
      </c>
      <c r="C75" s="102">
        <f t="shared" si="4"/>
        <v>39460</v>
      </c>
      <c r="D75" s="222">
        <f>SUM(D76,D83,D130,D164,D165,D172)</f>
        <v>32590</v>
      </c>
      <c r="E75" s="439">
        <f t="shared" ref="E75:F75" si="66">SUM(E76,E83,E130,E164,E165,E172)</f>
        <v>0</v>
      </c>
      <c r="F75" s="440">
        <f t="shared" si="66"/>
        <v>32590</v>
      </c>
      <c r="G75" s="222">
        <f>SUM(G76,G83,G130,G164,G165,G172)</f>
        <v>0</v>
      </c>
      <c r="H75" s="255">
        <f t="shared" ref="H75:I75" si="67">SUM(H76,H83,H130,H164,H165,H172)</f>
        <v>0</v>
      </c>
      <c r="I75" s="104">
        <f t="shared" si="67"/>
        <v>0</v>
      </c>
      <c r="J75" s="255">
        <f>SUM(J76,J83,J130,J164,J165,J172)</f>
        <v>6870</v>
      </c>
      <c r="K75" s="103">
        <f t="shared" ref="K75:L75" si="68">SUM(K76,K83,K130,K164,K165,K172)</f>
        <v>0</v>
      </c>
      <c r="L75" s="104">
        <f t="shared" si="68"/>
        <v>6870</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502">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v>0</v>
      </c>
      <c r="E78" s="446"/>
      <c r="F78" s="404">
        <f t="shared" ref="F78:F79" si="78">D78+E78</f>
        <v>0</v>
      </c>
      <c r="G78" s="225"/>
      <c r="H78" s="257"/>
      <c r="I78" s="114">
        <f t="shared" ref="I78:I79" si="79">G78+H78</f>
        <v>0</v>
      </c>
      <c r="J78" s="257">
        <v>0</v>
      </c>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v>0</v>
      </c>
      <c r="E79" s="446"/>
      <c r="F79" s="404">
        <f t="shared" si="78"/>
        <v>0</v>
      </c>
      <c r="G79" s="225"/>
      <c r="H79" s="257"/>
      <c r="I79" s="114">
        <f t="shared" si="79"/>
        <v>0</v>
      </c>
      <c r="J79" s="257">
        <v>0</v>
      </c>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v>0</v>
      </c>
      <c r="E81" s="446"/>
      <c r="F81" s="404">
        <f t="shared" ref="F81:F82" si="86">D81+E81</f>
        <v>0</v>
      </c>
      <c r="G81" s="225"/>
      <c r="H81" s="257"/>
      <c r="I81" s="114">
        <f t="shared" ref="I81:I82" si="87">G81+H81</f>
        <v>0</v>
      </c>
      <c r="J81" s="257">
        <v>0</v>
      </c>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v>0</v>
      </c>
      <c r="E82" s="446"/>
      <c r="F82" s="404">
        <f t="shared" si="86"/>
        <v>0</v>
      </c>
      <c r="G82" s="225"/>
      <c r="H82" s="257"/>
      <c r="I82" s="114">
        <f t="shared" si="87"/>
        <v>0</v>
      </c>
      <c r="J82" s="257">
        <v>0</v>
      </c>
      <c r="K82" s="60"/>
      <c r="L82" s="114">
        <f t="shared" si="88"/>
        <v>0</v>
      </c>
      <c r="M82" s="320"/>
      <c r="N82" s="60"/>
      <c r="O82" s="114">
        <f t="shared" si="89"/>
        <v>0</v>
      </c>
      <c r="P82" s="111"/>
    </row>
    <row r="83" spans="1:16" x14ac:dyDescent="0.25">
      <c r="A83" s="45">
        <v>2200</v>
      </c>
      <c r="B83" s="105" t="s">
        <v>71</v>
      </c>
      <c r="C83" s="46">
        <f t="shared" si="4"/>
        <v>31340</v>
      </c>
      <c r="D83" s="223">
        <f>SUM(D84,D89,D95,D103,D112,D116,D122,D128)</f>
        <v>31340</v>
      </c>
      <c r="E83" s="441">
        <f t="shared" ref="E83:F83" si="90">SUM(E84,E89,E95,E103,E112,E116,E122,E128)</f>
        <v>0</v>
      </c>
      <c r="F83" s="408">
        <f t="shared" si="90"/>
        <v>31340</v>
      </c>
      <c r="G83" s="223">
        <f>SUM(G84,G89,G95,G103,G112,G116,G122,G128)</f>
        <v>0</v>
      </c>
      <c r="H83" s="106">
        <f t="shared" ref="H83:I83" si="91">SUM(H84,H89,H95,H103,H112,H116,H122,H128)</f>
        <v>0</v>
      </c>
      <c r="I83" s="117">
        <f t="shared" si="91"/>
        <v>0</v>
      </c>
      <c r="J83" s="106">
        <f>SUM(J84,J89,J95,J103,J112,J116,J122,J128)</f>
        <v>0</v>
      </c>
      <c r="K83" s="50">
        <f t="shared" ref="K83:L83" si="92">SUM(K84,K89,K95,K103,K112,K116,K122,K128)</f>
        <v>0</v>
      </c>
      <c r="L83" s="117">
        <f t="shared" si="92"/>
        <v>0</v>
      </c>
      <c r="M83" s="163">
        <f>SUM(M84,M89,M95,M103,M112,M116,M122,M128)</f>
        <v>0</v>
      </c>
      <c r="N83" s="164">
        <f t="shared" ref="N83:O83" si="93">SUM(N84,N89,N95,N103,N112,N116,N122,N128)</f>
        <v>0</v>
      </c>
      <c r="O83" s="165">
        <f t="shared" si="93"/>
        <v>0</v>
      </c>
      <c r="P83" s="383"/>
    </row>
    <row r="84" spans="1:16" ht="24" x14ac:dyDescent="0.25">
      <c r="A84" s="107">
        <v>2210</v>
      </c>
      <c r="B84" s="78" t="s">
        <v>72</v>
      </c>
      <c r="C84" s="84">
        <f t="shared" si="4"/>
        <v>6300</v>
      </c>
      <c r="D84" s="131">
        <f>SUM(D85:D88)</f>
        <v>6300</v>
      </c>
      <c r="E84" s="442">
        <f t="shared" ref="E84:F84" si="94">SUM(E85:E88)</f>
        <v>0</v>
      </c>
      <c r="F84" s="443">
        <f t="shared" si="94"/>
        <v>6300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v>0</v>
      </c>
      <c r="E85" s="444"/>
      <c r="F85" s="445">
        <f t="shared" ref="F85:F88" si="99">D85+E85</f>
        <v>0</v>
      </c>
      <c r="G85" s="224"/>
      <c r="H85" s="256"/>
      <c r="I85" s="119">
        <f t="shared" ref="I85:I88" si="100">G85+H85</f>
        <v>0</v>
      </c>
      <c r="J85" s="256">
        <v>0</v>
      </c>
      <c r="K85" s="55"/>
      <c r="L85" s="119">
        <f t="shared" ref="L85:L88" si="101">J85+K85</f>
        <v>0</v>
      </c>
      <c r="M85" s="319"/>
      <c r="N85" s="55"/>
      <c r="O85" s="119">
        <f t="shared" ref="O85:O88" si="102">M85+N85</f>
        <v>0</v>
      </c>
      <c r="P85" s="110"/>
    </row>
    <row r="86" spans="1:16" ht="36" x14ac:dyDescent="0.25">
      <c r="A86" s="38">
        <v>2212</v>
      </c>
      <c r="B86" s="57" t="s">
        <v>74</v>
      </c>
      <c r="C86" s="58">
        <f t="shared" si="98"/>
        <v>6300</v>
      </c>
      <c r="D86" s="225">
        <v>6300</v>
      </c>
      <c r="E86" s="446"/>
      <c r="F86" s="404">
        <f t="shared" si="99"/>
        <v>6300</v>
      </c>
      <c r="G86" s="225"/>
      <c r="H86" s="257"/>
      <c r="I86" s="114">
        <f t="shared" si="100"/>
        <v>0</v>
      </c>
      <c r="J86" s="257">
        <v>0</v>
      </c>
      <c r="K86" s="60"/>
      <c r="L86" s="114">
        <f t="shared" si="101"/>
        <v>0</v>
      </c>
      <c r="M86" s="320"/>
      <c r="N86" s="60"/>
      <c r="O86" s="114">
        <f t="shared" si="102"/>
        <v>0</v>
      </c>
      <c r="P86" s="111"/>
    </row>
    <row r="87" spans="1:16" ht="24" hidden="1" x14ac:dyDescent="0.25">
      <c r="A87" s="38">
        <v>2214</v>
      </c>
      <c r="B87" s="57" t="s">
        <v>75</v>
      </c>
      <c r="C87" s="58">
        <f t="shared" si="98"/>
        <v>0</v>
      </c>
      <c r="D87" s="225">
        <v>0</v>
      </c>
      <c r="E87" s="446"/>
      <c r="F87" s="404">
        <f t="shared" si="99"/>
        <v>0</v>
      </c>
      <c r="G87" s="225"/>
      <c r="H87" s="257"/>
      <c r="I87" s="114">
        <f t="shared" si="100"/>
        <v>0</v>
      </c>
      <c r="J87" s="257">
        <v>0</v>
      </c>
      <c r="K87" s="60"/>
      <c r="L87" s="114">
        <f t="shared" si="101"/>
        <v>0</v>
      </c>
      <c r="M87" s="320"/>
      <c r="N87" s="60"/>
      <c r="O87" s="114">
        <f t="shared" si="102"/>
        <v>0</v>
      </c>
      <c r="P87" s="111"/>
    </row>
    <row r="88" spans="1:16" hidden="1" x14ac:dyDescent="0.25">
      <c r="A88" s="38">
        <v>2219</v>
      </c>
      <c r="B88" s="57" t="s">
        <v>76</v>
      </c>
      <c r="C88" s="58">
        <f t="shared" si="98"/>
        <v>0</v>
      </c>
      <c r="D88" s="225">
        <v>0</v>
      </c>
      <c r="E88" s="446"/>
      <c r="F88" s="404">
        <f t="shared" si="99"/>
        <v>0</v>
      </c>
      <c r="G88" s="225"/>
      <c r="H88" s="257"/>
      <c r="I88" s="114">
        <f t="shared" si="100"/>
        <v>0</v>
      </c>
      <c r="J88" s="257">
        <v>0</v>
      </c>
      <c r="K88" s="60"/>
      <c r="L88" s="114">
        <f t="shared" si="101"/>
        <v>0</v>
      </c>
      <c r="M88" s="320"/>
      <c r="N88" s="60"/>
      <c r="O88" s="114">
        <f t="shared" si="102"/>
        <v>0</v>
      </c>
      <c r="P88" s="111"/>
    </row>
    <row r="89" spans="1:16" ht="24" x14ac:dyDescent="0.25">
      <c r="A89" s="112">
        <v>2220</v>
      </c>
      <c r="B89" s="57" t="s">
        <v>77</v>
      </c>
      <c r="C89" s="58">
        <f t="shared" si="98"/>
        <v>5000</v>
      </c>
      <c r="D89" s="226">
        <f>SUM(D90:D94)</f>
        <v>5000</v>
      </c>
      <c r="E89" s="447">
        <f t="shared" ref="E89:F89" si="103">SUM(E90:E94)</f>
        <v>0</v>
      </c>
      <c r="F89" s="404">
        <f t="shared" si="103"/>
        <v>5000</v>
      </c>
      <c r="G89" s="226">
        <f>SUM(G90:G94)</f>
        <v>0</v>
      </c>
      <c r="H89" s="120">
        <f t="shared" ref="H89:I89" si="104">SUM(H90:H94)</f>
        <v>0</v>
      </c>
      <c r="I89" s="114">
        <f t="shared" si="104"/>
        <v>0</v>
      </c>
      <c r="J89" s="120">
        <f>SUM(J90:J94)</f>
        <v>0</v>
      </c>
      <c r="K89" s="113">
        <f t="shared" ref="K89:L89" si="105">SUM(K90:K94)</f>
        <v>0</v>
      </c>
      <c r="L89" s="114">
        <f t="shared" si="105"/>
        <v>0</v>
      </c>
      <c r="M89" s="58">
        <f>SUM(M90:M94)</f>
        <v>0</v>
      </c>
      <c r="N89" s="113">
        <f t="shared" ref="N89:O89" si="106">SUM(N90:N94)</f>
        <v>0</v>
      </c>
      <c r="O89" s="114">
        <f t="shared" si="106"/>
        <v>0</v>
      </c>
      <c r="P89" s="111"/>
    </row>
    <row r="90" spans="1:16" ht="24" hidden="1" x14ac:dyDescent="0.25">
      <c r="A90" s="38">
        <v>2221</v>
      </c>
      <c r="B90" s="57" t="s">
        <v>289</v>
      </c>
      <c r="C90" s="58">
        <f t="shared" si="98"/>
        <v>0</v>
      </c>
      <c r="D90" s="225">
        <v>0</v>
      </c>
      <c r="E90" s="446"/>
      <c r="F90" s="404">
        <f t="shared" ref="F90:F94" si="107">D90+E90</f>
        <v>0</v>
      </c>
      <c r="G90" s="225"/>
      <c r="H90" s="257"/>
      <c r="I90" s="114">
        <f t="shared" ref="I90:I94" si="108">G90+H90</f>
        <v>0</v>
      </c>
      <c r="J90" s="257">
        <v>0</v>
      </c>
      <c r="K90" s="60"/>
      <c r="L90" s="114">
        <f t="shared" ref="L90:L94" si="109">J90+K90</f>
        <v>0</v>
      </c>
      <c r="M90" s="320"/>
      <c r="N90" s="60"/>
      <c r="O90" s="114">
        <f t="shared" ref="O90:O94" si="110">M90+N90</f>
        <v>0</v>
      </c>
      <c r="P90" s="111"/>
    </row>
    <row r="91" spans="1:16" hidden="1" x14ac:dyDescent="0.25">
      <c r="A91" s="38">
        <v>2222</v>
      </c>
      <c r="B91" s="57" t="s">
        <v>78</v>
      </c>
      <c r="C91" s="58">
        <f t="shared" si="98"/>
        <v>0</v>
      </c>
      <c r="D91" s="225">
        <v>0</v>
      </c>
      <c r="E91" s="446"/>
      <c r="F91" s="404">
        <f t="shared" si="107"/>
        <v>0</v>
      </c>
      <c r="G91" s="225"/>
      <c r="H91" s="257"/>
      <c r="I91" s="114">
        <f t="shared" si="108"/>
        <v>0</v>
      </c>
      <c r="J91" s="257">
        <v>0</v>
      </c>
      <c r="K91" s="60"/>
      <c r="L91" s="114">
        <f t="shared" si="109"/>
        <v>0</v>
      </c>
      <c r="M91" s="320"/>
      <c r="N91" s="60"/>
      <c r="O91" s="114">
        <f t="shared" si="110"/>
        <v>0</v>
      </c>
      <c r="P91" s="111"/>
    </row>
    <row r="92" spans="1:16" x14ac:dyDescent="0.25">
      <c r="A92" s="38">
        <v>2223</v>
      </c>
      <c r="B92" s="57" t="s">
        <v>79</v>
      </c>
      <c r="C92" s="58">
        <f t="shared" si="98"/>
        <v>5000</v>
      </c>
      <c r="D92" s="225">
        <v>5000</v>
      </c>
      <c r="E92" s="446"/>
      <c r="F92" s="404">
        <f t="shared" si="107"/>
        <v>5000</v>
      </c>
      <c r="G92" s="225"/>
      <c r="H92" s="257"/>
      <c r="I92" s="114">
        <f t="shared" si="108"/>
        <v>0</v>
      </c>
      <c r="J92" s="257">
        <v>0</v>
      </c>
      <c r="K92" s="60"/>
      <c r="L92" s="114">
        <f t="shared" si="109"/>
        <v>0</v>
      </c>
      <c r="M92" s="320"/>
      <c r="N92" s="60"/>
      <c r="O92" s="114">
        <f t="shared" si="110"/>
        <v>0</v>
      </c>
      <c r="P92" s="111"/>
    </row>
    <row r="93" spans="1:16" ht="48" hidden="1" x14ac:dyDescent="0.25">
      <c r="A93" s="38">
        <v>2224</v>
      </c>
      <c r="B93" s="57" t="s">
        <v>299</v>
      </c>
      <c r="C93" s="58">
        <f t="shared" si="98"/>
        <v>0</v>
      </c>
      <c r="D93" s="225">
        <v>0</v>
      </c>
      <c r="E93" s="446"/>
      <c r="F93" s="404">
        <f t="shared" si="107"/>
        <v>0</v>
      </c>
      <c r="G93" s="225"/>
      <c r="H93" s="257"/>
      <c r="I93" s="114">
        <f t="shared" si="108"/>
        <v>0</v>
      </c>
      <c r="J93" s="257">
        <v>0</v>
      </c>
      <c r="K93" s="60"/>
      <c r="L93" s="114">
        <f t="shared" si="109"/>
        <v>0</v>
      </c>
      <c r="M93" s="320"/>
      <c r="N93" s="60"/>
      <c r="O93" s="114">
        <f t="shared" si="110"/>
        <v>0</v>
      </c>
      <c r="P93" s="111"/>
    </row>
    <row r="94" spans="1:16" ht="24" hidden="1" x14ac:dyDescent="0.25">
      <c r="A94" s="38">
        <v>2229</v>
      </c>
      <c r="B94" s="57" t="s">
        <v>80</v>
      </c>
      <c r="C94" s="58">
        <f t="shared" si="98"/>
        <v>0</v>
      </c>
      <c r="D94" s="225">
        <v>0</v>
      </c>
      <c r="E94" s="446"/>
      <c r="F94" s="404">
        <f t="shared" si="107"/>
        <v>0</v>
      </c>
      <c r="G94" s="225"/>
      <c r="H94" s="257"/>
      <c r="I94" s="114">
        <f t="shared" si="108"/>
        <v>0</v>
      </c>
      <c r="J94" s="257">
        <v>0</v>
      </c>
      <c r="K94" s="60"/>
      <c r="L94" s="114">
        <f t="shared" si="109"/>
        <v>0</v>
      </c>
      <c r="M94" s="320"/>
      <c r="N94" s="60"/>
      <c r="O94" s="114">
        <f t="shared" si="110"/>
        <v>0</v>
      </c>
      <c r="P94" s="111"/>
    </row>
    <row r="95" spans="1:16" ht="36" x14ac:dyDescent="0.25">
      <c r="A95" s="112">
        <v>2230</v>
      </c>
      <c r="B95" s="57" t="s">
        <v>81</v>
      </c>
      <c r="C95" s="58">
        <f t="shared" si="98"/>
        <v>7410</v>
      </c>
      <c r="D95" s="226">
        <f>SUM(D96:D102)</f>
        <v>7410</v>
      </c>
      <c r="E95" s="447">
        <f t="shared" ref="E95:F95" si="111">SUM(E96:E102)</f>
        <v>0</v>
      </c>
      <c r="F95" s="404">
        <f t="shared" si="111"/>
        <v>7410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v>0</v>
      </c>
      <c r="E96" s="446"/>
      <c r="F96" s="404">
        <f t="shared" ref="F96:F102" si="115">D96+E96</f>
        <v>0</v>
      </c>
      <c r="G96" s="225"/>
      <c r="H96" s="257"/>
      <c r="I96" s="114">
        <f t="shared" ref="I96:I102" si="116">G96+H96</f>
        <v>0</v>
      </c>
      <c r="J96" s="257">
        <v>0</v>
      </c>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v>0</v>
      </c>
      <c r="E97" s="446"/>
      <c r="F97" s="404">
        <f t="shared" si="115"/>
        <v>0</v>
      </c>
      <c r="G97" s="225"/>
      <c r="H97" s="257"/>
      <c r="I97" s="114">
        <f t="shared" si="116"/>
        <v>0</v>
      </c>
      <c r="J97" s="257">
        <v>0</v>
      </c>
      <c r="K97" s="60"/>
      <c r="L97" s="114">
        <f t="shared" si="117"/>
        <v>0</v>
      </c>
      <c r="M97" s="320"/>
      <c r="N97" s="60"/>
      <c r="O97" s="114">
        <f t="shared" si="118"/>
        <v>0</v>
      </c>
      <c r="P97" s="111"/>
    </row>
    <row r="98" spans="1:16" ht="24" hidden="1" x14ac:dyDescent="0.25">
      <c r="A98" s="33">
        <v>2233</v>
      </c>
      <c r="B98" s="52" t="s">
        <v>84</v>
      </c>
      <c r="C98" s="53">
        <f t="shared" si="98"/>
        <v>0</v>
      </c>
      <c r="D98" s="224">
        <v>0</v>
      </c>
      <c r="E98" s="444"/>
      <c r="F98" s="445">
        <f t="shared" si="115"/>
        <v>0</v>
      </c>
      <c r="G98" s="224"/>
      <c r="H98" s="256"/>
      <c r="I98" s="119">
        <f t="shared" si="116"/>
        <v>0</v>
      </c>
      <c r="J98" s="256">
        <v>0</v>
      </c>
      <c r="K98" s="55"/>
      <c r="L98" s="119">
        <f t="shared" si="117"/>
        <v>0</v>
      </c>
      <c r="M98" s="319"/>
      <c r="N98" s="55"/>
      <c r="O98" s="119">
        <f t="shared" si="118"/>
        <v>0</v>
      </c>
      <c r="P98" s="110"/>
    </row>
    <row r="99" spans="1:16" ht="36" hidden="1" x14ac:dyDescent="0.25">
      <c r="A99" s="38">
        <v>2234</v>
      </c>
      <c r="B99" s="57" t="s">
        <v>85</v>
      </c>
      <c r="C99" s="58">
        <f t="shared" si="98"/>
        <v>0</v>
      </c>
      <c r="D99" s="225">
        <v>0</v>
      </c>
      <c r="E99" s="446"/>
      <c r="F99" s="404">
        <f t="shared" si="115"/>
        <v>0</v>
      </c>
      <c r="G99" s="225"/>
      <c r="H99" s="257"/>
      <c r="I99" s="114">
        <f t="shared" si="116"/>
        <v>0</v>
      </c>
      <c r="J99" s="257">
        <v>0</v>
      </c>
      <c r="K99" s="60"/>
      <c r="L99" s="114">
        <f t="shared" si="117"/>
        <v>0</v>
      </c>
      <c r="M99" s="320"/>
      <c r="N99" s="60"/>
      <c r="O99" s="114">
        <f t="shared" si="118"/>
        <v>0</v>
      </c>
      <c r="P99" s="111"/>
    </row>
    <row r="100" spans="1:16" ht="24" hidden="1" x14ac:dyDescent="0.25">
      <c r="A100" s="38">
        <v>2235</v>
      </c>
      <c r="B100" s="57" t="s">
        <v>86</v>
      </c>
      <c r="C100" s="58">
        <f t="shared" si="98"/>
        <v>0</v>
      </c>
      <c r="D100" s="225">
        <v>0</v>
      </c>
      <c r="E100" s="446"/>
      <c r="F100" s="404">
        <f t="shared" si="115"/>
        <v>0</v>
      </c>
      <c r="G100" s="225"/>
      <c r="H100" s="257"/>
      <c r="I100" s="114">
        <f t="shared" si="116"/>
        <v>0</v>
      </c>
      <c r="J100" s="257">
        <v>0</v>
      </c>
      <c r="K100" s="60"/>
      <c r="L100" s="114">
        <f t="shared" si="117"/>
        <v>0</v>
      </c>
      <c r="M100" s="320"/>
      <c r="N100" s="60"/>
      <c r="O100" s="114">
        <f t="shared" si="118"/>
        <v>0</v>
      </c>
      <c r="P100" s="111"/>
    </row>
    <row r="101" spans="1:16" x14ac:dyDescent="0.25">
      <c r="A101" s="38">
        <v>2236</v>
      </c>
      <c r="B101" s="57" t="s">
        <v>87</v>
      </c>
      <c r="C101" s="58">
        <f t="shared" si="98"/>
        <v>7410</v>
      </c>
      <c r="D101" s="225">
        <v>7410</v>
      </c>
      <c r="E101" s="446"/>
      <c r="F101" s="404">
        <f t="shared" si="115"/>
        <v>7410</v>
      </c>
      <c r="G101" s="225"/>
      <c r="H101" s="257"/>
      <c r="I101" s="114">
        <f t="shared" si="116"/>
        <v>0</v>
      </c>
      <c r="J101" s="257">
        <v>0</v>
      </c>
      <c r="K101" s="60"/>
      <c r="L101" s="114">
        <f t="shared" si="117"/>
        <v>0</v>
      </c>
      <c r="M101" s="320"/>
      <c r="N101" s="60"/>
      <c r="O101" s="114">
        <f t="shared" si="118"/>
        <v>0</v>
      </c>
      <c r="P101" s="111"/>
    </row>
    <row r="102" spans="1:16" ht="24" hidden="1" x14ac:dyDescent="0.25">
      <c r="A102" s="38">
        <v>2239</v>
      </c>
      <c r="B102" s="57" t="s">
        <v>88</v>
      </c>
      <c r="C102" s="58">
        <f t="shared" si="98"/>
        <v>0</v>
      </c>
      <c r="D102" s="225">
        <v>0</v>
      </c>
      <c r="E102" s="446"/>
      <c r="F102" s="404">
        <f t="shared" si="115"/>
        <v>0</v>
      </c>
      <c r="G102" s="225"/>
      <c r="H102" s="257"/>
      <c r="I102" s="114">
        <f t="shared" si="116"/>
        <v>0</v>
      </c>
      <c r="J102" s="257">
        <v>0</v>
      </c>
      <c r="K102" s="60"/>
      <c r="L102" s="114">
        <f t="shared" si="117"/>
        <v>0</v>
      </c>
      <c r="M102" s="320"/>
      <c r="N102" s="60"/>
      <c r="O102" s="114">
        <f t="shared" si="118"/>
        <v>0</v>
      </c>
      <c r="P102" s="111"/>
    </row>
    <row r="103" spans="1:16" ht="36" x14ac:dyDescent="0.25">
      <c r="A103" s="112">
        <v>2240</v>
      </c>
      <c r="B103" s="57" t="s">
        <v>89</v>
      </c>
      <c r="C103" s="58">
        <f t="shared" si="98"/>
        <v>7000</v>
      </c>
      <c r="D103" s="226">
        <f>SUM(D104:D111)</f>
        <v>7000</v>
      </c>
      <c r="E103" s="447">
        <f t="shared" ref="E103:F103" si="119">SUM(E104:E111)</f>
        <v>0</v>
      </c>
      <c r="F103" s="404">
        <f t="shared" si="119"/>
        <v>7000</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v>0</v>
      </c>
      <c r="E104" s="446"/>
      <c r="F104" s="404">
        <f t="shared" ref="F104:F111" si="123">D104+E104</f>
        <v>0</v>
      </c>
      <c r="G104" s="225"/>
      <c r="H104" s="257"/>
      <c r="I104" s="114">
        <f t="shared" ref="I104:I111" si="124">G104+H104</f>
        <v>0</v>
      </c>
      <c r="J104" s="257">
        <v>0</v>
      </c>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v>0</v>
      </c>
      <c r="E105" s="446"/>
      <c r="F105" s="404">
        <f t="shared" si="123"/>
        <v>0</v>
      </c>
      <c r="G105" s="225"/>
      <c r="H105" s="257"/>
      <c r="I105" s="114">
        <f t="shared" si="124"/>
        <v>0</v>
      </c>
      <c r="J105" s="257">
        <v>0</v>
      </c>
      <c r="K105" s="60"/>
      <c r="L105" s="114">
        <f t="shared" si="125"/>
        <v>0</v>
      </c>
      <c r="M105" s="320"/>
      <c r="N105" s="60"/>
      <c r="O105" s="114">
        <f t="shared" si="126"/>
        <v>0</v>
      </c>
      <c r="P105" s="111"/>
    </row>
    <row r="106" spans="1:16" ht="24" x14ac:dyDescent="0.25">
      <c r="A106" s="38">
        <v>2243</v>
      </c>
      <c r="B106" s="57" t="s">
        <v>92</v>
      </c>
      <c r="C106" s="58">
        <f t="shared" si="98"/>
        <v>4500</v>
      </c>
      <c r="D106" s="225">
        <v>4500</v>
      </c>
      <c r="E106" s="446"/>
      <c r="F106" s="404">
        <f t="shared" si="123"/>
        <v>4500</v>
      </c>
      <c r="G106" s="225"/>
      <c r="H106" s="257"/>
      <c r="I106" s="114">
        <f t="shared" si="124"/>
        <v>0</v>
      </c>
      <c r="J106" s="257">
        <v>0</v>
      </c>
      <c r="K106" s="60"/>
      <c r="L106" s="114">
        <f t="shared" si="125"/>
        <v>0</v>
      </c>
      <c r="M106" s="320"/>
      <c r="N106" s="60"/>
      <c r="O106" s="114">
        <f t="shared" si="126"/>
        <v>0</v>
      </c>
      <c r="P106" s="111"/>
    </row>
    <row r="107" spans="1:16" x14ac:dyDescent="0.25">
      <c r="A107" s="38">
        <v>2244</v>
      </c>
      <c r="B107" s="57" t="s">
        <v>93</v>
      </c>
      <c r="C107" s="58">
        <f t="shared" si="98"/>
        <v>2500</v>
      </c>
      <c r="D107" s="225">
        <v>2500</v>
      </c>
      <c r="E107" s="446"/>
      <c r="F107" s="404">
        <f t="shared" si="123"/>
        <v>2500</v>
      </c>
      <c r="G107" s="225"/>
      <c r="H107" s="257"/>
      <c r="I107" s="114">
        <f t="shared" si="124"/>
        <v>0</v>
      </c>
      <c r="J107" s="257">
        <v>0</v>
      </c>
      <c r="K107" s="60"/>
      <c r="L107" s="114">
        <f t="shared" si="125"/>
        <v>0</v>
      </c>
      <c r="M107" s="320"/>
      <c r="N107" s="60"/>
      <c r="O107" s="114">
        <f t="shared" si="126"/>
        <v>0</v>
      </c>
      <c r="P107" s="111"/>
    </row>
    <row r="108" spans="1:16" ht="24" hidden="1" x14ac:dyDescent="0.25">
      <c r="A108" s="38">
        <v>2246</v>
      </c>
      <c r="B108" s="57" t="s">
        <v>94</v>
      </c>
      <c r="C108" s="58">
        <f t="shared" si="98"/>
        <v>0</v>
      </c>
      <c r="D108" s="225">
        <v>0</v>
      </c>
      <c r="E108" s="446"/>
      <c r="F108" s="404">
        <f t="shared" si="123"/>
        <v>0</v>
      </c>
      <c r="G108" s="225"/>
      <c r="H108" s="257"/>
      <c r="I108" s="114">
        <f t="shared" si="124"/>
        <v>0</v>
      </c>
      <c r="J108" s="257">
        <v>0</v>
      </c>
      <c r="K108" s="60"/>
      <c r="L108" s="114">
        <f t="shared" si="125"/>
        <v>0</v>
      </c>
      <c r="M108" s="320"/>
      <c r="N108" s="60"/>
      <c r="O108" s="114">
        <f t="shared" si="126"/>
        <v>0</v>
      </c>
      <c r="P108" s="111"/>
    </row>
    <row r="109" spans="1:16" hidden="1" x14ac:dyDescent="0.25">
      <c r="A109" s="38">
        <v>2247</v>
      </c>
      <c r="B109" s="57" t="s">
        <v>95</v>
      </c>
      <c r="C109" s="58">
        <f t="shared" si="98"/>
        <v>0</v>
      </c>
      <c r="D109" s="225">
        <v>0</v>
      </c>
      <c r="E109" s="446"/>
      <c r="F109" s="404">
        <f t="shared" si="123"/>
        <v>0</v>
      </c>
      <c r="G109" s="225"/>
      <c r="H109" s="257"/>
      <c r="I109" s="114">
        <f t="shared" si="124"/>
        <v>0</v>
      </c>
      <c r="J109" s="257">
        <v>0</v>
      </c>
      <c r="K109" s="60"/>
      <c r="L109" s="114">
        <f t="shared" si="125"/>
        <v>0</v>
      </c>
      <c r="M109" s="320"/>
      <c r="N109" s="60"/>
      <c r="O109" s="114">
        <f t="shared" si="126"/>
        <v>0</v>
      </c>
      <c r="P109" s="111"/>
    </row>
    <row r="110" spans="1:16" ht="24" hidden="1" x14ac:dyDescent="0.25">
      <c r="A110" s="38">
        <v>2248</v>
      </c>
      <c r="B110" s="57" t="s">
        <v>300</v>
      </c>
      <c r="C110" s="58">
        <f t="shared" si="98"/>
        <v>0</v>
      </c>
      <c r="D110" s="225">
        <v>0</v>
      </c>
      <c r="E110" s="446"/>
      <c r="F110" s="404">
        <f t="shared" si="123"/>
        <v>0</v>
      </c>
      <c r="G110" s="225"/>
      <c r="H110" s="257"/>
      <c r="I110" s="114">
        <f t="shared" si="124"/>
        <v>0</v>
      </c>
      <c r="J110" s="257">
        <v>0</v>
      </c>
      <c r="K110" s="60"/>
      <c r="L110" s="114">
        <f t="shared" si="125"/>
        <v>0</v>
      </c>
      <c r="M110" s="320"/>
      <c r="N110" s="60"/>
      <c r="O110" s="114">
        <f t="shared" si="126"/>
        <v>0</v>
      </c>
      <c r="P110" s="111"/>
    </row>
    <row r="111" spans="1:16" ht="24" hidden="1" x14ac:dyDescent="0.25">
      <c r="A111" s="38">
        <v>2249</v>
      </c>
      <c r="B111" s="57" t="s">
        <v>96</v>
      </c>
      <c r="C111" s="58">
        <f t="shared" si="98"/>
        <v>0</v>
      </c>
      <c r="D111" s="225">
        <v>0</v>
      </c>
      <c r="E111" s="446"/>
      <c r="F111" s="404">
        <f t="shared" si="123"/>
        <v>0</v>
      </c>
      <c r="G111" s="225"/>
      <c r="H111" s="257"/>
      <c r="I111" s="114">
        <f t="shared" si="124"/>
        <v>0</v>
      </c>
      <c r="J111" s="257">
        <v>0</v>
      </c>
      <c r="K111" s="60"/>
      <c r="L111" s="114">
        <f t="shared" si="125"/>
        <v>0</v>
      </c>
      <c r="M111" s="320"/>
      <c r="N111" s="60"/>
      <c r="O111" s="114">
        <f t="shared" si="126"/>
        <v>0</v>
      </c>
      <c r="P111" s="111"/>
    </row>
    <row r="112" spans="1:16" x14ac:dyDescent="0.25">
      <c r="A112" s="112">
        <v>2250</v>
      </c>
      <c r="B112" s="57" t="s">
        <v>97</v>
      </c>
      <c r="C112" s="58">
        <f t="shared" si="98"/>
        <v>3130</v>
      </c>
      <c r="D112" s="226">
        <f>SUM(D113:D115)</f>
        <v>3130</v>
      </c>
      <c r="E112" s="447">
        <f t="shared" ref="E112:F112" si="127">SUM(E113:E115)</f>
        <v>0</v>
      </c>
      <c r="F112" s="404">
        <f t="shared" si="127"/>
        <v>3130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x14ac:dyDescent="0.25">
      <c r="A113" s="38">
        <v>2251</v>
      </c>
      <c r="B113" s="57" t="s">
        <v>98</v>
      </c>
      <c r="C113" s="58">
        <f t="shared" si="98"/>
        <v>2400</v>
      </c>
      <c r="D113" s="225">
        <v>2400</v>
      </c>
      <c r="E113" s="446"/>
      <c r="F113" s="404">
        <f t="shared" ref="F113:F115" si="131">D113+E113</f>
        <v>2400</v>
      </c>
      <c r="G113" s="225"/>
      <c r="H113" s="257"/>
      <c r="I113" s="114">
        <f t="shared" ref="I113:I115" si="132">G113+H113</f>
        <v>0</v>
      </c>
      <c r="J113" s="257">
        <v>0</v>
      </c>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v>0</v>
      </c>
      <c r="E114" s="446"/>
      <c r="F114" s="404">
        <f t="shared" si="131"/>
        <v>0</v>
      </c>
      <c r="G114" s="225"/>
      <c r="H114" s="257"/>
      <c r="I114" s="114">
        <f t="shared" si="132"/>
        <v>0</v>
      </c>
      <c r="J114" s="257">
        <v>0</v>
      </c>
      <c r="K114" s="60"/>
      <c r="L114" s="114">
        <f t="shared" si="133"/>
        <v>0</v>
      </c>
      <c r="M114" s="320"/>
      <c r="N114" s="60"/>
      <c r="O114" s="114">
        <f t="shared" si="134"/>
        <v>0</v>
      </c>
      <c r="P114" s="111"/>
    </row>
    <row r="115" spans="1:16" ht="24" x14ac:dyDescent="0.25">
      <c r="A115" s="38">
        <v>2259</v>
      </c>
      <c r="B115" s="57" t="s">
        <v>100</v>
      </c>
      <c r="C115" s="58">
        <f t="shared" si="98"/>
        <v>730</v>
      </c>
      <c r="D115" s="225">
        <v>730</v>
      </c>
      <c r="E115" s="446"/>
      <c r="F115" s="404">
        <f t="shared" si="131"/>
        <v>730</v>
      </c>
      <c r="G115" s="225"/>
      <c r="H115" s="257"/>
      <c r="I115" s="114">
        <f t="shared" si="132"/>
        <v>0</v>
      </c>
      <c r="J115" s="257">
        <v>0</v>
      </c>
      <c r="K115" s="60"/>
      <c r="L115" s="114">
        <f t="shared" si="133"/>
        <v>0</v>
      </c>
      <c r="M115" s="320"/>
      <c r="N115" s="60"/>
      <c r="O115" s="114">
        <f t="shared" si="134"/>
        <v>0</v>
      </c>
      <c r="P115" s="111"/>
    </row>
    <row r="116" spans="1:16" x14ac:dyDescent="0.25">
      <c r="A116" s="112">
        <v>2260</v>
      </c>
      <c r="B116" s="57" t="s">
        <v>101</v>
      </c>
      <c r="C116" s="58">
        <f t="shared" si="98"/>
        <v>2500</v>
      </c>
      <c r="D116" s="226">
        <f>SUM(D117:D121)</f>
        <v>2500</v>
      </c>
      <c r="E116" s="447">
        <f t="shared" ref="E116:F116" si="135">SUM(E117:E121)</f>
        <v>0</v>
      </c>
      <c r="F116" s="404">
        <f t="shared" si="135"/>
        <v>2500</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v>0</v>
      </c>
      <c r="E117" s="446"/>
      <c r="F117" s="404">
        <f t="shared" ref="F117:F121" si="139">D117+E117</f>
        <v>0</v>
      </c>
      <c r="G117" s="225"/>
      <c r="H117" s="257"/>
      <c r="I117" s="114">
        <f t="shared" ref="I117:I121" si="140">G117+H117</f>
        <v>0</v>
      </c>
      <c r="J117" s="257">
        <v>0</v>
      </c>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v>0</v>
      </c>
      <c r="E118" s="446"/>
      <c r="F118" s="404">
        <f t="shared" si="139"/>
        <v>0</v>
      </c>
      <c r="G118" s="225"/>
      <c r="H118" s="257"/>
      <c r="I118" s="114">
        <f t="shared" si="140"/>
        <v>0</v>
      </c>
      <c r="J118" s="257">
        <v>0</v>
      </c>
      <c r="K118" s="60"/>
      <c r="L118" s="114">
        <f t="shared" si="141"/>
        <v>0</v>
      </c>
      <c r="M118" s="320"/>
      <c r="N118" s="60"/>
      <c r="O118" s="114">
        <f t="shared" si="142"/>
        <v>0</v>
      </c>
      <c r="P118" s="111"/>
    </row>
    <row r="119" spans="1:16" hidden="1" x14ac:dyDescent="0.25">
      <c r="A119" s="38">
        <v>2263</v>
      </c>
      <c r="B119" s="57" t="s">
        <v>104</v>
      </c>
      <c r="C119" s="58">
        <f t="shared" si="98"/>
        <v>0</v>
      </c>
      <c r="D119" s="225">
        <v>0</v>
      </c>
      <c r="E119" s="446"/>
      <c r="F119" s="404">
        <f t="shared" si="139"/>
        <v>0</v>
      </c>
      <c r="G119" s="225"/>
      <c r="H119" s="257"/>
      <c r="I119" s="114">
        <f t="shared" si="140"/>
        <v>0</v>
      </c>
      <c r="J119" s="257">
        <v>0</v>
      </c>
      <c r="K119" s="60"/>
      <c r="L119" s="114">
        <f t="shared" si="141"/>
        <v>0</v>
      </c>
      <c r="M119" s="320"/>
      <c r="N119" s="60"/>
      <c r="O119" s="114">
        <f t="shared" si="142"/>
        <v>0</v>
      </c>
      <c r="P119" s="111"/>
    </row>
    <row r="120" spans="1:16" ht="24" x14ac:dyDescent="0.25">
      <c r="A120" s="38">
        <v>2264</v>
      </c>
      <c r="B120" s="57" t="s">
        <v>105</v>
      </c>
      <c r="C120" s="58">
        <f t="shared" si="98"/>
        <v>2500</v>
      </c>
      <c r="D120" s="225">
        <v>2500</v>
      </c>
      <c r="E120" s="446"/>
      <c r="F120" s="404">
        <f t="shared" si="139"/>
        <v>2500</v>
      </c>
      <c r="G120" s="225"/>
      <c r="H120" s="257"/>
      <c r="I120" s="114">
        <f t="shared" si="140"/>
        <v>0</v>
      </c>
      <c r="J120" s="257">
        <v>0</v>
      </c>
      <c r="K120" s="60"/>
      <c r="L120" s="114">
        <f t="shared" si="141"/>
        <v>0</v>
      </c>
      <c r="M120" s="320"/>
      <c r="N120" s="60"/>
      <c r="O120" s="114">
        <f t="shared" si="142"/>
        <v>0</v>
      </c>
      <c r="P120" s="111"/>
    </row>
    <row r="121" spans="1:16" hidden="1" x14ac:dyDescent="0.25">
      <c r="A121" s="38">
        <v>2269</v>
      </c>
      <c r="B121" s="57" t="s">
        <v>106</v>
      </c>
      <c r="C121" s="58">
        <f t="shared" si="98"/>
        <v>0</v>
      </c>
      <c r="D121" s="225">
        <v>0</v>
      </c>
      <c r="E121" s="446"/>
      <c r="F121" s="404">
        <f t="shared" si="139"/>
        <v>0</v>
      </c>
      <c r="G121" s="225"/>
      <c r="H121" s="257"/>
      <c r="I121" s="114">
        <f t="shared" si="140"/>
        <v>0</v>
      </c>
      <c r="J121" s="257">
        <v>0</v>
      </c>
      <c r="K121" s="60"/>
      <c r="L121" s="114">
        <f t="shared" si="141"/>
        <v>0</v>
      </c>
      <c r="M121" s="320"/>
      <c r="N121" s="60"/>
      <c r="O121" s="114">
        <f t="shared" si="142"/>
        <v>0</v>
      </c>
      <c r="P121" s="111"/>
    </row>
    <row r="122" spans="1:16" hidden="1" x14ac:dyDescent="0.25">
      <c r="A122" s="112">
        <v>2270</v>
      </c>
      <c r="B122" s="57" t="s">
        <v>107</v>
      </c>
      <c r="C122" s="58">
        <f t="shared" si="98"/>
        <v>0</v>
      </c>
      <c r="D122" s="226">
        <f>SUM(D123:D127)</f>
        <v>0</v>
      </c>
      <c r="E122" s="447">
        <f t="shared" ref="E122:F122" si="143">SUM(E123:E127)</f>
        <v>0</v>
      </c>
      <c r="F122" s="404">
        <f t="shared" si="143"/>
        <v>0</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v>0</v>
      </c>
      <c r="E123" s="446"/>
      <c r="F123" s="404">
        <f t="shared" ref="F123:F127" si="147">D123+E123</f>
        <v>0</v>
      </c>
      <c r="G123" s="225"/>
      <c r="H123" s="257"/>
      <c r="I123" s="114">
        <f t="shared" ref="I123:I127" si="148">G123+H123</f>
        <v>0</v>
      </c>
      <c r="J123" s="257">
        <v>0</v>
      </c>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v>0</v>
      </c>
      <c r="E124" s="446"/>
      <c r="F124" s="404">
        <f t="shared" si="147"/>
        <v>0</v>
      </c>
      <c r="G124" s="225"/>
      <c r="H124" s="257"/>
      <c r="I124" s="114">
        <f t="shared" si="148"/>
        <v>0</v>
      </c>
      <c r="J124" s="257">
        <v>0</v>
      </c>
      <c r="K124" s="60"/>
      <c r="L124" s="114">
        <f t="shared" si="149"/>
        <v>0</v>
      </c>
      <c r="M124" s="320"/>
      <c r="N124" s="60"/>
      <c r="O124" s="114">
        <f t="shared" si="150"/>
        <v>0</v>
      </c>
      <c r="P124" s="111"/>
    </row>
    <row r="125" spans="1:16" ht="24" hidden="1" x14ac:dyDescent="0.25">
      <c r="A125" s="38">
        <v>2275</v>
      </c>
      <c r="B125" s="57" t="s">
        <v>109</v>
      </c>
      <c r="C125" s="58">
        <f t="shared" si="98"/>
        <v>0</v>
      </c>
      <c r="D125" s="225">
        <v>0</v>
      </c>
      <c r="E125" s="446"/>
      <c r="F125" s="404">
        <f t="shared" si="147"/>
        <v>0</v>
      </c>
      <c r="G125" s="225"/>
      <c r="H125" s="257"/>
      <c r="I125" s="114">
        <f t="shared" si="148"/>
        <v>0</v>
      </c>
      <c r="J125" s="257">
        <v>0</v>
      </c>
      <c r="K125" s="60"/>
      <c r="L125" s="114">
        <f t="shared" si="149"/>
        <v>0</v>
      </c>
      <c r="M125" s="320"/>
      <c r="N125" s="60"/>
      <c r="O125" s="114">
        <f t="shared" si="150"/>
        <v>0</v>
      </c>
      <c r="P125" s="111"/>
    </row>
    <row r="126" spans="1:16" ht="36" hidden="1" x14ac:dyDescent="0.25">
      <c r="A126" s="38">
        <v>2276</v>
      </c>
      <c r="B126" s="57" t="s">
        <v>110</v>
      </c>
      <c r="C126" s="58">
        <f t="shared" si="98"/>
        <v>0</v>
      </c>
      <c r="D126" s="225">
        <v>0</v>
      </c>
      <c r="E126" s="446"/>
      <c r="F126" s="404">
        <f t="shared" si="147"/>
        <v>0</v>
      </c>
      <c r="G126" s="225"/>
      <c r="H126" s="257"/>
      <c r="I126" s="114">
        <f t="shared" si="148"/>
        <v>0</v>
      </c>
      <c r="J126" s="257">
        <v>0</v>
      </c>
      <c r="K126" s="60"/>
      <c r="L126" s="114">
        <f t="shared" si="149"/>
        <v>0</v>
      </c>
      <c r="M126" s="320"/>
      <c r="N126" s="60"/>
      <c r="O126" s="114">
        <f t="shared" si="150"/>
        <v>0</v>
      </c>
      <c r="P126" s="111"/>
    </row>
    <row r="127" spans="1:16" ht="24" hidden="1" x14ac:dyDescent="0.25">
      <c r="A127" s="38">
        <v>2279</v>
      </c>
      <c r="B127" s="57" t="s">
        <v>111</v>
      </c>
      <c r="C127" s="58">
        <f t="shared" si="98"/>
        <v>0</v>
      </c>
      <c r="D127" s="225">
        <v>0</v>
      </c>
      <c r="E127" s="446"/>
      <c r="F127" s="404">
        <f t="shared" si="147"/>
        <v>0</v>
      </c>
      <c r="G127" s="225"/>
      <c r="H127" s="257"/>
      <c r="I127" s="114">
        <f t="shared" si="148"/>
        <v>0</v>
      </c>
      <c r="J127" s="257">
        <v>0</v>
      </c>
      <c r="K127" s="60"/>
      <c r="L127" s="114">
        <f t="shared" si="149"/>
        <v>0</v>
      </c>
      <c r="M127" s="320"/>
      <c r="N127" s="60"/>
      <c r="O127" s="114">
        <f t="shared" si="150"/>
        <v>0</v>
      </c>
      <c r="P127" s="111"/>
    </row>
    <row r="128" spans="1:16" ht="24" hidden="1" x14ac:dyDescent="0.25">
      <c r="A128" s="502">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v>0</v>
      </c>
      <c r="E129" s="446"/>
      <c r="F129" s="404">
        <f>D129+E129</f>
        <v>0</v>
      </c>
      <c r="G129" s="225"/>
      <c r="H129" s="257"/>
      <c r="I129" s="114">
        <f>G129+H129</f>
        <v>0</v>
      </c>
      <c r="J129" s="257">
        <v>0</v>
      </c>
      <c r="K129" s="60"/>
      <c r="L129" s="114">
        <f>J129+K129</f>
        <v>0</v>
      </c>
      <c r="M129" s="320"/>
      <c r="N129" s="60"/>
      <c r="O129" s="114">
        <f>M129+N129</f>
        <v>0</v>
      </c>
      <c r="P129" s="111"/>
    </row>
    <row r="130" spans="1:16" ht="38.25" customHeight="1" x14ac:dyDescent="0.25">
      <c r="A130" s="45">
        <v>2300</v>
      </c>
      <c r="B130" s="105" t="s">
        <v>113</v>
      </c>
      <c r="C130" s="46">
        <f t="shared" si="98"/>
        <v>4750</v>
      </c>
      <c r="D130" s="223">
        <f>SUM(D131,D136,D140,D141,D144,D151,D159,D160,D163)</f>
        <v>1250</v>
      </c>
      <c r="E130" s="441">
        <f t="shared" ref="E130:F130" si="152">SUM(E131,E136,E140,E141,E144,E151,E159,E160,E163)</f>
        <v>0</v>
      </c>
      <c r="F130" s="408">
        <f t="shared" si="152"/>
        <v>1250</v>
      </c>
      <c r="G130" s="223">
        <f>SUM(G131,G136,G140,G141,G144,G151,G159,G160,G163)</f>
        <v>0</v>
      </c>
      <c r="H130" s="106">
        <f t="shared" ref="H130:I130" si="153">SUM(H131,H136,H140,H141,H144,H151,H159,H160,H163)</f>
        <v>0</v>
      </c>
      <c r="I130" s="117">
        <f t="shared" si="153"/>
        <v>0</v>
      </c>
      <c r="J130" s="106">
        <f>SUM(J131,J136,J140,J141,J144,J151,J159,J160,J163)</f>
        <v>3500</v>
      </c>
      <c r="K130" s="50">
        <f t="shared" ref="K130:L130" si="154">SUM(K131,K136,K140,K141,K144,K151,K159,K160,K163)</f>
        <v>0</v>
      </c>
      <c r="L130" s="117">
        <f t="shared" si="154"/>
        <v>3500</v>
      </c>
      <c r="M130" s="46">
        <f>SUM(M131,M136,M140,M141,M144,M151,M159,M160,M163)</f>
        <v>0</v>
      </c>
      <c r="N130" s="50">
        <f t="shared" ref="N130:O130" si="155">SUM(N131,N136,N140,N141,N144,N151,N159,N160,N163)</f>
        <v>0</v>
      </c>
      <c r="O130" s="117">
        <f t="shared" si="155"/>
        <v>0</v>
      </c>
      <c r="P130" s="122"/>
    </row>
    <row r="131" spans="1:16" ht="24" x14ac:dyDescent="0.25">
      <c r="A131" s="502">
        <v>2310</v>
      </c>
      <c r="B131" s="52" t="s">
        <v>114</v>
      </c>
      <c r="C131" s="53">
        <f t="shared" si="98"/>
        <v>4750</v>
      </c>
      <c r="D131" s="228">
        <f>SUM(D132:D135)</f>
        <v>1250</v>
      </c>
      <c r="E131" s="449">
        <f t="shared" ref="E131:O131" si="156">SUM(E132:E135)</f>
        <v>0</v>
      </c>
      <c r="F131" s="445">
        <f t="shared" si="156"/>
        <v>1250</v>
      </c>
      <c r="G131" s="228">
        <f t="shared" si="156"/>
        <v>0</v>
      </c>
      <c r="H131" s="259">
        <f t="shared" si="156"/>
        <v>0</v>
      </c>
      <c r="I131" s="119">
        <f t="shared" si="156"/>
        <v>0</v>
      </c>
      <c r="J131" s="259">
        <f>SUM(J132:J135)</f>
        <v>3500</v>
      </c>
      <c r="K131" s="118">
        <f t="shared" si="156"/>
        <v>0</v>
      </c>
      <c r="L131" s="119">
        <f t="shared" si="156"/>
        <v>3500</v>
      </c>
      <c r="M131" s="53">
        <f t="shared" si="156"/>
        <v>0</v>
      </c>
      <c r="N131" s="118">
        <f t="shared" si="156"/>
        <v>0</v>
      </c>
      <c r="O131" s="119">
        <f t="shared" si="156"/>
        <v>0</v>
      </c>
      <c r="P131" s="110"/>
    </row>
    <row r="132" spans="1:16" x14ac:dyDescent="0.25">
      <c r="A132" s="38">
        <v>2311</v>
      </c>
      <c r="B132" s="57" t="s">
        <v>115</v>
      </c>
      <c r="C132" s="58">
        <f t="shared" si="98"/>
        <v>4150</v>
      </c>
      <c r="D132" s="225">
        <v>650</v>
      </c>
      <c r="E132" s="446"/>
      <c r="F132" s="404">
        <f t="shared" ref="F132:F135" si="157">D132+E132</f>
        <v>650</v>
      </c>
      <c r="G132" s="225"/>
      <c r="H132" s="257"/>
      <c r="I132" s="114">
        <f t="shared" ref="I132:I135" si="158">G132+H132</f>
        <v>0</v>
      </c>
      <c r="J132" s="257">
        <v>3500</v>
      </c>
      <c r="K132" s="60"/>
      <c r="L132" s="114">
        <f t="shared" ref="L132:L135" si="159">J132+K132</f>
        <v>3500</v>
      </c>
      <c r="M132" s="320"/>
      <c r="N132" s="60"/>
      <c r="O132" s="114">
        <f t="shared" ref="O132:O135" si="160">M132+N132</f>
        <v>0</v>
      </c>
      <c r="P132" s="111"/>
    </row>
    <row r="133" spans="1:16" x14ac:dyDescent="0.25">
      <c r="A133" s="38">
        <v>2312</v>
      </c>
      <c r="B133" s="57" t="s">
        <v>116</v>
      </c>
      <c r="C133" s="58">
        <f t="shared" si="98"/>
        <v>600</v>
      </c>
      <c r="D133" s="225">
        <v>600</v>
      </c>
      <c r="E133" s="446"/>
      <c r="F133" s="404">
        <f t="shared" si="157"/>
        <v>600</v>
      </c>
      <c r="G133" s="225"/>
      <c r="H133" s="257"/>
      <c r="I133" s="114">
        <f t="shared" si="158"/>
        <v>0</v>
      </c>
      <c r="J133" s="257">
        <v>0</v>
      </c>
      <c r="K133" s="60"/>
      <c r="L133" s="114">
        <f t="shared" si="159"/>
        <v>0</v>
      </c>
      <c r="M133" s="320"/>
      <c r="N133" s="60"/>
      <c r="O133" s="114">
        <f t="shared" si="160"/>
        <v>0</v>
      </c>
      <c r="P133" s="111"/>
    </row>
    <row r="134" spans="1:16" hidden="1" x14ac:dyDescent="0.25">
      <c r="A134" s="38">
        <v>2313</v>
      </c>
      <c r="B134" s="57" t="s">
        <v>117</v>
      </c>
      <c r="C134" s="58">
        <f t="shared" si="98"/>
        <v>0</v>
      </c>
      <c r="D134" s="225">
        <v>0</v>
      </c>
      <c r="E134" s="446"/>
      <c r="F134" s="404">
        <f t="shared" si="157"/>
        <v>0</v>
      </c>
      <c r="G134" s="225"/>
      <c r="H134" s="257"/>
      <c r="I134" s="114">
        <f t="shared" si="158"/>
        <v>0</v>
      </c>
      <c r="J134" s="257">
        <v>0</v>
      </c>
      <c r="K134" s="60"/>
      <c r="L134" s="114">
        <f t="shared" si="159"/>
        <v>0</v>
      </c>
      <c r="M134" s="320"/>
      <c r="N134" s="60"/>
      <c r="O134" s="114">
        <f t="shared" si="160"/>
        <v>0</v>
      </c>
      <c r="P134" s="111"/>
    </row>
    <row r="135" spans="1:16" ht="36" hidden="1" customHeight="1" x14ac:dyDescent="0.25">
      <c r="A135" s="38">
        <v>2314</v>
      </c>
      <c r="B135" s="57" t="s">
        <v>291</v>
      </c>
      <c r="C135" s="58">
        <f t="shared" si="98"/>
        <v>0</v>
      </c>
      <c r="D135" s="225">
        <v>0</v>
      </c>
      <c r="E135" s="446"/>
      <c r="F135" s="404">
        <f t="shared" si="157"/>
        <v>0</v>
      </c>
      <c r="G135" s="225"/>
      <c r="H135" s="257"/>
      <c r="I135" s="114">
        <f t="shared" si="158"/>
        <v>0</v>
      </c>
      <c r="J135" s="257">
        <v>0</v>
      </c>
      <c r="K135" s="60"/>
      <c r="L135" s="114">
        <f t="shared" si="159"/>
        <v>0</v>
      </c>
      <c r="M135" s="320"/>
      <c r="N135" s="60"/>
      <c r="O135" s="114">
        <f t="shared" si="160"/>
        <v>0</v>
      </c>
      <c r="P135" s="111"/>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v>0</v>
      </c>
      <c r="E137" s="446"/>
      <c r="F137" s="404">
        <f t="shared" ref="F137:F140" si="165">D137+E137</f>
        <v>0</v>
      </c>
      <c r="G137" s="225"/>
      <c r="H137" s="257"/>
      <c r="I137" s="114">
        <f t="shared" ref="I137:I140" si="166">G137+H137</f>
        <v>0</v>
      </c>
      <c r="J137" s="257">
        <v>0</v>
      </c>
      <c r="K137" s="60"/>
      <c r="L137" s="114">
        <f t="shared" ref="L137:L140" si="167">J137+K137</f>
        <v>0</v>
      </c>
      <c r="M137" s="320"/>
      <c r="N137" s="60"/>
      <c r="O137" s="114">
        <f t="shared" ref="O137:O140" si="168">M137+N137</f>
        <v>0</v>
      </c>
      <c r="P137" s="111"/>
    </row>
    <row r="138" spans="1:16" hidden="1" x14ac:dyDescent="0.25">
      <c r="A138" s="38">
        <v>2322</v>
      </c>
      <c r="B138" s="57" t="s">
        <v>120</v>
      </c>
      <c r="C138" s="58">
        <f t="shared" si="98"/>
        <v>0</v>
      </c>
      <c r="D138" s="225">
        <v>0</v>
      </c>
      <c r="E138" s="446"/>
      <c r="F138" s="404">
        <f t="shared" si="165"/>
        <v>0</v>
      </c>
      <c r="G138" s="225"/>
      <c r="H138" s="257"/>
      <c r="I138" s="114">
        <f t="shared" si="166"/>
        <v>0</v>
      </c>
      <c r="J138" s="257">
        <v>0</v>
      </c>
      <c r="K138" s="60"/>
      <c r="L138" s="114">
        <f t="shared" si="167"/>
        <v>0</v>
      </c>
      <c r="M138" s="320"/>
      <c r="N138" s="60"/>
      <c r="O138" s="114">
        <f t="shared" si="168"/>
        <v>0</v>
      </c>
      <c r="P138" s="111"/>
    </row>
    <row r="139" spans="1:16" ht="10.5" hidden="1" customHeight="1" x14ac:dyDescent="0.25">
      <c r="A139" s="38">
        <v>2329</v>
      </c>
      <c r="B139" s="57" t="s">
        <v>121</v>
      </c>
      <c r="C139" s="58">
        <f t="shared" si="98"/>
        <v>0</v>
      </c>
      <c r="D139" s="225">
        <v>0</v>
      </c>
      <c r="E139" s="446"/>
      <c r="F139" s="404">
        <f t="shared" si="165"/>
        <v>0</v>
      </c>
      <c r="G139" s="225"/>
      <c r="H139" s="257"/>
      <c r="I139" s="114">
        <f t="shared" si="166"/>
        <v>0</v>
      </c>
      <c r="J139" s="257">
        <v>0</v>
      </c>
      <c r="K139" s="60"/>
      <c r="L139" s="114">
        <f t="shared" si="167"/>
        <v>0</v>
      </c>
      <c r="M139" s="320"/>
      <c r="N139" s="60"/>
      <c r="O139" s="114">
        <f t="shared" si="168"/>
        <v>0</v>
      </c>
      <c r="P139" s="111"/>
    </row>
    <row r="140" spans="1:16" hidden="1" x14ac:dyDescent="0.25">
      <c r="A140" s="112">
        <v>2330</v>
      </c>
      <c r="B140" s="57" t="s">
        <v>122</v>
      </c>
      <c r="C140" s="58">
        <f t="shared" si="98"/>
        <v>0</v>
      </c>
      <c r="D140" s="225">
        <v>0</v>
      </c>
      <c r="E140" s="446"/>
      <c r="F140" s="404">
        <f t="shared" si="165"/>
        <v>0</v>
      </c>
      <c r="G140" s="225"/>
      <c r="H140" s="257"/>
      <c r="I140" s="114">
        <f t="shared" si="166"/>
        <v>0</v>
      </c>
      <c r="J140" s="257">
        <v>0</v>
      </c>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v>0</v>
      </c>
      <c r="E142" s="446"/>
      <c r="F142" s="404">
        <f t="shared" ref="F142:F143" si="173">D142+E142</f>
        <v>0</v>
      </c>
      <c r="G142" s="225"/>
      <c r="H142" s="257"/>
      <c r="I142" s="114">
        <f t="shared" ref="I142:I143" si="174">G142+H142</f>
        <v>0</v>
      </c>
      <c r="J142" s="257">
        <v>0</v>
      </c>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v>0</v>
      </c>
      <c r="E143" s="446"/>
      <c r="F143" s="404">
        <f t="shared" si="173"/>
        <v>0</v>
      </c>
      <c r="G143" s="225"/>
      <c r="H143" s="257"/>
      <c r="I143" s="114">
        <f t="shared" si="174"/>
        <v>0</v>
      </c>
      <c r="J143" s="257">
        <v>0</v>
      </c>
      <c r="K143" s="60"/>
      <c r="L143" s="114">
        <f t="shared" si="175"/>
        <v>0</v>
      </c>
      <c r="M143" s="320"/>
      <c r="N143" s="60"/>
      <c r="O143" s="114">
        <f t="shared" si="176"/>
        <v>0</v>
      </c>
      <c r="P143" s="111"/>
    </row>
    <row r="144" spans="1:16" ht="24" hidden="1" x14ac:dyDescent="0.25">
      <c r="A144" s="107">
        <v>2350</v>
      </c>
      <c r="B144" s="78" t="s">
        <v>125</v>
      </c>
      <c r="C144" s="84">
        <f t="shared" si="98"/>
        <v>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0</v>
      </c>
      <c r="K144" s="108">
        <f t="shared" ref="K144:L144" si="179">SUM(K145:K150)</f>
        <v>0</v>
      </c>
      <c r="L144" s="109">
        <f t="shared" si="179"/>
        <v>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v>0</v>
      </c>
      <c r="E145" s="444"/>
      <c r="F145" s="445">
        <f t="shared" ref="F145:F150" si="181">D145+E145</f>
        <v>0</v>
      </c>
      <c r="G145" s="224"/>
      <c r="H145" s="256"/>
      <c r="I145" s="119">
        <f t="shared" ref="I145:I150" si="182">G145+H145</f>
        <v>0</v>
      </c>
      <c r="J145" s="256">
        <v>0</v>
      </c>
      <c r="K145" s="55"/>
      <c r="L145" s="119">
        <f t="shared" ref="L145:L150" si="183">J145+K145</f>
        <v>0</v>
      </c>
      <c r="M145" s="319"/>
      <c r="N145" s="55"/>
      <c r="O145" s="119">
        <f t="shared" ref="O145:O150" si="184">M145+N145</f>
        <v>0</v>
      </c>
      <c r="P145" s="110"/>
    </row>
    <row r="146" spans="1:16" hidden="1" x14ac:dyDescent="0.25">
      <c r="A146" s="38">
        <v>2352</v>
      </c>
      <c r="B146" s="57" t="s">
        <v>127</v>
      </c>
      <c r="C146" s="58">
        <f t="shared" si="98"/>
        <v>0</v>
      </c>
      <c r="D146" s="225">
        <v>0</v>
      </c>
      <c r="E146" s="446"/>
      <c r="F146" s="404">
        <f t="shared" si="181"/>
        <v>0</v>
      </c>
      <c r="G146" s="225"/>
      <c r="H146" s="257"/>
      <c r="I146" s="114">
        <f t="shared" si="182"/>
        <v>0</v>
      </c>
      <c r="J146" s="257">
        <v>0</v>
      </c>
      <c r="K146" s="60"/>
      <c r="L146" s="114">
        <f t="shared" si="183"/>
        <v>0</v>
      </c>
      <c r="M146" s="320"/>
      <c r="N146" s="60"/>
      <c r="O146" s="114">
        <f t="shared" si="184"/>
        <v>0</v>
      </c>
      <c r="P146" s="111"/>
    </row>
    <row r="147" spans="1:16" ht="24" hidden="1" x14ac:dyDescent="0.25">
      <c r="A147" s="38">
        <v>2353</v>
      </c>
      <c r="B147" s="57" t="s">
        <v>128</v>
      </c>
      <c r="C147" s="58">
        <f t="shared" si="98"/>
        <v>0</v>
      </c>
      <c r="D147" s="225">
        <v>0</v>
      </c>
      <c r="E147" s="446"/>
      <c r="F147" s="404">
        <f t="shared" si="181"/>
        <v>0</v>
      </c>
      <c r="G147" s="225"/>
      <c r="H147" s="257"/>
      <c r="I147" s="114">
        <f t="shared" si="182"/>
        <v>0</v>
      </c>
      <c r="J147" s="257">
        <v>0</v>
      </c>
      <c r="K147" s="60"/>
      <c r="L147" s="114">
        <f t="shared" si="183"/>
        <v>0</v>
      </c>
      <c r="M147" s="320"/>
      <c r="N147" s="60"/>
      <c r="O147" s="114">
        <f t="shared" si="184"/>
        <v>0</v>
      </c>
      <c r="P147" s="111"/>
    </row>
    <row r="148" spans="1:16" ht="24" hidden="1" x14ac:dyDescent="0.25">
      <c r="A148" s="38">
        <v>2354</v>
      </c>
      <c r="B148" s="57" t="s">
        <v>129</v>
      </c>
      <c r="C148" s="58">
        <f t="shared" si="98"/>
        <v>0</v>
      </c>
      <c r="D148" s="225">
        <v>0</v>
      </c>
      <c r="E148" s="446"/>
      <c r="F148" s="404">
        <f t="shared" si="181"/>
        <v>0</v>
      </c>
      <c r="G148" s="225"/>
      <c r="H148" s="257"/>
      <c r="I148" s="114">
        <f t="shared" si="182"/>
        <v>0</v>
      </c>
      <c r="J148" s="257">
        <v>0</v>
      </c>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v>0</v>
      </c>
      <c r="E149" s="446"/>
      <c r="F149" s="404">
        <f t="shared" si="181"/>
        <v>0</v>
      </c>
      <c r="G149" s="225"/>
      <c r="H149" s="257"/>
      <c r="I149" s="114">
        <f t="shared" si="182"/>
        <v>0</v>
      </c>
      <c r="J149" s="257">
        <v>0</v>
      </c>
      <c r="K149" s="60"/>
      <c r="L149" s="114">
        <f t="shared" si="183"/>
        <v>0</v>
      </c>
      <c r="M149" s="320"/>
      <c r="N149" s="60"/>
      <c r="O149" s="114">
        <f t="shared" si="184"/>
        <v>0</v>
      </c>
      <c r="P149" s="111"/>
    </row>
    <row r="150" spans="1:16" ht="24" hidden="1" x14ac:dyDescent="0.25">
      <c r="A150" s="38">
        <v>2359</v>
      </c>
      <c r="B150" s="57" t="s">
        <v>131</v>
      </c>
      <c r="C150" s="58">
        <f t="shared" si="185"/>
        <v>0</v>
      </c>
      <c r="D150" s="225">
        <v>0</v>
      </c>
      <c r="E150" s="446"/>
      <c r="F150" s="404">
        <f t="shared" si="181"/>
        <v>0</v>
      </c>
      <c r="G150" s="225"/>
      <c r="H150" s="257"/>
      <c r="I150" s="114">
        <f t="shared" si="182"/>
        <v>0</v>
      </c>
      <c r="J150" s="257">
        <v>0</v>
      </c>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v>0</v>
      </c>
      <c r="E152" s="446"/>
      <c r="F152" s="404">
        <f t="shared" ref="F152:F159" si="190">D152+E152</f>
        <v>0</v>
      </c>
      <c r="G152" s="225"/>
      <c r="H152" s="257"/>
      <c r="I152" s="114">
        <f t="shared" ref="I152:I159" si="191">G152+H152</f>
        <v>0</v>
      </c>
      <c r="J152" s="257">
        <v>0</v>
      </c>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v>0</v>
      </c>
      <c r="E153" s="446"/>
      <c r="F153" s="404">
        <f t="shared" si="190"/>
        <v>0</v>
      </c>
      <c r="G153" s="225"/>
      <c r="H153" s="257"/>
      <c r="I153" s="114">
        <f t="shared" si="191"/>
        <v>0</v>
      </c>
      <c r="J153" s="257">
        <v>0</v>
      </c>
      <c r="K153" s="60"/>
      <c r="L153" s="114">
        <f t="shared" si="192"/>
        <v>0</v>
      </c>
      <c r="M153" s="320"/>
      <c r="N153" s="60"/>
      <c r="O153" s="114">
        <f t="shared" si="193"/>
        <v>0</v>
      </c>
      <c r="P153" s="111"/>
    </row>
    <row r="154" spans="1:16" hidden="1" x14ac:dyDescent="0.25">
      <c r="A154" s="37">
        <v>2363</v>
      </c>
      <c r="B154" s="57" t="s">
        <v>135</v>
      </c>
      <c r="C154" s="58">
        <f t="shared" si="185"/>
        <v>0</v>
      </c>
      <c r="D154" s="225">
        <v>0</v>
      </c>
      <c r="E154" s="446"/>
      <c r="F154" s="404">
        <f t="shared" si="190"/>
        <v>0</v>
      </c>
      <c r="G154" s="225"/>
      <c r="H154" s="257"/>
      <c r="I154" s="114">
        <f t="shared" si="191"/>
        <v>0</v>
      </c>
      <c r="J154" s="257">
        <v>0</v>
      </c>
      <c r="K154" s="60"/>
      <c r="L154" s="114">
        <f t="shared" si="192"/>
        <v>0</v>
      </c>
      <c r="M154" s="320"/>
      <c r="N154" s="60"/>
      <c r="O154" s="114">
        <f t="shared" si="193"/>
        <v>0</v>
      </c>
      <c r="P154" s="111"/>
    </row>
    <row r="155" spans="1:16" hidden="1" x14ac:dyDescent="0.25">
      <c r="A155" s="37">
        <v>2364</v>
      </c>
      <c r="B155" s="57" t="s">
        <v>136</v>
      </c>
      <c r="C155" s="58">
        <f t="shared" si="185"/>
        <v>0</v>
      </c>
      <c r="D155" s="225">
        <v>0</v>
      </c>
      <c r="E155" s="446"/>
      <c r="F155" s="404">
        <f t="shared" si="190"/>
        <v>0</v>
      </c>
      <c r="G155" s="225"/>
      <c r="H155" s="257"/>
      <c r="I155" s="114">
        <f t="shared" si="191"/>
        <v>0</v>
      </c>
      <c r="J155" s="257">
        <v>0</v>
      </c>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v>0</v>
      </c>
      <c r="E156" s="446"/>
      <c r="F156" s="404">
        <f t="shared" si="190"/>
        <v>0</v>
      </c>
      <c r="G156" s="225"/>
      <c r="H156" s="257"/>
      <c r="I156" s="114">
        <f t="shared" si="191"/>
        <v>0</v>
      </c>
      <c r="J156" s="257">
        <v>0</v>
      </c>
      <c r="K156" s="60"/>
      <c r="L156" s="114">
        <f t="shared" si="192"/>
        <v>0</v>
      </c>
      <c r="M156" s="320"/>
      <c r="N156" s="60"/>
      <c r="O156" s="114">
        <f t="shared" si="193"/>
        <v>0</v>
      </c>
      <c r="P156" s="111"/>
    </row>
    <row r="157" spans="1:16" ht="36" hidden="1" x14ac:dyDescent="0.25">
      <c r="A157" s="37">
        <v>2366</v>
      </c>
      <c r="B157" s="57" t="s">
        <v>138</v>
      </c>
      <c r="C157" s="58">
        <f t="shared" si="185"/>
        <v>0</v>
      </c>
      <c r="D157" s="225">
        <v>0</v>
      </c>
      <c r="E157" s="446"/>
      <c r="F157" s="404">
        <f t="shared" si="190"/>
        <v>0</v>
      </c>
      <c r="G157" s="225"/>
      <c r="H157" s="257"/>
      <c r="I157" s="114">
        <f t="shared" si="191"/>
        <v>0</v>
      </c>
      <c r="J157" s="257">
        <v>0</v>
      </c>
      <c r="K157" s="60"/>
      <c r="L157" s="114">
        <f t="shared" si="192"/>
        <v>0</v>
      </c>
      <c r="M157" s="320"/>
      <c r="N157" s="60"/>
      <c r="O157" s="114">
        <f t="shared" si="193"/>
        <v>0</v>
      </c>
      <c r="P157" s="111"/>
    </row>
    <row r="158" spans="1:16" ht="48" hidden="1" x14ac:dyDescent="0.25">
      <c r="A158" s="37">
        <v>2369</v>
      </c>
      <c r="B158" s="57" t="s">
        <v>139</v>
      </c>
      <c r="C158" s="58">
        <f t="shared" si="185"/>
        <v>0</v>
      </c>
      <c r="D158" s="225">
        <v>0</v>
      </c>
      <c r="E158" s="446"/>
      <c r="F158" s="404">
        <f t="shared" si="190"/>
        <v>0</v>
      </c>
      <c r="G158" s="225"/>
      <c r="H158" s="257"/>
      <c r="I158" s="114">
        <f t="shared" si="191"/>
        <v>0</v>
      </c>
      <c r="J158" s="257">
        <v>0</v>
      </c>
      <c r="K158" s="60"/>
      <c r="L158" s="114">
        <f t="shared" si="192"/>
        <v>0</v>
      </c>
      <c r="M158" s="320"/>
      <c r="N158" s="60"/>
      <c r="O158" s="114">
        <f t="shared" si="193"/>
        <v>0</v>
      </c>
      <c r="P158" s="111"/>
    </row>
    <row r="159" spans="1:16" hidden="1" x14ac:dyDescent="0.25">
      <c r="A159" s="107">
        <v>2370</v>
      </c>
      <c r="B159" s="78" t="s">
        <v>140</v>
      </c>
      <c r="C159" s="84">
        <f t="shared" si="185"/>
        <v>0</v>
      </c>
      <c r="D159" s="227">
        <v>0</v>
      </c>
      <c r="E159" s="448"/>
      <c r="F159" s="443">
        <f t="shared" si="190"/>
        <v>0</v>
      </c>
      <c r="G159" s="227"/>
      <c r="H159" s="258"/>
      <c r="I159" s="109">
        <f t="shared" si="191"/>
        <v>0</v>
      </c>
      <c r="J159" s="258">
        <v>0</v>
      </c>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v>0</v>
      </c>
      <c r="E161" s="444"/>
      <c r="F161" s="445">
        <f t="shared" ref="F161:F164" si="198">D161+E161</f>
        <v>0</v>
      </c>
      <c r="G161" s="224"/>
      <c r="H161" s="256"/>
      <c r="I161" s="119">
        <f t="shared" ref="I161:I164" si="199">G161+H161</f>
        <v>0</v>
      </c>
      <c r="J161" s="256">
        <v>0</v>
      </c>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v>0</v>
      </c>
      <c r="E162" s="446"/>
      <c r="F162" s="404">
        <f t="shared" si="198"/>
        <v>0</v>
      </c>
      <c r="G162" s="225"/>
      <c r="H162" s="257"/>
      <c r="I162" s="114">
        <f t="shared" si="199"/>
        <v>0</v>
      </c>
      <c r="J162" s="257">
        <v>0</v>
      </c>
      <c r="K162" s="60"/>
      <c r="L162" s="114">
        <f t="shared" si="200"/>
        <v>0</v>
      </c>
      <c r="M162" s="320"/>
      <c r="N162" s="60"/>
      <c r="O162" s="114">
        <f t="shared" si="201"/>
        <v>0</v>
      </c>
      <c r="P162" s="111"/>
    </row>
    <row r="163" spans="1:16" hidden="1" x14ac:dyDescent="0.25">
      <c r="A163" s="107">
        <v>2390</v>
      </c>
      <c r="B163" s="78" t="s">
        <v>144</v>
      </c>
      <c r="C163" s="84">
        <f t="shared" si="185"/>
        <v>0</v>
      </c>
      <c r="D163" s="227">
        <v>0</v>
      </c>
      <c r="E163" s="448"/>
      <c r="F163" s="443">
        <f t="shared" si="198"/>
        <v>0</v>
      </c>
      <c r="G163" s="227"/>
      <c r="H163" s="258"/>
      <c r="I163" s="109">
        <f t="shared" si="199"/>
        <v>0</v>
      </c>
      <c r="J163" s="258">
        <v>0</v>
      </c>
      <c r="K163" s="115"/>
      <c r="L163" s="109">
        <f t="shared" si="200"/>
        <v>0</v>
      </c>
      <c r="M163" s="321"/>
      <c r="N163" s="115"/>
      <c r="O163" s="109">
        <f t="shared" si="201"/>
        <v>0</v>
      </c>
      <c r="P163" s="116"/>
    </row>
    <row r="164" spans="1:16" hidden="1" x14ac:dyDescent="0.25">
      <c r="A164" s="45">
        <v>2400</v>
      </c>
      <c r="B164" s="105" t="s">
        <v>145</v>
      </c>
      <c r="C164" s="46">
        <f t="shared" si="185"/>
        <v>0</v>
      </c>
      <c r="D164" s="229">
        <v>0</v>
      </c>
      <c r="E164" s="450"/>
      <c r="F164" s="408">
        <f t="shared" si="198"/>
        <v>0</v>
      </c>
      <c r="G164" s="229"/>
      <c r="H164" s="260"/>
      <c r="I164" s="117">
        <f t="shared" si="199"/>
        <v>0</v>
      </c>
      <c r="J164" s="260">
        <v>0</v>
      </c>
      <c r="K164" s="121"/>
      <c r="L164" s="117">
        <f t="shared" si="200"/>
        <v>0</v>
      </c>
      <c r="M164" s="322"/>
      <c r="N164" s="121"/>
      <c r="O164" s="117">
        <f t="shared" si="201"/>
        <v>0</v>
      </c>
      <c r="P164" s="122"/>
    </row>
    <row r="165" spans="1:16" ht="24" x14ac:dyDescent="0.25">
      <c r="A165" s="45">
        <v>2500</v>
      </c>
      <c r="B165" s="105" t="s">
        <v>146</v>
      </c>
      <c r="C165" s="46">
        <f t="shared" si="185"/>
        <v>3370</v>
      </c>
      <c r="D165" s="223">
        <f>SUM(D166,D171)</f>
        <v>0</v>
      </c>
      <c r="E165" s="441">
        <f t="shared" ref="E165:O165" si="202">SUM(E166,E171)</f>
        <v>0</v>
      </c>
      <c r="F165" s="408">
        <f t="shared" si="202"/>
        <v>0</v>
      </c>
      <c r="G165" s="223">
        <f t="shared" si="202"/>
        <v>0</v>
      </c>
      <c r="H165" s="106">
        <f t="shared" si="202"/>
        <v>0</v>
      </c>
      <c r="I165" s="117">
        <f t="shared" si="202"/>
        <v>0</v>
      </c>
      <c r="J165" s="106">
        <f>SUM(J166,J171)</f>
        <v>3370</v>
      </c>
      <c r="K165" s="50">
        <f t="shared" si="202"/>
        <v>0</v>
      </c>
      <c r="L165" s="117">
        <f t="shared" si="202"/>
        <v>3370</v>
      </c>
      <c r="M165" s="129">
        <f t="shared" si="202"/>
        <v>0</v>
      </c>
      <c r="N165" s="130">
        <f t="shared" si="202"/>
        <v>0</v>
      </c>
      <c r="O165" s="289">
        <f t="shared" si="202"/>
        <v>0</v>
      </c>
      <c r="P165" s="344"/>
    </row>
    <row r="166" spans="1:16" ht="16.5" customHeight="1" x14ac:dyDescent="0.25">
      <c r="A166" s="502">
        <v>2510</v>
      </c>
      <c r="B166" s="52" t="s">
        <v>147</v>
      </c>
      <c r="C166" s="53">
        <f t="shared" si="185"/>
        <v>3370</v>
      </c>
      <c r="D166" s="228">
        <f>SUM(D167:D170)</f>
        <v>0</v>
      </c>
      <c r="E166" s="449">
        <f t="shared" ref="E166:O166" si="203">SUM(E167:E170)</f>
        <v>0</v>
      </c>
      <c r="F166" s="445">
        <f t="shared" si="203"/>
        <v>0</v>
      </c>
      <c r="G166" s="228">
        <f t="shared" si="203"/>
        <v>0</v>
      </c>
      <c r="H166" s="259">
        <f t="shared" si="203"/>
        <v>0</v>
      </c>
      <c r="I166" s="119">
        <f t="shared" si="203"/>
        <v>0</v>
      </c>
      <c r="J166" s="259">
        <f>SUM(J167:J170)</f>
        <v>3370</v>
      </c>
      <c r="K166" s="118">
        <f t="shared" si="203"/>
        <v>0</v>
      </c>
      <c r="L166" s="119">
        <f t="shared" si="203"/>
        <v>3370</v>
      </c>
      <c r="M166" s="64">
        <f t="shared" si="203"/>
        <v>0</v>
      </c>
      <c r="N166" s="299">
        <f t="shared" si="203"/>
        <v>0</v>
      </c>
      <c r="O166" s="304">
        <f t="shared" si="203"/>
        <v>0</v>
      </c>
      <c r="P166" s="384"/>
    </row>
    <row r="167" spans="1:16" ht="24" x14ac:dyDescent="0.25">
      <c r="A167" s="38">
        <v>2512</v>
      </c>
      <c r="B167" s="57" t="s">
        <v>148</v>
      </c>
      <c r="C167" s="58">
        <f t="shared" si="185"/>
        <v>3370</v>
      </c>
      <c r="D167" s="225">
        <v>0</v>
      </c>
      <c r="E167" s="446"/>
      <c r="F167" s="404">
        <f t="shared" ref="F167:F172" si="204">D167+E167</f>
        <v>0</v>
      </c>
      <c r="G167" s="225"/>
      <c r="H167" s="257"/>
      <c r="I167" s="114">
        <f t="shared" ref="I167:I172" si="205">G167+H167</f>
        <v>0</v>
      </c>
      <c r="J167" s="257">
        <v>3370</v>
      </c>
      <c r="K167" s="60"/>
      <c r="L167" s="114">
        <f t="shared" ref="L167:L172" si="206">J167+K167</f>
        <v>3370</v>
      </c>
      <c r="M167" s="320"/>
      <c r="N167" s="60"/>
      <c r="O167" s="114">
        <f t="shared" ref="O167:O172" si="207">M167+N167</f>
        <v>0</v>
      </c>
      <c r="P167" s="111"/>
    </row>
    <row r="168" spans="1:16" ht="36" hidden="1" x14ac:dyDescent="0.25">
      <c r="A168" s="38">
        <v>2513</v>
      </c>
      <c r="B168" s="57" t="s">
        <v>149</v>
      </c>
      <c r="C168" s="58">
        <f t="shared" si="185"/>
        <v>0</v>
      </c>
      <c r="D168" s="225">
        <v>0</v>
      </c>
      <c r="E168" s="446"/>
      <c r="F168" s="404">
        <f t="shared" si="204"/>
        <v>0</v>
      </c>
      <c r="G168" s="225"/>
      <c r="H168" s="257"/>
      <c r="I168" s="114">
        <f t="shared" si="205"/>
        <v>0</v>
      </c>
      <c r="J168" s="257">
        <v>0</v>
      </c>
      <c r="K168" s="60"/>
      <c r="L168" s="114">
        <f t="shared" si="206"/>
        <v>0</v>
      </c>
      <c r="M168" s="320"/>
      <c r="N168" s="60"/>
      <c r="O168" s="114">
        <f t="shared" si="207"/>
        <v>0</v>
      </c>
      <c r="P168" s="111"/>
    </row>
    <row r="169" spans="1:16" ht="24" hidden="1" x14ac:dyDescent="0.25">
      <c r="A169" s="38">
        <v>2515</v>
      </c>
      <c r="B169" s="57" t="s">
        <v>150</v>
      </c>
      <c r="C169" s="58">
        <f t="shared" si="185"/>
        <v>0</v>
      </c>
      <c r="D169" s="225">
        <v>0</v>
      </c>
      <c r="E169" s="446"/>
      <c r="F169" s="404">
        <f t="shared" si="204"/>
        <v>0</v>
      </c>
      <c r="G169" s="225"/>
      <c r="H169" s="257"/>
      <c r="I169" s="114">
        <f t="shared" si="205"/>
        <v>0</v>
      </c>
      <c r="J169" s="257">
        <v>0</v>
      </c>
      <c r="K169" s="60"/>
      <c r="L169" s="114">
        <f t="shared" si="206"/>
        <v>0</v>
      </c>
      <c r="M169" s="320"/>
      <c r="N169" s="60"/>
      <c r="O169" s="114">
        <f t="shared" si="207"/>
        <v>0</v>
      </c>
      <c r="P169" s="111"/>
    </row>
    <row r="170" spans="1:16" ht="24" hidden="1" x14ac:dyDescent="0.25">
      <c r="A170" s="38">
        <v>2519</v>
      </c>
      <c r="B170" s="57" t="s">
        <v>151</v>
      </c>
      <c r="C170" s="58">
        <f t="shared" si="185"/>
        <v>0</v>
      </c>
      <c r="D170" s="225">
        <v>0</v>
      </c>
      <c r="E170" s="446"/>
      <c r="F170" s="404">
        <f t="shared" si="204"/>
        <v>0</v>
      </c>
      <c r="G170" s="225"/>
      <c r="H170" s="257"/>
      <c r="I170" s="114">
        <f t="shared" si="205"/>
        <v>0</v>
      </c>
      <c r="J170" s="257">
        <v>0</v>
      </c>
      <c r="K170" s="60"/>
      <c r="L170" s="114">
        <f t="shared" si="206"/>
        <v>0</v>
      </c>
      <c r="M170" s="320"/>
      <c r="N170" s="60"/>
      <c r="O170" s="114">
        <f t="shared" si="207"/>
        <v>0</v>
      </c>
      <c r="P170" s="111"/>
    </row>
    <row r="171" spans="1:16" ht="24" hidden="1" x14ac:dyDescent="0.25">
      <c r="A171" s="112">
        <v>2520</v>
      </c>
      <c r="B171" s="57" t="s">
        <v>152</v>
      </c>
      <c r="C171" s="58">
        <f t="shared" si="185"/>
        <v>0</v>
      </c>
      <c r="D171" s="225">
        <v>0</v>
      </c>
      <c r="E171" s="446"/>
      <c r="F171" s="404">
        <f t="shared" si="204"/>
        <v>0</v>
      </c>
      <c r="G171" s="225"/>
      <c r="H171" s="257"/>
      <c r="I171" s="114">
        <f t="shared" si="205"/>
        <v>0</v>
      </c>
      <c r="J171" s="257">
        <v>0</v>
      </c>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v>0</v>
      </c>
      <c r="E172" s="401"/>
      <c r="F172" s="402">
        <f t="shared" si="204"/>
        <v>0</v>
      </c>
      <c r="G172" s="208"/>
      <c r="H172" s="243"/>
      <c r="I172" s="347">
        <f t="shared" si="205"/>
        <v>0</v>
      </c>
      <c r="J172" s="243">
        <v>0</v>
      </c>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SUM(J175,J179)</f>
        <v>0</v>
      </c>
      <c r="K174" s="50">
        <f t="shared" si="212"/>
        <v>0</v>
      </c>
      <c r="L174" s="117">
        <f t="shared" si="212"/>
        <v>0</v>
      </c>
      <c r="M174" s="129">
        <f t="shared" si="212"/>
        <v>0</v>
      </c>
      <c r="N174" s="130">
        <f t="shared" si="212"/>
        <v>0</v>
      </c>
      <c r="O174" s="289">
        <f t="shared" si="212"/>
        <v>0</v>
      </c>
      <c r="P174" s="344"/>
    </row>
    <row r="175" spans="1:16" ht="36" hidden="1" x14ac:dyDescent="0.25">
      <c r="A175" s="502">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v>0</v>
      </c>
      <c r="E176" s="446"/>
      <c r="F176" s="404">
        <f t="shared" ref="F176:F178" si="217">D176+E176</f>
        <v>0</v>
      </c>
      <c r="G176" s="225"/>
      <c r="H176" s="257"/>
      <c r="I176" s="114">
        <f t="shared" ref="I176:I178" si="218">G176+H176</f>
        <v>0</v>
      </c>
      <c r="J176" s="257">
        <v>0</v>
      </c>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v>0</v>
      </c>
      <c r="E177" s="446"/>
      <c r="F177" s="404">
        <f t="shared" si="217"/>
        <v>0</v>
      </c>
      <c r="G177" s="225"/>
      <c r="H177" s="257"/>
      <c r="I177" s="114">
        <f t="shared" si="218"/>
        <v>0</v>
      </c>
      <c r="J177" s="257">
        <v>0</v>
      </c>
      <c r="K177" s="60"/>
      <c r="L177" s="114">
        <f t="shared" si="219"/>
        <v>0</v>
      </c>
      <c r="M177" s="320"/>
      <c r="N177" s="60"/>
      <c r="O177" s="114">
        <f t="shared" si="220"/>
        <v>0</v>
      </c>
      <c r="P177" s="111"/>
    </row>
    <row r="178" spans="1:16" ht="24" hidden="1" x14ac:dyDescent="0.25">
      <c r="A178" s="38">
        <v>3263</v>
      </c>
      <c r="B178" s="57" t="s">
        <v>159</v>
      </c>
      <c r="C178" s="58">
        <f t="shared" si="185"/>
        <v>0</v>
      </c>
      <c r="D178" s="225">
        <v>0</v>
      </c>
      <c r="E178" s="446"/>
      <c r="F178" s="404">
        <f t="shared" si="217"/>
        <v>0</v>
      </c>
      <c r="G178" s="225"/>
      <c r="H178" s="257"/>
      <c r="I178" s="114">
        <f t="shared" si="218"/>
        <v>0</v>
      </c>
      <c r="J178" s="257">
        <v>0</v>
      </c>
      <c r="K178" s="60"/>
      <c r="L178" s="114">
        <f t="shared" si="219"/>
        <v>0</v>
      </c>
      <c r="M178" s="320"/>
      <c r="N178" s="60"/>
      <c r="O178" s="114">
        <f t="shared" si="220"/>
        <v>0</v>
      </c>
      <c r="P178" s="111"/>
    </row>
    <row r="179" spans="1:16" ht="84" hidden="1" x14ac:dyDescent="0.25">
      <c r="A179" s="502">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SUM(J180:J183)</f>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v>0</v>
      </c>
      <c r="E180" s="446"/>
      <c r="F180" s="404">
        <f t="shared" ref="F180:F183" si="222">D180+E180</f>
        <v>0</v>
      </c>
      <c r="G180" s="225"/>
      <c r="H180" s="257"/>
      <c r="I180" s="114">
        <f t="shared" ref="I180:I183" si="223">G180+H180</f>
        <v>0</v>
      </c>
      <c r="J180" s="257">
        <v>0</v>
      </c>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v>0</v>
      </c>
      <c r="E181" s="446"/>
      <c r="F181" s="404">
        <f t="shared" si="222"/>
        <v>0</v>
      </c>
      <c r="G181" s="225"/>
      <c r="H181" s="257"/>
      <c r="I181" s="114">
        <f t="shared" si="223"/>
        <v>0</v>
      </c>
      <c r="J181" s="257">
        <v>0</v>
      </c>
      <c r="K181" s="60"/>
      <c r="L181" s="114">
        <f t="shared" si="224"/>
        <v>0</v>
      </c>
      <c r="M181" s="320"/>
      <c r="N181" s="60"/>
      <c r="O181" s="114">
        <f t="shared" si="225"/>
        <v>0</v>
      </c>
      <c r="P181" s="111"/>
    </row>
    <row r="182" spans="1:16" ht="72" hidden="1" x14ac:dyDescent="0.25">
      <c r="A182" s="38">
        <v>3293</v>
      </c>
      <c r="B182" s="57" t="s">
        <v>162</v>
      </c>
      <c r="C182" s="58">
        <f t="shared" si="185"/>
        <v>0</v>
      </c>
      <c r="D182" s="225">
        <v>0</v>
      </c>
      <c r="E182" s="446"/>
      <c r="F182" s="404">
        <f t="shared" si="222"/>
        <v>0</v>
      </c>
      <c r="G182" s="225"/>
      <c r="H182" s="257"/>
      <c r="I182" s="114">
        <f t="shared" si="223"/>
        <v>0</v>
      </c>
      <c r="J182" s="257">
        <v>0</v>
      </c>
      <c r="K182" s="60"/>
      <c r="L182" s="114">
        <f t="shared" si="224"/>
        <v>0</v>
      </c>
      <c r="M182" s="320"/>
      <c r="N182" s="60"/>
      <c r="O182" s="114">
        <f t="shared" si="225"/>
        <v>0</v>
      </c>
      <c r="P182" s="111"/>
    </row>
    <row r="183" spans="1:16" ht="60" hidden="1" x14ac:dyDescent="0.25">
      <c r="A183" s="127">
        <v>3294</v>
      </c>
      <c r="B183" s="57" t="s">
        <v>163</v>
      </c>
      <c r="C183" s="126">
        <f t="shared" si="185"/>
        <v>0</v>
      </c>
      <c r="D183" s="230">
        <v>0</v>
      </c>
      <c r="E183" s="451"/>
      <c r="F183" s="452">
        <f t="shared" si="222"/>
        <v>0</v>
      </c>
      <c r="G183" s="230"/>
      <c r="H183" s="261"/>
      <c r="I183" s="305">
        <f t="shared" si="223"/>
        <v>0</v>
      </c>
      <c r="J183" s="261">
        <v>0</v>
      </c>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SUM(J185:J186)</f>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v>0</v>
      </c>
      <c r="E185" s="448"/>
      <c r="F185" s="443">
        <f t="shared" ref="F185:F186" si="227">D185+E185</f>
        <v>0</v>
      </c>
      <c r="G185" s="227"/>
      <c r="H185" s="258"/>
      <c r="I185" s="109">
        <f t="shared" ref="I185:I186" si="228">G185+H185</f>
        <v>0</v>
      </c>
      <c r="J185" s="258">
        <v>0</v>
      </c>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v>0</v>
      </c>
      <c r="E186" s="444"/>
      <c r="F186" s="445">
        <f t="shared" si="227"/>
        <v>0</v>
      </c>
      <c r="G186" s="224"/>
      <c r="H186" s="256"/>
      <c r="I186" s="119">
        <f t="shared" si="228"/>
        <v>0</v>
      </c>
      <c r="J186" s="256">
        <v>0</v>
      </c>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502">
        <v>4240</v>
      </c>
      <c r="B189" s="52" t="s">
        <v>169</v>
      </c>
      <c r="C189" s="53">
        <f t="shared" si="185"/>
        <v>0</v>
      </c>
      <c r="D189" s="224">
        <v>0</v>
      </c>
      <c r="E189" s="444"/>
      <c r="F189" s="445">
        <f t="shared" ref="F189:F190" si="239">D189+E189</f>
        <v>0</v>
      </c>
      <c r="G189" s="224"/>
      <c r="H189" s="256"/>
      <c r="I189" s="119">
        <f t="shared" ref="I189:I190" si="240">G189+H189</f>
        <v>0</v>
      </c>
      <c r="J189" s="256">
        <v>0</v>
      </c>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v>0</v>
      </c>
      <c r="E190" s="446"/>
      <c r="F190" s="404">
        <f t="shared" si="239"/>
        <v>0</v>
      </c>
      <c r="G190" s="225"/>
      <c r="H190" s="257"/>
      <c r="I190" s="114">
        <f t="shared" si="240"/>
        <v>0</v>
      </c>
      <c r="J190" s="257">
        <v>0</v>
      </c>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502">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v>0</v>
      </c>
      <c r="E193" s="446"/>
      <c r="F193" s="404">
        <f>D193+E193</f>
        <v>0</v>
      </c>
      <c r="G193" s="225"/>
      <c r="H193" s="257"/>
      <c r="I193" s="114">
        <f>G193+H193</f>
        <v>0</v>
      </c>
      <c r="J193" s="257">
        <v>0</v>
      </c>
      <c r="K193" s="60"/>
      <c r="L193" s="114">
        <f>J193+K193</f>
        <v>0</v>
      </c>
      <c r="M193" s="320"/>
      <c r="N193" s="60"/>
      <c r="O193" s="114">
        <f>M193+N193</f>
        <v>0</v>
      </c>
      <c r="P193" s="111"/>
    </row>
    <row r="194" spans="1:16" s="21" customFormat="1" ht="24" x14ac:dyDescent="0.25">
      <c r="A194" s="134"/>
      <c r="B194" s="17" t="s">
        <v>174</v>
      </c>
      <c r="C194" s="98">
        <f t="shared" si="185"/>
        <v>362800</v>
      </c>
      <c r="D194" s="221">
        <f>SUM(D195,D230,D269)</f>
        <v>362800</v>
      </c>
      <c r="E194" s="437">
        <f t="shared" ref="E194:F194" si="251">SUM(E195,E230,E269)</f>
        <v>0</v>
      </c>
      <c r="F194" s="438">
        <f t="shared" si="251"/>
        <v>362800</v>
      </c>
      <c r="G194" s="221">
        <f>SUM(G195,G230,G269)</f>
        <v>0</v>
      </c>
      <c r="H194" s="254">
        <f t="shared" ref="H194:I194" si="252">SUM(H195,H230,H269)</f>
        <v>0</v>
      </c>
      <c r="I194" s="100">
        <f t="shared" si="252"/>
        <v>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86"/>
    </row>
    <row r="195" spans="1:16" x14ac:dyDescent="0.25">
      <c r="A195" s="101">
        <v>5000</v>
      </c>
      <c r="B195" s="101" t="s">
        <v>175</v>
      </c>
      <c r="C195" s="102">
        <f t="shared" si="185"/>
        <v>362800</v>
      </c>
      <c r="D195" s="222">
        <f>D196+D204</f>
        <v>362800</v>
      </c>
      <c r="E195" s="439">
        <f t="shared" ref="E195:F195" si="255">E196+E204</f>
        <v>0</v>
      </c>
      <c r="F195" s="440">
        <f t="shared" si="255"/>
        <v>362800</v>
      </c>
      <c r="G195" s="222">
        <f>G196+G204</f>
        <v>0</v>
      </c>
      <c r="H195" s="255">
        <f t="shared" ref="H195:I195" si="256">H196+H204</f>
        <v>0</v>
      </c>
      <c r="I195" s="104">
        <f t="shared" si="256"/>
        <v>0</v>
      </c>
      <c r="J195" s="255">
        <f>J196+J204</f>
        <v>0</v>
      </c>
      <c r="K195" s="103">
        <f t="shared" ref="K195:L195" si="257">K196+K204</f>
        <v>0</v>
      </c>
      <c r="L195" s="104">
        <f t="shared" si="257"/>
        <v>0</v>
      </c>
      <c r="M195" s="102">
        <f>M196+M204</f>
        <v>0</v>
      </c>
      <c r="N195" s="103">
        <f t="shared" ref="N195:O195" si="258">N196+N204</f>
        <v>0</v>
      </c>
      <c r="O195" s="104">
        <f t="shared" si="258"/>
        <v>0</v>
      </c>
      <c r="P195" s="343"/>
    </row>
    <row r="196" spans="1:16" x14ac:dyDescent="0.25">
      <c r="A196" s="45">
        <v>5100</v>
      </c>
      <c r="B196" s="105" t="s">
        <v>176</v>
      </c>
      <c r="C196" s="46">
        <f t="shared" si="185"/>
        <v>80500</v>
      </c>
      <c r="D196" s="223">
        <f>D197+D198+D201+D202+D203</f>
        <v>80500</v>
      </c>
      <c r="E196" s="441">
        <f t="shared" ref="E196:F196" si="259">E197+E198+E201+E202+E203</f>
        <v>0</v>
      </c>
      <c r="F196" s="408">
        <f t="shared" si="259"/>
        <v>80500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502">
        <v>5110</v>
      </c>
      <c r="B197" s="52" t="s">
        <v>177</v>
      </c>
      <c r="C197" s="53">
        <f t="shared" si="185"/>
        <v>0</v>
      </c>
      <c r="D197" s="224">
        <v>0</v>
      </c>
      <c r="E197" s="444"/>
      <c r="F197" s="445">
        <f>D197+E197</f>
        <v>0</v>
      </c>
      <c r="G197" s="224"/>
      <c r="H197" s="256"/>
      <c r="I197" s="119">
        <f>G197+H197</f>
        <v>0</v>
      </c>
      <c r="J197" s="256">
        <v>0</v>
      </c>
      <c r="K197" s="55"/>
      <c r="L197" s="119">
        <f>J197+K197</f>
        <v>0</v>
      </c>
      <c r="M197" s="319"/>
      <c r="N197" s="55"/>
      <c r="O197" s="119">
        <f>M197+N197</f>
        <v>0</v>
      </c>
      <c r="P197" s="110"/>
    </row>
    <row r="198" spans="1:16" ht="24" x14ac:dyDescent="0.25">
      <c r="A198" s="112">
        <v>5120</v>
      </c>
      <c r="B198" s="57" t="s">
        <v>178</v>
      </c>
      <c r="C198" s="58">
        <f t="shared" si="185"/>
        <v>80500</v>
      </c>
      <c r="D198" s="226">
        <f>D199+D200</f>
        <v>80500</v>
      </c>
      <c r="E198" s="447">
        <f t="shared" ref="E198:F198" si="263">E199+E200</f>
        <v>0</v>
      </c>
      <c r="F198" s="404">
        <f t="shared" si="263"/>
        <v>80500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x14ac:dyDescent="0.25">
      <c r="A199" s="38">
        <v>5121</v>
      </c>
      <c r="B199" s="57" t="s">
        <v>179</v>
      </c>
      <c r="C199" s="58">
        <f t="shared" si="185"/>
        <v>80500</v>
      </c>
      <c r="D199" s="225">
        <v>80500</v>
      </c>
      <c r="E199" s="446"/>
      <c r="F199" s="404">
        <f t="shared" ref="F199:F203" si="267">D199+E199</f>
        <v>80500</v>
      </c>
      <c r="G199" s="225"/>
      <c r="H199" s="257"/>
      <c r="I199" s="114">
        <f t="shared" ref="I199:I203" si="268">G199+H199</f>
        <v>0</v>
      </c>
      <c r="J199" s="257">
        <v>0</v>
      </c>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v>0</v>
      </c>
      <c r="E200" s="446"/>
      <c r="F200" s="404">
        <f t="shared" si="267"/>
        <v>0</v>
      </c>
      <c r="G200" s="225"/>
      <c r="H200" s="257"/>
      <c r="I200" s="114">
        <f t="shared" si="268"/>
        <v>0</v>
      </c>
      <c r="J200" s="257">
        <v>0</v>
      </c>
      <c r="K200" s="60"/>
      <c r="L200" s="114">
        <f t="shared" si="269"/>
        <v>0</v>
      </c>
      <c r="M200" s="320"/>
      <c r="N200" s="60"/>
      <c r="O200" s="114">
        <f t="shared" si="270"/>
        <v>0</v>
      </c>
      <c r="P200" s="111"/>
    </row>
    <row r="201" spans="1:16" hidden="1" x14ac:dyDescent="0.25">
      <c r="A201" s="112">
        <v>5130</v>
      </c>
      <c r="B201" s="57" t="s">
        <v>181</v>
      </c>
      <c r="C201" s="58">
        <f t="shared" si="185"/>
        <v>0</v>
      </c>
      <c r="D201" s="225">
        <v>0</v>
      </c>
      <c r="E201" s="446"/>
      <c r="F201" s="404">
        <f t="shared" si="267"/>
        <v>0</v>
      </c>
      <c r="G201" s="225"/>
      <c r="H201" s="257"/>
      <c r="I201" s="114">
        <f t="shared" si="268"/>
        <v>0</v>
      </c>
      <c r="J201" s="257">
        <v>0</v>
      </c>
      <c r="K201" s="60"/>
      <c r="L201" s="114">
        <f t="shared" si="269"/>
        <v>0</v>
      </c>
      <c r="M201" s="320"/>
      <c r="N201" s="60"/>
      <c r="O201" s="114">
        <f t="shared" si="270"/>
        <v>0</v>
      </c>
      <c r="P201" s="111"/>
    </row>
    <row r="202" spans="1:16" hidden="1" x14ac:dyDescent="0.25">
      <c r="A202" s="112">
        <v>5140</v>
      </c>
      <c r="B202" s="57" t="s">
        <v>182</v>
      </c>
      <c r="C202" s="58">
        <f t="shared" si="185"/>
        <v>0</v>
      </c>
      <c r="D202" s="225">
        <v>0</v>
      </c>
      <c r="E202" s="446"/>
      <c r="F202" s="404">
        <f t="shared" si="267"/>
        <v>0</v>
      </c>
      <c r="G202" s="225"/>
      <c r="H202" s="257"/>
      <c r="I202" s="114">
        <f t="shared" si="268"/>
        <v>0</v>
      </c>
      <c r="J202" s="257">
        <v>0</v>
      </c>
      <c r="K202" s="60"/>
      <c r="L202" s="114">
        <f t="shared" si="269"/>
        <v>0</v>
      </c>
      <c r="M202" s="320"/>
      <c r="N202" s="60"/>
      <c r="O202" s="114">
        <f t="shared" si="270"/>
        <v>0</v>
      </c>
      <c r="P202" s="111"/>
    </row>
    <row r="203" spans="1:16" ht="24" hidden="1" x14ac:dyDescent="0.25">
      <c r="A203" s="112">
        <v>5170</v>
      </c>
      <c r="B203" s="57" t="s">
        <v>183</v>
      </c>
      <c r="C203" s="58">
        <f t="shared" si="185"/>
        <v>0</v>
      </c>
      <c r="D203" s="225">
        <v>0</v>
      </c>
      <c r="E203" s="446"/>
      <c r="F203" s="404">
        <f t="shared" si="267"/>
        <v>0</v>
      </c>
      <c r="G203" s="225"/>
      <c r="H203" s="257"/>
      <c r="I203" s="114">
        <f t="shared" si="268"/>
        <v>0</v>
      </c>
      <c r="J203" s="257">
        <v>0</v>
      </c>
      <c r="K203" s="60"/>
      <c r="L203" s="114">
        <f t="shared" si="269"/>
        <v>0</v>
      </c>
      <c r="M203" s="320"/>
      <c r="N203" s="60"/>
      <c r="O203" s="114">
        <f t="shared" si="270"/>
        <v>0</v>
      </c>
      <c r="P203" s="111"/>
    </row>
    <row r="204" spans="1:16" x14ac:dyDescent="0.25">
      <c r="A204" s="45">
        <v>5200</v>
      </c>
      <c r="B204" s="105" t="s">
        <v>184</v>
      </c>
      <c r="C204" s="46">
        <f t="shared" si="185"/>
        <v>282300</v>
      </c>
      <c r="D204" s="223">
        <f>D205+D215+D216+D225+D226+D227+D229</f>
        <v>282300</v>
      </c>
      <c r="E204" s="441">
        <f t="shared" ref="E204:F204" si="271">E205+E215+E216+E225+E226+E227+E229</f>
        <v>0</v>
      </c>
      <c r="F204" s="408">
        <f t="shared" si="271"/>
        <v>282300</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v>0</v>
      </c>
      <c r="E206" s="444"/>
      <c r="F206" s="445">
        <f t="shared" ref="F206:F215" si="279">D206+E206</f>
        <v>0</v>
      </c>
      <c r="G206" s="224"/>
      <c r="H206" s="256"/>
      <c r="I206" s="119">
        <f t="shared" ref="I206:I215" si="280">G206+H206</f>
        <v>0</v>
      </c>
      <c r="J206" s="256">
        <v>0</v>
      </c>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v>0</v>
      </c>
      <c r="E207" s="446"/>
      <c r="F207" s="404">
        <f t="shared" si="279"/>
        <v>0</v>
      </c>
      <c r="G207" s="225"/>
      <c r="H207" s="257"/>
      <c r="I207" s="114">
        <f t="shared" si="280"/>
        <v>0</v>
      </c>
      <c r="J207" s="257">
        <v>0</v>
      </c>
      <c r="K207" s="60"/>
      <c r="L207" s="114">
        <f t="shared" si="281"/>
        <v>0</v>
      </c>
      <c r="M207" s="320"/>
      <c r="N207" s="60"/>
      <c r="O207" s="114">
        <f t="shared" si="282"/>
        <v>0</v>
      </c>
      <c r="P207" s="111"/>
    </row>
    <row r="208" spans="1:16" hidden="1" x14ac:dyDescent="0.25">
      <c r="A208" s="38">
        <v>5213</v>
      </c>
      <c r="B208" s="57" t="s">
        <v>188</v>
      </c>
      <c r="C208" s="58">
        <f t="shared" si="185"/>
        <v>0</v>
      </c>
      <c r="D208" s="225">
        <v>0</v>
      </c>
      <c r="E208" s="446"/>
      <c r="F208" s="404">
        <f t="shared" si="279"/>
        <v>0</v>
      </c>
      <c r="G208" s="225"/>
      <c r="H208" s="257"/>
      <c r="I208" s="114">
        <f t="shared" si="280"/>
        <v>0</v>
      </c>
      <c r="J208" s="257">
        <v>0</v>
      </c>
      <c r="K208" s="60"/>
      <c r="L208" s="114">
        <f t="shared" si="281"/>
        <v>0</v>
      </c>
      <c r="M208" s="320"/>
      <c r="N208" s="60"/>
      <c r="O208" s="114">
        <f t="shared" si="282"/>
        <v>0</v>
      </c>
      <c r="P208" s="111"/>
    </row>
    <row r="209" spans="1:16" hidden="1" x14ac:dyDescent="0.25">
      <c r="A209" s="38">
        <v>5214</v>
      </c>
      <c r="B209" s="57" t="s">
        <v>189</v>
      </c>
      <c r="C209" s="58">
        <f t="shared" si="185"/>
        <v>0</v>
      </c>
      <c r="D209" s="225">
        <v>0</v>
      </c>
      <c r="E209" s="446"/>
      <c r="F209" s="404">
        <f t="shared" si="279"/>
        <v>0</v>
      </c>
      <c r="G209" s="225"/>
      <c r="H209" s="257"/>
      <c r="I209" s="114">
        <f t="shared" si="280"/>
        <v>0</v>
      </c>
      <c r="J209" s="257">
        <v>0</v>
      </c>
      <c r="K209" s="60"/>
      <c r="L209" s="114">
        <f t="shared" si="281"/>
        <v>0</v>
      </c>
      <c r="M209" s="320"/>
      <c r="N209" s="60"/>
      <c r="O209" s="114">
        <f t="shared" si="282"/>
        <v>0</v>
      </c>
      <c r="P209" s="111"/>
    </row>
    <row r="210" spans="1:16" hidden="1" x14ac:dyDescent="0.25">
      <c r="A210" s="38">
        <v>5215</v>
      </c>
      <c r="B210" s="57" t="s">
        <v>190</v>
      </c>
      <c r="C210" s="58">
        <f t="shared" si="185"/>
        <v>0</v>
      </c>
      <c r="D210" s="225">
        <v>0</v>
      </c>
      <c r="E210" s="446"/>
      <c r="F210" s="404">
        <f t="shared" si="279"/>
        <v>0</v>
      </c>
      <c r="G210" s="225"/>
      <c r="H210" s="257"/>
      <c r="I210" s="114">
        <f t="shared" si="280"/>
        <v>0</v>
      </c>
      <c r="J210" s="257">
        <v>0</v>
      </c>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v>0</v>
      </c>
      <c r="E211" s="446"/>
      <c r="F211" s="404">
        <f t="shared" si="279"/>
        <v>0</v>
      </c>
      <c r="G211" s="225"/>
      <c r="H211" s="257"/>
      <c r="I211" s="114">
        <f t="shared" si="280"/>
        <v>0</v>
      </c>
      <c r="J211" s="257">
        <v>0</v>
      </c>
      <c r="K211" s="60"/>
      <c r="L211" s="114">
        <f t="shared" si="281"/>
        <v>0</v>
      </c>
      <c r="M211" s="320"/>
      <c r="N211" s="60"/>
      <c r="O211" s="114">
        <f t="shared" si="282"/>
        <v>0</v>
      </c>
      <c r="P211" s="111"/>
    </row>
    <row r="212" spans="1:16" hidden="1" x14ac:dyDescent="0.25">
      <c r="A212" s="38">
        <v>5217</v>
      </c>
      <c r="B212" s="57" t="s">
        <v>192</v>
      </c>
      <c r="C212" s="58">
        <f t="shared" si="185"/>
        <v>0</v>
      </c>
      <c r="D212" s="225">
        <v>0</v>
      </c>
      <c r="E212" s="446"/>
      <c r="F212" s="404">
        <f t="shared" si="279"/>
        <v>0</v>
      </c>
      <c r="G212" s="225"/>
      <c r="H212" s="257"/>
      <c r="I212" s="114">
        <f t="shared" si="280"/>
        <v>0</v>
      </c>
      <c r="J212" s="257">
        <v>0</v>
      </c>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v>0</v>
      </c>
      <c r="E213" s="446"/>
      <c r="F213" s="404">
        <f t="shared" si="279"/>
        <v>0</v>
      </c>
      <c r="G213" s="225"/>
      <c r="H213" s="257"/>
      <c r="I213" s="114">
        <f t="shared" si="280"/>
        <v>0</v>
      </c>
      <c r="J213" s="257">
        <v>0</v>
      </c>
      <c r="K213" s="60"/>
      <c r="L213" s="114">
        <f t="shared" si="281"/>
        <v>0</v>
      </c>
      <c r="M213" s="320"/>
      <c r="N213" s="60"/>
      <c r="O213" s="114">
        <f t="shared" si="282"/>
        <v>0</v>
      </c>
      <c r="P213" s="111"/>
    </row>
    <row r="214" spans="1:16" hidden="1" x14ac:dyDescent="0.25">
      <c r="A214" s="38">
        <v>5219</v>
      </c>
      <c r="B214" s="57" t="s">
        <v>194</v>
      </c>
      <c r="C214" s="58">
        <f t="shared" si="283"/>
        <v>0</v>
      </c>
      <c r="D214" s="225">
        <v>0</v>
      </c>
      <c r="E214" s="446"/>
      <c r="F214" s="404">
        <f t="shared" si="279"/>
        <v>0</v>
      </c>
      <c r="G214" s="225"/>
      <c r="H214" s="257"/>
      <c r="I214" s="114">
        <f t="shared" si="280"/>
        <v>0</v>
      </c>
      <c r="J214" s="257">
        <v>0</v>
      </c>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v>0</v>
      </c>
      <c r="E215" s="446"/>
      <c r="F215" s="404">
        <f t="shared" si="279"/>
        <v>0</v>
      </c>
      <c r="G215" s="225"/>
      <c r="H215" s="257"/>
      <c r="I215" s="114">
        <f t="shared" si="280"/>
        <v>0</v>
      </c>
      <c r="J215" s="257">
        <v>0</v>
      </c>
      <c r="K215" s="60"/>
      <c r="L215" s="114">
        <f t="shared" si="281"/>
        <v>0</v>
      </c>
      <c r="M215" s="320"/>
      <c r="N215" s="60"/>
      <c r="O215" s="114">
        <f t="shared" si="282"/>
        <v>0</v>
      </c>
      <c r="P215" s="111"/>
    </row>
    <row r="216" spans="1:16" x14ac:dyDescent="0.25">
      <c r="A216" s="112">
        <v>5230</v>
      </c>
      <c r="B216" s="57" t="s">
        <v>196</v>
      </c>
      <c r="C216" s="58">
        <f t="shared" si="283"/>
        <v>136900</v>
      </c>
      <c r="D216" s="226">
        <f>SUM(D217:D224)</f>
        <v>233300</v>
      </c>
      <c r="E216" s="447">
        <f t="shared" ref="E216:F216" si="284">SUM(E217:E224)</f>
        <v>-96400</v>
      </c>
      <c r="F216" s="404">
        <f t="shared" si="284"/>
        <v>136900</v>
      </c>
      <c r="G216" s="226">
        <f>SUM(G217:G224)</f>
        <v>0</v>
      </c>
      <c r="H216" s="120">
        <f t="shared" ref="H216:I216" si="285">SUM(H217:H224)</f>
        <v>0</v>
      </c>
      <c r="I216" s="114">
        <f t="shared" si="285"/>
        <v>0</v>
      </c>
      <c r="J216" s="120">
        <f>SUM(J217:J224)</f>
        <v>0</v>
      </c>
      <c r="K216" s="113">
        <f t="shared" ref="K216:L216" si="286">SUM(K217:K224)</f>
        <v>0</v>
      </c>
      <c r="L216" s="114">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v>0</v>
      </c>
      <c r="E217" s="446"/>
      <c r="F217" s="404">
        <f t="shared" ref="F217:F226" si="288">D217+E217</f>
        <v>0</v>
      </c>
      <c r="G217" s="225"/>
      <c r="H217" s="257"/>
      <c r="I217" s="114">
        <f t="shared" ref="I217:I226" si="289">G217+H217</f>
        <v>0</v>
      </c>
      <c r="J217" s="257">
        <v>0</v>
      </c>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v>0</v>
      </c>
      <c r="E218" s="446"/>
      <c r="F218" s="404">
        <f t="shared" si="288"/>
        <v>0</v>
      </c>
      <c r="G218" s="225"/>
      <c r="H218" s="257"/>
      <c r="I218" s="114">
        <f t="shared" si="289"/>
        <v>0</v>
      </c>
      <c r="J218" s="257">
        <v>0</v>
      </c>
      <c r="K218" s="60"/>
      <c r="L218" s="114">
        <f t="shared" si="290"/>
        <v>0</v>
      </c>
      <c r="M218" s="320"/>
      <c r="N218" s="60"/>
      <c r="O218" s="114">
        <f t="shared" si="291"/>
        <v>0</v>
      </c>
      <c r="P218" s="111"/>
    </row>
    <row r="219" spans="1:16" hidden="1" x14ac:dyDescent="0.25">
      <c r="A219" s="38">
        <v>5233</v>
      </c>
      <c r="B219" s="57" t="s">
        <v>199</v>
      </c>
      <c r="C219" s="58">
        <f t="shared" si="283"/>
        <v>0</v>
      </c>
      <c r="D219" s="225">
        <v>0</v>
      </c>
      <c r="E219" s="446"/>
      <c r="F219" s="404">
        <f t="shared" si="288"/>
        <v>0</v>
      </c>
      <c r="G219" s="225"/>
      <c r="H219" s="257"/>
      <c r="I219" s="114">
        <f t="shared" si="289"/>
        <v>0</v>
      </c>
      <c r="J219" s="257">
        <v>0</v>
      </c>
      <c r="K219" s="60"/>
      <c r="L219" s="114">
        <f t="shared" si="290"/>
        <v>0</v>
      </c>
      <c r="M219" s="320"/>
      <c r="N219" s="60"/>
      <c r="O219" s="114">
        <f t="shared" si="291"/>
        <v>0</v>
      </c>
      <c r="P219" s="111"/>
    </row>
    <row r="220" spans="1:16" ht="24" hidden="1" x14ac:dyDescent="0.25">
      <c r="A220" s="38">
        <v>5234</v>
      </c>
      <c r="B220" s="57" t="s">
        <v>200</v>
      </c>
      <c r="C220" s="58">
        <f t="shared" si="283"/>
        <v>0</v>
      </c>
      <c r="D220" s="225">
        <v>0</v>
      </c>
      <c r="E220" s="446"/>
      <c r="F220" s="404">
        <f t="shared" si="288"/>
        <v>0</v>
      </c>
      <c r="G220" s="225"/>
      <c r="H220" s="257"/>
      <c r="I220" s="114">
        <f t="shared" si="289"/>
        <v>0</v>
      </c>
      <c r="J220" s="257">
        <v>0</v>
      </c>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v>0</v>
      </c>
      <c r="E221" s="446"/>
      <c r="F221" s="404">
        <f t="shared" si="288"/>
        <v>0</v>
      </c>
      <c r="G221" s="225"/>
      <c r="H221" s="257"/>
      <c r="I221" s="114">
        <f t="shared" si="289"/>
        <v>0</v>
      </c>
      <c r="J221" s="257">
        <v>0</v>
      </c>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v>0</v>
      </c>
      <c r="E222" s="446"/>
      <c r="F222" s="404">
        <f t="shared" si="288"/>
        <v>0</v>
      </c>
      <c r="G222" s="225"/>
      <c r="H222" s="257"/>
      <c r="I222" s="114">
        <f t="shared" si="289"/>
        <v>0</v>
      </c>
      <c r="J222" s="257">
        <v>0</v>
      </c>
      <c r="K222" s="60"/>
      <c r="L222" s="114">
        <f t="shared" si="290"/>
        <v>0</v>
      </c>
      <c r="M222" s="320"/>
      <c r="N222" s="60"/>
      <c r="O222" s="114">
        <f t="shared" si="291"/>
        <v>0</v>
      </c>
      <c r="P222" s="111"/>
    </row>
    <row r="223" spans="1:16" ht="24" x14ac:dyDescent="0.25">
      <c r="A223" s="38">
        <v>5238</v>
      </c>
      <c r="B223" s="57" t="s">
        <v>203</v>
      </c>
      <c r="C223" s="58">
        <f t="shared" si="283"/>
        <v>34500</v>
      </c>
      <c r="D223" s="225">
        <v>34500</v>
      </c>
      <c r="E223" s="446"/>
      <c r="F223" s="404">
        <f t="shared" si="288"/>
        <v>34500</v>
      </c>
      <c r="G223" s="225"/>
      <c r="H223" s="257"/>
      <c r="I223" s="114">
        <f t="shared" si="289"/>
        <v>0</v>
      </c>
      <c r="J223" s="257">
        <v>0</v>
      </c>
      <c r="K223" s="60"/>
      <c r="L223" s="114">
        <f t="shared" si="290"/>
        <v>0</v>
      </c>
      <c r="M223" s="320"/>
      <c r="N223" s="60"/>
      <c r="O223" s="114">
        <f t="shared" si="291"/>
        <v>0</v>
      </c>
      <c r="P223" s="111"/>
    </row>
    <row r="224" spans="1:16" ht="24" x14ac:dyDescent="0.25">
      <c r="A224" s="38">
        <v>5239</v>
      </c>
      <c r="B224" s="57" t="s">
        <v>204</v>
      </c>
      <c r="C224" s="58">
        <f t="shared" si="283"/>
        <v>102400</v>
      </c>
      <c r="D224" s="225">
        <f>211000-12200</f>
        <v>198800</v>
      </c>
      <c r="E224" s="446">
        <v>-96400</v>
      </c>
      <c r="F224" s="404">
        <f t="shared" si="288"/>
        <v>102400</v>
      </c>
      <c r="G224" s="225"/>
      <c r="H224" s="257"/>
      <c r="I224" s="114">
        <f t="shared" si="289"/>
        <v>0</v>
      </c>
      <c r="J224" s="257">
        <v>0</v>
      </c>
      <c r="K224" s="60"/>
      <c r="L224" s="114">
        <f t="shared" si="290"/>
        <v>0</v>
      </c>
      <c r="M224" s="320"/>
      <c r="N224" s="60"/>
      <c r="O224" s="114">
        <f t="shared" si="291"/>
        <v>0</v>
      </c>
      <c r="P224" s="111"/>
    </row>
    <row r="225" spans="1:16" ht="24" x14ac:dyDescent="0.25">
      <c r="A225" s="112">
        <v>5240</v>
      </c>
      <c r="B225" s="57" t="s">
        <v>205</v>
      </c>
      <c r="C225" s="58">
        <f t="shared" si="283"/>
        <v>145400</v>
      </c>
      <c r="D225" s="225">
        <v>49000</v>
      </c>
      <c r="E225" s="446">
        <v>96400</v>
      </c>
      <c r="F225" s="404">
        <f t="shared" si="288"/>
        <v>145400</v>
      </c>
      <c r="G225" s="225"/>
      <c r="H225" s="257"/>
      <c r="I225" s="114">
        <f t="shared" si="289"/>
        <v>0</v>
      </c>
      <c r="J225" s="257">
        <v>0</v>
      </c>
      <c r="K225" s="60"/>
      <c r="L225" s="114">
        <f t="shared" si="290"/>
        <v>0</v>
      </c>
      <c r="M225" s="320"/>
      <c r="N225" s="60"/>
      <c r="O225" s="114">
        <f t="shared" si="291"/>
        <v>0</v>
      </c>
      <c r="P225" s="111"/>
    </row>
    <row r="226" spans="1:16" hidden="1" x14ac:dyDescent="0.25">
      <c r="A226" s="112">
        <v>5250</v>
      </c>
      <c r="B226" s="57" t="s">
        <v>206</v>
      </c>
      <c r="C226" s="58">
        <f t="shared" si="283"/>
        <v>0</v>
      </c>
      <c r="D226" s="225">
        <v>0</v>
      </c>
      <c r="E226" s="446"/>
      <c r="F226" s="404">
        <f t="shared" si="288"/>
        <v>0</v>
      </c>
      <c r="G226" s="225"/>
      <c r="H226" s="257"/>
      <c r="I226" s="114">
        <f t="shared" si="289"/>
        <v>0</v>
      </c>
      <c r="J226" s="257">
        <v>0</v>
      </c>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v>0</v>
      </c>
      <c r="E228" s="446"/>
      <c r="F228" s="404">
        <f t="shared" ref="F228:F229" si="296">D228+E228</f>
        <v>0</v>
      </c>
      <c r="G228" s="225"/>
      <c r="H228" s="257"/>
      <c r="I228" s="114">
        <f t="shared" ref="I228:I229" si="297">G228+H228</f>
        <v>0</v>
      </c>
      <c r="J228" s="257">
        <v>0</v>
      </c>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v>0</v>
      </c>
      <c r="E229" s="448"/>
      <c r="F229" s="443">
        <f t="shared" si="296"/>
        <v>0</v>
      </c>
      <c r="G229" s="227"/>
      <c r="H229" s="258"/>
      <c r="I229" s="109">
        <f t="shared" si="297"/>
        <v>0</v>
      </c>
      <c r="J229" s="258">
        <v>0</v>
      </c>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502">
        <v>6220</v>
      </c>
      <c r="B232" s="52" t="s">
        <v>212</v>
      </c>
      <c r="C232" s="53">
        <f t="shared" si="283"/>
        <v>0</v>
      </c>
      <c r="D232" s="224">
        <v>0</v>
      </c>
      <c r="E232" s="444"/>
      <c r="F232" s="445">
        <f>D232+E232</f>
        <v>0</v>
      </c>
      <c r="G232" s="224"/>
      <c r="H232" s="256"/>
      <c r="I232" s="119">
        <f>G232+H232</f>
        <v>0</v>
      </c>
      <c r="J232" s="256">
        <v>0</v>
      </c>
      <c r="K232" s="55"/>
      <c r="L232" s="119">
        <f>J232+K232</f>
        <v>0</v>
      </c>
      <c r="M232" s="319"/>
      <c r="N232" s="55"/>
      <c r="O232" s="119">
        <f>M232+N232</f>
        <v>0</v>
      </c>
      <c r="P232" s="110"/>
    </row>
    <row r="233" spans="1:16" hidden="1" x14ac:dyDescent="0.25">
      <c r="A233" s="112">
        <v>6230</v>
      </c>
      <c r="B233" s="57" t="s">
        <v>213</v>
      </c>
      <c r="C233" s="58">
        <f t="shared" si="283"/>
        <v>0</v>
      </c>
      <c r="D233" s="226">
        <f>SUM(D234)</f>
        <v>0</v>
      </c>
      <c r="E233" s="447">
        <f t="shared" ref="E233:O233" si="308">SUM(E234)</f>
        <v>0</v>
      </c>
      <c r="F233" s="404">
        <f t="shared" si="308"/>
        <v>0</v>
      </c>
      <c r="G233" s="226">
        <f t="shared" si="308"/>
        <v>0</v>
      </c>
      <c r="H233" s="120">
        <f t="shared" si="308"/>
        <v>0</v>
      </c>
      <c r="I233" s="114">
        <f t="shared" si="308"/>
        <v>0</v>
      </c>
      <c r="J233" s="120">
        <f>SUM(J234)</f>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v>0</v>
      </c>
      <c r="E234" s="444"/>
      <c r="F234" s="445">
        <f>D234+E234</f>
        <v>0</v>
      </c>
      <c r="G234" s="224"/>
      <c r="H234" s="256"/>
      <c r="I234" s="119">
        <f>G234+H234</f>
        <v>0</v>
      </c>
      <c r="J234" s="256">
        <v>0</v>
      </c>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v>0</v>
      </c>
      <c r="E236" s="446"/>
      <c r="F236" s="404">
        <f t="shared" ref="F236:F237" si="313">D236+E236</f>
        <v>0</v>
      </c>
      <c r="G236" s="225"/>
      <c r="H236" s="257"/>
      <c r="I236" s="114">
        <f t="shared" ref="I236:I237" si="314">G236+H236</f>
        <v>0</v>
      </c>
      <c r="J236" s="257">
        <v>0</v>
      </c>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v>0</v>
      </c>
      <c r="E237" s="446"/>
      <c r="F237" s="404">
        <f t="shared" si="313"/>
        <v>0</v>
      </c>
      <c r="G237" s="225"/>
      <c r="H237" s="257"/>
      <c r="I237" s="114">
        <f t="shared" si="314"/>
        <v>0</v>
      </c>
      <c r="J237" s="257">
        <v>0</v>
      </c>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v>0</v>
      </c>
      <c r="E239" s="446"/>
      <c r="F239" s="404">
        <f t="shared" ref="F239:F245" si="321">D239+E239</f>
        <v>0</v>
      </c>
      <c r="G239" s="225"/>
      <c r="H239" s="257"/>
      <c r="I239" s="114">
        <f t="shared" ref="I239:I245" si="322">G239+H239</f>
        <v>0</v>
      </c>
      <c r="J239" s="257">
        <v>0</v>
      </c>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v>0</v>
      </c>
      <c r="E240" s="446"/>
      <c r="F240" s="404">
        <f t="shared" si="321"/>
        <v>0</v>
      </c>
      <c r="G240" s="225"/>
      <c r="H240" s="257"/>
      <c r="I240" s="114">
        <f t="shared" si="322"/>
        <v>0</v>
      </c>
      <c r="J240" s="257">
        <v>0</v>
      </c>
      <c r="K240" s="60"/>
      <c r="L240" s="114">
        <f t="shared" si="323"/>
        <v>0</v>
      </c>
      <c r="M240" s="320"/>
      <c r="N240" s="60"/>
      <c r="O240" s="114">
        <f t="shared" si="324"/>
        <v>0</v>
      </c>
      <c r="P240" s="111"/>
    </row>
    <row r="241" spans="1:16" ht="24" hidden="1" x14ac:dyDescent="0.25">
      <c r="A241" s="38">
        <v>6254</v>
      </c>
      <c r="B241" s="57" t="s">
        <v>221</v>
      </c>
      <c r="C241" s="58">
        <f t="shared" si="283"/>
        <v>0</v>
      </c>
      <c r="D241" s="225">
        <v>0</v>
      </c>
      <c r="E241" s="446"/>
      <c r="F241" s="404">
        <f t="shared" si="321"/>
        <v>0</v>
      </c>
      <c r="G241" s="225"/>
      <c r="H241" s="257"/>
      <c r="I241" s="114">
        <f t="shared" si="322"/>
        <v>0</v>
      </c>
      <c r="J241" s="257">
        <v>0</v>
      </c>
      <c r="K241" s="60"/>
      <c r="L241" s="114">
        <f t="shared" si="323"/>
        <v>0</v>
      </c>
      <c r="M241" s="320"/>
      <c r="N241" s="60"/>
      <c r="O241" s="114">
        <f t="shared" si="324"/>
        <v>0</v>
      </c>
      <c r="P241" s="111"/>
    </row>
    <row r="242" spans="1:16" ht="24" hidden="1" x14ac:dyDescent="0.25">
      <c r="A242" s="38">
        <v>6255</v>
      </c>
      <c r="B242" s="57" t="s">
        <v>222</v>
      </c>
      <c r="C242" s="58">
        <f t="shared" si="283"/>
        <v>0</v>
      </c>
      <c r="D242" s="225">
        <v>0</v>
      </c>
      <c r="E242" s="446"/>
      <c r="F242" s="404">
        <f t="shared" si="321"/>
        <v>0</v>
      </c>
      <c r="G242" s="225"/>
      <c r="H242" s="257"/>
      <c r="I242" s="114">
        <f t="shared" si="322"/>
        <v>0</v>
      </c>
      <c r="J242" s="257">
        <v>0</v>
      </c>
      <c r="K242" s="60"/>
      <c r="L242" s="114">
        <f t="shared" si="323"/>
        <v>0</v>
      </c>
      <c r="M242" s="320"/>
      <c r="N242" s="60"/>
      <c r="O242" s="114">
        <f t="shared" si="324"/>
        <v>0</v>
      </c>
      <c r="P242" s="111"/>
    </row>
    <row r="243" spans="1:16" hidden="1" x14ac:dyDescent="0.25">
      <c r="A243" s="38">
        <v>6259</v>
      </c>
      <c r="B243" s="57" t="s">
        <v>223</v>
      </c>
      <c r="C243" s="58">
        <f t="shared" si="283"/>
        <v>0</v>
      </c>
      <c r="D243" s="225">
        <v>0</v>
      </c>
      <c r="E243" s="446"/>
      <c r="F243" s="404">
        <f t="shared" si="321"/>
        <v>0</v>
      </c>
      <c r="G243" s="225"/>
      <c r="H243" s="257"/>
      <c r="I243" s="114">
        <f t="shared" si="322"/>
        <v>0</v>
      </c>
      <c r="J243" s="257">
        <v>0</v>
      </c>
      <c r="K243" s="60"/>
      <c r="L243" s="114">
        <f t="shared" si="323"/>
        <v>0</v>
      </c>
      <c r="M243" s="320"/>
      <c r="N243" s="60"/>
      <c r="O243" s="114">
        <f t="shared" si="324"/>
        <v>0</v>
      </c>
      <c r="P243" s="111"/>
    </row>
    <row r="244" spans="1:16" ht="24" hidden="1" x14ac:dyDescent="0.25">
      <c r="A244" s="112">
        <v>6260</v>
      </c>
      <c r="B244" s="57" t="s">
        <v>224</v>
      </c>
      <c r="C244" s="58">
        <f t="shared" si="283"/>
        <v>0</v>
      </c>
      <c r="D244" s="225">
        <v>0</v>
      </c>
      <c r="E244" s="446"/>
      <c r="F244" s="404">
        <f t="shared" si="321"/>
        <v>0</v>
      </c>
      <c r="G244" s="225"/>
      <c r="H244" s="257"/>
      <c r="I244" s="114">
        <f t="shared" si="322"/>
        <v>0</v>
      </c>
      <c r="J244" s="257">
        <v>0</v>
      </c>
      <c r="K244" s="60"/>
      <c r="L244" s="114">
        <f t="shared" si="323"/>
        <v>0</v>
      </c>
      <c r="M244" s="320"/>
      <c r="N244" s="60"/>
      <c r="O244" s="114">
        <f t="shared" si="324"/>
        <v>0</v>
      </c>
      <c r="P244" s="111"/>
    </row>
    <row r="245" spans="1:16" hidden="1" x14ac:dyDescent="0.25">
      <c r="A245" s="112">
        <v>6270</v>
      </c>
      <c r="B245" s="57" t="s">
        <v>225</v>
      </c>
      <c r="C245" s="58">
        <f t="shared" si="283"/>
        <v>0</v>
      </c>
      <c r="D245" s="225">
        <v>0</v>
      </c>
      <c r="E245" s="446"/>
      <c r="F245" s="404">
        <f t="shared" si="321"/>
        <v>0</v>
      </c>
      <c r="G245" s="225"/>
      <c r="H245" s="257"/>
      <c r="I245" s="114">
        <f t="shared" si="322"/>
        <v>0</v>
      </c>
      <c r="J245" s="257">
        <v>0</v>
      </c>
      <c r="K245" s="60"/>
      <c r="L245" s="114">
        <f t="shared" si="323"/>
        <v>0</v>
      </c>
      <c r="M245" s="320"/>
      <c r="N245" s="60"/>
      <c r="O245" s="114">
        <f t="shared" si="324"/>
        <v>0</v>
      </c>
      <c r="P245" s="111"/>
    </row>
    <row r="246" spans="1:16" ht="24" hidden="1" x14ac:dyDescent="0.25">
      <c r="A246" s="502">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SUM(J247:J250)</f>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v>0</v>
      </c>
      <c r="E247" s="446"/>
      <c r="F247" s="404">
        <f t="shared" ref="F247:F250" si="326">D247+E247</f>
        <v>0</v>
      </c>
      <c r="G247" s="225"/>
      <c r="H247" s="257"/>
      <c r="I247" s="114">
        <f t="shared" ref="I247:I250" si="327">G247+H247</f>
        <v>0</v>
      </c>
      <c r="J247" s="257">
        <v>0</v>
      </c>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v>0</v>
      </c>
      <c r="E248" s="446"/>
      <c r="F248" s="404">
        <f t="shared" si="326"/>
        <v>0</v>
      </c>
      <c r="G248" s="225"/>
      <c r="H248" s="257"/>
      <c r="I248" s="114">
        <f t="shared" si="327"/>
        <v>0</v>
      </c>
      <c r="J248" s="257">
        <v>0</v>
      </c>
      <c r="K248" s="60"/>
      <c r="L248" s="114">
        <f t="shared" si="328"/>
        <v>0</v>
      </c>
      <c r="M248" s="320"/>
      <c r="N248" s="60"/>
      <c r="O248" s="114">
        <f t="shared" si="329"/>
        <v>0</v>
      </c>
      <c r="P248" s="111"/>
    </row>
    <row r="249" spans="1:16" ht="72" hidden="1" x14ac:dyDescent="0.25">
      <c r="A249" s="38">
        <v>6296</v>
      </c>
      <c r="B249" s="57" t="s">
        <v>229</v>
      </c>
      <c r="C249" s="58">
        <f t="shared" si="283"/>
        <v>0</v>
      </c>
      <c r="D249" s="225">
        <v>0</v>
      </c>
      <c r="E249" s="446"/>
      <c r="F249" s="404">
        <f t="shared" si="326"/>
        <v>0</v>
      </c>
      <c r="G249" s="225"/>
      <c r="H249" s="257"/>
      <c r="I249" s="114">
        <f t="shared" si="327"/>
        <v>0</v>
      </c>
      <c r="J249" s="257">
        <v>0</v>
      </c>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v>0</v>
      </c>
      <c r="E250" s="446"/>
      <c r="F250" s="404">
        <f t="shared" si="326"/>
        <v>0</v>
      </c>
      <c r="G250" s="225"/>
      <c r="H250" s="257"/>
      <c r="I250" s="114">
        <f t="shared" si="327"/>
        <v>0</v>
      </c>
      <c r="J250" s="257">
        <v>0</v>
      </c>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SUM(J252,J257,J258)</f>
        <v>0</v>
      </c>
      <c r="K251" s="50">
        <f t="shared" si="330"/>
        <v>0</v>
      </c>
      <c r="L251" s="117">
        <f t="shared" si="330"/>
        <v>0</v>
      </c>
      <c r="M251" s="163">
        <f t="shared" si="330"/>
        <v>0</v>
      </c>
      <c r="N251" s="164">
        <f t="shared" si="330"/>
        <v>0</v>
      </c>
      <c r="O251" s="165">
        <f t="shared" si="330"/>
        <v>0</v>
      </c>
      <c r="P251" s="383"/>
    </row>
    <row r="252" spans="1:16" ht="24" hidden="1" x14ac:dyDescent="0.25">
      <c r="A252" s="502">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SUM(J253:J256)</f>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v>0</v>
      </c>
      <c r="E253" s="446"/>
      <c r="F253" s="404">
        <f t="shared" ref="F253:F258" si="332">D253+E253</f>
        <v>0</v>
      </c>
      <c r="G253" s="225"/>
      <c r="H253" s="257"/>
      <c r="I253" s="114">
        <f t="shared" ref="I253:I258" si="333">G253+H253</f>
        <v>0</v>
      </c>
      <c r="J253" s="257">
        <v>0</v>
      </c>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v>0</v>
      </c>
      <c r="E254" s="446"/>
      <c r="F254" s="404">
        <f t="shared" si="332"/>
        <v>0</v>
      </c>
      <c r="G254" s="225"/>
      <c r="H254" s="257"/>
      <c r="I254" s="114">
        <f t="shared" si="333"/>
        <v>0</v>
      </c>
      <c r="J254" s="257">
        <v>0</v>
      </c>
      <c r="K254" s="60"/>
      <c r="L254" s="114">
        <f t="shared" si="334"/>
        <v>0</v>
      </c>
      <c r="M254" s="320"/>
      <c r="N254" s="60"/>
      <c r="O254" s="114">
        <f t="shared" si="335"/>
        <v>0</v>
      </c>
      <c r="P254" s="111"/>
    </row>
    <row r="255" spans="1:16" ht="24" hidden="1" x14ac:dyDescent="0.25">
      <c r="A255" s="38">
        <v>6324</v>
      </c>
      <c r="B255" s="57" t="s">
        <v>287</v>
      </c>
      <c r="C255" s="58">
        <f t="shared" si="283"/>
        <v>0</v>
      </c>
      <c r="D255" s="225">
        <v>0</v>
      </c>
      <c r="E255" s="446"/>
      <c r="F255" s="404">
        <f t="shared" si="332"/>
        <v>0</v>
      </c>
      <c r="G255" s="225"/>
      <c r="H255" s="257"/>
      <c r="I255" s="114">
        <f t="shared" si="333"/>
        <v>0</v>
      </c>
      <c r="J255" s="257">
        <v>0</v>
      </c>
      <c r="K255" s="60"/>
      <c r="L255" s="114">
        <f t="shared" si="334"/>
        <v>0</v>
      </c>
      <c r="M255" s="320"/>
      <c r="N255" s="60"/>
      <c r="O255" s="114">
        <f t="shared" si="335"/>
        <v>0</v>
      </c>
      <c r="P255" s="111"/>
    </row>
    <row r="256" spans="1:16" hidden="1" x14ac:dyDescent="0.25">
      <c r="A256" s="33">
        <v>6329</v>
      </c>
      <c r="B256" s="52" t="s">
        <v>288</v>
      </c>
      <c r="C256" s="53">
        <f t="shared" si="283"/>
        <v>0</v>
      </c>
      <c r="D256" s="224">
        <v>0</v>
      </c>
      <c r="E256" s="444"/>
      <c r="F256" s="445">
        <f t="shared" si="332"/>
        <v>0</v>
      </c>
      <c r="G256" s="224"/>
      <c r="H256" s="256"/>
      <c r="I256" s="119">
        <f t="shared" si="333"/>
        <v>0</v>
      </c>
      <c r="J256" s="256">
        <v>0</v>
      </c>
      <c r="K256" s="55"/>
      <c r="L256" s="119">
        <f t="shared" si="334"/>
        <v>0</v>
      </c>
      <c r="M256" s="319"/>
      <c r="N256" s="55"/>
      <c r="O256" s="119">
        <f t="shared" si="335"/>
        <v>0</v>
      </c>
      <c r="P256" s="110"/>
    </row>
    <row r="257" spans="1:16" ht="24" hidden="1" x14ac:dyDescent="0.25">
      <c r="A257" s="142">
        <v>6330</v>
      </c>
      <c r="B257" s="143" t="s">
        <v>234</v>
      </c>
      <c r="C257" s="126">
        <f t="shared" si="283"/>
        <v>0</v>
      </c>
      <c r="D257" s="230">
        <v>0</v>
      </c>
      <c r="E257" s="451"/>
      <c r="F257" s="452">
        <f t="shared" si="332"/>
        <v>0</v>
      </c>
      <c r="G257" s="230"/>
      <c r="H257" s="261"/>
      <c r="I257" s="305">
        <f t="shared" si="333"/>
        <v>0</v>
      </c>
      <c r="J257" s="261">
        <v>0</v>
      </c>
      <c r="K257" s="128"/>
      <c r="L257" s="305">
        <f t="shared" si="334"/>
        <v>0</v>
      </c>
      <c r="M257" s="323"/>
      <c r="N257" s="128"/>
      <c r="O257" s="305">
        <f t="shared" si="335"/>
        <v>0</v>
      </c>
      <c r="P257" s="385"/>
    </row>
    <row r="258" spans="1:16" hidden="1" x14ac:dyDescent="0.25">
      <c r="A258" s="112">
        <v>6360</v>
      </c>
      <c r="B258" s="57" t="s">
        <v>235</v>
      </c>
      <c r="C258" s="58">
        <f t="shared" si="283"/>
        <v>0</v>
      </c>
      <c r="D258" s="225">
        <v>0</v>
      </c>
      <c r="E258" s="446"/>
      <c r="F258" s="404">
        <f t="shared" si="332"/>
        <v>0</v>
      </c>
      <c r="G258" s="225"/>
      <c r="H258" s="257"/>
      <c r="I258" s="114">
        <f t="shared" si="333"/>
        <v>0</v>
      </c>
      <c r="J258" s="257">
        <v>0</v>
      </c>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SUM(J260,J264)</f>
        <v>0</v>
      </c>
      <c r="K259" s="50">
        <f t="shared" si="336"/>
        <v>0</v>
      </c>
      <c r="L259" s="117">
        <f t="shared" si="336"/>
        <v>0</v>
      </c>
      <c r="M259" s="163">
        <f t="shared" si="336"/>
        <v>0</v>
      </c>
      <c r="N259" s="164">
        <f t="shared" si="336"/>
        <v>0</v>
      </c>
      <c r="O259" s="165">
        <f t="shared" si="336"/>
        <v>0</v>
      </c>
      <c r="P259" s="383"/>
    </row>
    <row r="260" spans="1:16" ht="24" hidden="1" x14ac:dyDescent="0.25">
      <c r="A260" s="502">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SUM(J261:J263)</f>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v>0</v>
      </c>
      <c r="E261" s="446"/>
      <c r="F261" s="404">
        <f t="shared" ref="F261:F263" si="338">D261+E261</f>
        <v>0</v>
      </c>
      <c r="G261" s="225"/>
      <c r="H261" s="257"/>
      <c r="I261" s="114">
        <f t="shared" ref="I261:I263" si="339">G261+H261</f>
        <v>0</v>
      </c>
      <c r="J261" s="257">
        <v>0</v>
      </c>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v>0</v>
      </c>
      <c r="E262" s="446"/>
      <c r="F262" s="404">
        <f t="shared" si="338"/>
        <v>0</v>
      </c>
      <c r="G262" s="225"/>
      <c r="H262" s="257"/>
      <c r="I262" s="114">
        <f t="shared" si="339"/>
        <v>0</v>
      </c>
      <c r="J262" s="257">
        <v>0</v>
      </c>
      <c r="K262" s="60"/>
      <c r="L262" s="114">
        <f t="shared" si="340"/>
        <v>0</v>
      </c>
      <c r="M262" s="320"/>
      <c r="N262" s="60"/>
      <c r="O262" s="114">
        <f t="shared" si="341"/>
        <v>0</v>
      </c>
      <c r="P262" s="111"/>
    </row>
    <row r="263" spans="1:16" ht="36" hidden="1" x14ac:dyDescent="0.25">
      <c r="A263" s="38">
        <v>6419</v>
      </c>
      <c r="B263" s="57" t="s">
        <v>240</v>
      </c>
      <c r="C263" s="58">
        <f t="shared" si="283"/>
        <v>0</v>
      </c>
      <c r="D263" s="225">
        <v>0</v>
      </c>
      <c r="E263" s="446"/>
      <c r="F263" s="404">
        <f t="shared" si="338"/>
        <v>0</v>
      </c>
      <c r="G263" s="225"/>
      <c r="H263" s="257"/>
      <c r="I263" s="114">
        <f t="shared" si="339"/>
        <v>0</v>
      </c>
      <c r="J263" s="257">
        <v>0</v>
      </c>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v>0</v>
      </c>
      <c r="E265" s="446"/>
      <c r="F265" s="404">
        <f t="shared" ref="F265:F268" si="346">D265+E265</f>
        <v>0</v>
      </c>
      <c r="G265" s="225"/>
      <c r="H265" s="257"/>
      <c r="I265" s="114">
        <f t="shared" ref="I265:I268" si="347">G265+H265</f>
        <v>0</v>
      </c>
      <c r="J265" s="257">
        <v>0</v>
      </c>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v>0</v>
      </c>
      <c r="E266" s="446"/>
      <c r="F266" s="404">
        <f t="shared" si="346"/>
        <v>0</v>
      </c>
      <c r="G266" s="225"/>
      <c r="H266" s="257"/>
      <c r="I266" s="114">
        <f t="shared" si="347"/>
        <v>0</v>
      </c>
      <c r="J266" s="257">
        <v>0</v>
      </c>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v>0</v>
      </c>
      <c r="E267" s="446"/>
      <c r="F267" s="404">
        <f t="shared" si="346"/>
        <v>0</v>
      </c>
      <c r="G267" s="225"/>
      <c r="H267" s="257"/>
      <c r="I267" s="114">
        <f t="shared" si="347"/>
        <v>0</v>
      </c>
      <c r="J267" s="257">
        <v>0</v>
      </c>
      <c r="K267" s="60"/>
      <c r="L267" s="114">
        <f t="shared" si="348"/>
        <v>0</v>
      </c>
      <c r="M267" s="320"/>
      <c r="N267" s="60"/>
      <c r="O267" s="114">
        <f t="shared" si="349"/>
        <v>0</v>
      </c>
      <c r="P267" s="111"/>
    </row>
    <row r="268" spans="1:16" ht="36" hidden="1" x14ac:dyDescent="0.25">
      <c r="A268" s="38">
        <v>6424</v>
      </c>
      <c r="B268" s="57" t="s">
        <v>245</v>
      </c>
      <c r="C268" s="58">
        <f t="shared" si="283"/>
        <v>0</v>
      </c>
      <c r="D268" s="225">
        <v>0</v>
      </c>
      <c r="E268" s="446"/>
      <c r="F268" s="404">
        <f t="shared" si="346"/>
        <v>0</v>
      </c>
      <c r="G268" s="225"/>
      <c r="H268" s="257"/>
      <c r="I268" s="114">
        <f t="shared" si="347"/>
        <v>0</v>
      </c>
      <c r="J268" s="257">
        <v>0</v>
      </c>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502">
        <v>7210</v>
      </c>
      <c r="B271" s="52" t="s">
        <v>248</v>
      </c>
      <c r="C271" s="53">
        <f t="shared" si="283"/>
        <v>0</v>
      </c>
      <c r="D271" s="224">
        <v>0</v>
      </c>
      <c r="E271" s="444"/>
      <c r="F271" s="445">
        <f>D271+E271</f>
        <v>0</v>
      </c>
      <c r="G271" s="224"/>
      <c r="H271" s="256"/>
      <c r="I271" s="119">
        <f>G271+H271</f>
        <v>0</v>
      </c>
      <c r="J271" s="256">
        <v>0</v>
      </c>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v>0</v>
      </c>
      <c r="E273" s="446"/>
      <c r="F273" s="404">
        <f t="shared" ref="F273:F275" si="362">D273+E273</f>
        <v>0</v>
      </c>
      <c r="G273" s="225"/>
      <c r="H273" s="257"/>
      <c r="I273" s="114">
        <f t="shared" ref="I273:I275" si="363">G273+H273</f>
        <v>0</v>
      </c>
      <c r="J273" s="257">
        <v>0</v>
      </c>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v>0</v>
      </c>
      <c r="E274" s="446"/>
      <c r="F274" s="404">
        <f t="shared" si="362"/>
        <v>0</v>
      </c>
      <c r="G274" s="225"/>
      <c r="H274" s="257"/>
      <c r="I274" s="114">
        <f t="shared" si="363"/>
        <v>0</v>
      </c>
      <c r="J274" s="257">
        <v>0</v>
      </c>
      <c r="K274" s="60"/>
      <c r="L274" s="114">
        <f t="shared" si="364"/>
        <v>0</v>
      </c>
      <c r="M274" s="320"/>
      <c r="N274" s="60"/>
      <c r="O274" s="114">
        <f t="shared" si="365"/>
        <v>0</v>
      </c>
      <c r="P274" s="111"/>
    </row>
    <row r="275" spans="1:16" ht="24" hidden="1" x14ac:dyDescent="0.25">
      <c r="A275" s="112">
        <v>7230</v>
      </c>
      <c r="B275" s="57" t="s">
        <v>292</v>
      </c>
      <c r="C275" s="58">
        <f t="shared" si="283"/>
        <v>0</v>
      </c>
      <c r="D275" s="225">
        <v>0</v>
      </c>
      <c r="E275" s="446"/>
      <c r="F275" s="404">
        <f t="shared" si="362"/>
        <v>0</v>
      </c>
      <c r="G275" s="225"/>
      <c r="H275" s="257"/>
      <c r="I275" s="114">
        <f t="shared" si="363"/>
        <v>0</v>
      </c>
      <c r="J275" s="257">
        <v>0</v>
      </c>
      <c r="K275" s="60"/>
      <c r="L275" s="114">
        <f t="shared" si="364"/>
        <v>0</v>
      </c>
      <c r="M275" s="320"/>
      <c r="N275" s="60"/>
      <c r="O275" s="114">
        <f t="shared" si="365"/>
        <v>0</v>
      </c>
      <c r="P275" s="111"/>
    </row>
    <row r="276" spans="1:16" ht="24" hidden="1" x14ac:dyDescent="0.25">
      <c r="A276" s="112">
        <v>7240</v>
      </c>
      <c r="B276" s="57" t="s">
        <v>252</v>
      </c>
      <c r="C276" s="58">
        <f t="shared" si="283"/>
        <v>0</v>
      </c>
      <c r="D276" s="226">
        <f>SUM(D277:D279)</f>
        <v>0</v>
      </c>
      <c r="E276" s="447">
        <f t="shared" ref="E276:O276" si="366">SUM(E277:E279)</f>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v>0</v>
      </c>
      <c r="E277" s="446"/>
      <c r="F277" s="404">
        <f t="shared" ref="F277:F280" si="369">D277+E277</f>
        <v>0</v>
      </c>
      <c r="G277" s="225"/>
      <c r="H277" s="257"/>
      <c r="I277" s="114">
        <f t="shared" ref="I277:I280" si="370">G277+H277</f>
        <v>0</v>
      </c>
      <c r="J277" s="257">
        <v>0</v>
      </c>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v>0</v>
      </c>
      <c r="E278" s="446"/>
      <c r="F278" s="404">
        <f t="shared" si="369"/>
        <v>0</v>
      </c>
      <c r="G278" s="225"/>
      <c r="H278" s="257"/>
      <c r="I278" s="114">
        <f t="shared" si="370"/>
        <v>0</v>
      </c>
      <c r="J278" s="257">
        <v>0</v>
      </c>
      <c r="K278" s="60"/>
      <c r="L278" s="114">
        <f t="shared" si="371"/>
        <v>0</v>
      </c>
      <c r="M278" s="320"/>
      <c r="N278" s="60"/>
      <c r="O278" s="114">
        <f t="shared" si="372"/>
        <v>0</v>
      </c>
      <c r="P278" s="111"/>
    </row>
    <row r="279" spans="1:16" ht="36" hidden="1" x14ac:dyDescent="0.25">
      <c r="A279" s="38">
        <v>7247</v>
      </c>
      <c r="B279" s="57" t="s">
        <v>309</v>
      </c>
      <c r="C279" s="58">
        <f t="shared" si="368"/>
        <v>0</v>
      </c>
      <c r="D279" s="225">
        <v>0</v>
      </c>
      <c r="E279" s="446"/>
      <c r="F279" s="404">
        <f t="shared" si="369"/>
        <v>0</v>
      </c>
      <c r="G279" s="225"/>
      <c r="H279" s="257"/>
      <c r="I279" s="114">
        <f t="shared" si="370"/>
        <v>0</v>
      </c>
      <c r="J279" s="257">
        <v>0</v>
      </c>
      <c r="K279" s="60"/>
      <c r="L279" s="114">
        <f t="shared" si="371"/>
        <v>0</v>
      </c>
      <c r="M279" s="320"/>
      <c r="N279" s="60"/>
      <c r="O279" s="114">
        <f t="shared" si="372"/>
        <v>0</v>
      </c>
      <c r="P279" s="111"/>
    </row>
    <row r="280" spans="1:16" ht="24" hidden="1" x14ac:dyDescent="0.25">
      <c r="A280" s="502">
        <v>7260</v>
      </c>
      <c r="B280" s="52" t="s">
        <v>255</v>
      </c>
      <c r="C280" s="53">
        <f t="shared" si="368"/>
        <v>0</v>
      </c>
      <c r="D280" s="224">
        <v>0</v>
      </c>
      <c r="E280" s="444"/>
      <c r="F280" s="445">
        <f t="shared" si="369"/>
        <v>0</v>
      </c>
      <c r="G280" s="224"/>
      <c r="H280" s="256"/>
      <c r="I280" s="119">
        <f t="shared" si="370"/>
        <v>0</v>
      </c>
      <c r="J280" s="256">
        <v>0</v>
      </c>
      <c r="K280" s="55"/>
      <c r="L280" s="119">
        <f t="shared" si="371"/>
        <v>0</v>
      </c>
      <c r="M280" s="319"/>
      <c r="N280" s="55"/>
      <c r="O280" s="119">
        <f t="shared" si="372"/>
        <v>0</v>
      </c>
      <c r="P280" s="110"/>
    </row>
    <row r="281" spans="1:16" hidden="1" x14ac:dyDescent="0.25">
      <c r="A281" s="73">
        <v>7700</v>
      </c>
      <c r="B281" s="162" t="s">
        <v>284</v>
      </c>
      <c r="C281" s="163">
        <f t="shared" si="368"/>
        <v>0</v>
      </c>
      <c r="D281" s="233">
        <f>D282</f>
        <v>0</v>
      </c>
      <c r="E281" s="457">
        <f t="shared" ref="E281:O281" si="373">E282</f>
        <v>0</v>
      </c>
      <c r="F281" s="423">
        <f t="shared" si="373"/>
        <v>0</v>
      </c>
      <c r="G281" s="233">
        <f t="shared" si="373"/>
        <v>0</v>
      </c>
      <c r="H281" s="264">
        <f t="shared" si="373"/>
        <v>0</v>
      </c>
      <c r="I281" s="165">
        <f t="shared" si="373"/>
        <v>0</v>
      </c>
      <c r="J281" s="264">
        <f>J282</f>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v>0</v>
      </c>
      <c r="E282" s="458"/>
      <c r="F282" s="427">
        <f>D282+E282</f>
        <v>0</v>
      </c>
      <c r="G282" s="234"/>
      <c r="H282" s="265"/>
      <c r="I282" s="304">
        <f>G282+H282</f>
        <v>0</v>
      </c>
      <c r="J282" s="265">
        <v>0</v>
      </c>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v>0</v>
      </c>
      <c r="E284" s="446"/>
      <c r="F284" s="404">
        <f t="shared" ref="F284:F285" si="378">D284+E284</f>
        <v>0</v>
      </c>
      <c r="G284" s="225"/>
      <c r="H284" s="257"/>
      <c r="I284" s="114">
        <f t="shared" ref="I284:I285" si="379">G284+H284</f>
        <v>0</v>
      </c>
      <c r="J284" s="257">
        <v>0</v>
      </c>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v>0</v>
      </c>
      <c r="E285" s="444"/>
      <c r="F285" s="445">
        <f t="shared" si="378"/>
        <v>0</v>
      </c>
      <c r="G285" s="224"/>
      <c r="H285" s="256"/>
      <c r="I285" s="119">
        <f t="shared" si="379"/>
        <v>0</v>
      </c>
      <c r="J285" s="256">
        <v>0</v>
      </c>
      <c r="K285" s="55"/>
      <c r="L285" s="119">
        <f t="shared" si="380"/>
        <v>0</v>
      </c>
      <c r="M285" s="319"/>
      <c r="N285" s="55"/>
      <c r="O285" s="119">
        <f t="shared" si="381"/>
        <v>0</v>
      </c>
      <c r="P285" s="110"/>
    </row>
    <row r="286" spans="1:16" ht="12.75" thickBot="1" x14ac:dyDescent="0.3">
      <c r="A286" s="170"/>
      <c r="B286" s="170" t="s">
        <v>261</v>
      </c>
      <c r="C286" s="308">
        <f t="shared" si="368"/>
        <v>414920</v>
      </c>
      <c r="D286" s="235">
        <f t="shared" ref="D286:O286" si="382">SUM(D283,D269,D230,D195,D187,D173,D75,D53)</f>
        <v>395390</v>
      </c>
      <c r="E286" s="459">
        <f t="shared" si="382"/>
        <v>0</v>
      </c>
      <c r="F286" s="460">
        <f t="shared" si="382"/>
        <v>395390</v>
      </c>
      <c r="G286" s="235">
        <f t="shared" si="382"/>
        <v>0</v>
      </c>
      <c r="H286" s="172">
        <f t="shared" si="382"/>
        <v>0</v>
      </c>
      <c r="I286" s="291">
        <f t="shared" si="382"/>
        <v>0</v>
      </c>
      <c r="J286" s="172">
        <f t="shared" si="382"/>
        <v>19530</v>
      </c>
      <c r="K286" s="171">
        <f t="shared" si="382"/>
        <v>0</v>
      </c>
      <c r="L286" s="291">
        <f t="shared" si="382"/>
        <v>19530</v>
      </c>
      <c r="M286" s="308">
        <f t="shared" si="382"/>
        <v>0</v>
      </c>
      <c r="N286" s="171">
        <f t="shared" si="382"/>
        <v>0</v>
      </c>
      <c r="O286" s="291">
        <f t="shared" si="382"/>
        <v>0</v>
      </c>
      <c r="P286" s="388"/>
    </row>
    <row r="287" spans="1:16" s="21" customFormat="1" ht="13.5" thickTop="1" thickBot="1" x14ac:dyDescent="0.3">
      <c r="A287" s="951" t="s">
        <v>262</v>
      </c>
      <c r="B287" s="952"/>
      <c r="C287" s="179">
        <f t="shared" si="368"/>
        <v>-6780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-6780</v>
      </c>
      <c r="K287" s="174">
        <f t="shared" ref="K287:L287" si="385">(K26+K43)-K51</f>
        <v>0</v>
      </c>
      <c r="L287" s="292">
        <f t="shared" si="385"/>
        <v>-6780</v>
      </c>
      <c r="M287" s="179">
        <f>M45-M51</f>
        <v>0</v>
      </c>
      <c r="N287" s="174">
        <f t="shared" ref="N287:O287" si="386">N45-N51</f>
        <v>0</v>
      </c>
      <c r="O287" s="292">
        <f t="shared" si="386"/>
        <v>0</v>
      </c>
      <c r="P287" s="389"/>
    </row>
    <row r="288" spans="1:16" s="21" customFormat="1" ht="12.75" thickTop="1" x14ac:dyDescent="0.25">
      <c r="A288" s="953" t="s">
        <v>263</v>
      </c>
      <c r="B288" s="954"/>
      <c r="C288" s="160">
        <f t="shared" si="368"/>
        <v>6780</v>
      </c>
      <c r="D288" s="237">
        <f t="shared" ref="D288:O288" si="387">SUM(D289,D290)-D297+D298</f>
        <v>0</v>
      </c>
      <c r="E288" s="463">
        <f t="shared" si="387"/>
        <v>0</v>
      </c>
      <c r="F288" s="464">
        <f t="shared" si="387"/>
        <v>0</v>
      </c>
      <c r="G288" s="237">
        <f t="shared" si="387"/>
        <v>0</v>
      </c>
      <c r="H288" s="267">
        <f t="shared" si="387"/>
        <v>0</v>
      </c>
      <c r="I288" s="158">
        <f t="shared" si="387"/>
        <v>0</v>
      </c>
      <c r="J288" s="267">
        <f t="shared" si="387"/>
        <v>6780</v>
      </c>
      <c r="K288" s="157">
        <f t="shared" si="387"/>
        <v>0</v>
      </c>
      <c r="L288" s="158">
        <f t="shared" si="387"/>
        <v>6780</v>
      </c>
      <c r="M288" s="160">
        <f t="shared" si="387"/>
        <v>0</v>
      </c>
      <c r="N288" s="157">
        <f t="shared" si="387"/>
        <v>0</v>
      </c>
      <c r="O288" s="158">
        <f t="shared" si="387"/>
        <v>0</v>
      </c>
      <c r="P288" s="390"/>
    </row>
    <row r="289" spans="1:16" s="21" customFormat="1" ht="12.75" thickBot="1" x14ac:dyDescent="0.3">
      <c r="A289" s="88" t="s">
        <v>264</v>
      </c>
      <c r="B289" s="88" t="s">
        <v>265</v>
      </c>
      <c r="C289" s="89">
        <f t="shared" si="368"/>
        <v>6780</v>
      </c>
      <c r="D289" s="219">
        <f t="shared" ref="D289:O289" si="388">D21-D283</f>
        <v>0</v>
      </c>
      <c r="E289" s="433">
        <f t="shared" si="388"/>
        <v>0</v>
      </c>
      <c r="F289" s="434">
        <f t="shared" si="388"/>
        <v>0</v>
      </c>
      <c r="G289" s="219">
        <f t="shared" si="388"/>
        <v>0</v>
      </c>
      <c r="H289" s="252">
        <f t="shared" si="388"/>
        <v>0</v>
      </c>
      <c r="I289" s="91">
        <f t="shared" si="388"/>
        <v>0</v>
      </c>
      <c r="J289" s="252">
        <f t="shared" si="388"/>
        <v>6780</v>
      </c>
      <c r="K289" s="90">
        <f t="shared" si="388"/>
        <v>0</v>
      </c>
      <c r="L289" s="91">
        <f t="shared" si="388"/>
        <v>6780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dqPgYQgkYMmgtkj/ZEHgecXYdrKRadfdGWO3IqtKjA4LM4Zu7+TkX2JMlPdUApFsa7POGFauD3nwBj/Nqz0gcQ==" saltValue="mAH7WJ+IocGxBE7DG4RAKw==" spinCount="100000" sheet="1" objects="1" scenarios="1" formatCells="0" formatColumns="0" formatRows="0"/>
  <autoFilter ref="A18:P298">
    <filterColumn colId="2">
      <filters blank="1">
        <filter val="10 200"/>
        <filter val="102 400"/>
        <filter val="12 660"/>
        <filter val="12 750"/>
        <filter val="136 900"/>
        <filter val="145 400"/>
        <filter val="2 200"/>
        <filter val="2 400"/>
        <filter val="2 460"/>
        <filter val="2 500"/>
        <filter val="282 300"/>
        <filter val="3 130"/>
        <filter val="3 370"/>
        <filter val="3 500"/>
        <filter val="31 340"/>
        <filter val="34 500"/>
        <filter val="362 800"/>
        <filter val="39 460"/>
        <filter val="395 390"/>
        <filter val="4 150"/>
        <filter val="4 500"/>
        <filter val="4 750"/>
        <filter val="414 920"/>
        <filter val="5 000"/>
        <filter val="5 700"/>
        <filter val="52 120"/>
        <filter val="6 300"/>
        <filter val="6 780"/>
        <filter val="-6 780"/>
        <filter val="600"/>
        <filter val="7 000"/>
        <filter val="7 410"/>
        <filter val="730"/>
        <filter val="80 5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3.pielikums Jūrmalas pilsētas domes
2018.gada 15.marta saistošajiem noteikumiem Nr.11
(protokols Nr.4, 28.punkts)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S3" sqref="S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378</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379</v>
      </c>
      <c r="D3" s="994"/>
      <c r="E3" s="994"/>
      <c r="F3" s="994"/>
      <c r="G3" s="994"/>
      <c r="H3" s="994"/>
      <c r="I3" s="994"/>
      <c r="J3" s="994"/>
      <c r="K3" s="994"/>
      <c r="L3" s="994"/>
      <c r="M3" s="994"/>
      <c r="N3" s="994"/>
      <c r="O3" s="994"/>
      <c r="P3" s="995"/>
      <c r="Q3" s="393"/>
    </row>
    <row r="4" spans="1:17" ht="12.75" customHeight="1" x14ac:dyDescent="0.25">
      <c r="A4" s="4" t="s">
        <v>1</v>
      </c>
      <c r="B4" s="5"/>
      <c r="C4" s="994" t="s">
        <v>380</v>
      </c>
      <c r="D4" s="994"/>
      <c r="E4" s="994"/>
      <c r="F4" s="994"/>
      <c r="G4" s="994"/>
      <c r="H4" s="994"/>
      <c r="I4" s="994"/>
      <c r="J4" s="994"/>
      <c r="K4" s="994"/>
      <c r="L4" s="994"/>
      <c r="M4" s="994"/>
      <c r="N4" s="994"/>
      <c r="O4" s="994"/>
      <c r="P4" s="995"/>
      <c r="Q4" s="393"/>
    </row>
    <row r="5" spans="1:17" ht="12.75" customHeight="1" x14ac:dyDescent="0.25">
      <c r="A5" s="2" t="s">
        <v>2</v>
      </c>
      <c r="B5" s="3"/>
      <c r="C5" s="989" t="s">
        <v>381</v>
      </c>
      <c r="D5" s="989"/>
      <c r="E5" s="989"/>
      <c r="F5" s="989"/>
      <c r="G5" s="989"/>
      <c r="H5" s="989"/>
      <c r="I5" s="989"/>
      <c r="J5" s="989"/>
      <c r="K5" s="989"/>
      <c r="L5" s="989"/>
      <c r="M5" s="989"/>
      <c r="N5" s="989"/>
      <c r="O5" s="989"/>
      <c r="P5" s="990"/>
      <c r="Q5" s="393"/>
    </row>
    <row r="6" spans="1:17" ht="12.75" customHeight="1" x14ac:dyDescent="0.25">
      <c r="A6" s="2" t="s">
        <v>3</v>
      </c>
      <c r="B6" s="3"/>
      <c r="C6" s="989" t="s">
        <v>382</v>
      </c>
      <c r="D6" s="989"/>
      <c r="E6" s="989"/>
      <c r="F6" s="989"/>
      <c r="G6" s="989"/>
      <c r="H6" s="989"/>
      <c r="I6" s="989"/>
      <c r="J6" s="989"/>
      <c r="K6" s="989"/>
      <c r="L6" s="989"/>
      <c r="M6" s="989"/>
      <c r="N6" s="989"/>
      <c r="O6" s="989"/>
      <c r="P6" s="990"/>
      <c r="Q6" s="393"/>
    </row>
    <row r="7" spans="1:17" ht="15" customHeight="1" x14ac:dyDescent="0.25">
      <c r="A7" s="2" t="s">
        <v>4</v>
      </c>
      <c r="B7" s="3"/>
      <c r="C7" s="994" t="s">
        <v>383</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384</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385</v>
      </c>
      <c r="D12" s="989"/>
      <c r="E12" s="989"/>
      <c r="F12" s="989"/>
      <c r="G12" s="989"/>
      <c r="H12" s="989"/>
      <c r="I12" s="989"/>
      <c r="J12" s="989"/>
      <c r="K12" s="989"/>
      <c r="L12" s="989"/>
      <c r="M12" s="989"/>
      <c r="N12" s="989"/>
      <c r="O12" s="989"/>
      <c r="P12" s="990"/>
      <c r="Q12" s="393"/>
    </row>
    <row r="13" spans="1:17" ht="12.75" customHeight="1" x14ac:dyDescent="0.25">
      <c r="A13" s="2"/>
      <c r="B13" s="3" t="s">
        <v>10</v>
      </c>
      <c r="C13" s="989" t="s">
        <v>386</v>
      </c>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98" t="s">
        <v>14</v>
      </c>
      <c r="G16" s="978" t="s">
        <v>313</v>
      </c>
      <c r="H16" s="999" t="s">
        <v>319</v>
      </c>
      <c r="I16" s="1002" t="s">
        <v>308</v>
      </c>
      <c r="J16" s="1003" t="s">
        <v>314</v>
      </c>
      <c r="K16" s="1004" t="s">
        <v>317</v>
      </c>
      <c r="L16" s="1000"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99"/>
      <c r="I17" s="1002"/>
      <c r="J17" s="958"/>
      <c r="K17" s="1005"/>
      <c r="L17" s="1001"/>
      <c r="M17" s="986"/>
      <c r="N17" s="988"/>
      <c r="O17" s="982"/>
      <c r="P17" s="984"/>
    </row>
    <row r="18" spans="1:16" s="11" customFormat="1" ht="9.75" customHeight="1" thickTop="1" x14ac:dyDescent="0.25">
      <c r="A18" s="12" t="s">
        <v>17</v>
      </c>
      <c r="B18" s="12">
        <v>2</v>
      </c>
      <c r="C18" s="13">
        <v>3</v>
      </c>
      <c r="D18" s="204">
        <v>4</v>
      </c>
      <c r="E18" s="395">
        <v>5</v>
      </c>
      <c r="F18" s="12">
        <v>6</v>
      </c>
      <c r="G18" s="204">
        <v>7</v>
      </c>
      <c r="H18" s="190">
        <v>8</v>
      </c>
      <c r="I18" s="12">
        <v>9</v>
      </c>
      <c r="J18" s="239">
        <v>10</v>
      </c>
      <c r="K18" s="395">
        <v>11</v>
      </c>
      <c r="L18" s="12">
        <v>12</v>
      </c>
      <c r="M18" s="13">
        <v>13</v>
      </c>
      <c r="N18" s="14">
        <v>14</v>
      </c>
      <c r="O18" s="15">
        <v>15</v>
      </c>
      <c r="P18" s="15">
        <v>16</v>
      </c>
    </row>
    <row r="19" spans="1:16" s="21" customFormat="1" x14ac:dyDescent="0.25">
      <c r="A19" s="16"/>
      <c r="B19" s="17" t="s">
        <v>18</v>
      </c>
      <c r="C19" s="18"/>
      <c r="D19" s="205"/>
      <c r="E19" s="396"/>
      <c r="F19" s="97"/>
      <c r="G19" s="205"/>
      <c r="H19" s="503"/>
      <c r="I19" s="97"/>
      <c r="J19" s="240"/>
      <c r="K19" s="396"/>
      <c r="L19" s="97"/>
      <c r="M19" s="309"/>
      <c r="N19" s="19"/>
      <c r="O19" s="346"/>
      <c r="P19" s="20"/>
    </row>
    <row r="20" spans="1:16" s="21" customFormat="1" ht="12.75" thickBot="1" x14ac:dyDescent="0.3">
      <c r="A20" s="22"/>
      <c r="B20" s="23" t="s">
        <v>19</v>
      </c>
      <c r="C20" s="24">
        <f>F20+I20+L20+O20</f>
        <v>517792</v>
      </c>
      <c r="D20" s="206">
        <f>SUM(D21,D24,D25,D41,D43)</f>
        <v>512364</v>
      </c>
      <c r="E20" s="397">
        <f t="shared" ref="E20:F20" si="0">SUM(E21,E24,E25,E41,E43)</f>
        <v>800</v>
      </c>
      <c r="F20" s="398">
        <f t="shared" si="0"/>
        <v>513164</v>
      </c>
      <c r="G20" s="206">
        <f>SUM(G21,G24,G43)</f>
        <v>0</v>
      </c>
      <c r="H20" s="191">
        <f t="shared" ref="H20:I20" si="1">SUM(H21,H24,H43)</f>
        <v>0</v>
      </c>
      <c r="I20" s="398">
        <f t="shared" si="1"/>
        <v>0</v>
      </c>
      <c r="J20" s="241">
        <f>SUM(J21,J26,J43)</f>
        <v>4300</v>
      </c>
      <c r="K20" s="397">
        <f t="shared" ref="K20:L20" si="2">SUM(K21,K26,K43)</f>
        <v>0</v>
      </c>
      <c r="L20" s="398">
        <f t="shared" si="2"/>
        <v>4300</v>
      </c>
      <c r="M20" s="24">
        <f>SUM(M21,M24)</f>
        <v>328</v>
      </c>
      <c r="N20" s="25">
        <f>SUM(N21,N24)</f>
        <v>0</v>
      </c>
      <c r="O20" s="26">
        <f>SUM(O21,O24)</f>
        <v>328</v>
      </c>
      <c r="P20" s="329"/>
    </row>
    <row r="21" spans="1:16" ht="12.75" hidden="1" thickTop="1" x14ac:dyDescent="0.25">
      <c r="A21" s="27"/>
      <c r="B21" s="28" t="s">
        <v>20</v>
      </c>
      <c r="C21" s="29">
        <f t="shared" ref="C21:C84" si="3">F21+I21+L21+O21</f>
        <v>0</v>
      </c>
      <c r="D21" s="207">
        <f>SUM(D22:D23)</f>
        <v>0</v>
      </c>
      <c r="E21" s="30">
        <f t="shared" ref="E21" si="4">SUM(E22:E23)</f>
        <v>0</v>
      </c>
      <c r="F21" s="269">
        <f>SUM(F22:F23)</f>
        <v>0</v>
      </c>
      <c r="G21" s="207">
        <f>SUM(G22:G23)</f>
        <v>0</v>
      </c>
      <c r="H21" s="242">
        <f t="shared" ref="H21:I21" si="5">SUM(H22:H23)</f>
        <v>0</v>
      </c>
      <c r="I21" s="31">
        <f t="shared" si="5"/>
        <v>0</v>
      </c>
      <c r="J21" s="242">
        <f>SUM(J22:J23)</f>
        <v>0</v>
      </c>
      <c r="K21" s="30">
        <f t="shared" ref="K21:L21" si="6">SUM(K22:K23)</f>
        <v>0</v>
      </c>
      <c r="L21" s="192">
        <f t="shared" si="6"/>
        <v>0</v>
      </c>
      <c r="M21" s="29">
        <f>SUM(M22:M23)</f>
        <v>0</v>
      </c>
      <c r="N21" s="30">
        <f t="shared" ref="N21:O21" si="7">SUM(N22:N23)</f>
        <v>0</v>
      </c>
      <c r="O21" s="31">
        <f t="shared" si="7"/>
        <v>0</v>
      </c>
      <c r="P21" s="330"/>
    </row>
    <row r="22" spans="1:16" ht="12.75" hidden="1" thickTop="1" x14ac:dyDescent="0.25">
      <c r="A22" s="32"/>
      <c r="B22" s="33" t="s">
        <v>21</v>
      </c>
      <c r="C22" s="34">
        <f t="shared" si="3"/>
        <v>0</v>
      </c>
      <c r="D22" s="208"/>
      <c r="E22" s="35"/>
      <c r="F22" s="345">
        <f>D22+E22</f>
        <v>0</v>
      </c>
      <c r="G22" s="208"/>
      <c r="H22" s="243"/>
      <c r="I22" s="347">
        <f>G22+H22</f>
        <v>0</v>
      </c>
      <c r="J22" s="243"/>
      <c r="K22" s="35"/>
      <c r="L22" s="193">
        <f>J22+K22</f>
        <v>0</v>
      </c>
      <c r="M22" s="310"/>
      <c r="N22" s="35"/>
      <c r="O22" s="347">
        <f>M22+N22</f>
        <v>0</v>
      </c>
      <c r="P22" s="36"/>
    </row>
    <row r="23" spans="1:16" ht="12.75" hidden="1" thickTop="1" x14ac:dyDescent="0.25">
      <c r="A23" s="37"/>
      <c r="B23" s="38" t="s">
        <v>22</v>
      </c>
      <c r="C23" s="39">
        <f>F23+I23+L23+O23</f>
        <v>0</v>
      </c>
      <c r="D23" s="209"/>
      <c r="E23" s="40"/>
      <c r="F23" s="146">
        <f>D23+E23</f>
        <v>0</v>
      </c>
      <c r="G23" s="209"/>
      <c r="H23" s="244"/>
      <c r="I23" s="303">
        <f>G23+H23</f>
        <v>0</v>
      </c>
      <c r="J23" s="244"/>
      <c r="K23" s="40"/>
      <c r="L23" s="194">
        <f>J23+K23</f>
        <v>0</v>
      </c>
      <c r="M23" s="358"/>
      <c r="N23" s="40"/>
      <c r="O23" s="303">
        <f>M23+N23</f>
        <v>0</v>
      </c>
      <c r="P23" s="381"/>
    </row>
    <row r="24" spans="1:16" s="21" customFormat="1" ht="25.5" thickTop="1" thickBot="1" x14ac:dyDescent="0.3">
      <c r="A24" s="41">
        <v>19300</v>
      </c>
      <c r="B24" s="41" t="s">
        <v>304</v>
      </c>
      <c r="C24" s="42">
        <f>F24+I24+O24</f>
        <v>513492</v>
      </c>
      <c r="D24" s="210">
        <v>512364</v>
      </c>
      <c r="E24" s="405">
        <v>800</v>
      </c>
      <c r="F24" s="406">
        <f>D24+E24</f>
        <v>513164</v>
      </c>
      <c r="G24" s="210"/>
      <c r="H24" s="504"/>
      <c r="I24" s="406">
        <f>G24+H24</f>
        <v>0</v>
      </c>
      <c r="J24" s="286" t="s">
        <v>23</v>
      </c>
      <c r="K24" s="505" t="s">
        <v>23</v>
      </c>
      <c r="L24" s="512" t="s">
        <v>23</v>
      </c>
      <c r="M24" s="470">
        <v>328</v>
      </c>
      <c r="N24" s="471"/>
      <c r="O24" s="472">
        <f>M24+N24</f>
        <v>328</v>
      </c>
      <c r="P24" s="331"/>
    </row>
    <row r="25" spans="1:16" s="21" customFormat="1" ht="24.75" hidden="1" thickTop="1" x14ac:dyDescent="0.25">
      <c r="A25" s="182"/>
      <c r="B25" s="45" t="s">
        <v>24</v>
      </c>
      <c r="C25" s="46">
        <f>F25</f>
        <v>0</v>
      </c>
      <c r="D25" s="211"/>
      <c r="E25" s="47"/>
      <c r="F25" s="280">
        <f>D25+E25</f>
        <v>0</v>
      </c>
      <c r="G25" s="212" t="s">
        <v>23</v>
      </c>
      <c r="H25" s="246" t="s">
        <v>23</v>
      </c>
      <c r="I25" s="49" t="s">
        <v>23</v>
      </c>
      <c r="J25" s="246" t="s">
        <v>23</v>
      </c>
      <c r="K25" s="48" t="s">
        <v>23</v>
      </c>
      <c r="L25" s="293" t="s">
        <v>23</v>
      </c>
      <c r="M25" s="312" t="s">
        <v>23</v>
      </c>
      <c r="N25" s="48" t="s">
        <v>23</v>
      </c>
      <c r="O25" s="49" t="s">
        <v>23</v>
      </c>
      <c r="P25" s="332"/>
    </row>
    <row r="26" spans="1:16" s="21" customFormat="1" ht="36.75" thickTop="1" x14ac:dyDescent="0.25">
      <c r="A26" s="45">
        <v>21300</v>
      </c>
      <c r="B26" s="45" t="s">
        <v>305</v>
      </c>
      <c r="C26" s="46">
        <f>L26</f>
        <v>4300</v>
      </c>
      <c r="D26" s="212" t="s">
        <v>23</v>
      </c>
      <c r="E26" s="409" t="s">
        <v>23</v>
      </c>
      <c r="F26" s="410" t="s">
        <v>23</v>
      </c>
      <c r="G26" s="212" t="s">
        <v>23</v>
      </c>
      <c r="H26" s="293" t="s">
        <v>23</v>
      </c>
      <c r="I26" s="410" t="s">
        <v>23</v>
      </c>
      <c r="J26" s="106">
        <f>SUM(J27,J31,J33,J36)</f>
        <v>4300</v>
      </c>
      <c r="K26" s="441">
        <f t="shared" ref="K26:L26" si="8">SUM(K27,K31,K33,K36)</f>
        <v>0</v>
      </c>
      <c r="L26" s="408">
        <f t="shared" si="8"/>
        <v>4300</v>
      </c>
      <c r="M26" s="312" t="s">
        <v>23</v>
      </c>
      <c r="N26" s="48" t="s">
        <v>23</v>
      </c>
      <c r="O26" s="49" t="s">
        <v>23</v>
      </c>
      <c r="P26" s="332"/>
    </row>
    <row r="27" spans="1:16" s="21" customFormat="1" ht="24" hidden="1" x14ac:dyDescent="0.25">
      <c r="A27" s="51">
        <v>21350</v>
      </c>
      <c r="B27" s="45" t="s">
        <v>25</v>
      </c>
      <c r="C27" s="46">
        <f t="shared" ref="C27:C40" si="9">L27</f>
        <v>0</v>
      </c>
      <c r="D27" s="212" t="s">
        <v>23</v>
      </c>
      <c r="E27" s="48" t="s">
        <v>23</v>
      </c>
      <c r="F27" s="270" t="s">
        <v>23</v>
      </c>
      <c r="G27" s="212" t="s">
        <v>23</v>
      </c>
      <c r="H27" s="246" t="s">
        <v>23</v>
      </c>
      <c r="I27" s="49" t="s">
        <v>23</v>
      </c>
      <c r="J27" s="106">
        <f>SUM(J28:J30)</f>
        <v>0</v>
      </c>
      <c r="K27" s="50">
        <f t="shared" ref="K27:L27" si="10">SUM(K28:K30)</f>
        <v>0</v>
      </c>
      <c r="L27" s="125">
        <f t="shared" si="10"/>
        <v>0</v>
      </c>
      <c r="M27" s="312" t="s">
        <v>23</v>
      </c>
      <c r="N27" s="48" t="s">
        <v>23</v>
      </c>
      <c r="O27" s="49" t="s">
        <v>23</v>
      </c>
      <c r="P27" s="332"/>
    </row>
    <row r="28" spans="1:16" hidden="1" x14ac:dyDescent="0.25">
      <c r="A28" s="32">
        <v>21351</v>
      </c>
      <c r="B28" s="52" t="s">
        <v>26</v>
      </c>
      <c r="C28" s="53">
        <f t="shared" si="9"/>
        <v>0</v>
      </c>
      <c r="D28" s="213" t="s">
        <v>23</v>
      </c>
      <c r="E28" s="54" t="s">
        <v>23</v>
      </c>
      <c r="F28" s="271" t="s">
        <v>23</v>
      </c>
      <c r="G28" s="213" t="s">
        <v>23</v>
      </c>
      <c r="H28" s="247" t="s">
        <v>23</v>
      </c>
      <c r="I28" s="56" t="s">
        <v>23</v>
      </c>
      <c r="J28" s="256"/>
      <c r="K28" s="55"/>
      <c r="L28" s="193">
        <f>J28+K28</f>
        <v>0</v>
      </c>
      <c r="M28" s="313" t="s">
        <v>23</v>
      </c>
      <c r="N28" s="54" t="s">
        <v>23</v>
      </c>
      <c r="O28" s="56" t="s">
        <v>23</v>
      </c>
      <c r="P28" s="333"/>
    </row>
    <row r="29" spans="1:16" hidden="1" x14ac:dyDescent="0.25">
      <c r="A29" s="37">
        <v>21352</v>
      </c>
      <c r="B29" s="57" t="s">
        <v>27</v>
      </c>
      <c r="C29" s="58">
        <f t="shared" si="9"/>
        <v>0</v>
      </c>
      <c r="D29" s="214" t="s">
        <v>23</v>
      </c>
      <c r="E29" s="59" t="s">
        <v>23</v>
      </c>
      <c r="F29" s="272" t="s">
        <v>23</v>
      </c>
      <c r="G29" s="214" t="s">
        <v>23</v>
      </c>
      <c r="H29" s="248" t="s">
        <v>23</v>
      </c>
      <c r="I29" s="61" t="s">
        <v>23</v>
      </c>
      <c r="J29" s="257"/>
      <c r="K29" s="60"/>
      <c r="L29" s="194">
        <f>J29+K29</f>
        <v>0</v>
      </c>
      <c r="M29" s="314" t="s">
        <v>23</v>
      </c>
      <c r="N29" s="59" t="s">
        <v>23</v>
      </c>
      <c r="O29" s="61" t="s">
        <v>23</v>
      </c>
      <c r="P29" s="334"/>
    </row>
    <row r="30" spans="1:16" ht="24" hidden="1" x14ac:dyDescent="0.25">
      <c r="A30" s="37">
        <v>21359</v>
      </c>
      <c r="B30" s="57" t="s">
        <v>28</v>
      </c>
      <c r="C30" s="58">
        <f t="shared" si="9"/>
        <v>0</v>
      </c>
      <c r="D30" s="214" t="s">
        <v>23</v>
      </c>
      <c r="E30" s="59" t="s">
        <v>23</v>
      </c>
      <c r="F30" s="272" t="s">
        <v>23</v>
      </c>
      <c r="G30" s="214" t="s">
        <v>23</v>
      </c>
      <c r="H30" s="248" t="s">
        <v>23</v>
      </c>
      <c r="I30" s="61" t="s">
        <v>23</v>
      </c>
      <c r="J30" s="257"/>
      <c r="K30" s="60"/>
      <c r="L30" s="194">
        <f>J30+K30</f>
        <v>0</v>
      </c>
      <c r="M30" s="314" t="s">
        <v>23</v>
      </c>
      <c r="N30" s="59" t="s">
        <v>23</v>
      </c>
      <c r="O30" s="61" t="s">
        <v>23</v>
      </c>
      <c r="P30" s="334"/>
    </row>
    <row r="31" spans="1:16" s="21" customFormat="1" ht="36" hidden="1" x14ac:dyDescent="0.25">
      <c r="A31" s="51">
        <v>21370</v>
      </c>
      <c r="B31" s="45" t="s">
        <v>29</v>
      </c>
      <c r="C31" s="46">
        <f t="shared" si="9"/>
        <v>0</v>
      </c>
      <c r="D31" s="212" t="s">
        <v>23</v>
      </c>
      <c r="E31" s="48" t="s">
        <v>23</v>
      </c>
      <c r="F31" s="270" t="s">
        <v>23</v>
      </c>
      <c r="G31" s="212" t="s">
        <v>23</v>
      </c>
      <c r="H31" s="246" t="s">
        <v>23</v>
      </c>
      <c r="I31" s="49" t="s">
        <v>23</v>
      </c>
      <c r="J31" s="106">
        <f>SUM(J32)</f>
        <v>0</v>
      </c>
      <c r="K31" s="50">
        <f t="shared" ref="K31:L31" si="11">SUM(K32)</f>
        <v>0</v>
      </c>
      <c r="L31" s="125">
        <f t="shared" si="11"/>
        <v>0</v>
      </c>
      <c r="M31" s="312" t="s">
        <v>23</v>
      </c>
      <c r="N31" s="48" t="s">
        <v>23</v>
      </c>
      <c r="O31" s="49" t="s">
        <v>23</v>
      </c>
      <c r="P31" s="332"/>
    </row>
    <row r="32" spans="1:16" ht="36" hidden="1" x14ac:dyDescent="0.25">
      <c r="A32" s="62">
        <v>21379</v>
      </c>
      <c r="B32" s="63" t="s">
        <v>30</v>
      </c>
      <c r="C32" s="64">
        <f t="shared" si="9"/>
        <v>0</v>
      </c>
      <c r="D32" s="215" t="s">
        <v>23</v>
      </c>
      <c r="E32" s="65" t="s">
        <v>23</v>
      </c>
      <c r="F32" s="71" t="s">
        <v>23</v>
      </c>
      <c r="G32" s="215" t="s">
        <v>23</v>
      </c>
      <c r="H32" s="249" t="s">
        <v>23</v>
      </c>
      <c r="I32" s="67" t="s">
        <v>23</v>
      </c>
      <c r="J32" s="265"/>
      <c r="K32" s="66"/>
      <c r="L32" s="350">
        <f>J32+K32</f>
        <v>0</v>
      </c>
      <c r="M32" s="315" t="s">
        <v>23</v>
      </c>
      <c r="N32" s="65" t="s">
        <v>23</v>
      </c>
      <c r="O32" s="67" t="s">
        <v>23</v>
      </c>
      <c r="P32" s="335"/>
    </row>
    <row r="33" spans="1:16" s="21" customFormat="1" hidden="1" x14ac:dyDescent="0.25">
      <c r="A33" s="51">
        <v>21380</v>
      </c>
      <c r="B33" s="45" t="s">
        <v>31</v>
      </c>
      <c r="C33" s="46">
        <f t="shared" si="9"/>
        <v>0</v>
      </c>
      <c r="D33" s="212" t="s">
        <v>23</v>
      </c>
      <c r="E33" s="48" t="s">
        <v>23</v>
      </c>
      <c r="F33" s="270" t="s">
        <v>23</v>
      </c>
      <c r="G33" s="212" t="s">
        <v>23</v>
      </c>
      <c r="H33" s="246" t="s">
        <v>23</v>
      </c>
      <c r="I33" s="49" t="s">
        <v>23</v>
      </c>
      <c r="J33" s="106">
        <f>SUM(J34:J35)</f>
        <v>0</v>
      </c>
      <c r="K33" s="50">
        <f t="shared" ref="K33:L33" si="12">SUM(K34:K35)</f>
        <v>0</v>
      </c>
      <c r="L33" s="125">
        <f t="shared" si="12"/>
        <v>0</v>
      </c>
      <c r="M33" s="312" t="s">
        <v>23</v>
      </c>
      <c r="N33" s="48" t="s">
        <v>23</v>
      </c>
      <c r="O33" s="49" t="s">
        <v>23</v>
      </c>
      <c r="P33" s="332"/>
    </row>
    <row r="34" spans="1:16" hidden="1" x14ac:dyDescent="0.25">
      <c r="A34" s="33">
        <v>21381</v>
      </c>
      <c r="B34" s="52" t="s">
        <v>306</v>
      </c>
      <c r="C34" s="53">
        <f t="shared" si="9"/>
        <v>0</v>
      </c>
      <c r="D34" s="213" t="s">
        <v>23</v>
      </c>
      <c r="E34" s="54" t="s">
        <v>23</v>
      </c>
      <c r="F34" s="271" t="s">
        <v>23</v>
      </c>
      <c r="G34" s="213" t="s">
        <v>23</v>
      </c>
      <c r="H34" s="247" t="s">
        <v>23</v>
      </c>
      <c r="I34" s="56" t="s">
        <v>23</v>
      </c>
      <c r="J34" s="256"/>
      <c r="K34" s="55"/>
      <c r="L34" s="193">
        <f>J34+K34</f>
        <v>0</v>
      </c>
      <c r="M34" s="313" t="s">
        <v>23</v>
      </c>
      <c r="N34" s="54" t="s">
        <v>23</v>
      </c>
      <c r="O34" s="56" t="s">
        <v>23</v>
      </c>
      <c r="P34" s="333"/>
    </row>
    <row r="35" spans="1:16" ht="24" hidden="1" x14ac:dyDescent="0.25">
      <c r="A35" s="38">
        <v>21383</v>
      </c>
      <c r="B35" s="57" t="s">
        <v>32</v>
      </c>
      <c r="C35" s="58">
        <f t="shared" si="9"/>
        <v>0</v>
      </c>
      <c r="D35" s="214" t="s">
        <v>23</v>
      </c>
      <c r="E35" s="59" t="s">
        <v>23</v>
      </c>
      <c r="F35" s="272" t="s">
        <v>23</v>
      </c>
      <c r="G35" s="214" t="s">
        <v>23</v>
      </c>
      <c r="H35" s="248" t="s">
        <v>23</v>
      </c>
      <c r="I35" s="61" t="s">
        <v>23</v>
      </c>
      <c r="J35" s="257"/>
      <c r="K35" s="60"/>
      <c r="L35" s="194">
        <f>J35+K35</f>
        <v>0</v>
      </c>
      <c r="M35" s="314" t="s">
        <v>23</v>
      </c>
      <c r="N35" s="59" t="s">
        <v>23</v>
      </c>
      <c r="O35" s="61" t="s">
        <v>23</v>
      </c>
      <c r="P35" s="334"/>
    </row>
    <row r="36" spans="1:16" s="21" customFormat="1" ht="25.5" customHeight="1" x14ac:dyDescent="0.25">
      <c r="A36" s="51">
        <v>21390</v>
      </c>
      <c r="B36" s="45" t="s">
        <v>307</v>
      </c>
      <c r="C36" s="46">
        <f t="shared" si="9"/>
        <v>4300</v>
      </c>
      <c r="D36" s="212" t="s">
        <v>23</v>
      </c>
      <c r="E36" s="409" t="s">
        <v>23</v>
      </c>
      <c r="F36" s="410" t="s">
        <v>23</v>
      </c>
      <c r="G36" s="212" t="s">
        <v>23</v>
      </c>
      <c r="H36" s="293" t="s">
        <v>23</v>
      </c>
      <c r="I36" s="410" t="s">
        <v>23</v>
      </c>
      <c r="J36" s="106">
        <f>SUM(J37:J40)</f>
        <v>4300</v>
      </c>
      <c r="K36" s="441">
        <f t="shared" ref="K36:L36" si="13">SUM(K37:K40)</f>
        <v>0</v>
      </c>
      <c r="L36" s="408">
        <f t="shared" si="13"/>
        <v>4300</v>
      </c>
      <c r="M36" s="312" t="s">
        <v>23</v>
      </c>
      <c r="N36" s="48" t="s">
        <v>23</v>
      </c>
      <c r="O36" s="49" t="s">
        <v>23</v>
      </c>
      <c r="P36" s="332"/>
    </row>
    <row r="37" spans="1:16" ht="24" hidden="1" x14ac:dyDescent="0.25">
      <c r="A37" s="33">
        <v>21391</v>
      </c>
      <c r="B37" s="52" t="s">
        <v>33</v>
      </c>
      <c r="C37" s="53">
        <f t="shared" si="9"/>
        <v>0</v>
      </c>
      <c r="D37" s="213" t="s">
        <v>23</v>
      </c>
      <c r="E37" s="54" t="s">
        <v>23</v>
      </c>
      <c r="F37" s="271" t="s">
        <v>23</v>
      </c>
      <c r="G37" s="213" t="s">
        <v>23</v>
      </c>
      <c r="H37" s="247" t="s">
        <v>23</v>
      </c>
      <c r="I37" s="56" t="s">
        <v>23</v>
      </c>
      <c r="J37" s="256"/>
      <c r="K37" s="55"/>
      <c r="L37" s="193">
        <f>J37+K37</f>
        <v>0</v>
      </c>
      <c r="M37" s="313" t="s">
        <v>23</v>
      </c>
      <c r="N37" s="54" t="s">
        <v>23</v>
      </c>
      <c r="O37" s="56" t="s">
        <v>23</v>
      </c>
      <c r="P37" s="333"/>
    </row>
    <row r="38" spans="1:16" hidden="1" x14ac:dyDescent="0.25">
      <c r="A38" s="38">
        <v>21393</v>
      </c>
      <c r="B38" s="57" t="s">
        <v>34</v>
      </c>
      <c r="C38" s="58">
        <f t="shared" si="9"/>
        <v>0</v>
      </c>
      <c r="D38" s="214" t="s">
        <v>23</v>
      </c>
      <c r="E38" s="59" t="s">
        <v>23</v>
      </c>
      <c r="F38" s="272" t="s">
        <v>23</v>
      </c>
      <c r="G38" s="214" t="s">
        <v>23</v>
      </c>
      <c r="H38" s="248" t="s">
        <v>23</v>
      </c>
      <c r="I38" s="61" t="s">
        <v>23</v>
      </c>
      <c r="J38" s="257"/>
      <c r="K38" s="60"/>
      <c r="L38" s="194">
        <f>J38+K38</f>
        <v>0</v>
      </c>
      <c r="M38" s="314" t="s">
        <v>23</v>
      </c>
      <c r="N38" s="59" t="s">
        <v>23</v>
      </c>
      <c r="O38" s="61" t="s">
        <v>23</v>
      </c>
      <c r="P38" s="334"/>
    </row>
    <row r="39" spans="1:16" hidden="1" x14ac:dyDescent="0.25">
      <c r="A39" s="38">
        <v>21395</v>
      </c>
      <c r="B39" s="57" t="s">
        <v>35</v>
      </c>
      <c r="C39" s="58">
        <f t="shared" si="9"/>
        <v>0</v>
      </c>
      <c r="D39" s="214" t="s">
        <v>23</v>
      </c>
      <c r="E39" s="59" t="s">
        <v>23</v>
      </c>
      <c r="F39" s="272" t="s">
        <v>23</v>
      </c>
      <c r="G39" s="214" t="s">
        <v>23</v>
      </c>
      <c r="H39" s="248" t="s">
        <v>23</v>
      </c>
      <c r="I39" s="61" t="s">
        <v>23</v>
      </c>
      <c r="J39" s="257"/>
      <c r="K39" s="60"/>
      <c r="L39" s="194">
        <f>J39+K39</f>
        <v>0</v>
      </c>
      <c r="M39" s="314" t="s">
        <v>23</v>
      </c>
      <c r="N39" s="59" t="s">
        <v>23</v>
      </c>
      <c r="O39" s="61" t="s">
        <v>23</v>
      </c>
      <c r="P39" s="334"/>
    </row>
    <row r="40" spans="1:16" ht="24" x14ac:dyDescent="0.25">
      <c r="A40" s="184">
        <v>21399</v>
      </c>
      <c r="B40" s="162" t="s">
        <v>36</v>
      </c>
      <c r="C40" s="163">
        <f t="shared" si="9"/>
        <v>4300</v>
      </c>
      <c r="D40" s="216" t="s">
        <v>23</v>
      </c>
      <c r="E40" s="417" t="s">
        <v>23</v>
      </c>
      <c r="F40" s="418" t="s">
        <v>23</v>
      </c>
      <c r="G40" s="216" t="s">
        <v>23</v>
      </c>
      <c r="H40" s="295" t="s">
        <v>23</v>
      </c>
      <c r="I40" s="418" t="s">
        <v>23</v>
      </c>
      <c r="J40" s="287">
        <v>4300</v>
      </c>
      <c r="K40" s="516"/>
      <c r="L40" s="518">
        <f>J40+K40</f>
        <v>4300</v>
      </c>
      <c r="M40" s="316" t="s">
        <v>23</v>
      </c>
      <c r="N40" s="76" t="s">
        <v>23</v>
      </c>
      <c r="O40" s="186" t="s">
        <v>23</v>
      </c>
      <c r="P40" s="336"/>
    </row>
    <row r="41" spans="1:16" s="21" customFormat="1" ht="26.25" hidden="1" customHeight="1" x14ac:dyDescent="0.25">
      <c r="A41" s="187">
        <v>21420</v>
      </c>
      <c r="B41" s="188" t="s">
        <v>37</v>
      </c>
      <c r="C41" s="82">
        <f>F41</f>
        <v>0</v>
      </c>
      <c r="D41" s="79">
        <f>SUM(D42)</f>
        <v>0</v>
      </c>
      <c r="E41" s="166">
        <f t="shared" ref="E41:F41" si="14">SUM(E42)</f>
        <v>0</v>
      </c>
      <c r="F41" s="274">
        <f t="shared" si="14"/>
        <v>0</v>
      </c>
      <c r="G41" s="218" t="s">
        <v>23</v>
      </c>
      <c r="H41" s="251" t="s">
        <v>23</v>
      </c>
      <c r="I41" s="183" t="s">
        <v>23</v>
      </c>
      <c r="J41" s="251" t="s">
        <v>23</v>
      </c>
      <c r="K41" s="80" t="s">
        <v>23</v>
      </c>
      <c r="L41" s="294" t="s">
        <v>23</v>
      </c>
      <c r="M41" s="317" t="s">
        <v>23</v>
      </c>
      <c r="N41" s="80" t="s">
        <v>23</v>
      </c>
      <c r="O41" s="183" t="s">
        <v>23</v>
      </c>
      <c r="P41" s="337"/>
    </row>
    <row r="42" spans="1:16" s="21" customFormat="1" ht="26.25" hidden="1" customHeight="1" x14ac:dyDescent="0.25">
      <c r="A42" s="184">
        <v>21429</v>
      </c>
      <c r="B42" s="162" t="s">
        <v>310</v>
      </c>
      <c r="C42" s="163">
        <f>F42</f>
        <v>0</v>
      </c>
      <c r="D42" s="217"/>
      <c r="E42" s="189"/>
      <c r="F42" s="285">
        <f>D42+E42</f>
        <v>0</v>
      </c>
      <c r="G42" s="216" t="s">
        <v>23</v>
      </c>
      <c r="H42" s="250" t="s">
        <v>23</v>
      </c>
      <c r="I42" s="186" t="s">
        <v>23</v>
      </c>
      <c r="J42" s="250" t="s">
        <v>23</v>
      </c>
      <c r="K42" s="76" t="s">
        <v>23</v>
      </c>
      <c r="L42" s="295" t="s">
        <v>23</v>
      </c>
      <c r="M42" s="316" t="s">
        <v>23</v>
      </c>
      <c r="N42" s="76" t="s">
        <v>23</v>
      </c>
      <c r="O42" s="186" t="s">
        <v>23</v>
      </c>
      <c r="P42" s="336"/>
    </row>
    <row r="43" spans="1:16" s="21" customFormat="1" ht="24" hidden="1" x14ac:dyDescent="0.25">
      <c r="A43" s="51">
        <v>21490</v>
      </c>
      <c r="B43" s="45" t="s">
        <v>38</v>
      </c>
      <c r="C43" s="68">
        <f>F43+I43+L43</f>
        <v>0</v>
      </c>
      <c r="D43" s="74">
        <f>D44</f>
        <v>0</v>
      </c>
      <c r="E43" s="75">
        <f t="shared" ref="E43:L43" si="15">E44</f>
        <v>0</v>
      </c>
      <c r="F43" s="275">
        <f t="shared" si="15"/>
        <v>0</v>
      </c>
      <c r="G43" s="74">
        <f t="shared" si="15"/>
        <v>0</v>
      </c>
      <c r="H43" s="198">
        <f t="shared" si="15"/>
        <v>0</v>
      </c>
      <c r="I43" s="288">
        <f t="shared" si="15"/>
        <v>0</v>
      </c>
      <c r="J43" s="198">
        <f t="shared" si="15"/>
        <v>0</v>
      </c>
      <c r="K43" s="75">
        <f t="shared" si="15"/>
        <v>0</v>
      </c>
      <c r="L43" s="197">
        <f t="shared" si="15"/>
        <v>0</v>
      </c>
      <c r="M43" s="312" t="s">
        <v>23</v>
      </c>
      <c r="N43" s="48" t="s">
        <v>23</v>
      </c>
      <c r="O43" s="49" t="s">
        <v>23</v>
      </c>
      <c r="P43" s="332"/>
    </row>
    <row r="44" spans="1:16" s="21" customFormat="1" ht="24" hidden="1" x14ac:dyDescent="0.25">
      <c r="A44" s="38">
        <v>21499</v>
      </c>
      <c r="B44" s="57" t="s">
        <v>39</v>
      </c>
      <c r="C44" s="202">
        <f>F44+I44+L44</f>
        <v>0</v>
      </c>
      <c r="D44" s="296"/>
      <c r="E44" s="70"/>
      <c r="F44" s="144">
        <f>D44+E44</f>
        <v>0</v>
      </c>
      <c r="G44" s="296"/>
      <c r="H44" s="297"/>
      <c r="I44" s="349">
        <f>G44+H44</f>
        <v>0</v>
      </c>
      <c r="J44" s="297"/>
      <c r="K44" s="70"/>
      <c r="L44" s="350">
        <f>J44+K44</f>
        <v>0</v>
      </c>
      <c r="M44" s="315" t="s">
        <v>23</v>
      </c>
      <c r="N44" s="65" t="s">
        <v>23</v>
      </c>
      <c r="O44" s="67" t="s">
        <v>23</v>
      </c>
      <c r="P44" s="335"/>
    </row>
    <row r="45" spans="1:16" ht="12.75" hidden="1" customHeight="1" x14ac:dyDescent="0.25">
      <c r="A45" s="72">
        <v>23000</v>
      </c>
      <c r="B45" s="73" t="s">
        <v>40</v>
      </c>
      <c r="C45" s="68">
        <f>O45</f>
        <v>0</v>
      </c>
      <c r="D45" s="212" t="s">
        <v>23</v>
      </c>
      <c r="E45" s="48" t="s">
        <v>23</v>
      </c>
      <c r="F45" s="270" t="s">
        <v>23</v>
      </c>
      <c r="G45" s="212" t="s">
        <v>23</v>
      </c>
      <c r="H45" s="246" t="s">
        <v>23</v>
      </c>
      <c r="I45" s="49" t="s">
        <v>23</v>
      </c>
      <c r="J45" s="246" t="s">
        <v>23</v>
      </c>
      <c r="K45" s="48" t="s">
        <v>23</v>
      </c>
      <c r="L45" s="293" t="s">
        <v>23</v>
      </c>
      <c r="M45" s="68">
        <f>SUM(M46:M47)</f>
        <v>0</v>
      </c>
      <c r="N45" s="75">
        <f t="shared" ref="N45:O45" si="16">SUM(N46:N47)</f>
        <v>0</v>
      </c>
      <c r="O45" s="288">
        <f t="shared" si="16"/>
        <v>0</v>
      </c>
      <c r="P45" s="338"/>
    </row>
    <row r="46" spans="1:16" ht="24" hidden="1" x14ac:dyDescent="0.25">
      <c r="A46" s="77">
        <v>23410</v>
      </c>
      <c r="B46" s="78" t="s">
        <v>41</v>
      </c>
      <c r="C46" s="82">
        <f t="shared" ref="C46:C47" si="17">O46</f>
        <v>0</v>
      </c>
      <c r="D46" s="218" t="s">
        <v>23</v>
      </c>
      <c r="E46" s="80" t="s">
        <v>23</v>
      </c>
      <c r="F46" s="276" t="s">
        <v>23</v>
      </c>
      <c r="G46" s="218" t="s">
        <v>23</v>
      </c>
      <c r="H46" s="251" t="s">
        <v>23</v>
      </c>
      <c r="I46" s="183" t="s">
        <v>23</v>
      </c>
      <c r="J46" s="251" t="s">
        <v>23</v>
      </c>
      <c r="K46" s="80" t="s">
        <v>23</v>
      </c>
      <c r="L46" s="294" t="s">
        <v>23</v>
      </c>
      <c r="M46" s="318"/>
      <c r="N46" s="298"/>
      <c r="O46" s="167">
        <f>M46+N46</f>
        <v>0</v>
      </c>
      <c r="P46" s="81"/>
    </row>
    <row r="47" spans="1:16" ht="24" hidden="1" x14ac:dyDescent="0.25">
      <c r="A47" s="77">
        <v>23510</v>
      </c>
      <c r="B47" s="78" t="s">
        <v>42</v>
      </c>
      <c r="C47" s="82">
        <f t="shared" si="17"/>
        <v>0</v>
      </c>
      <c r="D47" s="218" t="s">
        <v>23</v>
      </c>
      <c r="E47" s="80" t="s">
        <v>23</v>
      </c>
      <c r="F47" s="276" t="s">
        <v>23</v>
      </c>
      <c r="G47" s="218" t="s">
        <v>23</v>
      </c>
      <c r="H47" s="251" t="s">
        <v>23</v>
      </c>
      <c r="I47" s="183" t="s">
        <v>23</v>
      </c>
      <c r="J47" s="251" t="s">
        <v>23</v>
      </c>
      <c r="K47" s="80" t="s">
        <v>23</v>
      </c>
      <c r="L47" s="294" t="s">
        <v>23</v>
      </c>
      <c r="M47" s="318"/>
      <c r="N47" s="298"/>
      <c r="O47" s="167">
        <f>M47+N47</f>
        <v>0</v>
      </c>
      <c r="P47" s="81"/>
    </row>
    <row r="48" spans="1:16" x14ac:dyDescent="0.25">
      <c r="A48" s="83"/>
      <c r="B48" s="78"/>
      <c r="C48" s="84"/>
      <c r="D48" s="352"/>
      <c r="E48" s="430"/>
      <c r="F48" s="429"/>
      <c r="G48" s="352"/>
      <c r="H48" s="506"/>
      <c r="I48" s="513"/>
      <c r="J48" s="357"/>
      <c r="K48" s="508"/>
      <c r="L48" s="421"/>
      <c r="M48" s="318"/>
      <c r="N48" s="298"/>
      <c r="O48" s="167"/>
      <c r="P48" s="81"/>
    </row>
    <row r="49" spans="1:16" s="21" customFormat="1" x14ac:dyDescent="0.25">
      <c r="A49" s="85"/>
      <c r="B49" s="86" t="s">
        <v>43</v>
      </c>
      <c r="C49" s="87"/>
      <c r="D49" s="353"/>
      <c r="E49" s="431"/>
      <c r="F49" s="432"/>
      <c r="G49" s="353"/>
      <c r="H49" s="507"/>
      <c r="I49" s="432"/>
      <c r="J49" s="356"/>
      <c r="K49" s="431"/>
      <c r="L49" s="432"/>
      <c r="M49" s="359"/>
      <c r="N49" s="354"/>
      <c r="O49" s="168"/>
      <c r="P49" s="339"/>
    </row>
    <row r="50" spans="1:16" s="21" customFormat="1" ht="12.75" thickBot="1" x14ac:dyDescent="0.3">
      <c r="A50" s="88"/>
      <c r="B50" s="22" t="s">
        <v>44</v>
      </c>
      <c r="C50" s="89">
        <f t="shared" si="3"/>
        <v>517792</v>
      </c>
      <c r="D50" s="219">
        <f>SUM(D51,D283)</f>
        <v>512364</v>
      </c>
      <c r="E50" s="433">
        <f t="shared" ref="E50:F50" si="18">SUM(E51,E283)</f>
        <v>800</v>
      </c>
      <c r="F50" s="434">
        <f t="shared" si="18"/>
        <v>513164</v>
      </c>
      <c r="G50" s="219">
        <f>SUM(G51,G283)</f>
        <v>0</v>
      </c>
      <c r="H50" s="177">
        <f t="shared" ref="H50:I50" si="19">SUM(H51,H283)</f>
        <v>0</v>
      </c>
      <c r="I50" s="434">
        <f t="shared" si="19"/>
        <v>0</v>
      </c>
      <c r="J50" s="252">
        <f>SUM(J51,J283)</f>
        <v>4300</v>
      </c>
      <c r="K50" s="433">
        <f t="shared" ref="K50:L50" si="20">SUM(K51,K283)</f>
        <v>0</v>
      </c>
      <c r="L50" s="434">
        <f t="shared" si="20"/>
        <v>4300</v>
      </c>
      <c r="M50" s="89">
        <f>SUM(M51,M283)</f>
        <v>328</v>
      </c>
      <c r="N50" s="90">
        <f t="shared" ref="N50:O50" si="21">SUM(N51,N283)</f>
        <v>0</v>
      </c>
      <c r="O50" s="91">
        <f t="shared" si="21"/>
        <v>328</v>
      </c>
      <c r="P50" s="340"/>
    </row>
    <row r="51" spans="1:16" s="21" customFormat="1" ht="36.75" thickTop="1" x14ac:dyDescent="0.25">
      <c r="A51" s="92"/>
      <c r="B51" s="93" t="s">
        <v>45</v>
      </c>
      <c r="C51" s="94">
        <f t="shared" si="3"/>
        <v>517792</v>
      </c>
      <c r="D51" s="220">
        <f>SUM(D52,D194)</f>
        <v>512364</v>
      </c>
      <c r="E51" s="435">
        <f t="shared" ref="E51:F51" si="22">SUM(E52,E194)</f>
        <v>800</v>
      </c>
      <c r="F51" s="436">
        <f t="shared" si="22"/>
        <v>513164</v>
      </c>
      <c r="G51" s="220">
        <f>SUM(G52,G194)</f>
        <v>0</v>
      </c>
      <c r="H51" s="199">
        <f t="shared" ref="H51:I51" si="23">SUM(H52,H194)</f>
        <v>0</v>
      </c>
      <c r="I51" s="436">
        <f t="shared" si="23"/>
        <v>0</v>
      </c>
      <c r="J51" s="253">
        <f>SUM(J52,J194)</f>
        <v>4300</v>
      </c>
      <c r="K51" s="435">
        <f t="shared" ref="K51:L51" si="24">SUM(K52,K194)</f>
        <v>0</v>
      </c>
      <c r="L51" s="436">
        <f t="shared" si="24"/>
        <v>4300</v>
      </c>
      <c r="M51" s="94">
        <f>SUM(M52,M194)</f>
        <v>328</v>
      </c>
      <c r="N51" s="95">
        <f t="shared" ref="N51:O51" si="25">SUM(N52,N194)</f>
        <v>0</v>
      </c>
      <c r="O51" s="96">
        <f t="shared" si="25"/>
        <v>328</v>
      </c>
      <c r="P51" s="341"/>
    </row>
    <row r="52" spans="1:16" s="21" customFormat="1" ht="24" x14ac:dyDescent="0.25">
      <c r="A52" s="97"/>
      <c r="B52" s="16" t="s">
        <v>46</v>
      </c>
      <c r="C52" s="98">
        <f t="shared" si="3"/>
        <v>517067</v>
      </c>
      <c r="D52" s="221">
        <f>SUM(D53,D75,D173,D187)</f>
        <v>511639</v>
      </c>
      <c r="E52" s="437">
        <f t="shared" ref="E52:F52" si="26">SUM(E53,E75,E173,E187)</f>
        <v>800</v>
      </c>
      <c r="F52" s="438">
        <f t="shared" si="26"/>
        <v>512439</v>
      </c>
      <c r="G52" s="221">
        <f>SUM(G53,G75,G173,G187)</f>
        <v>0</v>
      </c>
      <c r="H52" s="200">
        <f t="shared" ref="H52:I52" si="27">SUM(H53,H75,H173,H187)</f>
        <v>0</v>
      </c>
      <c r="I52" s="438">
        <f t="shared" si="27"/>
        <v>0</v>
      </c>
      <c r="J52" s="254">
        <f>SUM(J53,J75,J173,J187)</f>
        <v>4300</v>
      </c>
      <c r="K52" s="437">
        <f t="shared" ref="K52:L52" si="28">SUM(K53,K75,K173,K187)</f>
        <v>0</v>
      </c>
      <c r="L52" s="438">
        <f t="shared" si="28"/>
        <v>4300</v>
      </c>
      <c r="M52" s="98">
        <f>SUM(M53,M75,M173,M187)</f>
        <v>328</v>
      </c>
      <c r="N52" s="99">
        <f t="shared" ref="N52:O52" si="29">SUM(N53,N75,N173,N187)</f>
        <v>0</v>
      </c>
      <c r="O52" s="100">
        <f t="shared" si="29"/>
        <v>328</v>
      </c>
      <c r="P52" s="342"/>
    </row>
    <row r="53" spans="1:16" s="21" customFormat="1" x14ac:dyDescent="0.25">
      <c r="A53" s="101">
        <v>1000</v>
      </c>
      <c r="B53" s="101" t="s">
        <v>47</v>
      </c>
      <c r="C53" s="102">
        <f t="shared" si="3"/>
        <v>416887</v>
      </c>
      <c r="D53" s="222">
        <f>SUM(D54,D67)</f>
        <v>416887</v>
      </c>
      <c r="E53" s="439">
        <f t="shared" ref="E53:F53" si="30">SUM(E54,E67)</f>
        <v>0</v>
      </c>
      <c r="F53" s="440">
        <f t="shared" si="30"/>
        <v>416887</v>
      </c>
      <c r="G53" s="222">
        <f>SUM(G54,G67)</f>
        <v>0</v>
      </c>
      <c r="H53" s="137">
        <f t="shared" ref="H53:I53" si="31">SUM(H54,H67)</f>
        <v>0</v>
      </c>
      <c r="I53" s="440">
        <f t="shared" si="31"/>
        <v>0</v>
      </c>
      <c r="J53" s="255">
        <f>SUM(J54,J67)</f>
        <v>0</v>
      </c>
      <c r="K53" s="439">
        <f t="shared" ref="K53:L53" si="32">SUM(K54,K67)</f>
        <v>0</v>
      </c>
      <c r="L53" s="440">
        <f t="shared" si="32"/>
        <v>0</v>
      </c>
      <c r="M53" s="102">
        <f>SUM(M54,M67)</f>
        <v>0</v>
      </c>
      <c r="N53" s="103">
        <f t="shared" ref="N53:O53" si="33">SUM(N54,N67)</f>
        <v>0</v>
      </c>
      <c r="O53" s="104">
        <f t="shared" si="33"/>
        <v>0</v>
      </c>
      <c r="P53" s="343"/>
    </row>
    <row r="54" spans="1:16" x14ac:dyDescent="0.25">
      <c r="A54" s="45">
        <v>1100</v>
      </c>
      <c r="B54" s="105" t="s">
        <v>48</v>
      </c>
      <c r="C54" s="46">
        <f t="shared" si="3"/>
        <v>309112</v>
      </c>
      <c r="D54" s="223">
        <f>SUM(D55,D58,D66)</f>
        <v>309112</v>
      </c>
      <c r="E54" s="441">
        <f t="shared" ref="E54:F54" si="34">SUM(E55,E58,E66)</f>
        <v>0</v>
      </c>
      <c r="F54" s="408">
        <f t="shared" si="34"/>
        <v>309112</v>
      </c>
      <c r="G54" s="223">
        <f>SUM(G55,G58,G66)</f>
        <v>0</v>
      </c>
      <c r="H54" s="125">
        <f t="shared" ref="H54:I54" si="35">SUM(H55,H58,H66)</f>
        <v>0</v>
      </c>
      <c r="I54" s="408">
        <f t="shared" si="35"/>
        <v>0</v>
      </c>
      <c r="J54" s="106">
        <f>SUM(J55,J58,J66)</f>
        <v>0</v>
      </c>
      <c r="K54" s="441">
        <f t="shared" ref="K54:L54" si="36">SUM(K55,K58,K66)</f>
        <v>0</v>
      </c>
      <c r="L54" s="408">
        <f t="shared" si="36"/>
        <v>0</v>
      </c>
      <c r="M54" s="129">
        <f>SUM(M55,M58,M66)</f>
        <v>0</v>
      </c>
      <c r="N54" s="130">
        <f t="shared" ref="N54:O54" si="37">SUM(N55,N58,N66)</f>
        <v>0</v>
      </c>
      <c r="O54" s="289">
        <f t="shared" si="37"/>
        <v>0</v>
      </c>
      <c r="P54" s="344"/>
    </row>
    <row r="55" spans="1:16" x14ac:dyDescent="0.25">
      <c r="A55" s="107">
        <v>1110</v>
      </c>
      <c r="B55" s="78" t="s">
        <v>49</v>
      </c>
      <c r="C55" s="84">
        <f t="shared" si="3"/>
        <v>245786</v>
      </c>
      <c r="D55" s="131">
        <f>SUM(D56:D57)</f>
        <v>245786</v>
      </c>
      <c r="E55" s="442">
        <f t="shared" ref="E55:F55" si="38">SUM(E56:E57)</f>
        <v>0</v>
      </c>
      <c r="F55" s="443">
        <f t="shared" si="38"/>
        <v>245786</v>
      </c>
      <c r="G55" s="131">
        <f>SUM(G56:G57)</f>
        <v>0</v>
      </c>
      <c r="H55" s="136">
        <f t="shared" ref="H55:I55" si="39">SUM(H56:H57)</f>
        <v>0</v>
      </c>
      <c r="I55" s="443">
        <f t="shared" si="39"/>
        <v>0</v>
      </c>
      <c r="J55" s="201">
        <f>SUM(J56:J57)</f>
        <v>0</v>
      </c>
      <c r="K55" s="442">
        <f t="shared" ref="K55:L55" si="40">SUM(K56:K57)</f>
        <v>0</v>
      </c>
      <c r="L55" s="443">
        <f t="shared" si="40"/>
        <v>0</v>
      </c>
      <c r="M55" s="84">
        <f>SUM(M56:M57)</f>
        <v>0</v>
      </c>
      <c r="N55" s="108">
        <f t="shared" ref="N55:O55" si="41">SUM(N56:N57)</f>
        <v>0</v>
      </c>
      <c r="O55" s="109">
        <f t="shared" si="41"/>
        <v>0</v>
      </c>
      <c r="P55" s="116"/>
    </row>
    <row r="56" spans="1:16" hidden="1" x14ac:dyDescent="0.25">
      <c r="A56" s="33">
        <v>1111</v>
      </c>
      <c r="B56" s="52" t="s">
        <v>50</v>
      </c>
      <c r="C56" s="53">
        <f t="shared" si="3"/>
        <v>0</v>
      </c>
      <c r="D56" s="224"/>
      <c r="E56" s="55"/>
      <c r="F56" s="282">
        <f t="shared" ref="F56:F57" si="42">D56+E56</f>
        <v>0</v>
      </c>
      <c r="G56" s="224"/>
      <c r="H56" s="256"/>
      <c r="I56" s="119">
        <f t="shared" ref="I56:I57" si="43">G56+H56</f>
        <v>0</v>
      </c>
      <c r="J56" s="256"/>
      <c r="K56" s="55"/>
      <c r="L56" s="139">
        <f t="shared" ref="L56:L57" si="44">J56+K56</f>
        <v>0</v>
      </c>
      <c r="M56" s="319"/>
      <c r="N56" s="55"/>
      <c r="O56" s="119">
        <f>M56+N56</f>
        <v>0</v>
      </c>
      <c r="P56" s="110"/>
    </row>
    <row r="57" spans="1:16" ht="24" customHeight="1" x14ac:dyDescent="0.25">
      <c r="A57" s="38">
        <v>1119</v>
      </c>
      <c r="B57" s="57" t="s">
        <v>51</v>
      </c>
      <c r="C57" s="58">
        <f t="shared" si="3"/>
        <v>245786</v>
      </c>
      <c r="D57" s="225">
        <v>245786</v>
      </c>
      <c r="E57" s="446"/>
      <c r="F57" s="404">
        <f t="shared" si="42"/>
        <v>245786</v>
      </c>
      <c r="G57" s="225"/>
      <c r="H57" s="511"/>
      <c r="I57" s="404">
        <f t="shared" si="43"/>
        <v>0</v>
      </c>
      <c r="J57" s="257"/>
      <c r="K57" s="446"/>
      <c r="L57" s="404">
        <f t="shared" si="44"/>
        <v>0</v>
      </c>
      <c r="M57" s="320"/>
      <c r="N57" s="60"/>
      <c r="O57" s="114">
        <f>M57+N57</f>
        <v>0</v>
      </c>
      <c r="P57" s="111"/>
    </row>
    <row r="58" spans="1:16" x14ac:dyDescent="0.25">
      <c r="A58" s="112">
        <v>1140</v>
      </c>
      <c r="B58" s="57" t="s">
        <v>295</v>
      </c>
      <c r="C58" s="58">
        <f t="shared" si="3"/>
        <v>63326</v>
      </c>
      <c r="D58" s="226">
        <f>SUM(D59:D65)</f>
        <v>63326</v>
      </c>
      <c r="E58" s="447">
        <f t="shared" ref="E58:F58" si="45">SUM(E59:E65)</f>
        <v>0</v>
      </c>
      <c r="F58" s="404">
        <f t="shared" si="45"/>
        <v>63326</v>
      </c>
      <c r="G58" s="226">
        <f>SUM(G59:G65)</f>
        <v>0</v>
      </c>
      <c r="H58" s="135">
        <f t="shared" ref="H58:I58" si="46">SUM(H59:H65)</f>
        <v>0</v>
      </c>
      <c r="I58" s="404">
        <f t="shared" si="46"/>
        <v>0</v>
      </c>
      <c r="J58" s="120">
        <f>SUM(J59:J65)</f>
        <v>0</v>
      </c>
      <c r="K58" s="447">
        <f t="shared" ref="K58:L58" si="47">SUM(K59:K65)</f>
        <v>0</v>
      </c>
      <c r="L58" s="404">
        <f t="shared" si="47"/>
        <v>0</v>
      </c>
      <c r="M58" s="58">
        <f>SUM(M59:M65)</f>
        <v>0</v>
      </c>
      <c r="N58" s="113">
        <f t="shared" ref="N58:O58" si="48">SUM(N59:N65)</f>
        <v>0</v>
      </c>
      <c r="O58" s="114">
        <f t="shared" si="48"/>
        <v>0</v>
      </c>
      <c r="P58" s="111"/>
    </row>
    <row r="59" spans="1:16" x14ac:dyDescent="0.25">
      <c r="A59" s="38">
        <v>1141</v>
      </c>
      <c r="B59" s="57" t="s">
        <v>52</v>
      </c>
      <c r="C59" s="58">
        <f t="shared" si="3"/>
        <v>16995</v>
      </c>
      <c r="D59" s="225">
        <v>16995</v>
      </c>
      <c r="E59" s="446"/>
      <c r="F59" s="404">
        <f t="shared" ref="F59:F66" si="49">D59+E59</f>
        <v>16995</v>
      </c>
      <c r="G59" s="225"/>
      <c r="H59" s="511"/>
      <c r="I59" s="404">
        <f t="shared" ref="I59:I66" si="50">G59+H59</f>
        <v>0</v>
      </c>
      <c r="J59" s="257"/>
      <c r="K59" s="446"/>
      <c r="L59" s="404">
        <f t="shared" ref="L59:L66" si="51">J59+K59</f>
        <v>0</v>
      </c>
      <c r="M59" s="320"/>
      <c r="N59" s="60"/>
      <c r="O59" s="114">
        <f t="shared" ref="O59:O66" si="52">M59+N59</f>
        <v>0</v>
      </c>
      <c r="P59" s="111"/>
    </row>
    <row r="60" spans="1:16" ht="24.75" customHeight="1" x14ac:dyDescent="0.25">
      <c r="A60" s="38">
        <v>1142</v>
      </c>
      <c r="B60" s="57" t="s">
        <v>53</v>
      </c>
      <c r="C60" s="58">
        <f t="shared" si="3"/>
        <v>6308</v>
      </c>
      <c r="D60" s="225">
        <v>6308</v>
      </c>
      <c r="E60" s="446"/>
      <c r="F60" s="404">
        <f t="shared" si="49"/>
        <v>6308</v>
      </c>
      <c r="G60" s="225"/>
      <c r="H60" s="511"/>
      <c r="I60" s="404">
        <f t="shared" si="50"/>
        <v>0</v>
      </c>
      <c r="J60" s="257"/>
      <c r="K60" s="446"/>
      <c r="L60" s="404">
        <f>J60+K60</f>
        <v>0</v>
      </c>
      <c r="M60" s="320"/>
      <c r="N60" s="60"/>
      <c r="O60" s="114">
        <f t="shared" si="52"/>
        <v>0</v>
      </c>
      <c r="P60" s="111"/>
    </row>
    <row r="61" spans="1:16" ht="24" x14ac:dyDescent="0.25">
      <c r="A61" s="38">
        <v>1145</v>
      </c>
      <c r="B61" s="57" t="s">
        <v>54</v>
      </c>
      <c r="C61" s="58">
        <f t="shared" si="3"/>
        <v>18636</v>
      </c>
      <c r="D61" s="225">
        <v>18636</v>
      </c>
      <c r="E61" s="446"/>
      <c r="F61" s="404">
        <f t="shared" si="49"/>
        <v>18636</v>
      </c>
      <c r="G61" s="225"/>
      <c r="H61" s="511"/>
      <c r="I61" s="404">
        <f t="shared" si="50"/>
        <v>0</v>
      </c>
      <c r="J61" s="257"/>
      <c r="K61" s="446"/>
      <c r="L61" s="404">
        <f t="shared" si="51"/>
        <v>0</v>
      </c>
      <c r="M61" s="320"/>
      <c r="N61" s="60"/>
      <c r="O61" s="114">
        <f>M61+N61</f>
        <v>0</v>
      </c>
      <c r="P61" s="111"/>
    </row>
    <row r="62" spans="1:16" ht="27.75" hidden="1" customHeight="1" x14ac:dyDescent="0.25">
      <c r="A62" s="38">
        <v>1146</v>
      </c>
      <c r="B62" s="57" t="s">
        <v>55</v>
      </c>
      <c r="C62" s="58">
        <f t="shared" si="3"/>
        <v>0</v>
      </c>
      <c r="D62" s="225"/>
      <c r="E62" s="60"/>
      <c r="F62" s="146">
        <f t="shared" si="49"/>
        <v>0</v>
      </c>
      <c r="G62" s="225"/>
      <c r="H62" s="257"/>
      <c r="I62" s="114">
        <f t="shared" si="50"/>
        <v>0</v>
      </c>
      <c r="J62" s="257"/>
      <c r="K62" s="60"/>
      <c r="L62" s="135">
        <f t="shared" si="51"/>
        <v>0</v>
      </c>
      <c r="M62" s="320"/>
      <c r="N62" s="60"/>
      <c r="O62" s="114">
        <f t="shared" si="52"/>
        <v>0</v>
      </c>
      <c r="P62" s="111"/>
    </row>
    <row r="63" spans="1:16" x14ac:dyDescent="0.25">
      <c r="A63" s="38">
        <v>1147</v>
      </c>
      <c r="B63" s="57" t="s">
        <v>56</v>
      </c>
      <c r="C63" s="58">
        <f t="shared" si="3"/>
        <v>5794</v>
      </c>
      <c r="D63" s="225">
        <v>5794</v>
      </c>
      <c r="E63" s="446"/>
      <c r="F63" s="404">
        <f t="shared" si="49"/>
        <v>5794</v>
      </c>
      <c r="G63" s="225"/>
      <c r="H63" s="511"/>
      <c r="I63" s="404">
        <f t="shared" si="50"/>
        <v>0</v>
      </c>
      <c r="J63" s="257"/>
      <c r="K63" s="446"/>
      <c r="L63" s="404">
        <f t="shared" si="51"/>
        <v>0</v>
      </c>
      <c r="M63" s="320"/>
      <c r="N63" s="60"/>
      <c r="O63" s="114">
        <f t="shared" si="52"/>
        <v>0</v>
      </c>
      <c r="P63" s="111"/>
    </row>
    <row r="64" spans="1:16" x14ac:dyDescent="0.25">
      <c r="A64" s="38">
        <v>1148</v>
      </c>
      <c r="B64" s="57" t="s">
        <v>57</v>
      </c>
      <c r="C64" s="58">
        <f t="shared" si="3"/>
        <v>15593</v>
      </c>
      <c r="D64" s="225">
        <v>15593</v>
      </c>
      <c r="E64" s="446"/>
      <c r="F64" s="404">
        <f t="shared" si="49"/>
        <v>15593</v>
      </c>
      <c r="G64" s="225"/>
      <c r="H64" s="511"/>
      <c r="I64" s="404">
        <f t="shared" si="50"/>
        <v>0</v>
      </c>
      <c r="J64" s="257"/>
      <c r="K64" s="446"/>
      <c r="L64" s="404">
        <f t="shared" si="51"/>
        <v>0</v>
      </c>
      <c r="M64" s="320"/>
      <c r="N64" s="60"/>
      <c r="O64" s="114">
        <f t="shared" si="52"/>
        <v>0</v>
      </c>
      <c r="P64" s="111"/>
    </row>
    <row r="65" spans="1:16" ht="24" hidden="1" customHeight="1" x14ac:dyDescent="0.25">
      <c r="A65" s="38">
        <v>1149</v>
      </c>
      <c r="B65" s="57" t="s">
        <v>58</v>
      </c>
      <c r="C65" s="58">
        <f>F65+I65+L65+O65</f>
        <v>0</v>
      </c>
      <c r="D65" s="225"/>
      <c r="E65" s="60"/>
      <c r="F65" s="146">
        <f t="shared" si="49"/>
        <v>0</v>
      </c>
      <c r="G65" s="225"/>
      <c r="H65" s="257"/>
      <c r="I65" s="114">
        <f t="shared" si="50"/>
        <v>0</v>
      </c>
      <c r="J65" s="257"/>
      <c r="K65" s="60"/>
      <c r="L65" s="135">
        <f t="shared" si="51"/>
        <v>0</v>
      </c>
      <c r="M65" s="320"/>
      <c r="N65" s="60"/>
      <c r="O65" s="114">
        <f t="shared" si="52"/>
        <v>0</v>
      </c>
      <c r="P65" s="111"/>
    </row>
    <row r="66" spans="1:16" ht="36" hidden="1" x14ac:dyDescent="0.25">
      <c r="A66" s="107">
        <v>1150</v>
      </c>
      <c r="B66" s="78" t="s">
        <v>59</v>
      </c>
      <c r="C66" s="84">
        <f>F66+I66+L66+O66</f>
        <v>0</v>
      </c>
      <c r="D66" s="227"/>
      <c r="E66" s="115"/>
      <c r="F66" s="281">
        <f t="shared" si="49"/>
        <v>0</v>
      </c>
      <c r="G66" s="227"/>
      <c r="H66" s="258"/>
      <c r="I66" s="109">
        <f t="shared" si="50"/>
        <v>0</v>
      </c>
      <c r="J66" s="258"/>
      <c r="K66" s="115"/>
      <c r="L66" s="136">
        <f t="shared" si="51"/>
        <v>0</v>
      </c>
      <c r="M66" s="321"/>
      <c r="N66" s="115"/>
      <c r="O66" s="109">
        <f t="shared" si="52"/>
        <v>0</v>
      </c>
      <c r="P66" s="116"/>
    </row>
    <row r="67" spans="1:16" ht="24" x14ac:dyDescent="0.25">
      <c r="A67" s="45">
        <v>1200</v>
      </c>
      <c r="B67" s="105" t="s">
        <v>296</v>
      </c>
      <c r="C67" s="46">
        <f t="shared" si="3"/>
        <v>107775</v>
      </c>
      <c r="D67" s="223">
        <f>SUM(D68:D69)</f>
        <v>107775</v>
      </c>
      <c r="E67" s="441">
        <f t="shared" ref="E67:F67" si="53">SUM(E68:E69)</f>
        <v>0</v>
      </c>
      <c r="F67" s="408">
        <f t="shared" si="53"/>
        <v>107775</v>
      </c>
      <c r="G67" s="223">
        <f>SUM(G68:G69)</f>
        <v>0</v>
      </c>
      <c r="H67" s="125">
        <f t="shared" ref="H67:I67" si="54">SUM(H68:H69)</f>
        <v>0</v>
      </c>
      <c r="I67" s="408">
        <f t="shared" si="54"/>
        <v>0</v>
      </c>
      <c r="J67" s="106">
        <f>SUM(J68:J69)</f>
        <v>0</v>
      </c>
      <c r="K67" s="441">
        <f t="shared" ref="K67:L67" si="55">SUM(K68:K69)</f>
        <v>0</v>
      </c>
      <c r="L67" s="408">
        <f t="shared" si="55"/>
        <v>0</v>
      </c>
      <c r="M67" s="46">
        <f>SUM(M68:M69)</f>
        <v>0</v>
      </c>
      <c r="N67" s="50">
        <f t="shared" ref="N67:O67" si="56">SUM(N68:N69)</f>
        <v>0</v>
      </c>
      <c r="O67" s="117">
        <f t="shared" si="56"/>
        <v>0</v>
      </c>
      <c r="P67" s="122"/>
    </row>
    <row r="68" spans="1:16" ht="24" x14ac:dyDescent="0.25">
      <c r="A68" s="379">
        <v>1210</v>
      </c>
      <c r="B68" s="52" t="s">
        <v>60</v>
      </c>
      <c r="C68" s="53">
        <f t="shared" si="3"/>
        <v>79107</v>
      </c>
      <c r="D68" s="224">
        <v>79107</v>
      </c>
      <c r="E68" s="444"/>
      <c r="F68" s="445">
        <f>D68+E68</f>
        <v>79107</v>
      </c>
      <c r="G68" s="224"/>
      <c r="H68" s="510"/>
      <c r="I68" s="445">
        <f>G68+H68</f>
        <v>0</v>
      </c>
      <c r="J68" s="256"/>
      <c r="K68" s="444"/>
      <c r="L68" s="445">
        <f>J68+K68</f>
        <v>0</v>
      </c>
      <c r="M68" s="319"/>
      <c r="N68" s="55"/>
      <c r="O68" s="119">
        <f>M68+N68</f>
        <v>0</v>
      </c>
      <c r="P68" s="110"/>
    </row>
    <row r="69" spans="1:16" ht="24" x14ac:dyDescent="0.25">
      <c r="A69" s="112">
        <v>1220</v>
      </c>
      <c r="B69" s="57" t="s">
        <v>61</v>
      </c>
      <c r="C69" s="58">
        <f t="shared" si="3"/>
        <v>28668</v>
      </c>
      <c r="D69" s="226">
        <f>SUM(D70:D74)</f>
        <v>28668</v>
      </c>
      <c r="E69" s="447">
        <f t="shared" ref="E69:F69" si="57">SUM(E70:E74)</f>
        <v>0</v>
      </c>
      <c r="F69" s="404">
        <f t="shared" si="57"/>
        <v>28668</v>
      </c>
      <c r="G69" s="226">
        <f>SUM(G70:G74)</f>
        <v>0</v>
      </c>
      <c r="H69" s="135">
        <f t="shared" ref="H69:I69" si="58">SUM(H70:H74)</f>
        <v>0</v>
      </c>
      <c r="I69" s="404">
        <f t="shared" si="58"/>
        <v>0</v>
      </c>
      <c r="J69" s="120">
        <f>SUM(J70:J74)</f>
        <v>0</v>
      </c>
      <c r="K69" s="447">
        <f t="shared" ref="K69:L69" si="59">SUM(K70:K74)</f>
        <v>0</v>
      </c>
      <c r="L69" s="404">
        <f t="shared" si="59"/>
        <v>0</v>
      </c>
      <c r="M69" s="58">
        <f>SUM(M70:M74)</f>
        <v>0</v>
      </c>
      <c r="N69" s="113">
        <f t="shared" ref="N69:O69" si="60">SUM(N70:N74)</f>
        <v>0</v>
      </c>
      <c r="O69" s="114">
        <f t="shared" si="60"/>
        <v>0</v>
      </c>
      <c r="P69" s="111"/>
    </row>
    <row r="70" spans="1:16" ht="48" x14ac:dyDescent="0.25">
      <c r="A70" s="38">
        <v>1221</v>
      </c>
      <c r="B70" s="57" t="s">
        <v>297</v>
      </c>
      <c r="C70" s="58">
        <f t="shared" si="3"/>
        <v>19271</v>
      </c>
      <c r="D70" s="225">
        <v>19271</v>
      </c>
      <c r="E70" s="446"/>
      <c r="F70" s="404">
        <f t="shared" ref="F70:F74" si="61">D70+E70</f>
        <v>19271</v>
      </c>
      <c r="G70" s="225"/>
      <c r="H70" s="511"/>
      <c r="I70" s="404">
        <f t="shared" ref="I70:I74" si="62">G70+H70</f>
        <v>0</v>
      </c>
      <c r="J70" s="257"/>
      <c r="K70" s="446"/>
      <c r="L70" s="404">
        <f t="shared" ref="L70:L74" si="63">J70+K70</f>
        <v>0</v>
      </c>
      <c r="M70" s="320"/>
      <c r="N70" s="60"/>
      <c r="O70" s="114">
        <f t="shared" ref="O70:O74" si="64">M70+N70</f>
        <v>0</v>
      </c>
      <c r="P70" s="111"/>
    </row>
    <row r="71" spans="1:16" hidden="1" x14ac:dyDescent="0.25">
      <c r="A71" s="38">
        <v>1223</v>
      </c>
      <c r="B71" s="57" t="s">
        <v>62</v>
      </c>
      <c r="C71" s="58">
        <f t="shared" si="3"/>
        <v>0</v>
      </c>
      <c r="D71" s="225"/>
      <c r="E71" s="60"/>
      <c r="F71" s="146">
        <f t="shared" si="61"/>
        <v>0</v>
      </c>
      <c r="G71" s="225"/>
      <c r="H71" s="257"/>
      <c r="I71" s="114">
        <f t="shared" si="62"/>
        <v>0</v>
      </c>
      <c r="J71" s="257"/>
      <c r="K71" s="60"/>
      <c r="L71" s="135">
        <f t="shared" si="63"/>
        <v>0</v>
      </c>
      <c r="M71" s="320"/>
      <c r="N71" s="60"/>
      <c r="O71" s="114">
        <f t="shared" si="64"/>
        <v>0</v>
      </c>
      <c r="P71" s="111"/>
    </row>
    <row r="72" spans="1:16" hidden="1" x14ac:dyDescent="0.25">
      <c r="A72" s="38">
        <v>1225</v>
      </c>
      <c r="B72" s="57" t="s">
        <v>63</v>
      </c>
      <c r="C72" s="58">
        <f t="shared" si="3"/>
        <v>0</v>
      </c>
      <c r="D72" s="225"/>
      <c r="E72" s="60"/>
      <c r="F72" s="146">
        <f t="shared" si="61"/>
        <v>0</v>
      </c>
      <c r="G72" s="225"/>
      <c r="H72" s="257"/>
      <c r="I72" s="114">
        <f t="shared" si="62"/>
        <v>0</v>
      </c>
      <c r="J72" s="257"/>
      <c r="K72" s="60"/>
      <c r="L72" s="135">
        <f t="shared" si="63"/>
        <v>0</v>
      </c>
      <c r="M72" s="320"/>
      <c r="N72" s="60"/>
      <c r="O72" s="114">
        <f t="shared" si="64"/>
        <v>0</v>
      </c>
      <c r="P72" s="111"/>
    </row>
    <row r="73" spans="1:16" ht="36" x14ac:dyDescent="0.25">
      <c r="A73" s="38">
        <v>1227</v>
      </c>
      <c r="B73" s="57" t="s">
        <v>64</v>
      </c>
      <c r="C73" s="58">
        <f t="shared" si="3"/>
        <v>8897</v>
      </c>
      <c r="D73" s="225">
        <v>8897</v>
      </c>
      <c r="E73" s="446"/>
      <c r="F73" s="404">
        <f t="shared" si="61"/>
        <v>8897</v>
      </c>
      <c r="G73" s="225"/>
      <c r="H73" s="511"/>
      <c r="I73" s="404">
        <f t="shared" si="62"/>
        <v>0</v>
      </c>
      <c r="J73" s="257"/>
      <c r="K73" s="446"/>
      <c r="L73" s="404">
        <f t="shared" si="63"/>
        <v>0</v>
      </c>
      <c r="M73" s="320"/>
      <c r="N73" s="60"/>
      <c r="O73" s="114">
        <f t="shared" si="64"/>
        <v>0</v>
      </c>
      <c r="P73" s="111"/>
    </row>
    <row r="74" spans="1:16" ht="48" x14ac:dyDescent="0.25">
      <c r="A74" s="38">
        <v>1228</v>
      </c>
      <c r="B74" s="57" t="s">
        <v>298</v>
      </c>
      <c r="C74" s="58">
        <f t="shared" si="3"/>
        <v>500</v>
      </c>
      <c r="D74" s="225">
        <v>500</v>
      </c>
      <c r="E74" s="446"/>
      <c r="F74" s="404">
        <f t="shared" si="61"/>
        <v>500</v>
      </c>
      <c r="G74" s="225"/>
      <c r="H74" s="511"/>
      <c r="I74" s="404">
        <f t="shared" si="62"/>
        <v>0</v>
      </c>
      <c r="J74" s="257"/>
      <c r="K74" s="446"/>
      <c r="L74" s="404">
        <f t="shared" si="63"/>
        <v>0</v>
      </c>
      <c r="M74" s="320"/>
      <c r="N74" s="60"/>
      <c r="O74" s="114">
        <f t="shared" si="64"/>
        <v>0</v>
      </c>
      <c r="P74" s="111"/>
    </row>
    <row r="75" spans="1:16" x14ac:dyDescent="0.25">
      <c r="A75" s="101">
        <v>2000</v>
      </c>
      <c r="B75" s="101" t="s">
        <v>65</v>
      </c>
      <c r="C75" s="102">
        <f t="shared" si="3"/>
        <v>100180</v>
      </c>
      <c r="D75" s="222">
        <f>SUM(D76,D83,D130,D164,D165,D172)</f>
        <v>94752</v>
      </c>
      <c r="E75" s="439">
        <f t="shared" ref="E75:F75" si="65">SUM(E76,E83,E130,E164,E165,E172)</f>
        <v>800</v>
      </c>
      <c r="F75" s="440">
        <f t="shared" si="65"/>
        <v>95552</v>
      </c>
      <c r="G75" s="222">
        <f>SUM(G76,G83,G130,G164,G165,G172)</f>
        <v>0</v>
      </c>
      <c r="H75" s="137">
        <f t="shared" ref="H75:I75" si="66">SUM(H76,H83,H130,H164,H165,H172)</f>
        <v>0</v>
      </c>
      <c r="I75" s="440">
        <f t="shared" si="66"/>
        <v>0</v>
      </c>
      <c r="J75" s="255">
        <f>SUM(J76,J83,J130,J164,J165,J172)</f>
        <v>4300</v>
      </c>
      <c r="K75" s="439">
        <f t="shared" ref="K75:L75" si="67">SUM(K76,K83,K130,K164,K165,K172)</f>
        <v>0</v>
      </c>
      <c r="L75" s="440">
        <f t="shared" si="67"/>
        <v>4300</v>
      </c>
      <c r="M75" s="102">
        <f>SUM(M76,M83,M130,M164,M165,M172)</f>
        <v>328</v>
      </c>
      <c r="N75" s="103">
        <f t="shared" ref="N75:O75" si="68">SUM(N76,N83,N130,N164,N165,N172)</f>
        <v>0</v>
      </c>
      <c r="O75" s="104">
        <f t="shared" si="68"/>
        <v>328</v>
      </c>
      <c r="P75" s="343"/>
    </row>
    <row r="76" spans="1:16" ht="24" x14ac:dyDescent="0.25">
      <c r="A76" s="45">
        <v>2100</v>
      </c>
      <c r="B76" s="105" t="s">
        <v>66</v>
      </c>
      <c r="C76" s="46">
        <f t="shared" si="3"/>
        <v>400</v>
      </c>
      <c r="D76" s="223">
        <f>SUM(D77,D80)</f>
        <v>400</v>
      </c>
      <c r="E76" s="441">
        <f t="shared" ref="E76:F76" si="69">SUM(E77,E80)</f>
        <v>0</v>
      </c>
      <c r="F76" s="408">
        <f t="shared" si="69"/>
        <v>400</v>
      </c>
      <c r="G76" s="223">
        <f>SUM(G77,G80)</f>
        <v>0</v>
      </c>
      <c r="H76" s="125">
        <f t="shared" ref="H76:I76" si="70">SUM(H77,H80)</f>
        <v>0</v>
      </c>
      <c r="I76" s="408">
        <f t="shared" si="70"/>
        <v>0</v>
      </c>
      <c r="J76" s="106">
        <f>SUM(J77,J80)</f>
        <v>0</v>
      </c>
      <c r="K76" s="441">
        <f t="shared" ref="K76:L76" si="71">SUM(K77,K80)</f>
        <v>0</v>
      </c>
      <c r="L76" s="408">
        <f t="shared" si="71"/>
        <v>0</v>
      </c>
      <c r="M76" s="46">
        <f>SUM(M77,M80)</f>
        <v>0</v>
      </c>
      <c r="N76" s="50">
        <f t="shared" ref="N76:O76" si="72">SUM(N77,N80)</f>
        <v>0</v>
      </c>
      <c r="O76" s="117">
        <f t="shared" si="72"/>
        <v>0</v>
      </c>
      <c r="P76" s="122"/>
    </row>
    <row r="77" spans="1:16" ht="24" x14ac:dyDescent="0.25">
      <c r="A77" s="379">
        <v>2110</v>
      </c>
      <c r="B77" s="52" t="s">
        <v>67</v>
      </c>
      <c r="C77" s="53">
        <f t="shared" si="3"/>
        <v>400</v>
      </c>
      <c r="D77" s="228">
        <f>SUM(D78:D79)</f>
        <v>400</v>
      </c>
      <c r="E77" s="449">
        <f t="shared" ref="E77:F77" si="73">SUM(E78:E79)</f>
        <v>0</v>
      </c>
      <c r="F77" s="445">
        <f t="shared" si="73"/>
        <v>400</v>
      </c>
      <c r="G77" s="228">
        <f>SUM(G78:G79)</f>
        <v>0</v>
      </c>
      <c r="H77" s="139">
        <f t="shared" ref="H77:I77" si="74">SUM(H78:H79)</f>
        <v>0</v>
      </c>
      <c r="I77" s="445">
        <f t="shared" si="74"/>
        <v>0</v>
      </c>
      <c r="J77" s="259">
        <f>SUM(J78:J79)</f>
        <v>0</v>
      </c>
      <c r="K77" s="449">
        <f t="shared" ref="K77:L77" si="75">SUM(K78:K79)</f>
        <v>0</v>
      </c>
      <c r="L77" s="445">
        <f t="shared" si="75"/>
        <v>0</v>
      </c>
      <c r="M77" s="53">
        <f>SUM(M78:M79)</f>
        <v>0</v>
      </c>
      <c r="N77" s="118">
        <f t="shared" ref="N77:O77" si="76">SUM(N78:N79)</f>
        <v>0</v>
      </c>
      <c r="O77" s="119">
        <f t="shared" si="76"/>
        <v>0</v>
      </c>
      <c r="P77" s="110"/>
    </row>
    <row r="78" spans="1:16" hidden="1" x14ac:dyDescent="0.25">
      <c r="A78" s="38">
        <v>2111</v>
      </c>
      <c r="B78" s="57" t="s">
        <v>68</v>
      </c>
      <c r="C78" s="58">
        <f t="shared" si="3"/>
        <v>0</v>
      </c>
      <c r="D78" s="225"/>
      <c r="E78" s="60"/>
      <c r="F78" s="146">
        <f t="shared" ref="F78:F79" si="77">D78+E78</f>
        <v>0</v>
      </c>
      <c r="G78" s="225"/>
      <c r="H78" s="257"/>
      <c r="I78" s="114">
        <f t="shared" ref="I78:I79" si="78">G78+H78</f>
        <v>0</v>
      </c>
      <c r="J78" s="257"/>
      <c r="K78" s="60"/>
      <c r="L78" s="135">
        <f t="shared" ref="L78:L79" si="79">J78+K78</f>
        <v>0</v>
      </c>
      <c r="M78" s="320"/>
      <c r="N78" s="60"/>
      <c r="O78" s="114">
        <f t="shared" ref="O78:O79" si="80">M78+N78</f>
        <v>0</v>
      </c>
      <c r="P78" s="111"/>
    </row>
    <row r="79" spans="1:16" ht="24" x14ac:dyDescent="0.25">
      <c r="A79" s="38">
        <v>2112</v>
      </c>
      <c r="B79" s="57" t="s">
        <v>69</v>
      </c>
      <c r="C79" s="58">
        <f t="shared" si="3"/>
        <v>400</v>
      </c>
      <c r="D79" s="225">
        <v>400</v>
      </c>
      <c r="E79" s="446"/>
      <c r="F79" s="404">
        <f t="shared" si="77"/>
        <v>400</v>
      </c>
      <c r="G79" s="225"/>
      <c r="H79" s="511"/>
      <c r="I79" s="404">
        <f t="shared" si="78"/>
        <v>0</v>
      </c>
      <c r="J79" s="257"/>
      <c r="K79" s="446"/>
      <c r="L79" s="404">
        <f t="shared" si="79"/>
        <v>0</v>
      </c>
      <c r="M79" s="320"/>
      <c r="N79" s="60"/>
      <c r="O79" s="114">
        <f t="shared" si="80"/>
        <v>0</v>
      </c>
      <c r="P79" s="111"/>
    </row>
    <row r="80" spans="1:16" ht="24" hidden="1" x14ac:dyDescent="0.25">
      <c r="A80" s="112">
        <v>2120</v>
      </c>
      <c r="B80" s="57" t="s">
        <v>70</v>
      </c>
      <c r="C80" s="58">
        <f t="shared" si="3"/>
        <v>0</v>
      </c>
      <c r="D80" s="226">
        <f>SUM(D81:D82)</f>
        <v>0</v>
      </c>
      <c r="E80" s="113">
        <f t="shared" ref="E80:F80" si="81">SUM(E81:E82)</f>
        <v>0</v>
      </c>
      <c r="F80" s="146">
        <f t="shared" si="81"/>
        <v>0</v>
      </c>
      <c r="G80" s="226">
        <f>SUM(G81:G82)</f>
        <v>0</v>
      </c>
      <c r="H80" s="120">
        <f t="shared" ref="H80:I80" si="82">SUM(H81:H82)</f>
        <v>0</v>
      </c>
      <c r="I80" s="114">
        <f t="shared" si="82"/>
        <v>0</v>
      </c>
      <c r="J80" s="120">
        <f>SUM(J81:J82)</f>
        <v>0</v>
      </c>
      <c r="K80" s="113">
        <f t="shared" ref="K80:L80" si="83">SUM(K81:K82)</f>
        <v>0</v>
      </c>
      <c r="L80" s="135">
        <f t="shared" si="83"/>
        <v>0</v>
      </c>
      <c r="M80" s="58">
        <f>SUM(M81:M82)</f>
        <v>0</v>
      </c>
      <c r="N80" s="113">
        <f t="shared" ref="N80:O80" si="84">SUM(N81:N82)</f>
        <v>0</v>
      </c>
      <c r="O80" s="114">
        <f t="shared" si="84"/>
        <v>0</v>
      </c>
      <c r="P80" s="111"/>
    </row>
    <row r="81" spans="1:16" hidden="1" x14ac:dyDescent="0.25">
      <c r="A81" s="38">
        <v>2121</v>
      </c>
      <c r="B81" s="57" t="s">
        <v>68</v>
      </c>
      <c r="C81" s="58">
        <f t="shared" si="3"/>
        <v>0</v>
      </c>
      <c r="D81" s="225"/>
      <c r="E81" s="60"/>
      <c r="F81" s="146">
        <f t="shared" ref="F81:F82" si="85">D81+E81</f>
        <v>0</v>
      </c>
      <c r="G81" s="225"/>
      <c r="H81" s="257"/>
      <c r="I81" s="114">
        <f t="shared" ref="I81:I82" si="86">G81+H81</f>
        <v>0</v>
      </c>
      <c r="J81" s="257"/>
      <c r="K81" s="60"/>
      <c r="L81" s="135">
        <f t="shared" ref="L81:L82" si="87">J81+K81</f>
        <v>0</v>
      </c>
      <c r="M81" s="320"/>
      <c r="N81" s="60"/>
      <c r="O81" s="114">
        <f t="shared" ref="O81:O82" si="88">M81+N81</f>
        <v>0</v>
      </c>
      <c r="P81" s="111"/>
    </row>
    <row r="82" spans="1:16" ht="24" hidden="1" x14ac:dyDescent="0.25">
      <c r="A82" s="38">
        <v>2122</v>
      </c>
      <c r="B82" s="57" t="s">
        <v>69</v>
      </c>
      <c r="C82" s="58">
        <f t="shared" si="3"/>
        <v>0</v>
      </c>
      <c r="D82" s="225"/>
      <c r="E82" s="60"/>
      <c r="F82" s="146">
        <f t="shared" si="85"/>
        <v>0</v>
      </c>
      <c r="G82" s="225"/>
      <c r="H82" s="257"/>
      <c r="I82" s="114">
        <f t="shared" si="86"/>
        <v>0</v>
      </c>
      <c r="J82" s="257"/>
      <c r="K82" s="60"/>
      <c r="L82" s="135">
        <f t="shared" si="87"/>
        <v>0</v>
      </c>
      <c r="M82" s="320"/>
      <c r="N82" s="60"/>
      <c r="O82" s="114">
        <f t="shared" si="88"/>
        <v>0</v>
      </c>
      <c r="P82" s="111"/>
    </row>
    <row r="83" spans="1:16" x14ac:dyDescent="0.25">
      <c r="A83" s="45">
        <v>2200</v>
      </c>
      <c r="B83" s="105" t="s">
        <v>71</v>
      </c>
      <c r="C83" s="46">
        <f t="shared" si="3"/>
        <v>24219</v>
      </c>
      <c r="D83" s="223">
        <f>SUM(D84,D89,D95,D103,D112,D116,D122,D128)</f>
        <v>23849</v>
      </c>
      <c r="E83" s="441">
        <f t="shared" ref="E83:F83" si="89">SUM(E84,E89,E95,E103,E112,E116,E122,E128)</f>
        <v>0</v>
      </c>
      <c r="F83" s="408">
        <f t="shared" si="89"/>
        <v>23849</v>
      </c>
      <c r="G83" s="223">
        <f>SUM(G84,G89,G95,G103,G112,G116,G122,G128)</f>
        <v>0</v>
      </c>
      <c r="H83" s="125">
        <f t="shared" ref="H83:I83" si="90">SUM(H84,H89,H95,H103,H112,H116,H122,H128)</f>
        <v>0</v>
      </c>
      <c r="I83" s="408">
        <f t="shared" si="90"/>
        <v>0</v>
      </c>
      <c r="J83" s="106">
        <f>SUM(J84,J89,J95,J103,J112,J116,J122,J128)</f>
        <v>170</v>
      </c>
      <c r="K83" s="441">
        <f t="shared" ref="K83:L83" si="91">SUM(K84,K89,K95,K103,K112,K116,K122,K128)</f>
        <v>0</v>
      </c>
      <c r="L83" s="408">
        <f t="shared" si="91"/>
        <v>170</v>
      </c>
      <c r="M83" s="163">
        <f>SUM(M84,M89,M95,M103,M112,M116,M122,M128)</f>
        <v>200</v>
      </c>
      <c r="N83" s="164">
        <f t="shared" ref="N83:O83" si="92">SUM(N84,N89,N95,N103,N112,N116,N122,N128)</f>
        <v>0</v>
      </c>
      <c r="O83" s="165">
        <f t="shared" si="92"/>
        <v>200</v>
      </c>
      <c r="P83" s="383"/>
    </row>
    <row r="84" spans="1:16" ht="24" x14ac:dyDescent="0.25">
      <c r="A84" s="107">
        <v>2210</v>
      </c>
      <c r="B84" s="78" t="s">
        <v>72</v>
      </c>
      <c r="C84" s="84">
        <f t="shared" si="3"/>
        <v>2092</v>
      </c>
      <c r="D84" s="131">
        <f>SUM(D85:D88)</f>
        <v>2092</v>
      </c>
      <c r="E84" s="442">
        <f t="shared" ref="E84:F84" si="93">SUM(E85:E88)</f>
        <v>0</v>
      </c>
      <c r="F84" s="443">
        <f t="shared" si="93"/>
        <v>2092</v>
      </c>
      <c r="G84" s="131">
        <f>SUM(G85:G88)</f>
        <v>0</v>
      </c>
      <c r="H84" s="136">
        <f t="shared" ref="H84:I84" si="94">SUM(H85:H88)</f>
        <v>0</v>
      </c>
      <c r="I84" s="443">
        <f t="shared" si="94"/>
        <v>0</v>
      </c>
      <c r="J84" s="201">
        <f>SUM(J85:J88)</f>
        <v>0</v>
      </c>
      <c r="K84" s="442">
        <f t="shared" ref="K84:L84" si="95">SUM(K85:K88)</f>
        <v>0</v>
      </c>
      <c r="L84" s="443">
        <f t="shared" si="95"/>
        <v>0</v>
      </c>
      <c r="M84" s="84">
        <f>SUM(M85:M88)</f>
        <v>0</v>
      </c>
      <c r="N84" s="108">
        <f t="shared" ref="N84:O84" si="96">SUM(N85:N88)</f>
        <v>0</v>
      </c>
      <c r="O84" s="109">
        <f t="shared" si="96"/>
        <v>0</v>
      </c>
      <c r="P84" s="116"/>
    </row>
    <row r="85" spans="1:16" ht="24" hidden="1" x14ac:dyDescent="0.25">
      <c r="A85" s="33">
        <v>2211</v>
      </c>
      <c r="B85" s="52" t="s">
        <v>73</v>
      </c>
      <c r="C85" s="53">
        <f t="shared" ref="C85:C148" si="97">F85+I85+L85+O85</f>
        <v>0</v>
      </c>
      <c r="D85" s="224"/>
      <c r="E85" s="55"/>
      <c r="F85" s="282">
        <f t="shared" ref="F85:F88" si="98">D85+E85</f>
        <v>0</v>
      </c>
      <c r="G85" s="224"/>
      <c r="H85" s="256"/>
      <c r="I85" s="119">
        <f t="shared" ref="I85:I88" si="99">G85+H85</f>
        <v>0</v>
      </c>
      <c r="J85" s="256"/>
      <c r="K85" s="55"/>
      <c r="L85" s="139">
        <f t="shared" ref="L85:L88" si="100">J85+K85</f>
        <v>0</v>
      </c>
      <c r="M85" s="319"/>
      <c r="N85" s="55"/>
      <c r="O85" s="119">
        <f t="shared" ref="O85:O88" si="101">M85+N85</f>
        <v>0</v>
      </c>
      <c r="P85" s="110"/>
    </row>
    <row r="86" spans="1:16" ht="36" x14ac:dyDescent="0.25">
      <c r="A86" s="38">
        <v>2212</v>
      </c>
      <c r="B86" s="57" t="s">
        <v>74</v>
      </c>
      <c r="C86" s="58">
        <f t="shared" si="97"/>
        <v>1592</v>
      </c>
      <c r="D86" s="225">
        <v>1592</v>
      </c>
      <c r="E86" s="446"/>
      <c r="F86" s="404">
        <f t="shared" si="98"/>
        <v>1592</v>
      </c>
      <c r="G86" s="225"/>
      <c r="H86" s="511"/>
      <c r="I86" s="404">
        <f t="shared" si="99"/>
        <v>0</v>
      </c>
      <c r="J86" s="257"/>
      <c r="K86" s="446"/>
      <c r="L86" s="404">
        <f t="shared" si="100"/>
        <v>0</v>
      </c>
      <c r="M86" s="320"/>
      <c r="N86" s="60"/>
      <c r="O86" s="114">
        <f t="shared" si="101"/>
        <v>0</v>
      </c>
      <c r="P86" s="111"/>
    </row>
    <row r="87" spans="1:16" ht="24" x14ac:dyDescent="0.25">
      <c r="A87" s="38">
        <v>2214</v>
      </c>
      <c r="B87" s="57" t="s">
        <v>75</v>
      </c>
      <c r="C87" s="58">
        <f t="shared" si="97"/>
        <v>405</v>
      </c>
      <c r="D87" s="225">
        <v>405</v>
      </c>
      <c r="E87" s="446"/>
      <c r="F87" s="404">
        <f t="shared" si="98"/>
        <v>405</v>
      </c>
      <c r="G87" s="225"/>
      <c r="H87" s="511"/>
      <c r="I87" s="404">
        <f t="shared" si="99"/>
        <v>0</v>
      </c>
      <c r="J87" s="257"/>
      <c r="K87" s="446"/>
      <c r="L87" s="404">
        <f t="shared" si="100"/>
        <v>0</v>
      </c>
      <c r="M87" s="320"/>
      <c r="N87" s="60"/>
      <c r="O87" s="114">
        <f t="shared" si="101"/>
        <v>0</v>
      </c>
      <c r="P87" s="111"/>
    </row>
    <row r="88" spans="1:16" x14ac:dyDescent="0.25">
      <c r="A88" s="38">
        <v>2219</v>
      </c>
      <c r="B88" s="57" t="s">
        <v>76</v>
      </c>
      <c r="C88" s="58">
        <f t="shared" si="97"/>
        <v>95</v>
      </c>
      <c r="D88" s="225">
        <v>95</v>
      </c>
      <c r="E88" s="446"/>
      <c r="F88" s="404">
        <f t="shared" si="98"/>
        <v>95</v>
      </c>
      <c r="G88" s="225"/>
      <c r="H88" s="511"/>
      <c r="I88" s="404">
        <f t="shared" si="99"/>
        <v>0</v>
      </c>
      <c r="J88" s="257"/>
      <c r="K88" s="446"/>
      <c r="L88" s="404">
        <f t="shared" si="100"/>
        <v>0</v>
      </c>
      <c r="M88" s="320"/>
      <c r="N88" s="60"/>
      <c r="O88" s="114">
        <f t="shared" si="101"/>
        <v>0</v>
      </c>
      <c r="P88" s="111"/>
    </row>
    <row r="89" spans="1:16" ht="24" x14ac:dyDescent="0.25">
      <c r="A89" s="112">
        <v>2220</v>
      </c>
      <c r="B89" s="57" t="s">
        <v>77</v>
      </c>
      <c r="C89" s="58">
        <f t="shared" si="97"/>
        <v>14717</v>
      </c>
      <c r="D89" s="226">
        <f>SUM(D90:D94)</f>
        <v>14547</v>
      </c>
      <c r="E89" s="447">
        <f t="shared" ref="E89:F89" si="102">SUM(E90:E94)</f>
        <v>0</v>
      </c>
      <c r="F89" s="404">
        <f t="shared" si="102"/>
        <v>14547</v>
      </c>
      <c r="G89" s="226">
        <f>SUM(G90:G94)</f>
        <v>0</v>
      </c>
      <c r="H89" s="135">
        <f t="shared" ref="H89:I89" si="103">SUM(H90:H94)</f>
        <v>0</v>
      </c>
      <c r="I89" s="404">
        <f t="shared" si="103"/>
        <v>0</v>
      </c>
      <c r="J89" s="120">
        <f>SUM(J90:J94)</f>
        <v>170</v>
      </c>
      <c r="K89" s="447">
        <f t="shared" ref="K89:L89" si="104">SUM(K90:K94)</f>
        <v>0</v>
      </c>
      <c r="L89" s="404">
        <f t="shared" si="104"/>
        <v>170</v>
      </c>
      <c r="M89" s="58">
        <f>SUM(M90:M94)</f>
        <v>0</v>
      </c>
      <c r="N89" s="113">
        <f t="shared" ref="N89:O89" si="105">SUM(N90:N94)</f>
        <v>0</v>
      </c>
      <c r="O89" s="114">
        <f t="shared" si="105"/>
        <v>0</v>
      </c>
      <c r="P89" s="111"/>
    </row>
    <row r="90" spans="1:16" ht="24" hidden="1" x14ac:dyDescent="0.25">
      <c r="A90" s="38">
        <v>2221</v>
      </c>
      <c r="B90" s="57" t="s">
        <v>289</v>
      </c>
      <c r="C90" s="58">
        <f t="shared" si="97"/>
        <v>0</v>
      </c>
      <c r="D90" s="225"/>
      <c r="E90" s="60"/>
      <c r="F90" s="146">
        <f t="shared" ref="F90:F94" si="106">D90+E90</f>
        <v>0</v>
      </c>
      <c r="G90" s="225"/>
      <c r="H90" s="257"/>
      <c r="I90" s="114">
        <f t="shared" ref="I90:I94" si="107">G90+H90</f>
        <v>0</v>
      </c>
      <c r="J90" s="257"/>
      <c r="K90" s="60"/>
      <c r="L90" s="135">
        <f t="shared" ref="L90:L94" si="108">J90+K90</f>
        <v>0</v>
      </c>
      <c r="M90" s="320"/>
      <c r="N90" s="60"/>
      <c r="O90" s="114">
        <f t="shared" ref="O90:O94" si="109">M90+N90</f>
        <v>0</v>
      </c>
      <c r="P90" s="111"/>
    </row>
    <row r="91" spans="1:16" x14ac:dyDescent="0.25">
      <c r="A91" s="38">
        <v>2222</v>
      </c>
      <c r="B91" s="57" t="s">
        <v>78</v>
      </c>
      <c r="C91" s="58">
        <f t="shared" si="97"/>
        <v>4630</v>
      </c>
      <c r="D91" s="225">
        <v>4530</v>
      </c>
      <c r="E91" s="446"/>
      <c r="F91" s="404">
        <f t="shared" si="106"/>
        <v>4530</v>
      </c>
      <c r="G91" s="225"/>
      <c r="H91" s="511"/>
      <c r="I91" s="404">
        <f t="shared" si="107"/>
        <v>0</v>
      </c>
      <c r="J91" s="257">
        <v>100</v>
      </c>
      <c r="K91" s="446"/>
      <c r="L91" s="404">
        <f t="shared" si="108"/>
        <v>100</v>
      </c>
      <c r="M91" s="320"/>
      <c r="N91" s="60"/>
      <c r="O91" s="114">
        <f t="shared" si="109"/>
        <v>0</v>
      </c>
      <c r="P91" s="111"/>
    </row>
    <row r="92" spans="1:16" x14ac:dyDescent="0.25">
      <c r="A92" s="38">
        <v>2223</v>
      </c>
      <c r="B92" s="57" t="s">
        <v>79</v>
      </c>
      <c r="C92" s="58">
        <f t="shared" si="97"/>
        <v>9525</v>
      </c>
      <c r="D92" s="225">
        <v>9455</v>
      </c>
      <c r="E92" s="446"/>
      <c r="F92" s="404">
        <f t="shared" si="106"/>
        <v>9455</v>
      </c>
      <c r="G92" s="225"/>
      <c r="H92" s="511"/>
      <c r="I92" s="404">
        <f t="shared" si="107"/>
        <v>0</v>
      </c>
      <c r="J92" s="257">
        <v>70</v>
      </c>
      <c r="K92" s="446"/>
      <c r="L92" s="404">
        <f t="shared" si="108"/>
        <v>70</v>
      </c>
      <c r="M92" s="320"/>
      <c r="N92" s="60"/>
      <c r="O92" s="114">
        <f t="shared" si="109"/>
        <v>0</v>
      </c>
      <c r="P92" s="111"/>
    </row>
    <row r="93" spans="1:16" ht="48" x14ac:dyDescent="0.25">
      <c r="A93" s="38">
        <v>2224</v>
      </c>
      <c r="B93" s="57" t="s">
        <v>299</v>
      </c>
      <c r="C93" s="58">
        <f t="shared" si="97"/>
        <v>562</v>
      </c>
      <c r="D93" s="225">
        <v>562</v>
      </c>
      <c r="E93" s="446"/>
      <c r="F93" s="404">
        <f t="shared" si="106"/>
        <v>562</v>
      </c>
      <c r="G93" s="225"/>
      <c r="H93" s="511"/>
      <c r="I93" s="404">
        <f t="shared" si="107"/>
        <v>0</v>
      </c>
      <c r="J93" s="257"/>
      <c r="K93" s="446"/>
      <c r="L93" s="404">
        <f t="shared" si="108"/>
        <v>0</v>
      </c>
      <c r="M93" s="320"/>
      <c r="N93" s="60"/>
      <c r="O93" s="114">
        <f t="shared" si="109"/>
        <v>0</v>
      </c>
      <c r="P93" s="111"/>
    </row>
    <row r="94" spans="1:16" ht="24" hidden="1" x14ac:dyDescent="0.25">
      <c r="A94" s="38">
        <v>2229</v>
      </c>
      <c r="B94" s="57" t="s">
        <v>80</v>
      </c>
      <c r="C94" s="58">
        <f t="shared" si="97"/>
        <v>0</v>
      </c>
      <c r="D94" s="225"/>
      <c r="E94" s="60"/>
      <c r="F94" s="146">
        <f t="shared" si="106"/>
        <v>0</v>
      </c>
      <c r="G94" s="225"/>
      <c r="H94" s="257"/>
      <c r="I94" s="114">
        <f t="shared" si="107"/>
        <v>0</v>
      </c>
      <c r="J94" s="257"/>
      <c r="K94" s="60"/>
      <c r="L94" s="135">
        <f t="shared" si="108"/>
        <v>0</v>
      </c>
      <c r="M94" s="320"/>
      <c r="N94" s="60"/>
      <c r="O94" s="114">
        <f t="shared" si="109"/>
        <v>0</v>
      </c>
      <c r="P94" s="111"/>
    </row>
    <row r="95" spans="1:16" ht="36" x14ac:dyDescent="0.25">
      <c r="A95" s="112">
        <v>2230</v>
      </c>
      <c r="B95" s="57" t="s">
        <v>81</v>
      </c>
      <c r="C95" s="58">
        <f t="shared" si="97"/>
        <v>2211</v>
      </c>
      <c r="D95" s="226">
        <f>SUM(D96:D102)</f>
        <v>2011</v>
      </c>
      <c r="E95" s="447">
        <f t="shared" ref="E95:F95" si="110">SUM(E96:E102)</f>
        <v>0</v>
      </c>
      <c r="F95" s="404">
        <f t="shared" si="110"/>
        <v>2011</v>
      </c>
      <c r="G95" s="226">
        <f>SUM(G96:G102)</f>
        <v>0</v>
      </c>
      <c r="H95" s="135">
        <f t="shared" ref="H95:I95" si="111">SUM(H96:H102)</f>
        <v>0</v>
      </c>
      <c r="I95" s="404">
        <f t="shared" si="111"/>
        <v>0</v>
      </c>
      <c r="J95" s="120">
        <f>SUM(J96:J102)</f>
        <v>0</v>
      </c>
      <c r="K95" s="447">
        <f t="shared" ref="K95:L95" si="112">SUM(K96:K102)</f>
        <v>0</v>
      </c>
      <c r="L95" s="404">
        <f t="shared" si="112"/>
        <v>0</v>
      </c>
      <c r="M95" s="58">
        <f>SUM(M96:M102)</f>
        <v>200</v>
      </c>
      <c r="N95" s="113">
        <f t="shared" ref="N95:O95" si="113">SUM(N96:N102)</f>
        <v>0</v>
      </c>
      <c r="O95" s="114">
        <f t="shared" si="113"/>
        <v>200</v>
      </c>
      <c r="P95" s="111"/>
    </row>
    <row r="96" spans="1:16" ht="24" hidden="1" x14ac:dyDescent="0.25">
      <c r="A96" s="38">
        <v>2231</v>
      </c>
      <c r="B96" s="57" t="s">
        <v>82</v>
      </c>
      <c r="C96" s="58">
        <f t="shared" si="97"/>
        <v>0</v>
      </c>
      <c r="D96" s="225"/>
      <c r="E96" s="60"/>
      <c r="F96" s="146">
        <f t="shared" ref="F96:F102" si="114">D96+E96</f>
        <v>0</v>
      </c>
      <c r="G96" s="225"/>
      <c r="H96" s="257"/>
      <c r="I96" s="114">
        <f t="shared" ref="I96:I102" si="115">G96+H96</f>
        <v>0</v>
      </c>
      <c r="J96" s="257"/>
      <c r="K96" s="60"/>
      <c r="L96" s="135">
        <f t="shared" ref="L96:L102" si="116">J96+K96</f>
        <v>0</v>
      </c>
      <c r="M96" s="320"/>
      <c r="N96" s="60"/>
      <c r="O96" s="114">
        <f t="shared" ref="O96:O102" si="117">M96+N96</f>
        <v>0</v>
      </c>
      <c r="P96" s="111"/>
    </row>
    <row r="97" spans="1:16" ht="24.75" hidden="1" customHeight="1" x14ac:dyDescent="0.25">
      <c r="A97" s="38">
        <v>2232</v>
      </c>
      <c r="B97" s="57" t="s">
        <v>83</v>
      </c>
      <c r="C97" s="58">
        <f t="shared" si="97"/>
        <v>0</v>
      </c>
      <c r="D97" s="225"/>
      <c r="E97" s="60"/>
      <c r="F97" s="146">
        <f t="shared" si="114"/>
        <v>0</v>
      </c>
      <c r="G97" s="225"/>
      <c r="H97" s="257"/>
      <c r="I97" s="114">
        <f t="shared" si="115"/>
        <v>0</v>
      </c>
      <c r="J97" s="257"/>
      <c r="K97" s="60"/>
      <c r="L97" s="135">
        <f t="shared" si="116"/>
        <v>0</v>
      </c>
      <c r="M97" s="320"/>
      <c r="N97" s="60"/>
      <c r="O97" s="114">
        <f t="shared" si="117"/>
        <v>0</v>
      </c>
      <c r="P97" s="111"/>
    </row>
    <row r="98" spans="1:16" ht="24" hidden="1" x14ac:dyDescent="0.25">
      <c r="A98" s="33">
        <v>2233</v>
      </c>
      <c r="B98" s="52" t="s">
        <v>84</v>
      </c>
      <c r="C98" s="53">
        <f t="shared" si="97"/>
        <v>0</v>
      </c>
      <c r="D98" s="224"/>
      <c r="E98" s="55"/>
      <c r="F98" s="282">
        <f t="shared" si="114"/>
        <v>0</v>
      </c>
      <c r="G98" s="224"/>
      <c r="H98" s="256"/>
      <c r="I98" s="119">
        <f t="shared" si="115"/>
        <v>0</v>
      </c>
      <c r="J98" s="256"/>
      <c r="K98" s="55"/>
      <c r="L98" s="139">
        <f t="shared" si="116"/>
        <v>0</v>
      </c>
      <c r="M98" s="319"/>
      <c r="N98" s="55"/>
      <c r="O98" s="119">
        <f t="shared" si="117"/>
        <v>0</v>
      </c>
      <c r="P98" s="110"/>
    </row>
    <row r="99" spans="1:16" ht="36" hidden="1" x14ac:dyDescent="0.25">
      <c r="A99" s="38">
        <v>2234</v>
      </c>
      <c r="B99" s="57" t="s">
        <v>85</v>
      </c>
      <c r="C99" s="58">
        <f t="shared" si="97"/>
        <v>0</v>
      </c>
      <c r="D99" s="225"/>
      <c r="E99" s="60"/>
      <c r="F99" s="146">
        <f t="shared" si="114"/>
        <v>0</v>
      </c>
      <c r="G99" s="225"/>
      <c r="H99" s="257"/>
      <c r="I99" s="114">
        <f t="shared" si="115"/>
        <v>0</v>
      </c>
      <c r="J99" s="257"/>
      <c r="K99" s="60"/>
      <c r="L99" s="135">
        <f t="shared" si="116"/>
        <v>0</v>
      </c>
      <c r="M99" s="320"/>
      <c r="N99" s="60"/>
      <c r="O99" s="114">
        <f t="shared" si="117"/>
        <v>0</v>
      </c>
      <c r="P99" s="111"/>
    </row>
    <row r="100" spans="1:16" ht="24" x14ac:dyDescent="0.25">
      <c r="A100" s="38">
        <v>2235</v>
      </c>
      <c r="B100" s="57" t="s">
        <v>86</v>
      </c>
      <c r="C100" s="58">
        <f t="shared" si="97"/>
        <v>200</v>
      </c>
      <c r="D100" s="225"/>
      <c r="E100" s="446"/>
      <c r="F100" s="404">
        <f t="shared" si="114"/>
        <v>0</v>
      </c>
      <c r="G100" s="225"/>
      <c r="H100" s="511"/>
      <c r="I100" s="404">
        <f t="shared" si="115"/>
        <v>0</v>
      </c>
      <c r="J100" s="257"/>
      <c r="K100" s="446"/>
      <c r="L100" s="404">
        <f t="shared" si="116"/>
        <v>0</v>
      </c>
      <c r="M100" s="320">
        <v>200</v>
      </c>
      <c r="N100" s="60"/>
      <c r="O100" s="114">
        <f t="shared" si="117"/>
        <v>200</v>
      </c>
      <c r="P100" s="111"/>
    </row>
    <row r="101" spans="1:16" hidden="1" x14ac:dyDescent="0.25">
      <c r="A101" s="38">
        <v>2236</v>
      </c>
      <c r="B101" s="57" t="s">
        <v>87</v>
      </c>
      <c r="C101" s="58">
        <f t="shared" si="97"/>
        <v>0</v>
      </c>
      <c r="D101" s="225"/>
      <c r="E101" s="60"/>
      <c r="F101" s="146">
        <f t="shared" si="114"/>
        <v>0</v>
      </c>
      <c r="G101" s="225"/>
      <c r="H101" s="257"/>
      <c r="I101" s="114">
        <f t="shared" si="115"/>
        <v>0</v>
      </c>
      <c r="J101" s="257"/>
      <c r="K101" s="60"/>
      <c r="L101" s="135">
        <f t="shared" si="116"/>
        <v>0</v>
      </c>
      <c r="M101" s="320"/>
      <c r="N101" s="60"/>
      <c r="O101" s="114">
        <f t="shared" si="117"/>
        <v>0</v>
      </c>
      <c r="P101" s="111"/>
    </row>
    <row r="102" spans="1:16" ht="24" x14ac:dyDescent="0.25">
      <c r="A102" s="38">
        <v>2239</v>
      </c>
      <c r="B102" s="57" t="s">
        <v>88</v>
      </c>
      <c r="C102" s="58">
        <f t="shared" si="97"/>
        <v>2011</v>
      </c>
      <c r="D102" s="225">
        <v>2011</v>
      </c>
      <c r="E102" s="446"/>
      <c r="F102" s="404">
        <f t="shared" si="114"/>
        <v>2011</v>
      </c>
      <c r="G102" s="225"/>
      <c r="H102" s="511"/>
      <c r="I102" s="404">
        <f t="shared" si="115"/>
        <v>0</v>
      </c>
      <c r="J102" s="257"/>
      <c r="K102" s="446"/>
      <c r="L102" s="404">
        <f t="shared" si="116"/>
        <v>0</v>
      </c>
      <c r="M102" s="320"/>
      <c r="N102" s="60"/>
      <c r="O102" s="114">
        <f t="shared" si="117"/>
        <v>0</v>
      </c>
      <c r="P102" s="111"/>
    </row>
    <row r="103" spans="1:16" ht="36" x14ac:dyDescent="0.25">
      <c r="A103" s="112">
        <v>2240</v>
      </c>
      <c r="B103" s="57" t="s">
        <v>89</v>
      </c>
      <c r="C103" s="58">
        <f t="shared" si="97"/>
        <v>4301</v>
      </c>
      <c r="D103" s="226">
        <f>SUM(D104:D111)</f>
        <v>4301</v>
      </c>
      <c r="E103" s="447">
        <f t="shared" ref="E103:F103" si="118">SUM(E104:E111)</f>
        <v>0</v>
      </c>
      <c r="F103" s="404">
        <f t="shared" si="118"/>
        <v>4301</v>
      </c>
      <c r="G103" s="226">
        <f>SUM(G104:G111)</f>
        <v>0</v>
      </c>
      <c r="H103" s="135">
        <f t="shared" ref="H103:I103" si="119">SUM(H104:H111)</f>
        <v>0</v>
      </c>
      <c r="I103" s="404">
        <f t="shared" si="119"/>
        <v>0</v>
      </c>
      <c r="J103" s="120">
        <f>SUM(J104:J111)</f>
        <v>0</v>
      </c>
      <c r="K103" s="447">
        <f t="shared" ref="K103:L103" si="120">SUM(K104:K111)</f>
        <v>0</v>
      </c>
      <c r="L103" s="404">
        <f t="shared" si="120"/>
        <v>0</v>
      </c>
      <c r="M103" s="58">
        <f>SUM(M104:M111)</f>
        <v>0</v>
      </c>
      <c r="N103" s="113">
        <f t="shared" ref="N103:O103" si="121">SUM(N104:N111)</f>
        <v>0</v>
      </c>
      <c r="O103" s="114">
        <f t="shared" si="121"/>
        <v>0</v>
      </c>
      <c r="P103" s="111"/>
    </row>
    <row r="104" spans="1:16" hidden="1" x14ac:dyDescent="0.25">
      <c r="A104" s="38">
        <v>2241</v>
      </c>
      <c r="B104" s="57" t="s">
        <v>90</v>
      </c>
      <c r="C104" s="58">
        <f t="shared" si="97"/>
        <v>0</v>
      </c>
      <c r="D104" s="225"/>
      <c r="E104" s="60"/>
      <c r="F104" s="146">
        <f t="shared" ref="F104:F111" si="122">D104+E104</f>
        <v>0</v>
      </c>
      <c r="G104" s="225"/>
      <c r="H104" s="257"/>
      <c r="I104" s="114">
        <f t="shared" ref="I104:I111" si="123">G104+H104</f>
        <v>0</v>
      </c>
      <c r="J104" s="257"/>
      <c r="K104" s="60"/>
      <c r="L104" s="135">
        <f t="shared" ref="L104:L111" si="124">J104+K104</f>
        <v>0</v>
      </c>
      <c r="M104" s="320"/>
      <c r="N104" s="60"/>
      <c r="O104" s="114">
        <f t="shared" ref="O104:O111" si="125">M104+N104</f>
        <v>0</v>
      </c>
      <c r="P104" s="111"/>
    </row>
    <row r="105" spans="1:16" ht="24" x14ac:dyDescent="0.25">
      <c r="A105" s="38">
        <v>2242</v>
      </c>
      <c r="B105" s="57" t="s">
        <v>91</v>
      </c>
      <c r="C105" s="58">
        <f t="shared" si="97"/>
        <v>2206</v>
      </c>
      <c r="D105" s="225">
        <v>2206</v>
      </c>
      <c r="E105" s="446"/>
      <c r="F105" s="404">
        <f t="shared" si="122"/>
        <v>2206</v>
      </c>
      <c r="G105" s="225"/>
      <c r="H105" s="511"/>
      <c r="I105" s="404">
        <f t="shared" si="123"/>
        <v>0</v>
      </c>
      <c r="J105" s="257"/>
      <c r="K105" s="446"/>
      <c r="L105" s="404">
        <f t="shared" si="124"/>
        <v>0</v>
      </c>
      <c r="M105" s="320"/>
      <c r="N105" s="60"/>
      <c r="O105" s="114">
        <f t="shared" si="125"/>
        <v>0</v>
      </c>
      <c r="P105" s="111"/>
    </row>
    <row r="106" spans="1:16" ht="24" x14ac:dyDescent="0.25">
      <c r="A106" s="38">
        <v>2243</v>
      </c>
      <c r="B106" s="57" t="s">
        <v>92</v>
      </c>
      <c r="C106" s="58">
        <f t="shared" si="97"/>
        <v>783</v>
      </c>
      <c r="D106" s="225">
        <v>783</v>
      </c>
      <c r="E106" s="446"/>
      <c r="F106" s="404">
        <f t="shared" si="122"/>
        <v>783</v>
      </c>
      <c r="G106" s="225"/>
      <c r="H106" s="511"/>
      <c r="I106" s="404">
        <f t="shared" si="123"/>
        <v>0</v>
      </c>
      <c r="J106" s="257"/>
      <c r="K106" s="446"/>
      <c r="L106" s="404">
        <f t="shared" si="124"/>
        <v>0</v>
      </c>
      <c r="M106" s="320"/>
      <c r="N106" s="60"/>
      <c r="O106" s="114">
        <f t="shared" si="125"/>
        <v>0</v>
      </c>
      <c r="P106" s="111"/>
    </row>
    <row r="107" spans="1:16" x14ac:dyDescent="0.25">
      <c r="A107" s="38">
        <v>2244</v>
      </c>
      <c r="B107" s="57" t="s">
        <v>93</v>
      </c>
      <c r="C107" s="58">
        <f t="shared" si="97"/>
        <v>1132</v>
      </c>
      <c r="D107" s="225">
        <v>1132</v>
      </c>
      <c r="E107" s="446"/>
      <c r="F107" s="404">
        <f t="shared" si="122"/>
        <v>1132</v>
      </c>
      <c r="G107" s="225"/>
      <c r="H107" s="511"/>
      <c r="I107" s="404">
        <f t="shared" si="123"/>
        <v>0</v>
      </c>
      <c r="J107" s="257"/>
      <c r="K107" s="446"/>
      <c r="L107" s="404">
        <f t="shared" si="124"/>
        <v>0</v>
      </c>
      <c r="M107" s="320"/>
      <c r="N107" s="60"/>
      <c r="O107" s="114">
        <f t="shared" si="125"/>
        <v>0</v>
      </c>
      <c r="P107" s="111"/>
    </row>
    <row r="108" spans="1:16" ht="24" hidden="1" x14ac:dyDescent="0.25">
      <c r="A108" s="38">
        <v>2246</v>
      </c>
      <c r="B108" s="57" t="s">
        <v>94</v>
      </c>
      <c r="C108" s="58">
        <f t="shared" si="97"/>
        <v>0</v>
      </c>
      <c r="D108" s="225"/>
      <c r="E108" s="60"/>
      <c r="F108" s="146">
        <f t="shared" si="122"/>
        <v>0</v>
      </c>
      <c r="G108" s="225"/>
      <c r="H108" s="257"/>
      <c r="I108" s="114">
        <f t="shared" si="123"/>
        <v>0</v>
      </c>
      <c r="J108" s="257"/>
      <c r="K108" s="60"/>
      <c r="L108" s="135">
        <f t="shared" si="124"/>
        <v>0</v>
      </c>
      <c r="M108" s="320"/>
      <c r="N108" s="60"/>
      <c r="O108" s="114">
        <f t="shared" si="125"/>
        <v>0</v>
      </c>
      <c r="P108" s="111"/>
    </row>
    <row r="109" spans="1:16" x14ac:dyDescent="0.25">
      <c r="A109" s="38">
        <v>2247</v>
      </c>
      <c r="B109" s="57" t="s">
        <v>95</v>
      </c>
      <c r="C109" s="58">
        <f t="shared" si="97"/>
        <v>145</v>
      </c>
      <c r="D109" s="225">
        <v>145</v>
      </c>
      <c r="E109" s="446"/>
      <c r="F109" s="404">
        <f t="shared" si="122"/>
        <v>145</v>
      </c>
      <c r="G109" s="225"/>
      <c r="H109" s="511"/>
      <c r="I109" s="404">
        <f t="shared" si="123"/>
        <v>0</v>
      </c>
      <c r="J109" s="257"/>
      <c r="K109" s="446"/>
      <c r="L109" s="404">
        <f t="shared" si="124"/>
        <v>0</v>
      </c>
      <c r="M109" s="320"/>
      <c r="N109" s="60"/>
      <c r="O109" s="114">
        <f t="shared" si="125"/>
        <v>0</v>
      </c>
      <c r="P109" s="362"/>
    </row>
    <row r="110" spans="1:16" ht="24" hidden="1" x14ac:dyDescent="0.25">
      <c r="A110" s="38">
        <v>2248</v>
      </c>
      <c r="B110" s="57" t="s">
        <v>300</v>
      </c>
      <c r="C110" s="58">
        <f t="shared" si="97"/>
        <v>0</v>
      </c>
      <c r="D110" s="225"/>
      <c r="E110" s="60"/>
      <c r="F110" s="146">
        <f t="shared" si="122"/>
        <v>0</v>
      </c>
      <c r="G110" s="225"/>
      <c r="H110" s="257"/>
      <c r="I110" s="114">
        <f t="shared" si="123"/>
        <v>0</v>
      </c>
      <c r="J110" s="257"/>
      <c r="K110" s="60"/>
      <c r="L110" s="135">
        <f t="shared" si="124"/>
        <v>0</v>
      </c>
      <c r="M110" s="320"/>
      <c r="N110" s="60"/>
      <c r="O110" s="114">
        <f t="shared" si="125"/>
        <v>0</v>
      </c>
      <c r="P110" s="111"/>
    </row>
    <row r="111" spans="1:16" ht="24" x14ac:dyDescent="0.25">
      <c r="A111" s="38">
        <v>2249</v>
      </c>
      <c r="B111" s="57" t="s">
        <v>96</v>
      </c>
      <c r="C111" s="58">
        <f t="shared" si="97"/>
        <v>35</v>
      </c>
      <c r="D111" s="225">
        <v>35</v>
      </c>
      <c r="E111" s="446"/>
      <c r="F111" s="404">
        <f t="shared" si="122"/>
        <v>35</v>
      </c>
      <c r="G111" s="225"/>
      <c r="H111" s="511"/>
      <c r="I111" s="404">
        <f t="shared" si="123"/>
        <v>0</v>
      </c>
      <c r="J111" s="257"/>
      <c r="K111" s="446"/>
      <c r="L111" s="404">
        <f t="shared" si="124"/>
        <v>0</v>
      </c>
      <c r="M111" s="320"/>
      <c r="N111" s="60"/>
      <c r="O111" s="114">
        <f t="shared" si="125"/>
        <v>0</v>
      </c>
      <c r="P111" s="111"/>
    </row>
    <row r="112" spans="1:16" x14ac:dyDescent="0.25">
      <c r="A112" s="112">
        <v>2250</v>
      </c>
      <c r="B112" s="57" t="s">
        <v>97</v>
      </c>
      <c r="C112" s="58">
        <f t="shared" si="97"/>
        <v>166</v>
      </c>
      <c r="D112" s="226">
        <f>SUM(D113:D115)</f>
        <v>166</v>
      </c>
      <c r="E112" s="447">
        <f t="shared" ref="E112:F112" si="126">SUM(E113:E115)</f>
        <v>0</v>
      </c>
      <c r="F112" s="404">
        <f t="shared" si="126"/>
        <v>166</v>
      </c>
      <c r="G112" s="226">
        <f>SUM(G113:G115)</f>
        <v>0</v>
      </c>
      <c r="H112" s="135">
        <f t="shared" ref="H112:I112" si="127">SUM(H113:H115)</f>
        <v>0</v>
      </c>
      <c r="I112" s="404">
        <f t="shared" si="127"/>
        <v>0</v>
      </c>
      <c r="J112" s="120">
        <f>SUM(J113:J115)</f>
        <v>0</v>
      </c>
      <c r="K112" s="447">
        <f t="shared" ref="K112:L112" si="128">SUM(K113:K115)</f>
        <v>0</v>
      </c>
      <c r="L112" s="404">
        <f t="shared" si="128"/>
        <v>0</v>
      </c>
      <c r="M112" s="58">
        <f>SUM(M113:M115)</f>
        <v>0</v>
      </c>
      <c r="N112" s="113">
        <f t="shared" ref="N112:O112" si="129">SUM(N113:N115)</f>
        <v>0</v>
      </c>
      <c r="O112" s="114">
        <f t="shared" si="129"/>
        <v>0</v>
      </c>
      <c r="P112" s="111"/>
    </row>
    <row r="113" spans="1:16" x14ac:dyDescent="0.25">
      <c r="A113" s="38">
        <v>2251</v>
      </c>
      <c r="B113" s="57" t="s">
        <v>98</v>
      </c>
      <c r="C113" s="58">
        <f t="shared" si="97"/>
        <v>166</v>
      </c>
      <c r="D113" s="225">
        <v>166</v>
      </c>
      <c r="E113" s="446"/>
      <c r="F113" s="404">
        <f t="shared" ref="F113:F115" si="130">D113+E113</f>
        <v>166</v>
      </c>
      <c r="G113" s="225"/>
      <c r="H113" s="511"/>
      <c r="I113" s="404">
        <f t="shared" ref="I113:I115" si="131">G113+H113</f>
        <v>0</v>
      </c>
      <c r="J113" s="257"/>
      <c r="K113" s="446"/>
      <c r="L113" s="404">
        <f t="shared" ref="L113:L115" si="132">J113+K113</f>
        <v>0</v>
      </c>
      <c r="M113" s="320"/>
      <c r="N113" s="60"/>
      <c r="O113" s="114">
        <f t="shared" ref="O113:O115" si="133">M113+N113</f>
        <v>0</v>
      </c>
      <c r="P113" s="111"/>
    </row>
    <row r="114" spans="1:16" ht="24" hidden="1" x14ac:dyDescent="0.25">
      <c r="A114" s="38">
        <v>2252</v>
      </c>
      <c r="B114" s="57" t="s">
        <v>99</v>
      </c>
      <c r="C114" s="58">
        <f t="shared" si="97"/>
        <v>0</v>
      </c>
      <c r="D114" s="225"/>
      <c r="E114" s="60"/>
      <c r="F114" s="146">
        <f t="shared" si="130"/>
        <v>0</v>
      </c>
      <c r="G114" s="225"/>
      <c r="H114" s="257"/>
      <c r="I114" s="114">
        <f t="shared" si="131"/>
        <v>0</v>
      </c>
      <c r="J114" s="257"/>
      <c r="K114" s="60"/>
      <c r="L114" s="135">
        <f t="shared" si="132"/>
        <v>0</v>
      </c>
      <c r="M114" s="320"/>
      <c r="N114" s="60"/>
      <c r="O114" s="114">
        <f t="shared" si="133"/>
        <v>0</v>
      </c>
      <c r="P114" s="111"/>
    </row>
    <row r="115" spans="1:16" ht="24" hidden="1" x14ac:dyDescent="0.25">
      <c r="A115" s="38">
        <v>2259</v>
      </c>
      <c r="B115" s="57" t="s">
        <v>100</v>
      </c>
      <c r="C115" s="58">
        <f t="shared" si="97"/>
        <v>0</v>
      </c>
      <c r="D115" s="225"/>
      <c r="E115" s="60"/>
      <c r="F115" s="146">
        <f t="shared" si="130"/>
        <v>0</v>
      </c>
      <c r="G115" s="225"/>
      <c r="H115" s="257"/>
      <c r="I115" s="114">
        <f t="shared" si="131"/>
        <v>0</v>
      </c>
      <c r="J115" s="257"/>
      <c r="K115" s="60"/>
      <c r="L115" s="135">
        <f t="shared" si="132"/>
        <v>0</v>
      </c>
      <c r="M115" s="320"/>
      <c r="N115" s="60"/>
      <c r="O115" s="114">
        <f t="shared" si="133"/>
        <v>0</v>
      </c>
      <c r="P115" s="111"/>
    </row>
    <row r="116" spans="1:16" x14ac:dyDescent="0.25">
      <c r="A116" s="112">
        <v>2260</v>
      </c>
      <c r="B116" s="57" t="s">
        <v>101</v>
      </c>
      <c r="C116" s="58">
        <f t="shared" si="97"/>
        <v>37</v>
      </c>
      <c r="D116" s="226">
        <f>SUM(D117:D121)</f>
        <v>37</v>
      </c>
      <c r="E116" s="447">
        <f t="shared" ref="E116:F116" si="134">SUM(E117:E121)</f>
        <v>0</v>
      </c>
      <c r="F116" s="404">
        <f t="shared" si="134"/>
        <v>37</v>
      </c>
      <c r="G116" s="226">
        <f>SUM(G117:G121)</f>
        <v>0</v>
      </c>
      <c r="H116" s="135">
        <f t="shared" ref="H116:I116" si="135">SUM(H117:H121)</f>
        <v>0</v>
      </c>
      <c r="I116" s="404">
        <f t="shared" si="135"/>
        <v>0</v>
      </c>
      <c r="J116" s="120">
        <f>SUM(J117:J121)</f>
        <v>0</v>
      </c>
      <c r="K116" s="447">
        <f t="shared" ref="K116:L116" si="136">SUM(K117:K121)</f>
        <v>0</v>
      </c>
      <c r="L116" s="404">
        <f t="shared" si="136"/>
        <v>0</v>
      </c>
      <c r="M116" s="58">
        <f>SUM(M117:M121)</f>
        <v>0</v>
      </c>
      <c r="N116" s="113">
        <f t="shared" ref="N116:O116" si="137">SUM(N117:N121)</f>
        <v>0</v>
      </c>
      <c r="O116" s="114">
        <f t="shared" si="137"/>
        <v>0</v>
      </c>
      <c r="P116" s="111"/>
    </row>
    <row r="117" spans="1:16" hidden="1" x14ac:dyDescent="0.25">
      <c r="A117" s="38">
        <v>2261</v>
      </c>
      <c r="B117" s="57" t="s">
        <v>102</v>
      </c>
      <c r="C117" s="58">
        <f t="shared" si="97"/>
        <v>0</v>
      </c>
      <c r="D117" s="225"/>
      <c r="E117" s="60"/>
      <c r="F117" s="146">
        <f t="shared" ref="F117:F121" si="138">D117+E117</f>
        <v>0</v>
      </c>
      <c r="G117" s="225"/>
      <c r="H117" s="257"/>
      <c r="I117" s="114">
        <f t="shared" ref="I117:I121" si="139">G117+H117</f>
        <v>0</v>
      </c>
      <c r="J117" s="257"/>
      <c r="K117" s="60"/>
      <c r="L117" s="135">
        <f t="shared" ref="L117:L121" si="140">J117+K117</f>
        <v>0</v>
      </c>
      <c r="M117" s="320"/>
      <c r="N117" s="60"/>
      <c r="O117" s="114">
        <f t="shared" ref="O117:O121" si="141">M117+N117</f>
        <v>0</v>
      </c>
      <c r="P117" s="111"/>
    </row>
    <row r="118" spans="1:16" hidden="1" x14ac:dyDescent="0.25">
      <c r="A118" s="38">
        <v>2262</v>
      </c>
      <c r="B118" s="57" t="s">
        <v>103</v>
      </c>
      <c r="C118" s="58">
        <f t="shared" si="97"/>
        <v>0</v>
      </c>
      <c r="D118" s="225"/>
      <c r="E118" s="60"/>
      <c r="F118" s="146">
        <f t="shared" si="138"/>
        <v>0</v>
      </c>
      <c r="G118" s="225"/>
      <c r="H118" s="257"/>
      <c r="I118" s="114">
        <f t="shared" si="139"/>
        <v>0</v>
      </c>
      <c r="J118" s="257"/>
      <c r="K118" s="60"/>
      <c r="L118" s="135">
        <f t="shared" si="140"/>
        <v>0</v>
      </c>
      <c r="M118" s="320"/>
      <c r="N118" s="60"/>
      <c r="O118" s="114">
        <f t="shared" si="141"/>
        <v>0</v>
      </c>
      <c r="P118" s="111"/>
    </row>
    <row r="119" spans="1:16" hidden="1" x14ac:dyDescent="0.25">
      <c r="A119" s="38">
        <v>2263</v>
      </c>
      <c r="B119" s="57" t="s">
        <v>104</v>
      </c>
      <c r="C119" s="58">
        <f t="shared" si="97"/>
        <v>0</v>
      </c>
      <c r="D119" s="225"/>
      <c r="E119" s="60"/>
      <c r="F119" s="146">
        <f t="shared" si="138"/>
        <v>0</v>
      </c>
      <c r="G119" s="225"/>
      <c r="H119" s="257"/>
      <c r="I119" s="114">
        <f t="shared" si="139"/>
        <v>0</v>
      </c>
      <c r="J119" s="257"/>
      <c r="K119" s="60"/>
      <c r="L119" s="135">
        <f t="shared" si="140"/>
        <v>0</v>
      </c>
      <c r="M119" s="320"/>
      <c r="N119" s="60"/>
      <c r="O119" s="114">
        <f t="shared" si="141"/>
        <v>0</v>
      </c>
      <c r="P119" s="111"/>
    </row>
    <row r="120" spans="1:16" ht="24" x14ac:dyDescent="0.25">
      <c r="A120" s="38">
        <v>2264</v>
      </c>
      <c r="B120" s="57" t="s">
        <v>105</v>
      </c>
      <c r="C120" s="58">
        <f t="shared" si="97"/>
        <v>37</v>
      </c>
      <c r="D120" s="225">
        <v>37</v>
      </c>
      <c r="E120" s="446"/>
      <c r="F120" s="404">
        <f t="shared" si="138"/>
        <v>37</v>
      </c>
      <c r="G120" s="225"/>
      <c r="H120" s="511"/>
      <c r="I120" s="404">
        <f t="shared" si="139"/>
        <v>0</v>
      </c>
      <c r="J120" s="257"/>
      <c r="K120" s="446"/>
      <c r="L120" s="404">
        <f t="shared" si="140"/>
        <v>0</v>
      </c>
      <c r="M120" s="320"/>
      <c r="N120" s="60"/>
      <c r="O120" s="114">
        <f t="shared" si="141"/>
        <v>0</v>
      </c>
      <c r="P120" s="111"/>
    </row>
    <row r="121" spans="1:16" hidden="1" x14ac:dyDescent="0.25">
      <c r="A121" s="38">
        <v>2269</v>
      </c>
      <c r="B121" s="57" t="s">
        <v>106</v>
      </c>
      <c r="C121" s="58">
        <f t="shared" si="97"/>
        <v>0</v>
      </c>
      <c r="D121" s="225"/>
      <c r="E121" s="60"/>
      <c r="F121" s="146">
        <f t="shared" si="138"/>
        <v>0</v>
      </c>
      <c r="G121" s="225"/>
      <c r="H121" s="257"/>
      <c r="I121" s="114">
        <f t="shared" si="139"/>
        <v>0</v>
      </c>
      <c r="J121" s="257"/>
      <c r="K121" s="60"/>
      <c r="L121" s="135">
        <f t="shared" si="140"/>
        <v>0</v>
      </c>
      <c r="M121" s="320"/>
      <c r="N121" s="60"/>
      <c r="O121" s="114">
        <f t="shared" si="141"/>
        <v>0</v>
      </c>
      <c r="P121" s="111"/>
    </row>
    <row r="122" spans="1:16" x14ac:dyDescent="0.25">
      <c r="A122" s="112">
        <v>2270</v>
      </c>
      <c r="B122" s="57" t="s">
        <v>107</v>
      </c>
      <c r="C122" s="58">
        <f t="shared" si="97"/>
        <v>695</v>
      </c>
      <c r="D122" s="226">
        <f>SUM(D123:D127)</f>
        <v>695</v>
      </c>
      <c r="E122" s="447">
        <f t="shared" ref="E122:F122" si="142">SUM(E123:E127)</f>
        <v>0</v>
      </c>
      <c r="F122" s="404">
        <f t="shared" si="142"/>
        <v>695</v>
      </c>
      <c r="G122" s="226">
        <f>SUM(G123:G127)</f>
        <v>0</v>
      </c>
      <c r="H122" s="135">
        <f t="shared" ref="H122:I122" si="143">SUM(H123:H127)</f>
        <v>0</v>
      </c>
      <c r="I122" s="404">
        <f t="shared" si="143"/>
        <v>0</v>
      </c>
      <c r="J122" s="120">
        <f>SUM(J123:J127)</f>
        <v>0</v>
      </c>
      <c r="K122" s="447">
        <f t="shared" ref="K122:L122" si="144">SUM(K123:K127)</f>
        <v>0</v>
      </c>
      <c r="L122" s="404">
        <f t="shared" si="144"/>
        <v>0</v>
      </c>
      <c r="M122" s="58">
        <f>SUM(M123:M127)</f>
        <v>0</v>
      </c>
      <c r="N122" s="113">
        <f t="shared" ref="N122:O122" si="145">SUM(N123:N127)</f>
        <v>0</v>
      </c>
      <c r="O122" s="114">
        <f t="shared" si="145"/>
        <v>0</v>
      </c>
      <c r="P122" s="111"/>
    </row>
    <row r="123" spans="1:16" hidden="1" x14ac:dyDescent="0.25">
      <c r="A123" s="38">
        <v>2272</v>
      </c>
      <c r="B123" s="145" t="s">
        <v>108</v>
      </c>
      <c r="C123" s="58">
        <f t="shared" si="97"/>
        <v>0</v>
      </c>
      <c r="D123" s="225"/>
      <c r="E123" s="60"/>
      <c r="F123" s="146">
        <f t="shared" ref="F123:F127" si="146">D123+E123</f>
        <v>0</v>
      </c>
      <c r="G123" s="225"/>
      <c r="H123" s="257"/>
      <c r="I123" s="114">
        <f t="shared" ref="I123:I127" si="147">G123+H123</f>
        <v>0</v>
      </c>
      <c r="J123" s="257"/>
      <c r="K123" s="60"/>
      <c r="L123" s="135">
        <f t="shared" ref="L123:L127" si="148">J123+K123</f>
        <v>0</v>
      </c>
      <c r="M123" s="320"/>
      <c r="N123" s="60"/>
      <c r="O123" s="114">
        <f t="shared" ref="O123:O127" si="149">M123+N123</f>
        <v>0</v>
      </c>
      <c r="P123" s="111"/>
    </row>
    <row r="124" spans="1:16" ht="24" hidden="1" x14ac:dyDescent="0.25">
      <c r="A124" s="38">
        <v>2274</v>
      </c>
      <c r="B124" s="181" t="s">
        <v>290</v>
      </c>
      <c r="C124" s="58">
        <f t="shared" si="97"/>
        <v>0</v>
      </c>
      <c r="D124" s="225"/>
      <c r="E124" s="60"/>
      <c r="F124" s="146">
        <f t="shared" si="146"/>
        <v>0</v>
      </c>
      <c r="G124" s="225"/>
      <c r="H124" s="257"/>
      <c r="I124" s="114">
        <f t="shared" si="147"/>
        <v>0</v>
      </c>
      <c r="J124" s="257"/>
      <c r="K124" s="60"/>
      <c r="L124" s="135">
        <f t="shared" si="148"/>
        <v>0</v>
      </c>
      <c r="M124" s="320"/>
      <c r="N124" s="60"/>
      <c r="O124" s="114">
        <f t="shared" si="149"/>
        <v>0</v>
      </c>
      <c r="P124" s="111"/>
    </row>
    <row r="125" spans="1:16" ht="24" hidden="1" x14ac:dyDescent="0.25">
      <c r="A125" s="38">
        <v>2275</v>
      </c>
      <c r="B125" s="57" t="s">
        <v>109</v>
      </c>
      <c r="C125" s="58">
        <f t="shared" si="97"/>
        <v>0</v>
      </c>
      <c r="D125" s="225"/>
      <c r="E125" s="60"/>
      <c r="F125" s="146">
        <f t="shared" si="146"/>
        <v>0</v>
      </c>
      <c r="G125" s="225"/>
      <c r="H125" s="257"/>
      <c r="I125" s="114">
        <f t="shared" si="147"/>
        <v>0</v>
      </c>
      <c r="J125" s="257"/>
      <c r="K125" s="60"/>
      <c r="L125" s="135">
        <f t="shared" si="148"/>
        <v>0</v>
      </c>
      <c r="M125" s="320"/>
      <c r="N125" s="60"/>
      <c r="O125" s="114">
        <f t="shared" si="149"/>
        <v>0</v>
      </c>
      <c r="P125" s="111"/>
    </row>
    <row r="126" spans="1:16" ht="36" hidden="1" x14ac:dyDescent="0.25">
      <c r="A126" s="38">
        <v>2276</v>
      </c>
      <c r="B126" s="57" t="s">
        <v>110</v>
      </c>
      <c r="C126" s="58">
        <f t="shared" si="97"/>
        <v>0</v>
      </c>
      <c r="D126" s="225"/>
      <c r="E126" s="60"/>
      <c r="F126" s="146">
        <f t="shared" si="146"/>
        <v>0</v>
      </c>
      <c r="G126" s="225"/>
      <c r="H126" s="257"/>
      <c r="I126" s="114">
        <f t="shared" si="147"/>
        <v>0</v>
      </c>
      <c r="J126" s="257"/>
      <c r="K126" s="60"/>
      <c r="L126" s="135">
        <f t="shared" si="148"/>
        <v>0</v>
      </c>
      <c r="M126" s="320"/>
      <c r="N126" s="60"/>
      <c r="O126" s="114">
        <f t="shared" si="149"/>
        <v>0</v>
      </c>
      <c r="P126" s="111"/>
    </row>
    <row r="127" spans="1:16" ht="24" x14ac:dyDescent="0.25">
      <c r="A127" s="38">
        <v>2279</v>
      </c>
      <c r="B127" s="57" t="s">
        <v>111</v>
      </c>
      <c r="C127" s="58">
        <f t="shared" si="97"/>
        <v>695</v>
      </c>
      <c r="D127" s="225">
        <v>695</v>
      </c>
      <c r="E127" s="446"/>
      <c r="F127" s="404">
        <f t="shared" si="146"/>
        <v>695</v>
      </c>
      <c r="G127" s="225"/>
      <c r="H127" s="511"/>
      <c r="I127" s="404">
        <f t="shared" si="147"/>
        <v>0</v>
      </c>
      <c r="J127" s="257"/>
      <c r="K127" s="446"/>
      <c r="L127" s="404">
        <f t="shared" si="148"/>
        <v>0</v>
      </c>
      <c r="M127" s="320"/>
      <c r="N127" s="60"/>
      <c r="O127" s="114">
        <f t="shared" si="149"/>
        <v>0</v>
      </c>
      <c r="P127" s="111"/>
    </row>
    <row r="128" spans="1:16" ht="24" hidden="1" x14ac:dyDescent="0.25">
      <c r="A128" s="379">
        <v>2280</v>
      </c>
      <c r="B128" s="52" t="s">
        <v>301</v>
      </c>
      <c r="C128" s="53">
        <f t="shared" si="97"/>
        <v>0</v>
      </c>
      <c r="D128" s="228">
        <f t="shared" ref="D128:O128" si="150">SUM(D129)</f>
        <v>0</v>
      </c>
      <c r="E128" s="118">
        <f t="shared" si="150"/>
        <v>0</v>
      </c>
      <c r="F128" s="282">
        <f t="shared" si="150"/>
        <v>0</v>
      </c>
      <c r="G128" s="228">
        <f t="shared" si="150"/>
        <v>0</v>
      </c>
      <c r="H128" s="259">
        <f t="shared" si="150"/>
        <v>0</v>
      </c>
      <c r="I128" s="119">
        <f t="shared" si="150"/>
        <v>0</v>
      </c>
      <c r="J128" s="259">
        <f t="shared" si="150"/>
        <v>0</v>
      </c>
      <c r="K128" s="118">
        <f t="shared" si="150"/>
        <v>0</v>
      </c>
      <c r="L128" s="139">
        <f t="shared" si="150"/>
        <v>0</v>
      </c>
      <c r="M128" s="58">
        <f t="shared" si="150"/>
        <v>0</v>
      </c>
      <c r="N128" s="113">
        <f t="shared" si="150"/>
        <v>0</v>
      </c>
      <c r="O128" s="114">
        <f t="shared" si="150"/>
        <v>0</v>
      </c>
      <c r="P128" s="111"/>
    </row>
    <row r="129" spans="1:16" ht="24" hidden="1" x14ac:dyDescent="0.25">
      <c r="A129" s="38">
        <v>2283</v>
      </c>
      <c r="B129" s="57" t="s">
        <v>112</v>
      </c>
      <c r="C129" s="58">
        <f t="shared" si="97"/>
        <v>0</v>
      </c>
      <c r="D129" s="225"/>
      <c r="E129" s="60"/>
      <c r="F129" s="146">
        <f>D129+E129</f>
        <v>0</v>
      </c>
      <c r="G129" s="225"/>
      <c r="H129" s="257"/>
      <c r="I129" s="114">
        <f>G129+H129</f>
        <v>0</v>
      </c>
      <c r="J129" s="257"/>
      <c r="K129" s="60"/>
      <c r="L129" s="135">
        <f>J129+K129</f>
        <v>0</v>
      </c>
      <c r="M129" s="320"/>
      <c r="N129" s="60"/>
      <c r="O129" s="114">
        <f>M129+N129</f>
        <v>0</v>
      </c>
      <c r="P129" s="111"/>
    </row>
    <row r="130" spans="1:16" ht="38.25" customHeight="1" x14ac:dyDescent="0.25">
      <c r="A130" s="45">
        <v>2300</v>
      </c>
      <c r="B130" s="105" t="s">
        <v>113</v>
      </c>
      <c r="C130" s="46">
        <f t="shared" si="97"/>
        <v>74881</v>
      </c>
      <c r="D130" s="223">
        <f>SUM(D131,D136,D140,D141,D144,D151,D159,D160,D163)</f>
        <v>69823</v>
      </c>
      <c r="E130" s="441">
        <f t="shared" ref="E130:F130" si="151">SUM(E131,E136,E140,E141,E144,E151,E159,E160,E163)</f>
        <v>800</v>
      </c>
      <c r="F130" s="408">
        <f t="shared" si="151"/>
        <v>70623</v>
      </c>
      <c r="G130" s="223">
        <f>SUM(G131,G136,G140,G141,G144,G151,G159,G160,G163)</f>
        <v>0</v>
      </c>
      <c r="H130" s="125">
        <f t="shared" ref="H130:I130" si="152">SUM(H131,H136,H140,H141,H144,H151,H159,H160,H163)</f>
        <v>0</v>
      </c>
      <c r="I130" s="408">
        <f t="shared" si="152"/>
        <v>0</v>
      </c>
      <c r="J130" s="106">
        <f>SUM(J131,J136,J140,J141,J144,J151,J159,J160,J163)</f>
        <v>4130</v>
      </c>
      <c r="K130" s="441">
        <f t="shared" ref="K130:L130" si="153">SUM(K131,K136,K140,K141,K144,K151,K159,K160,K163)</f>
        <v>0</v>
      </c>
      <c r="L130" s="408">
        <f t="shared" si="153"/>
        <v>4130</v>
      </c>
      <c r="M130" s="46">
        <f>SUM(M131,M136,M140,M141,M144,M151,M159,M160,M163)</f>
        <v>128</v>
      </c>
      <c r="N130" s="50">
        <f t="shared" ref="N130:O130" si="154">SUM(N131,N136,N140,N141,N144,N151,N159,N160,N163)</f>
        <v>0</v>
      </c>
      <c r="O130" s="117">
        <f t="shared" si="154"/>
        <v>128</v>
      </c>
      <c r="P130" s="122"/>
    </row>
    <row r="131" spans="1:16" ht="24" x14ac:dyDescent="0.25">
      <c r="A131" s="379">
        <v>2310</v>
      </c>
      <c r="B131" s="52" t="s">
        <v>114</v>
      </c>
      <c r="C131" s="53">
        <f t="shared" si="97"/>
        <v>1984</v>
      </c>
      <c r="D131" s="228">
        <f t="shared" ref="D131:O131" si="155">SUM(D132:D135)</f>
        <v>1984</v>
      </c>
      <c r="E131" s="449">
        <f t="shared" si="155"/>
        <v>0</v>
      </c>
      <c r="F131" s="445">
        <f t="shared" si="155"/>
        <v>1984</v>
      </c>
      <c r="G131" s="228">
        <f t="shared" si="155"/>
        <v>0</v>
      </c>
      <c r="H131" s="139">
        <f t="shared" si="155"/>
        <v>0</v>
      </c>
      <c r="I131" s="445">
        <f t="shared" si="155"/>
        <v>0</v>
      </c>
      <c r="J131" s="259">
        <f t="shared" si="155"/>
        <v>0</v>
      </c>
      <c r="K131" s="449">
        <f t="shared" si="155"/>
        <v>0</v>
      </c>
      <c r="L131" s="445">
        <f t="shared" si="155"/>
        <v>0</v>
      </c>
      <c r="M131" s="53">
        <f t="shared" si="155"/>
        <v>0</v>
      </c>
      <c r="N131" s="118">
        <f t="shared" si="155"/>
        <v>0</v>
      </c>
      <c r="O131" s="119">
        <f t="shared" si="155"/>
        <v>0</v>
      </c>
      <c r="P131" s="110"/>
    </row>
    <row r="132" spans="1:16" x14ac:dyDescent="0.25">
      <c r="A132" s="38">
        <v>2311</v>
      </c>
      <c r="B132" s="57" t="s">
        <v>115</v>
      </c>
      <c r="C132" s="58">
        <f t="shared" si="97"/>
        <v>734</v>
      </c>
      <c r="D132" s="225">
        <v>734</v>
      </c>
      <c r="E132" s="446"/>
      <c r="F132" s="404">
        <f t="shared" ref="F132:F135" si="156">D132+E132</f>
        <v>734</v>
      </c>
      <c r="G132" s="225"/>
      <c r="H132" s="511"/>
      <c r="I132" s="404">
        <f t="shared" ref="I132:I135" si="157">G132+H132</f>
        <v>0</v>
      </c>
      <c r="J132" s="257"/>
      <c r="K132" s="446"/>
      <c r="L132" s="404">
        <f t="shared" ref="L132:L135" si="158">J132+K132</f>
        <v>0</v>
      </c>
      <c r="M132" s="320"/>
      <c r="N132" s="60"/>
      <c r="O132" s="114">
        <f t="shared" ref="O132:O135" si="159">M132+N132</f>
        <v>0</v>
      </c>
      <c r="P132" s="111"/>
    </row>
    <row r="133" spans="1:16" x14ac:dyDescent="0.25">
      <c r="A133" s="38">
        <v>2312</v>
      </c>
      <c r="B133" s="57" t="s">
        <v>116</v>
      </c>
      <c r="C133" s="58">
        <f t="shared" si="97"/>
        <v>750</v>
      </c>
      <c r="D133" s="225">
        <v>750</v>
      </c>
      <c r="E133" s="446"/>
      <c r="F133" s="404">
        <f t="shared" si="156"/>
        <v>750</v>
      </c>
      <c r="G133" s="225"/>
      <c r="H133" s="511"/>
      <c r="I133" s="404">
        <f t="shared" si="157"/>
        <v>0</v>
      </c>
      <c r="J133" s="257"/>
      <c r="K133" s="446"/>
      <c r="L133" s="404">
        <f t="shared" si="158"/>
        <v>0</v>
      </c>
      <c r="M133" s="320"/>
      <c r="N133" s="60"/>
      <c r="O133" s="114">
        <f t="shared" si="159"/>
        <v>0</v>
      </c>
      <c r="P133" s="111"/>
    </row>
    <row r="134" spans="1:16" x14ac:dyDescent="0.25">
      <c r="A134" s="38">
        <v>2313</v>
      </c>
      <c r="B134" s="57" t="s">
        <v>117</v>
      </c>
      <c r="C134" s="58"/>
      <c r="D134" s="225">
        <v>500</v>
      </c>
      <c r="E134" s="446"/>
      <c r="F134" s="404">
        <f t="shared" si="156"/>
        <v>500</v>
      </c>
      <c r="G134" s="225"/>
      <c r="H134" s="511"/>
      <c r="I134" s="404">
        <f t="shared" si="157"/>
        <v>0</v>
      </c>
      <c r="J134" s="257"/>
      <c r="K134" s="446"/>
      <c r="L134" s="404">
        <f t="shared" si="158"/>
        <v>0</v>
      </c>
      <c r="M134" s="320"/>
      <c r="N134" s="60"/>
      <c r="O134" s="114">
        <f t="shared" si="159"/>
        <v>0</v>
      </c>
      <c r="P134" s="111"/>
    </row>
    <row r="135" spans="1:16" ht="36" customHeight="1" x14ac:dyDescent="0.25">
      <c r="A135" s="38">
        <v>2314</v>
      </c>
      <c r="B135" s="57" t="s">
        <v>291</v>
      </c>
      <c r="C135" s="58">
        <v>500</v>
      </c>
      <c r="D135" s="225"/>
      <c r="E135" s="446"/>
      <c r="F135" s="404">
        <f t="shared" si="156"/>
        <v>0</v>
      </c>
      <c r="G135" s="225"/>
      <c r="H135" s="511"/>
      <c r="I135" s="404">
        <f t="shared" si="157"/>
        <v>0</v>
      </c>
      <c r="J135" s="257"/>
      <c r="K135" s="446"/>
      <c r="L135" s="404">
        <f t="shared" si="158"/>
        <v>0</v>
      </c>
      <c r="M135" s="320"/>
      <c r="N135" s="60"/>
      <c r="O135" s="114">
        <f t="shared" si="159"/>
        <v>0</v>
      </c>
      <c r="P135" s="111"/>
    </row>
    <row r="136" spans="1:16" x14ac:dyDescent="0.25">
      <c r="A136" s="112">
        <v>2320</v>
      </c>
      <c r="B136" s="57" t="s">
        <v>118</v>
      </c>
      <c r="C136" s="58">
        <f t="shared" si="97"/>
        <v>27098</v>
      </c>
      <c r="D136" s="226">
        <f>SUM(D137:D139)</f>
        <v>24970</v>
      </c>
      <c r="E136" s="447">
        <f t="shared" ref="E136:F136" si="160">SUM(E137:E139)</f>
        <v>800</v>
      </c>
      <c r="F136" s="404">
        <f t="shared" si="160"/>
        <v>25770</v>
      </c>
      <c r="G136" s="226">
        <f>SUM(G137:G139)</f>
        <v>0</v>
      </c>
      <c r="H136" s="135">
        <f t="shared" ref="H136:I136" si="161">SUM(H137:H139)</f>
        <v>0</v>
      </c>
      <c r="I136" s="404">
        <f t="shared" si="161"/>
        <v>0</v>
      </c>
      <c r="J136" s="120">
        <f>SUM(J137:J139)</f>
        <v>1200</v>
      </c>
      <c r="K136" s="447">
        <f t="shared" ref="K136:L136" si="162">SUM(K137:K139)</f>
        <v>0</v>
      </c>
      <c r="L136" s="404">
        <f t="shared" si="162"/>
        <v>1200</v>
      </c>
      <c r="M136" s="58">
        <f>SUM(M137:M139)</f>
        <v>128</v>
      </c>
      <c r="N136" s="113">
        <f t="shared" ref="N136:O136" si="163">SUM(N137:N139)</f>
        <v>0</v>
      </c>
      <c r="O136" s="114">
        <f t="shared" si="163"/>
        <v>128</v>
      </c>
      <c r="P136" s="111"/>
    </row>
    <row r="137" spans="1:16" x14ac:dyDescent="0.25">
      <c r="A137" s="38">
        <v>2321</v>
      </c>
      <c r="B137" s="57" t="s">
        <v>119</v>
      </c>
      <c r="C137" s="58">
        <f t="shared" si="97"/>
        <v>23670</v>
      </c>
      <c r="D137" s="225">
        <v>22470</v>
      </c>
      <c r="E137" s="446"/>
      <c r="F137" s="404">
        <f t="shared" ref="F137:F140" si="164">D137+E137</f>
        <v>22470</v>
      </c>
      <c r="G137" s="225"/>
      <c r="H137" s="511"/>
      <c r="I137" s="404">
        <f t="shared" ref="I137:I140" si="165">G137+H137</f>
        <v>0</v>
      </c>
      <c r="J137" s="257"/>
      <c r="K137" s="446"/>
      <c r="L137" s="404">
        <v>1200</v>
      </c>
      <c r="M137" s="320"/>
      <c r="N137" s="60"/>
      <c r="O137" s="114">
        <f t="shared" ref="O137:O140" si="166">M137+N137</f>
        <v>0</v>
      </c>
      <c r="P137" s="111"/>
    </row>
    <row r="138" spans="1:16" ht="36" x14ac:dyDescent="0.25">
      <c r="A138" s="38">
        <v>2322</v>
      </c>
      <c r="B138" s="57" t="s">
        <v>120</v>
      </c>
      <c r="C138" s="58">
        <f t="shared" si="97"/>
        <v>3428</v>
      </c>
      <c r="D138" s="225">
        <v>2500</v>
      </c>
      <c r="E138" s="446">
        <v>800</v>
      </c>
      <c r="F138" s="404">
        <f t="shared" si="164"/>
        <v>3300</v>
      </c>
      <c r="G138" s="225"/>
      <c r="H138" s="511"/>
      <c r="I138" s="404">
        <f t="shared" si="165"/>
        <v>0</v>
      </c>
      <c r="J138" s="257">
        <v>1200</v>
      </c>
      <c r="K138" s="446"/>
      <c r="L138" s="404"/>
      <c r="M138" s="320">
        <v>128</v>
      </c>
      <c r="N138" s="60"/>
      <c r="O138" s="114">
        <f t="shared" si="166"/>
        <v>128</v>
      </c>
      <c r="P138" s="362" t="s">
        <v>387</v>
      </c>
    </row>
    <row r="139" spans="1:16" ht="10.5" hidden="1" customHeight="1" x14ac:dyDescent="0.25">
      <c r="A139" s="38">
        <v>2329</v>
      </c>
      <c r="B139" s="57" t="s">
        <v>121</v>
      </c>
      <c r="C139" s="58">
        <f t="shared" si="97"/>
        <v>0</v>
      </c>
      <c r="D139" s="225"/>
      <c r="E139" s="60"/>
      <c r="F139" s="146">
        <f t="shared" si="164"/>
        <v>0</v>
      </c>
      <c r="G139" s="225"/>
      <c r="H139" s="257"/>
      <c r="I139" s="114">
        <f t="shared" si="165"/>
        <v>0</v>
      </c>
      <c r="J139" s="257"/>
      <c r="K139" s="60"/>
      <c r="L139" s="135">
        <f t="shared" ref="L139:L140" si="167">J139+K139</f>
        <v>0</v>
      </c>
      <c r="M139" s="320"/>
      <c r="N139" s="60"/>
      <c r="O139" s="114">
        <f t="shared" si="166"/>
        <v>0</v>
      </c>
      <c r="P139" s="111"/>
    </row>
    <row r="140" spans="1:16" hidden="1" x14ac:dyDescent="0.25">
      <c r="A140" s="112">
        <v>2330</v>
      </c>
      <c r="B140" s="57" t="s">
        <v>122</v>
      </c>
      <c r="C140" s="58">
        <f t="shared" si="97"/>
        <v>0</v>
      </c>
      <c r="D140" s="225"/>
      <c r="E140" s="60"/>
      <c r="F140" s="146">
        <f t="shared" si="164"/>
        <v>0</v>
      </c>
      <c r="G140" s="225"/>
      <c r="H140" s="257"/>
      <c r="I140" s="114">
        <f t="shared" si="165"/>
        <v>0</v>
      </c>
      <c r="J140" s="257"/>
      <c r="K140" s="60"/>
      <c r="L140" s="135">
        <f t="shared" si="167"/>
        <v>0</v>
      </c>
      <c r="M140" s="320"/>
      <c r="N140" s="60"/>
      <c r="O140" s="114">
        <f t="shared" si="166"/>
        <v>0</v>
      </c>
      <c r="P140" s="111"/>
    </row>
    <row r="141" spans="1:16" ht="48" x14ac:dyDescent="0.25">
      <c r="A141" s="112">
        <v>2340</v>
      </c>
      <c r="B141" s="57" t="s">
        <v>302</v>
      </c>
      <c r="C141" s="58">
        <f t="shared" si="97"/>
        <v>1400</v>
      </c>
      <c r="D141" s="226">
        <f>SUM(D142:D143)</f>
        <v>1400</v>
      </c>
      <c r="E141" s="447">
        <f t="shared" ref="E141:F141" si="168">SUM(E142:E143)</f>
        <v>0</v>
      </c>
      <c r="F141" s="404">
        <f t="shared" si="168"/>
        <v>1400</v>
      </c>
      <c r="G141" s="226">
        <f>SUM(G142:G143)</f>
        <v>0</v>
      </c>
      <c r="H141" s="135">
        <f t="shared" ref="H141:I141" si="169">SUM(H142:H143)</f>
        <v>0</v>
      </c>
      <c r="I141" s="404">
        <f t="shared" si="169"/>
        <v>0</v>
      </c>
      <c r="J141" s="120">
        <f>SUM(J142:J143)</f>
        <v>0</v>
      </c>
      <c r="K141" s="447">
        <f t="shared" ref="K141:L141" si="170">SUM(K142:K143)</f>
        <v>0</v>
      </c>
      <c r="L141" s="404">
        <f t="shared" si="170"/>
        <v>0</v>
      </c>
      <c r="M141" s="58">
        <f>SUM(M142:M143)</f>
        <v>0</v>
      </c>
      <c r="N141" s="113">
        <f t="shared" ref="N141:O141" si="171">SUM(N142:N143)</f>
        <v>0</v>
      </c>
      <c r="O141" s="114">
        <f t="shared" si="171"/>
        <v>0</v>
      </c>
      <c r="P141" s="111"/>
    </row>
    <row r="142" spans="1:16" x14ac:dyDescent="0.25">
      <c r="A142" s="38">
        <v>2341</v>
      </c>
      <c r="B142" s="57" t="s">
        <v>123</v>
      </c>
      <c r="C142" s="58">
        <f t="shared" si="97"/>
        <v>1400</v>
      </c>
      <c r="D142" s="225">
        <v>1400</v>
      </c>
      <c r="E142" s="446"/>
      <c r="F142" s="404">
        <f t="shared" ref="F142:F143" si="172">D142+E142</f>
        <v>1400</v>
      </c>
      <c r="G142" s="225"/>
      <c r="H142" s="511"/>
      <c r="I142" s="404">
        <f t="shared" ref="I142:I143" si="173">G142+H142</f>
        <v>0</v>
      </c>
      <c r="J142" s="257"/>
      <c r="K142" s="446"/>
      <c r="L142" s="404">
        <f t="shared" ref="L142:L143" si="174">J142+K142</f>
        <v>0</v>
      </c>
      <c r="M142" s="320"/>
      <c r="N142" s="60"/>
      <c r="O142" s="114">
        <f t="shared" ref="O142:O143" si="175">M142+N142</f>
        <v>0</v>
      </c>
      <c r="P142" s="111"/>
    </row>
    <row r="143" spans="1:16" ht="24" hidden="1" x14ac:dyDescent="0.25">
      <c r="A143" s="38">
        <v>2344</v>
      </c>
      <c r="B143" s="57" t="s">
        <v>124</v>
      </c>
      <c r="C143" s="58">
        <f t="shared" si="97"/>
        <v>0</v>
      </c>
      <c r="D143" s="225"/>
      <c r="E143" s="60"/>
      <c r="F143" s="146">
        <f t="shared" si="172"/>
        <v>0</v>
      </c>
      <c r="G143" s="225"/>
      <c r="H143" s="257"/>
      <c r="I143" s="114">
        <f t="shared" si="173"/>
        <v>0</v>
      </c>
      <c r="J143" s="257"/>
      <c r="K143" s="60"/>
      <c r="L143" s="135">
        <f t="shared" si="174"/>
        <v>0</v>
      </c>
      <c r="M143" s="320"/>
      <c r="N143" s="60"/>
      <c r="O143" s="114">
        <f t="shared" si="175"/>
        <v>0</v>
      </c>
      <c r="P143" s="111"/>
    </row>
    <row r="144" spans="1:16" ht="24" x14ac:dyDescent="0.25">
      <c r="A144" s="107">
        <v>2350</v>
      </c>
      <c r="B144" s="78" t="s">
        <v>125</v>
      </c>
      <c r="C144" s="84">
        <f t="shared" si="97"/>
        <v>2608</v>
      </c>
      <c r="D144" s="131">
        <f>SUM(D145:D150)</f>
        <v>2608</v>
      </c>
      <c r="E144" s="442">
        <f t="shared" ref="E144:F144" si="176">SUM(E145:E150)</f>
        <v>0</v>
      </c>
      <c r="F144" s="443">
        <f t="shared" si="176"/>
        <v>2608</v>
      </c>
      <c r="G144" s="131">
        <f>SUM(G145:G150)</f>
        <v>0</v>
      </c>
      <c r="H144" s="136">
        <f t="shared" ref="H144:I144" si="177">SUM(H145:H150)</f>
        <v>0</v>
      </c>
      <c r="I144" s="443">
        <f t="shared" si="177"/>
        <v>0</v>
      </c>
      <c r="J144" s="201">
        <f>SUM(J145:J150)</f>
        <v>0</v>
      </c>
      <c r="K144" s="442">
        <f t="shared" ref="K144:L144" si="178">SUM(K145:K150)</f>
        <v>0</v>
      </c>
      <c r="L144" s="443">
        <f t="shared" si="178"/>
        <v>0</v>
      </c>
      <c r="M144" s="84">
        <f>SUM(M145:M150)</f>
        <v>0</v>
      </c>
      <c r="N144" s="108">
        <f t="shared" ref="N144:O144" si="179">SUM(N145:N150)</f>
        <v>0</v>
      </c>
      <c r="O144" s="109">
        <f t="shared" si="179"/>
        <v>0</v>
      </c>
      <c r="P144" s="116"/>
    </row>
    <row r="145" spans="1:16" x14ac:dyDescent="0.25">
      <c r="A145" s="33">
        <v>2351</v>
      </c>
      <c r="B145" s="52" t="s">
        <v>126</v>
      </c>
      <c r="C145" s="53">
        <f t="shared" si="97"/>
        <v>380</v>
      </c>
      <c r="D145" s="224">
        <v>380</v>
      </c>
      <c r="E145" s="444"/>
      <c r="F145" s="445">
        <f t="shared" ref="F145:F150" si="180">D145+E145</f>
        <v>380</v>
      </c>
      <c r="G145" s="224"/>
      <c r="H145" s="510"/>
      <c r="I145" s="445">
        <f t="shared" ref="I145:I150" si="181">G145+H145</f>
        <v>0</v>
      </c>
      <c r="J145" s="256"/>
      <c r="K145" s="444"/>
      <c r="L145" s="445">
        <f t="shared" ref="L145:L150" si="182">J145+K145</f>
        <v>0</v>
      </c>
      <c r="M145" s="319"/>
      <c r="N145" s="55"/>
      <c r="O145" s="119">
        <f t="shared" ref="O145:O150" si="183">M145+N145</f>
        <v>0</v>
      </c>
      <c r="P145" s="110"/>
    </row>
    <row r="146" spans="1:16" x14ac:dyDescent="0.25">
      <c r="A146" s="38">
        <v>2352</v>
      </c>
      <c r="B146" s="57" t="s">
        <v>127</v>
      </c>
      <c r="C146" s="58">
        <f t="shared" si="97"/>
        <v>1828</v>
      </c>
      <c r="D146" s="225">
        <v>1828</v>
      </c>
      <c r="E146" s="446"/>
      <c r="F146" s="404">
        <f t="shared" si="180"/>
        <v>1828</v>
      </c>
      <c r="G146" s="225"/>
      <c r="H146" s="511"/>
      <c r="I146" s="404">
        <f t="shared" si="181"/>
        <v>0</v>
      </c>
      <c r="J146" s="257"/>
      <c r="K146" s="446"/>
      <c r="L146" s="404">
        <f t="shared" si="182"/>
        <v>0</v>
      </c>
      <c r="M146" s="320"/>
      <c r="N146" s="60"/>
      <c r="O146" s="114">
        <f t="shared" si="183"/>
        <v>0</v>
      </c>
      <c r="P146" s="111"/>
    </row>
    <row r="147" spans="1:16" ht="24" hidden="1" x14ac:dyDescent="0.25">
      <c r="A147" s="38">
        <v>2353</v>
      </c>
      <c r="B147" s="57" t="s">
        <v>128</v>
      </c>
      <c r="C147" s="58">
        <f t="shared" si="97"/>
        <v>0</v>
      </c>
      <c r="D147" s="225"/>
      <c r="E147" s="60"/>
      <c r="F147" s="146">
        <f t="shared" si="180"/>
        <v>0</v>
      </c>
      <c r="G147" s="225"/>
      <c r="H147" s="257"/>
      <c r="I147" s="114">
        <f t="shared" si="181"/>
        <v>0</v>
      </c>
      <c r="J147" s="257"/>
      <c r="K147" s="60"/>
      <c r="L147" s="135">
        <f t="shared" si="182"/>
        <v>0</v>
      </c>
      <c r="M147" s="320"/>
      <c r="N147" s="60"/>
      <c r="O147" s="114">
        <f t="shared" si="183"/>
        <v>0</v>
      </c>
      <c r="P147" s="111"/>
    </row>
    <row r="148" spans="1:16" ht="24" x14ac:dyDescent="0.25">
      <c r="A148" s="38">
        <v>2354</v>
      </c>
      <c r="B148" s="57" t="s">
        <v>129</v>
      </c>
      <c r="C148" s="58">
        <f t="shared" si="97"/>
        <v>400</v>
      </c>
      <c r="D148" s="225">
        <v>400</v>
      </c>
      <c r="E148" s="446"/>
      <c r="F148" s="404">
        <f t="shared" si="180"/>
        <v>400</v>
      </c>
      <c r="G148" s="225"/>
      <c r="H148" s="511"/>
      <c r="I148" s="404">
        <f t="shared" si="181"/>
        <v>0</v>
      </c>
      <c r="J148" s="257"/>
      <c r="K148" s="446"/>
      <c r="L148" s="404">
        <f t="shared" si="182"/>
        <v>0</v>
      </c>
      <c r="M148" s="320"/>
      <c r="N148" s="60"/>
      <c r="O148" s="114">
        <f t="shared" si="183"/>
        <v>0</v>
      </c>
      <c r="P148" s="111"/>
    </row>
    <row r="149" spans="1:16" ht="24" hidden="1" x14ac:dyDescent="0.25">
      <c r="A149" s="38">
        <v>2355</v>
      </c>
      <c r="B149" s="57" t="s">
        <v>130</v>
      </c>
      <c r="C149" s="58">
        <f t="shared" ref="C149:C212" si="184">F149+I149+L149+O149</f>
        <v>0</v>
      </c>
      <c r="D149" s="225"/>
      <c r="E149" s="60"/>
      <c r="F149" s="146">
        <f t="shared" si="180"/>
        <v>0</v>
      </c>
      <c r="G149" s="225"/>
      <c r="H149" s="257"/>
      <c r="I149" s="114">
        <f t="shared" si="181"/>
        <v>0</v>
      </c>
      <c r="J149" s="257"/>
      <c r="K149" s="60"/>
      <c r="L149" s="135">
        <f t="shared" si="182"/>
        <v>0</v>
      </c>
      <c r="M149" s="320"/>
      <c r="N149" s="60"/>
      <c r="O149" s="114">
        <f t="shared" si="183"/>
        <v>0</v>
      </c>
      <c r="P149" s="111"/>
    </row>
    <row r="150" spans="1:16" ht="24" hidden="1" x14ac:dyDescent="0.25">
      <c r="A150" s="38">
        <v>2359</v>
      </c>
      <c r="B150" s="57" t="s">
        <v>131</v>
      </c>
      <c r="C150" s="58">
        <f t="shared" si="184"/>
        <v>0</v>
      </c>
      <c r="D150" s="225"/>
      <c r="E150" s="60"/>
      <c r="F150" s="146">
        <f t="shared" si="180"/>
        <v>0</v>
      </c>
      <c r="G150" s="225"/>
      <c r="H150" s="257"/>
      <c r="I150" s="114">
        <f t="shared" si="181"/>
        <v>0</v>
      </c>
      <c r="J150" s="257"/>
      <c r="K150" s="60"/>
      <c r="L150" s="135">
        <f t="shared" si="182"/>
        <v>0</v>
      </c>
      <c r="M150" s="320"/>
      <c r="N150" s="60"/>
      <c r="O150" s="114">
        <f t="shared" si="183"/>
        <v>0</v>
      </c>
      <c r="P150" s="111"/>
    </row>
    <row r="151" spans="1:16" ht="24.75" customHeight="1" x14ac:dyDescent="0.25">
      <c r="A151" s="112">
        <v>2360</v>
      </c>
      <c r="B151" s="57" t="s">
        <v>132</v>
      </c>
      <c r="C151" s="58">
        <f t="shared" si="184"/>
        <v>40341</v>
      </c>
      <c r="D151" s="226">
        <f>SUM(D152:D158)</f>
        <v>37411</v>
      </c>
      <c r="E151" s="447">
        <f t="shared" ref="E151:F151" si="185">SUM(E152:E158)</f>
        <v>0</v>
      </c>
      <c r="F151" s="404">
        <f t="shared" si="185"/>
        <v>37411</v>
      </c>
      <c r="G151" s="226">
        <f>SUM(G152:G158)</f>
        <v>0</v>
      </c>
      <c r="H151" s="135">
        <f t="shared" ref="H151:I151" si="186">SUM(H152:H158)</f>
        <v>0</v>
      </c>
      <c r="I151" s="404">
        <f t="shared" si="186"/>
        <v>0</v>
      </c>
      <c r="J151" s="120">
        <f>SUM(J152:J158)</f>
        <v>2930</v>
      </c>
      <c r="K151" s="447">
        <f t="shared" ref="K151:L151" si="187">SUM(K152:K158)</f>
        <v>0</v>
      </c>
      <c r="L151" s="404">
        <f t="shared" si="187"/>
        <v>2930</v>
      </c>
      <c r="M151" s="58">
        <f>SUM(M152:M158)</f>
        <v>0</v>
      </c>
      <c r="N151" s="113">
        <f t="shared" ref="N151:O151" si="188">SUM(N152:N158)</f>
        <v>0</v>
      </c>
      <c r="O151" s="114">
        <f t="shared" si="188"/>
        <v>0</v>
      </c>
      <c r="P151" s="111"/>
    </row>
    <row r="152" spans="1:16" x14ac:dyDescent="0.25">
      <c r="A152" s="37">
        <v>2361</v>
      </c>
      <c r="B152" s="57" t="s">
        <v>133</v>
      </c>
      <c r="C152" s="58">
        <f t="shared" si="184"/>
        <v>5760</v>
      </c>
      <c r="D152" s="225">
        <v>5760</v>
      </c>
      <c r="E152" s="446"/>
      <c r="F152" s="404">
        <f t="shared" ref="F152:F159" si="189">D152+E152</f>
        <v>5760</v>
      </c>
      <c r="G152" s="225"/>
      <c r="H152" s="511"/>
      <c r="I152" s="404">
        <f t="shared" ref="I152:I159" si="190">G152+H152</f>
        <v>0</v>
      </c>
      <c r="J152" s="257"/>
      <c r="K152" s="446"/>
      <c r="L152" s="404">
        <f t="shared" ref="L152:L159" si="191">J152+K152</f>
        <v>0</v>
      </c>
      <c r="M152" s="320"/>
      <c r="N152" s="60"/>
      <c r="O152" s="114">
        <f t="shared" ref="O152:O159" si="192">M152+N152</f>
        <v>0</v>
      </c>
      <c r="P152" s="111"/>
    </row>
    <row r="153" spans="1:16" ht="24" x14ac:dyDescent="0.25">
      <c r="A153" s="37">
        <v>2362</v>
      </c>
      <c r="B153" s="57" t="s">
        <v>134</v>
      </c>
      <c r="C153" s="58">
        <f t="shared" si="184"/>
        <v>115</v>
      </c>
      <c r="D153" s="225">
        <v>115</v>
      </c>
      <c r="E153" s="446"/>
      <c r="F153" s="404">
        <f t="shared" si="189"/>
        <v>115</v>
      </c>
      <c r="G153" s="225"/>
      <c r="H153" s="511"/>
      <c r="I153" s="404">
        <f t="shared" si="190"/>
        <v>0</v>
      </c>
      <c r="J153" s="257"/>
      <c r="K153" s="446"/>
      <c r="L153" s="404">
        <f t="shared" si="191"/>
        <v>0</v>
      </c>
      <c r="M153" s="320"/>
      <c r="N153" s="60"/>
      <c r="O153" s="114">
        <f t="shared" si="192"/>
        <v>0</v>
      </c>
      <c r="P153" s="111"/>
    </row>
    <row r="154" spans="1:16" x14ac:dyDescent="0.25">
      <c r="A154" s="37">
        <v>2363</v>
      </c>
      <c r="B154" s="57" t="s">
        <v>135</v>
      </c>
      <c r="C154" s="58">
        <f t="shared" si="184"/>
        <v>28243</v>
      </c>
      <c r="D154" s="225">
        <v>25313</v>
      </c>
      <c r="E154" s="446"/>
      <c r="F154" s="404">
        <f t="shared" si="189"/>
        <v>25313</v>
      </c>
      <c r="G154" s="225"/>
      <c r="H154" s="511"/>
      <c r="I154" s="404">
        <f t="shared" si="190"/>
        <v>0</v>
      </c>
      <c r="J154" s="257">
        <v>2930</v>
      </c>
      <c r="K154" s="446"/>
      <c r="L154" s="404">
        <f t="shared" si="191"/>
        <v>2930</v>
      </c>
      <c r="M154" s="320"/>
      <c r="N154" s="60"/>
      <c r="O154" s="114">
        <f t="shared" si="192"/>
        <v>0</v>
      </c>
      <c r="P154" s="111"/>
    </row>
    <row r="155" spans="1:16" hidden="1" x14ac:dyDescent="0.25">
      <c r="A155" s="37">
        <v>2364</v>
      </c>
      <c r="B155" s="57" t="s">
        <v>136</v>
      </c>
      <c r="C155" s="58">
        <f t="shared" si="184"/>
        <v>0</v>
      </c>
      <c r="D155" s="225"/>
      <c r="E155" s="60"/>
      <c r="F155" s="146">
        <f t="shared" si="189"/>
        <v>0</v>
      </c>
      <c r="G155" s="225"/>
      <c r="H155" s="257"/>
      <c r="I155" s="114">
        <f t="shared" si="190"/>
        <v>0</v>
      </c>
      <c r="J155" s="257"/>
      <c r="K155" s="60"/>
      <c r="L155" s="135">
        <f t="shared" si="191"/>
        <v>0</v>
      </c>
      <c r="M155" s="320"/>
      <c r="N155" s="60"/>
      <c r="O155" s="114">
        <f t="shared" si="192"/>
        <v>0</v>
      </c>
      <c r="P155" s="111"/>
    </row>
    <row r="156" spans="1:16" ht="12.75" customHeight="1" x14ac:dyDescent="0.25">
      <c r="A156" s="37">
        <v>2365</v>
      </c>
      <c r="B156" s="57" t="s">
        <v>137</v>
      </c>
      <c r="C156" s="58">
        <f t="shared" si="184"/>
        <v>2578</v>
      </c>
      <c r="D156" s="225">
        <v>2578</v>
      </c>
      <c r="E156" s="446"/>
      <c r="F156" s="404">
        <f t="shared" si="189"/>
        <v>2578</v>
      </c>
      <c r="G156" s="225"/>
      <c r="H156" s="511"/>
      <c r="I156" s="404">
        <f t="shared" si="190"/>
        <v>0</v>
      </c>
      <c r="J156" s="257"/>
      <c r="K156" s="446"/>
      <c r="L156" s="404">
        <f t="shared" si="191"/>
        <v>0</v>
      </c>
      <c r="M156" s="320"/>
      <c r="N156" s="60"/>
      <c r="O156" s="114">
        <f t="shared" si="192"/>
        <v>0</v>
      </c>
      <c r="P156" s="111"/>
    </row>
    <row r="157" spans="1:16" ht="36" hidden="1" x14ac:dyDescent="0.25">
      <c r="A157" s="37">
        <v>2366</v>
      </c>
      <c r="B157" s="57" t="s">
        <v>138</v>
      </c>
      <c r="C157" s="58">
        <f t="shared" si="184"/>
        <v>0</v>
      </c>
      <c r="D157" s="225"/>
      <c r="E157" s="60"/>
      <c r="F157" s="146">
        <f t="shared" si="189"/>
        <v>0</v>
      </c>
      <c r="G157" s="225"/>
      <c r="H157" s="257"/>
      <c r="I157" s="114">
        <f t="shared" si="190"/>
        <v>0</v>
      </c>
      <c r="J157" s="257"/>
      <c r="K157" s="60"/>
      <c r="L157" s="135">
        <f t="shared" si="191"/>
        <v>0</v>
      </c>
      <c r="M157" s="320"/>
      <c r="N157" s="60"/>
      <c r="O157" s="114">
        <f t="shared" si="192"/>
        <v>0</v>
      </c>
      <c r="P157" s="111"/>
    </row>
    <row r="158" spans="1:16" ht="48" x14ac:dyDescent="0.25">
      <c r="A158" s="37">
        <v>2369</v>
      </c>
      <c r="B158" s="57" t="s">
        <v>139</v>
      </c>
      <c r="C158" s="58">
        <f t="shared" si="184"/>
        <v>3645</v>
      </c>
      <c r="D158" s="225">
        <v>3645</v>
      </c>
      <c r="E158" s="446"/>
      <c r="F158" s="404">
        <f t="shared" si="189"/>
        <v>3645</v>
      </c>
      <c r="G158" s="225"/>
      <c r="H158" s="511"/>
      <c r="I158" s="404">
        <f t="shared" si="190"/>
        <v>0</v>
      </c>
      <c r="J158" s="257"/>
      <c r="K158" s="446"/>
      <c r="L158" s="404">
        <f t="shared" si="191"/>
        <v>0</v>
      </c>
      <c r="M158" s="320"/>
      <c r="N158" s="60"/>
      <c r="O158" s="114">
        <f t="shared" si="192"/>
        <v>0</v>
      </c>
      <c r="P158" s="111"/>
    </row>
    <row r="159" spans="1:16" x14ac:dyDescent="0.25">
      <c r="A159" s="107">
        <v>2370</v>
      </c>
      <c r="B159" s="78" t="s">
        <v>140</v>
      </c>
      <c r="C159" s="84">
        <f t="shared" si="184"/>
        <v>1450</v>
      </c>
      <c r="D159" s="227">
        <v>1450</v>
      </c>
      <c r="E159" s="448"/>
      <c r="F159" s="443">
        <f t="shared" si="189"/>
        <v>1450</v>
      </c>
      <c r="G159" s="227"/>
      <c r="H159" s="509"/>
      <c r="I159" s="443">
        <f t="shared" si="190"/>
        <v>0</v>
      </c>
      <c r="J159" s="258"/>
      <c r="K159" s="448"/>
      <c r="L159" s="443">
        <f t="shared" si="191"/>
        <v>0</v>
      </c>
      <c r="M159" s="321"/>
      <c r="N159" s="115"/>
      <c r="O159" s="109">
        <f t="shared" si="192"/>
        <v>0</v>
      </c>
      <c r="P159" s="116"/>
    </row>
    <row r="160" spans="1:16" hidden="1" x14ac:dyDescent="0.25">
      <c r="A160" s="107">
        <v>2380</v>
      </c>
      <c r="B160" s="78" t="s">
        <v>141</v>
      </c>
      <c r="C160" s="84">
        <f t="shared" si="184"/>
        <v>0</v>
      </c>
      <c r="D160" s="131">
        <f>SUM(D161:D162)</f>
        <v>0</v>
      </c>
      <c r="E160" s="108">
        <f t="shared" ref="E160:F160" si="193">SUM(E161:E162)</f>
        <v>0</v>
      </c>
      <c r="F160" s="281">
        <f t="shared" si="193"/>
        <v>0</v>
      </c>
      <c r="G160" s="131">
        <f>SUM(G161:G162)</f>
        <v>0</v>
      </c>
      <c r="H160" s="201">
        <f t="shared" ref="H160:I160" si="194">SUM(H161:H162)</f>
        <v>0</v>
      </c>
      <c r="I160" s="109">
        <f t="shared" si="194"/>
        <v>0</v>
      </c>
      <c r="J160" s="201">
        <f>SUM(J161:J162)</f>
        <v>0</v>
      </c>
      <c r="K160" s="108">
        <f t="shared" ref="K160:L160" si="195">SUM(K161:K162)</f>
        <v>0</v>
      </c>
      <c r="L160" s="136">
        <f t="shared" si="195"/>
        <v>0</v>
      </c>
      <c r="M160" s="84">
        <f>SUM(M161:M162)</f>
        <v>0</v>
      </c>
      <c r="N160" s="108">
        <f t="shared" ref="N160:O160" si="196">SUM(N161:N162)</f>
        <v>0</v>
      </c>
      <c r="O160" s="109">
        <f t="shared" si="196"/>
        <v>0</v>
      </c>
      <c r="P160" s="116"/>
    </row>
    <row r="161" spans="1:16" hidden="1" x14ac:dyDescent="0.25">
      <c r="A161" s="32">
        <v>2381</v>
      </c>
      <c r="B161" s="52" t="s">
        <v>142</v>
      </c>
      <c r="C161" s="53">
        <f t="shared" si="184"/>
        <v>0</v>
      </c>
      <c r="D161" s="224"/>
      <c r="E161" s="55"/>
      <c r="F161" s="282">
        <f t="shared" ref="F161:F164" si="197">D161+E161</f>
        <v>0</v>
      </c>
      <c r="G161" s="224"/>
      <c r="H161" s="256"/>
      <c r="I161" s="119">
        <f t="shared" ref="I161:I164" si="198">G161+H161</f>
        <v>0</v>
      </c>
      <c r="J161" s="256"/>
      <c r="K161" s="55"/>
      <c r="L161" s="139">
        <f t="shared" ref="L161:L164" si="199">J161+K161</f>
        <v>0</v>
      </c>
      <c r="M161" s="319"/>
      <c r="N161" s="55"/>
      <c r="O161" s="119">
        <f t="shared" ref="O161:O164" si="200">M161+N161</f>
        <v>0</v>
      </c>
      <c r="P161" s="110"/>
    </row>
    <row r="162" spans="1:16" ht="24" hidden="1" x14ac:dyDescent="0.25">
      <c r="A162" s="37">
        <v>2389</v>
      </c>
      <c r="B162" s="57" t="s">
        <v>143</v>
      </c>
      <c r="C162" s="58">
        <f t="shared" si="184"/>
        <v>0</v>
      </c>
      <c r="D162" s="225"/>
      <c r="E162" s="60"/>
      <c r="F162" s="146">
        <f t="shared" si="197"/>
        <v>0</v>
      </c>
      <c r="G162" s="225"/>
      <c r="H162" s="257"/>
      <c r="I162" s="114">
        <f t="shared" si="198"/>
        <v>0</v>
      </c>
      <c r="J162" s="257"/>
      <c r="K162" s="60"/>
      <c r="L162" s="135">
        <f t="shared" si="199"/>
        <v>0</v>
      </c>
      <c r="M162" s="320"/>
      <c r="N162" s="60"/>
      <c r="O162" s="114">
        <f t="shared" si="200"/>
        <v>0</v>
      </c>
      <c r="P162" s="111"/>
    </row>
    <row r="163" spans="1:16" hidden="1" x14ac:dyDescent="0.25">
      <c r="A163" s="107">
        <v>2390</v>
      </c>
      <c r="B163" s="78" t="s">
        <v>144</v>
      </c>
      <c r="C163" s="84">
        <f t="shared" si="184"/>
        <v>0</v>
      </c>
      <c r="D163" s="227"/>
      <c r="E163" s="115"/>
      <c r="F163" s="281">
        <f t="shared" si="197"/>
        <v>0</v>
      </c>
      <c r="G163" s="227"/>
      <c r="H163" s="258"/>
      <c r="I163" s="109">
        <f t="shared" si="198"/>
        <v>0</v>
      </c>
      <c r="J163" s="258"/>
      <c r="K163" s="115"/>
      <c r="L163" s="136">
        <f t="shared" si="199"/>
        <v>0</v>
      </c>
      <c r="M163" s="321"/>
      <c r="N163" s="115"/>
      <c r="O163" s="109">
        <f t="shared" si="200"/>
        <v>0</v>
      </c>
      <c r="P163" s="116"/>
    </row>
    <row r="164" spans="1:16" hidden="1" x14ac:dyDescent="0.25">
      <c r="A164" s="45">
        <v>2400</v>
      </c>
      <c r="B164" s="105" t="s">
        <v>145</v>
      </c>
      <c r="C164" s="46">
        <f t="shared" si="184"/>
        <v>0</v>
      </c>
      <c r="D164" s="229"/>
      <c r="E164" s="121"/>
      <c r="F164" s="280">
        <f t="shared" si="197"/>
        <v>0</v>
      </c>
      <c r="G164" s="229"/>
      <c r="H164" s="260"/>
      <c r="I164" s="117">
        <f t="shared" si="198"/>
        <v>0</v>
      </c>
      <c r="J164" s="260"/>
      <c r="K164" s="121"/>
      <c r="L164" s="125">
        <f t="shared" si="199"/>
        <v>0</v>
      </c>
      <c r="M164" s="322"/>
      <c r="N164" s="121"/>
      <c r="O164" s="119">
        <f t="shared" si="200"/>
        <v>0</v>
      </c>
      <c r="P164" s="122"/>
    </row>
    <row r="165" spans="1:16" ht="24" x14ac:dyDescent="0.25">
      <c r="A165" s="45">
        <v>2500</v>
      </c>
      <c r="B165" s="105" t="s">
        <v>146</v>
      </c>
      <c r="C165" s="46">
        <f t="shared" si="184"/>
        <v>680</v>
      </c>
      <c r="D165" s="223">
        <f>SUM(D166,D171)</f>
        <v>680</v>
      </c>
      <c r="E165" s="441">
        <f t="shared" ref="E165:O165" si="201">SUM(E166,E171)</f>
        <v>0</v>
      </c>
      <c r="F165" s="408">
        <f t="shared" si="201"/>
        <v>680</v>
      </c>
      <c r="G165" s="223">
        <f t="shared" si="201"/>
        <v>0</v>
      </c>
      <c r="H165" s="125">
        <f t="shared" si="201"/>
        <v>0</v>
      </c>
      <c r="I165" s="408">
        <f t="shared" si="201"/>
        <v>0</v>
      </c>
      <c r="J165" s="106">
        <f t="shared" si="201"/>
        <v>0</v>
      </c>
      <c r="K165" s="441">
        <f t="shared" si="201"/>
        <v>0</v>
      </c>
      <c r="L165" s="408">
        <f t="shared" si="201"/>
        <v>0</v>
      </c>
      <c r="M165" s="129">
        <f t="shared" si="201"/>
        <v>0</v>
      </c>
      <c r="N165" s="130">
        <f t="shared" si="201"/>
        <v>0</v>
      </c>
      <c r="O165" s="285">
        <f t="shared" si="201"/>
        <v>0</v>
      </c>
      <c r="P165" s="344"/>
    </row>
    <row r="166" spans="1:16" ht="16.5" customHeight="1" x14ac:dyDescent="0.25">
      <c r="A166" s="379">
        <v>2510</v>
      </c>
      <c r="B166" s="52" t="s">
        <v>147</v>
      </c>
      <c r="C166" s="53">
        <f t="shared" si="184"/>
        <v>680</v>
      </c>
      <c r="D166" s="228">
        <f>SUM(D167:D170)</f>
        <v>680</v>
      </c>
      <c r="E166" s="449">
        <f t="shared" ref="E166:O166" si="202">SUM(E167:E170)</f>
        <v>0</v>
      </c>
      <c r="F166" s="445">
        <f t="shared" si="202"/>
        <v>680</v>
      </c>
      <c r="G166" s="228">
        <f t="shared" si="202"/>
        <v>0</v>
      </c>
      <c r="H166" s="139">
        <f t="shared" si="202"/>
        <v>0</v>
      </c>
      <c r="I166" s="445">
        <f t="shared" si="202"/>
        <v>0</v>
      </c>
      <c r="J166" s="259">
        <f t="shared" si="202"/>
        <v>0</v>
      </c>
      <c r="K166" s="449">
        <f t="shared" si="202"/>
        <v>0</v>
      </c>
      <c r="L166" s="445">
        <f t="shared" si="202"/>
        <v>0</v>
      </c>
      <c r="M166" s="64">
        <f t="shared" si="202"/>
        <v>0</v>
      </c>
      <c r="N166" s="299">
        <f t="shared" si="202"/>
        <v>0</v>
      </c>
      <c r="O166" s="304">
        <f t="shared" si="202"/>
        <v>0</v>
      </c>
      <c r="P166" s="384"/>
    </row>
    <row r="167" spans="1:16" ht="24" hidden="1" x14ac:dyDescent="0.25">
      <c r="A167" s="38">
        <v>2512</v>
      </c>
      <c r="B167" s="57" t="s">
        <v>148</v>
      </c>
      <c r="C167" s="58">
        <f t="shared" si="184"/>
        <v>0</v>
      </c>
      <c r="D167" s="225"/>
      <c r="E167" s="60"/>
      <c r="F167" s="146">
        <f t="shared" ref="F167:F172" si="203">D167+E167</f>
        <v>0</v>
      </c>
      <c r="G167" s="225"/>
      <c r="H167" s="257"/>
      <c r="I167" s="114">
        <f t="shared" ref="I167:I172" si="204">G167+H167</f>
        <v>0</v>
      </c>
      <c r="J167" s="257"/>
      <c r="K167" s="60"/>
      <c r="L167" s="135">
        <f t="shared" ref="L167:L172" si="205">J167+K167</f>
        <v>0</v>
      </c>
      <c r="M167" s="320"/>
      <c r="N167" s="60"/>
      <c r="O167" s="114">
        <f t="shared" ref="O167:O172" si="206">M167+N167</f>
        <v>0</v>
      </c>
      <c r="P167" s="111"/>
    </row>
    <row r="168" spans="1:16" ht="36" hidden="1" x14ac:dyDescent="0.25">
      <c r="A168" s="38">
        <v>2513</v>
      </c>
      <c r="B168" s="57" t="s">
        <v>149</v>
      </c>
      <c r="C168" s="58">
        <f t="shared" si="184"/>
        <v>0</v>
      </c>
      <c r="D168" s="225"/>
      <c r="E168" s="60"/>
      <c r="F168" s="146">
        <f t="shared" si="203"/>
        <v>0</v>
      </c>
      <c r="G168" s="225"/>
      <c r="H168" s="257"/>
      <c r="I168" s="114">
        <f t="shared" si="204"/>
        <v>0</v>
      </c>
      <c r="J168" s="257"/>
      <c r="K168" s="60"/>
      <c r="L168" s="135">
        <f t="shared" si="205"/>
        <v>0</v>
      </c>
      <c r="M168" s="320"/>
      <c r="N168" s="60"/>
      <c r="O168" s="114">
        <f t="shared" si="206"/>
        <v>0</v>
      </c>
      <c r="P168" s="111"/>
    </row>
    <row r="169" spans="1:16" ht="24" x14ac:dyDescent="0.25">
      <c r="A169" s="38">
        <v>2515</v>
      </c>
      <c r="B169" s="57" t="s">
        <v>150</v>
      </c>
      <c r="C169" s="58">
        <f t="shared" si="184"/>
        <v>550</v>
      </c>
      <c r="D169" s="225">
        <v>550</v>
      </c>
      <c r="E169" s="446"/>
      <c r="F169" s="404">
        <f t="shared" si="203"/>
        <v>550</v>
      </c>
      <c r="G169" s="225"/>
      <c r="H169" s="511"/>
      <c r="I169" s="404">
        <f t="shared" si="204"/>
        <v>0</v>
      </c>
      <c r="J169" s="257"/>
      <c r="K169" s="446"/>
      <c r="L169" s="404">
        <f t="shared" si="205"/>
        <v>0</v>
      </c>
      <c r="M169" s="320"/>
      <c r="N169" s="60"/>
      <c r="O169" s="114">
        <f t="shared" si="206"/>
        <v>0</v>
      </c>
      <c r="P169" s="111"/>
    </row>
    <row r="170" spans="1:16" ht="24" x14ac:dyDescent="0.25">
      <c r="A170" s="38">
        <v>2519</v>
      </c>
      <c r="B170" s="57" t="s">
        <v>151</v>
      </c>
      <c r="C170" s="58">
        <f t="shared" si="184"/>
        <v>130</v>
      </c>
      <c r="D170" s="225">
        <v>130</v>
      </c>
      <c r="E170" s="446"/>
      <c r="F170" s="404">
        <f t="shared" si="203"/>
        <v>130</v>
      </c>
      <c r="G170" s="225"/>
      <c r="H170" s="511"/>
      <c r="I170" s="404">
        <f t="shared" si="204"/>
        <v>0</v>
      </c>
      <c r="J170" s="257"/>
      <c r="K170" s="446"/>
      <c r="L170" s="404">
        <f t="shared" si="205"/>
        <v>0</v>
      </c>
      <c r="M170" s="320"/>
      <c r="N170" s="60"/>
      <c r="O170" s="114">
        <f t="shared" si="206"/>
        <v>0</v>
      </c>
      <c r="P170" s="111"/>
    </row>
    <row r="171" spans="1:16" ht="24" hidden="1" x14ac:dyDescent="0.25">
      <c r="A171" s="112">
        <v>2520</v>
      </c>
      <c r="B171" s="57" t="s">
        <v>152</v>
      </c>
      <c r="C171" s="58">
        <f t="shared" si="184"/>
        <v>0</v>
      </c>
      <c r="D171" s="225"/>
      <c r="E171" s="60"/>
      <c r="F171" s="146">
        <f t="shared" si="203"/>
        <v>0</v>
      </c>
      <c r="G171" s="225"/>
      <c r="H171" s="257"/>
      <c r="I171" s="114">
        <f t="shared" si="204"/>
        <v>0</v>
      </c>
      <c r="J171" s="257"/>
      <c r="K171" s="60"/>
      <c r="L171" s="135">
        <f t="shared" si="205"/>
        <v>0</v>
      </c>
      <c r="M171" s="320"/>
      <c r="N171" s="60"/>
      <c r="O171" s="114">
        <f t="shared" si="206"/>
        <v>0</v>
      </c>
      <c r="P171" s="111"/>
    </row>
    <row r="172" spans="1:16" s="123" customFormat="1" ht="36" hidden="1" customHeight="1" x14ac:dyDescent="0.25">
      <c r="A172" s="17">
        <v>2800</v>
      </c>
      <c r="B172" s="52" t="s">
        <v>153</v>
      </c>
      <c r="C172" s="53">
        <f t="shared" si="184"/>
        <v>0</v>
      </c>
      <c r="D172" s="208"/>
      <c r="E172" s="35"/>
      <c r="F172" s="345">
        <f t="shared" si="203"/>
        <v>0</v>
      </c>
      <c r="G172" s="208"/>
      <c r="H172" s="243"/>
      <c r="I172" s="347">
        <f t="shared" si="204"/>
        <v>0</v>
      </c>
      <c r="J172" s="243"/>
      <c r="K172" s="35"/>
      <c r="L172" s="193">
        <f t="shared" si="205"/>
        <v>0</v>
      </c>
      <c r="M172" s="310"/>
      <c r="N172" s="35"/>
      <c r="O172" s="347">
        <f t="shared" si="206"/>
        <v>0</v>
      </c>
      <c r="P172" s="36"/>
    </row>
    <row r="173" spans="1:16" hidden="1" x14ac:dyDescent="0.25">
      <c r="A173" s="101">
        <v>3000</v>
      </c>
      <c r="B173" s="101" t="s">
        <v>154</v>
      </c>
      <c r="C173" s="102">
        <f t="shared" si="184"/>
        <v>0</v>
      </c>
      <c r="D173" s="222">
        <f>SUM(D174,D184)</f>
        <v>0</v>
      </c>
      <c r="E173" s="103">
        <f t="shared" ref="E173:F173" si="207">SUM(E174,E184)</f>
        <v>0</v>
      </c>
      <c r="F173" s="279">
        <f t="shared" si="207"/>
        <v>0</v>
      </c>
      <c r="G173" s="222">
        <f>SUM(G174,G184)</f>
        <v>0</v>
      </c>
      <c r="H173" s="255">
        <f t="shared" ref="H173:I173" si="208">SUM(H174,H184)</f>
        <v>0</v>
      </c>
      <c r="I173" s="104">
        <f t="shared" si="208"/>
        <v>0</v>
      </c>
      <c r="J173" s="255">
        <f>SUM(J174,J184)</f>
        <v>0</v>
      </c>
      <c r="K173" s="103">
        <f t="shared" ref="K173:L173" si="209">SUM(K174,K184)</f>
        <v>0</v>
      </c>
      <c r="L173" s="137">
        <f t="shared" si="209"/>
        <v>0</v>
      </c>
      <c r="M173" s="102">
        <f>SUM(M174,M184)</f>
        <v>0</v>
      </c>
      <c r="N173" s="103">
        <f t="shared" ref="N173:O173" si="210">SUM(N174,N184)</f>
        <v>0</v>
      </c>
      <c r="O173" s="104">
        <f t="shared" si="210"/>
        <v>0</v>
      </c>
      <c r="P173" s="343"/>
    </row>
    <row r="174" spans="1:16" ht="24" hidden="1" x14ac:dyDescent="0.25">
      <c r="A174" s="45">
        <v>3200</v>
      </c>
      <c r="B174" s="124" t="s">
        <v>155</v>
      </c>
      <c r="C174" s="46">
        <f t="shared" si="184"/>
        <v>0</v>
      </c>
      <c r="D174" s="223">
        <f>SUM(D175,D179)</f>
        <v>0</v>
      </c>
      <c r="E174" s="50">
        <f t="shared" ref="E174:O174" si="211">SUM(E175,E179)</f>
        <v>0</v>
      </c>
      <c r="F174" s="280">
        <f t="shared" si="211"/>
        <v>0</v>
      </c>
      <c r="G174" s="223">
        <f t="shared" si="211"/>
        <v>0</v>
      </c>
      <c r="H174" s="106">
        <f t="shared" si="211"/>
        <v>0</v>
      </c>
      <c r="I174" s="117">
        <f t="shared" si="211"/>
        <v>0</v>
      </c>
      <c r="J174" s="106">
        <f t="shared" si="211"/>
        <v>0</v>
      </c>
      <c r="K174" s="50">
        <f t="shared" si="211"/>
        <v>0</v>
      </c>
      <c r="L174" s="125">
        <f t="shared" si="211"/>
        <v>0</v>
      </c>
      <c r="M174" s="129">
        <f t="shared" si="211"/>
        <v>0</v>
      </c>
      <c r="N174" s="130">
        <f t="shared" si="211"/>
        <v>0</v>
      </c>
      <c r="O174" s="289">
        <f t="shared" si="211"/>
        <v>0</v>
      </c>
      <c r="P174" s="344"/>
    </row>
    <row r="175" spans="1:16" ht="36" hidden="1" x14ac:dyDescent="0.25">
      <c r="A175" s="379">
        <v>3260</v>
      </c>
      <c r="B175" s="52" t="s">
        <v>156</v>
      </c>
      <c r="C175" s="53">
        <f t="shared" si="184"/>
        <v>0</v>
      </c>
      <c r="D175" s="228">
        <f>SUM(D176:D178)</f>
        <v>0</v>
      </c>
      <c r="E175" s="118">
        <f t="shared" ref="E175:F175" si="212">SUM(E176:E178)</f>
        <v>0</v>
      </c>
      <c r="F175" s="282">
        <f t="shared" si="212"/>
        <v>0</v>
      </c>
      <c r="G175" s="228">
        <f>SUM(G176:G178)</f>
        <v>0</v>
      </c>
      <c r="H175" s="259">
        <f t="shared" ref="H175:I175" si="213">SUM(H176:H178)</f>
        <v>0</v>
      </c>
      <c r="I175" s="119">
        <f t="shared" si="213"/>
        <v>0</v>
      </c>
      <c r="J175" s="259">
        <f>SUM(J176:J178)</f>
        <v>0</v>
      </c>
      <c r="K175" s="118">
        <f t="shared" ref="K175:L175" si="214">SUM(K176:K178)</f>
        <v>0</v>
      </c>
      <c r="L175" s="139">
        <f t="shared" si="214"/>
        <v>0</v>
      </c>
      <c r="M175" s="53">
        <f>SUM(M176:M178)</f>
        <v>0</v>
      </c>
      <c r="N175" s="118">
        <f t="shared" ref="N175:O175" si="215">SUM(N176:N178)</f>
        <v>0</v>
      </c>
      <c r="O175" s="119">
        <f t="shared" si="215"/>
        <v>0</v>
      </c>
      <c r="P175" s="110"/>
    </row>
    <row r="176" spans="1:16" ht="24" hidden="1" x14ac:dyDescent="0.25">
      <c r="A176" s="38">
        <v>3261</v>
      </c>
      <c r="B176" s="57" t="s">
        <v>157</v>
      </c>
      <c r="C176" s="58">
        <f t="shared" si="184"/>
        <v>0</v>
      </c>
      <c r="D176" s="225"/>
      <c r="E176" s="60"/>
      <c r="F176" s="146">
        <f t="shared" ref="F176:F178" si="216">D176+E176</f>
        <v>0</v>
      </c>
      <c r="G176" s="225"/>
      <c r="H176" s="257"/>
      <c r="I176" s="114">
        <f t="shared" ref="I176:I178" si="217">G176+H176</f>
        <v>0</v>
      </c>
      <c r="J176" s="257"/>
      <c r="K176" s="60"/>
      <c r="L176" s="135">
        <f t="shared" ref="L176:L178" si="218">J176+K176</f>
        <v>0</v>
      </c>
      <c r="M176" s="320"/>
      <c r="N176" s="60"/>
      <c r="O176" s="114">
        <f t="shared" ref="O176:O178" si="219">M176+N176</f>
        <v>0</v>
      </c>
      <c r="P176" s="111"/>
    </row>
    <row r="177" spans="1:16" ht="36" hidden="1" x14ac:dyDescent="0.25">
      <c r="A177" s="38">
        <v>3262</v>
      </c>
      <c r="B177" s="57" t="s">
        <v>158</v>
      </c>
      <c r="C177" s="58">
        <f t="shared" si="184"/>
        <v>0</v>
      </c>
      <c r="D177" s="225"/>
      <c r="E177" s="60"/>
      <c r="F177" s="146">
        <f t="shared" si="216"/>
        <v>0</v>
      </c>
      <c r="G177" s="225"/>
      <c r="H177" s="257"/>
      <c r="I177" s="114">
        <f t="shared" si="217"/>
        <v>0</v>
      </c>
      <c r="J177" s="257"/>
      <c r="K177" s="60"/>
      <c r="L177" s="135">
        <f t="shared" si="218"/>
        <v>0</v>
      </c>
      <c r="M177" s="320"/>
      <c r="N177" s="60"/>
      <c r="O177" s="114">
        <f t="shared" si="219"/>
        <v>0</v>
      </c>
      <c r="P177" s="111"/>
    </row>
    <row r="178" spans="1:16" ht="24" hidden="1" x14ac:dyDescent="0.25">
      <c r="A178" s="38">
        <v>3263</v>
      </c>
      <c r="B178" s="57" t="s">
        <v>159</v>
      </c>
      <c r="C178" s="58">
        <f t="shared" si="184"/>
        <v>0</v>
      </c>
      <c r="D178" s="225"/>
      <c r="E178" s="60"/>
      <c r="F178" s="146">
        <f t="shared" si="216"/>
        <v>0</v>
      </c>
      <c r="G178" s="225"/>
      <c r="H178" s="257"/>
      <c r="I178" s="114">
        <f t="shared" si="217"/>
        <v>0</v>
      </c>
      <c r="J178" s="257"/>
      <c r="K178" s="60"/>
      <c r="L178" s="135">
        <f t="shared" si="218"/>
        <v>0</v>
      </c>
      <c r="M178" s="320"/>
      <c r="N178" s="60"/>
      <c r="O178" s="114">
        <f t="shared" si="219"/>
        <v>0</v>
      </c>
      <c r="P178" s="111"/>
    </row>
    <row r="179" spans="1:16" ht="84" hidden="1" x14ac:dyDescent="0.25">
      <c r="A179" s="379">
        <v>3290</v>
      </c>
      <c r="B179" s="52" t="s">
        <v>286</v>
      </c>
      <c r="C179" s="126">
        <f t="shared" si="184"/>
        <v>0</v>
      </c>
      <c r="D179" s="228">
        <f>SUM(D180:D183)</f>
        <v>0</v>
      </c>
      <c r="E179" s="118">
        <f t="shared" ref="E179:O179" si="220">SUM(E180:E183)</f>
        <v>0</v>
      </c>
      <c r="F179" s="282">
        <f t="shared" si="220"/>
        <v>0</v>
      </c>
      <c r="G179" s="228">
        <f t="shared" si="220"/>
        <v>0</v>
      </c>
      <c r="H179" s="259">
        <f t="shared" si="220"/>
        <v>0</v>
      </c>
      <c r="I179" s="119">
        <f t="shared" si="220"/>
        <v>0</v>
      </c>
      <c r="J179" s="259">
        <f t="shared" si="220"/>
        <v>0</v>
      </c>
      <c r="K179" s="118">
        <f t="shared" si="220"/>
        <v>0</v>
      </c>
      <c r="L179" s="139">
        <f t="shared" si="220"/>
        <v>0</v>
      </c>
      <c r="M179" s="126">
        <f t="shared" si="220"/>
        <v>0</v>
      </c>
      <c r="N179" s="300">
        <f t="shared" si="220"/>
        <v>0</v>
      </c>
      <c r="O179" s="305">
        <f t="shared" si="220"/>
        <v>0</v>
      </c>
      <c r="P179" s="385"/>
    </row>
    <row r="180" spans="1:16" ht="72" hidden="1" x14ac:dyDescent="0.25">
      <c r="A180" s="38">
        <v>3291</v>
      </c>
      <c r="B180" s="57" t="s">
        <v>160</v>
      </c>
      <c r="C180" s="58">
        <f t="shared" si="184"/>
        <v>0</v>
      </c>
      <c r="D180" s="225"/>
      <c r="E180" s="60"/>
      <c r="F180" s="146">
        <f t="shared" ref="F180:F183" si="221">D180+E180</f>
        <v>0</v>
      </c>
      <c r="G180" s="225"/>
      <c r="H180" s="257"/>
      <c r="I180" s="114">
        <f t="shared" ref="I180:I183" si="222">G180+H180</f>
        <v>0</v>
      </c>
      <c r="J180" s="257"/>
      <c r="K180" s="60"/>
      <c r="L180" s="135">
        <f t="shared" ref="L180:L183" si="223">J180+K180</f>
        <v>0</v>
      </c>
      <c r="M180" s="320"/>
      <c r="N180" s="60"/>
      <c r="O180" s="114">
        <f t="shared" ref="O180:O183" si="224">M180+N180</f>
        <v>0</v>
      </c>
      <c r="P180" s="111"/>
    </row>
    <row r="181" spans="1:16" ht="72" hidden="1" x14ac:dyDescent="0.25">
      <c r="A181" s="38">
        <v>3292</v>
      </c>
      <c r="B181" s="57" t="s">
        <v>161</v>
      </c>
      <c r="C181" s="58">
        <f t="shared" si="184"/>
        <v>0</v>
      </c>
      <c r="D181" s="225"/>
      <c r="E181" s="60"/>
      <c r="F181" s="146">
        <f t="shared" si="221"/>
        <v>0</v>
      </c>
      <c r="G181" s="225"/>
      <c r="H181" s="257"/>
      <c r="I181" s="114">
        <f t="shared" si="222"/>
        <v>0</v>
      </c>
      <c r="J181" s="257"/>
      <c r="K181" s="60"/>
      <c r="L181" s="135">
        <f t="shared" si="223"/>
        <v>0</v>
      </c>
      <c r="M181" s="320"/>
      <c r="N181" s="60"/>
      <c r="O181" s="114">
        <f t="shared" si="224"/>
        <v>0</v>
      </c>
      <c r="P181" s="111"/>
    </row>
    <row r="182" spans="1:16" ht="72" hidden="1" x14ac:dyDescent="0.25">
      <c r="A182" s="38">
        <v>3293</v>
      </c>
      <c r="B182" s="57" t="s">
        <v>162</v>
      </c>
      <c r="C182" s="58">
        <f t="shared" si="184"/>
        <v>0</v>
      </c>
      <c r="D182" s="225"/>
      <c r="E182" s="60"/>
      <c r="F182" s="146">
        <f t="shared" si="221"/>
        <v>0</v>
      </c>
      <c r="G182" s="225"/>
      <c r="H182" s="257"/>
      <c r="I182" s="114">
        <f t="shared" si="222"/>
        <v>0</v>
      </c>
      <c r="J182" s="257"/>
      <c r="K182" s="60"/>
      <c r="L182" s="135">
        <f t="shared" si="223"/>
        <v>0</v>
      </c>
      <c r="M182" s="320"/>
      <c r="N182" s="60"/>
      <c r="O182" s="114">
        <f t="shared" si="224"/>
        <v>0</v>
      </c>
      <c r="P182" s="111"/>
    </row>
    <row r="183" spans="1:16" ht="60" hidden="1" x14ac:dyDescent="0.25">
      <c r="A183" s="127">
        <v>3294</v>
      </c>
      <c r="B183" s="57" t="s">
        <v>163</v>
      </c>
      <c r="C183" s="126">
        <f t="shared" si="184"/>
        <v>0</v>
      </c>
      <c r="D183" s="230"/>
      <c r="E183" s="128"/>
      <c r="F183" s="141">
        <f t="shared" si="221"/>
        <v>0</v>
      </c>
      <c r="G183" s="230"/>
      <c r="H183" s="261"/>
      <c r="I183" s="305">
        <f t="shared" si="222"/>
        <v>0</v>
      </c>
      <c r="J183" s="261"/>
      <c r="K183" s="128"/>
      <c r="L183" s="140">
        <f t="shared" si="223"/>
        <v>0</v>
      </c>
      <c r="M183" s="323"/>
      <c r="N183" s="128"/>
      <c r="O183" s="305">
        <f t="shared" si="224"/>
        <v>0</v>
      </c>
      <c r="P183" s="385"/>
    </row>
    <row r="184" spans="1:16" ht="48" hidden="1" x14ac:dyDescent="0.25">
      <c r="A184" s="69">
        <v>3300</v>
      </c>
      <c r="B184" s="124" t="s">
        <v>164</v>
      </c>
      <c r="C184" s="129">
        <f t="shared" si="184"/>
        <v>0</v>
      </c>
      <c r="D184" s="231">
        <f>SUM(D185:D186)</f>
        <v>0</v>
      </c>
      <c r="E184" s="130">
        <f t="shared" ref="E184:O184" si="225">SUM(E185:E186)</f>
        <v>0</v>
      </c>
      <c r="F184" s="283">
        <f t="shared" si="225"/>
        <v>0</v>
      </c>
      <c r="G184" s="231">
        <f t="shared" si="225"/>
        <v>0</v>
      </c>
      <c r="H184" s="262">
        <f t="shared" si="225"/>
        <v>0</v>
      </c>
      <c r="I184" s="289">
        <f t="shared" si="225"/>
        <v>0</v>
      </c>
      <c r="J184" s="262">
        <f t="shared" si="225"/>
        <v>0</v>
      </c>
      <c r="K184" s="130">
        <f t="shared" si="225"/>
        <v>0</v>
      </c>
      <c r="L184" s="138">
        <f t="shared" si="225"/>
        <v>0</v>
      </c>
      <c r="M184" s="129">
        <f t="shared" si="225"/>
        <v>0</v>
      </c>
      <c r="N184" s="130">
        <f t="shared" si="225"/>
        <v>0</v>
      </c>
      <c r="O184" s="289">
        <f t="shared" si="225"/>
        <v>0</v>
      </c>
      <c r="P184" s="344"/>
    </row>
    <row r="185" spans="1:16" ht="48" hidden="1" x14ac:dyDescent="0.25">
      <c r="A185" s="77">
        <v>3310</v>
      </c>
      <c r="B185" s="78" t="s">
        <v>165</v>
      </c>
      <c r="C185" s="84">
        <f t="shared" si="184"/>
        <v>0</v>
      </c>
      <c r="D185" s="227"/>
      <c r="E185" s="115"/>
      <c r="F185" s="281">
        <f t="shared" ref="F185:F186" si="226">D185+E185</f>
        <v>0</v>
      </c>
      <c r="G185" s="227"/>
      <c r="H185" s="258"/>
      <c r="I185" s="109">
        <f t="shared" ref="I185:I186" si="227">G185+H185</f>
        <v>0</v>
      </c>
      <c r="J185" s="258"/>
      <c r="K185" s="115"/>
      <c r="L185" s="136">
        <f t="shared" ref="L185:L186" si="228">J185+K185</f>
        <v>0</v>
      </c>
      <c r="M185" s="321"/>
      <c r="N185" s="115"/>
      <c r="O185" s="109">
        <f t="shared" ref="O185:O186" si="229">M185+N185</f>
        <v>0</v>
      </c>
      <c r="P185" s="116"/>
    </row>
    <row r="186" spans="1:16" ht="48.75" hidden="1" customHeight="1" x14ac:dyDescent="0.25">
      <c r="A186" s="33">
        <v>3320</v>
      </c>
      <c r="B186" s="52" t="s">
        <v>166</v>
      </c>
      <c r="C186" s="53">
        <f t="shared" si="184"/>
        <v>0</v>
      </c>
      <c r="D186" s="224"/>
      <c r="E186" s="55"/>
      <c r="F186" s="282">
        <f t="shared" si="226"/>
        <v>0</v>
      </c>
      <c r="G186" s="224"/>
      <c r="H186" s="256"/>
      <c r="I186" s="119">
        <f t="shared" si="227"/>
        <v>0</v>
      </c>
      <c r="J186" s="256"/>
      <c r="K186" s="55"/>
      <c r="L186" s="139">
        <f t="shared" si="228"/>
        <v>0</v>
      </c>
      <c r="M186" s="319"/>
      <c r="N186" s="55"/>
      <c r="O186" s="119">
        <f t="shared" si="229"/>
        <v>0</v>
      </c>
      <c r="P186" s="110"/>
    </row>
    <row r="187" spans="1:16" hidden="1" x14ac:dyDescent="0.25">
      <c r="A187" s="132">
        <v>4000</v>
      </c>
      <c r="B187" s="101" t="s">
        <v>167</v>
      </c>
      <c r="C187" s="102">
        <f t="shared" si="184"/>
        <v>0</v>
      </c>
      <c r="D187" s="222">
        <f>SUM(D188,D191)</f>
        <v>0</v>
      </c>
      <c r="E187" s="103">
        <f t="shared" ref="E187:F187" si="230">SUM(E188,E191)</f>
        <v>0</v>
      </c>
      <c r="F187" s="279">
        <f t="shared" si="230"/>
        <v>0</v>
      </c>
      <c r="G187" s="222">
        <f>SUM(G188,G191)</f>
        <v>0</v>
      </c>
      <c r="H187" s="255">
        <f t="shared" ref="H187:I187" si="231">SUM(H188,H191)</f>
        <v>0</v>
      </c>
      <c r="I187" s="104">
        <f t="shared" si="231"/>
        <v>0</v>
      </c>
      <c r="J187" s="255">
        <f>SUM(J188,J191)</f>
        <v>0</v>
      </c>
      <c r="K187" s="103">
        <f t="shared" ref="K187:L187" si="232">SUM(K188,K191)</f>
        <v>0</v>
      </c>
      <c r="L187" s="137">
        <f t="shared" si="232"/>
        <v>0</v>
      </c>
      <c r="M187" s="102">
        <f>SUM(M188,M191)</f>
        <v>0</v>
      </c>
      <c r="N187" s="103">
        <f t="shared" ref="N187:O187" si="233">SUM(N188,N191)</f>
        <v>0</v>
      </c>
      <c r="O187" s="104">
        <f t="shared" si="233"/>
        <v>0</v>
      </c>
      <c r="P187" s="343"/>
    </row>
    <row r="188" spans="1:16" ht="24" hidden="1" x14ac:dyDescent="0.25">
      <c r="A188" s="133">
        <v>4200</v>
      </c>
      <c r="B188" s="105" t="s">
        <v>168</v>
      </c>
      <c r="C188" s="46">
        <f t="shared" si="184"/>
        <v>0</v>
      </c>
      <c r="D188" s="223">
        <f>SUM(D189,D190)</f>
        <v>0</v>
      </c>
      <c r="E188" s="50">
        <f t="shared" ref="E188:F188" si="234">SUM(E189,E190)</f>
        <v>0</v>
      </c>
      <c r="F188" s="280">
        <f t="shared" si="234"/>
        <v>0</v>
      </c>
      <c r="G188" s="223">
        <f>SUM(G189,G190)</f>
        <v>0</v>
      </c>
      <c r="H188" s="106">
        <f t="shared" ref="H188:I188" si="235">SUM(H189,H190)</f>
        <v>0</v>
      </c>
      <c r="I188" s="117">
        <f t="shared" si="235"/>
        <v>0</v>
      </c>
      <c r="J188" s="106">
        <f>SUM(J189,J190)</f>
        <v>0</v>
      </c>
      <c r="K188" s="50">
        <f t="shared" ref="K188:L188" si="236">SUM(K189,K190)</f>
        <v>0</v>
      </c>
      <c r="L188" s="125">
        <f t="shared" si="236"/>
        <v>0</v>
      </c>
      <c r="M188" s="46">
        <f>SUM(M189,M190)</f>
        <v>0</v>
      </c>
      <c r="N188" s="50">
        <f t="shared" ref="N188:O188" si="237">SUM(N189,N190)</f>
        <v>0</v>
      </c>
      <c r="O188" s="117">
        <f t="shared" si="237"/>
        <v>0</v>
      </c>
      <c r="P188" s="122"/>
    </row>
    <row r="189" spans="1:16" ht="36" hidden="1" x14ac:dyDescent="0.25">
      <c r="A189" s="379">
        <v>4240</v>
      </c>
      <c r="B189" s="52" t="s">
        <v>169</v>
      </c>
      <c r="C189" s="53">
        <f t="shared" si="184"/>
        <v>0</v>
      </c>
      <c r="D189" s="224"/>
      <c r="E189" s="55"/>
      <c r="F189" s="282">
        <f t="shared" ref="F189:F190" si="238">D189+E189</f>
        <v>0</v>
      </c>
      <c r="G189" s="224"/>
      <c r="H189" s="256"/>
      <c r="I189" s="119">
        <f t="shared" ref="I189:I190" si="239">G189+H189</f>
        <v>0</v>
      </c>
      <c r="J189" s="256"/>
      <c r="K189" s="55"/>
      <c r="L189" s="139">
        <f t="shared" ref="L189:L190" si="240">J189+K189</f>
        <v>0</v>
      </c>
      <c r="M189" s="319"/>
      <c r="N189" s="55"/>
      <c r="O189" s="119">
        <f t="shared" ref="O189:O190" si="241">M189+N189</f>
        <v>0</v>
      </c>
      <c r="P189" s="110"/>
    </row>
    <row r="190" spans="1:16" ht="24" hidden="1" x14ac:dyDescent="0.25">
      <c r="A190" s="112">
        <v>4250</v>
      </c>
      <c r="B190" s="57" t="s">
        <v>170</v>
      </c>
      <c r="C190" s="58">
        <f t="shared" si="184"/>
        <v>0</v>
      </c>
      <c r="D190" s="225"/>
      <c r="E190" s="60"/>
      <c r="F190" s="146">
        <f t="shared" si="238"/>
        <v>0</v>
      </c>
      <c r="G190" s="225"/>
      <c r="H190" s="257"/>
      <c r="I190" s="114">
        <f t="shared" si="239"/>
        <v>0</v>
      </c>
      <c r="J190" s="257"/>
      <c r="K190" s="60"/>
      <c r="L190" s="135">
        <f t="shared" si="240"/>
        <v>0</v>
      </c>
      <c r="M190" s="320"/>
      <c r="N190" s="60"/>
      <c r="O190" s="114">
        <f t="shared" si="241"/>
        <v>0</v>
      </c>
      <c r="P190" s="111"/>
    </row>
    <row r="191" spans="1:16" hidden="1" x14ac:dyDescent="0.25">
      <c r="A191" s="45">
        <v>4300</v>
      </c>
      <c r="B191" s="105" t="s">
        <v>171</v>
      </c>
      <c r="C191" s="46">
        <f t="shared" si="184"/>
        <v>0</v>
      </c>
      <c r="D191" s="223">
        <f>SUM(D192)</f>
        <v>0</v>
      </c>
      <c r="E191" s="50">
        <f t="shared" ref="E191:F191" si="242">SUM(E192)</f>
        <v>0</v>
      </c>
      <c r="F191" s="280">
        <f t="shared" si="242"/>
        <v>0</v>
      </c>
      <c r="G191" s="223">
        <f>SUM(G192)</f>
        <v>0</v>
      </c>
      <c r="H191" s="106">
        <f t="shared" ref="H191:I191" si="243">SUM(H192)</f>
        <v>0</v>
      </c>
      <c r="I191" s="117">
        <f t="shared" si="243"/>
        <v>0</v>
      </c>
      <c r="J191" s="106">
        <f>SUM(J192)</f>
        <v>0</v>
      </c>
      <c r="K191" s="50">
        <f t="shared" ref="K191:L191" si="244">SUM(K192)</f>
        <v>0</v>
      </c>
      <c r="L191" s="125">
        <f t="shared" si="244"/>
        <v>0</v>
      </c>
      <c r="M191" s="46">
        <f>SUM(M192)</f>
        <v>0</v>
      </c>
      <c r="N191" s="50">
        <f t="shared" ref="N191:O191" si="245">SUM(N192)</f>
        <v>0</v>
      </c>
      <c r="O191" s="117">
        <f t="shared" si="245"/>
        <v>0</v>
      </c>
      <c r="P191" s="122"/>
    </row>
    <row r="192" spans="1:16" ht="24" hidden="1" x14ac:dyDescent="0.25">
      <c r="A192" s="379">
        <v>4310</v>
      </c>
      <c r="B192" s="52" t="s">
        <v>172</v>
      </c>
      <c r="C192" s="53">
        <f t="shared" si="184"/>
        <v>0</v>
      </c>
      <c r="D192" s="228">
        <f>SUM(D193:D193)</f>
        <v>0</v>
      </c>
      <c r="E192" s="118">
        <f t="shared" ref="E192:F192" si="246">SUM(E193:E193)</f>
        <v>0</v>
      </c>
      <c r="F192" s="282">
        <f t="shared" si="246"/>
        <v>0</v>
      </c>
      <c r="G192" s="228">
        <f>SUM(G193:G193)</f>
        <v>0</v>
      </c>
      <c r="H192" s="259">
        <f t="shared" ref="H192:I192" si="247">SUM(H193:H193)</f>
        <v>0</v>
      </c>
      <c r="I192" s="119">
        <f t="shared" si="247"/>
        <v>0</v>
      </c>
      <c r="J192" s="259">
        <f>SUM(J193:J193)</f>
        <v>0</v>
      </c>
      <c r="K192" s="118">
        <f t="shared" ref="K192:L192" si="248">SUM(K193:K193)</f>
        <v>0</v>
      </c>
      <c r="L192" s="139">
        <f t="shared" si="248"/>
        <v>0</v>
      </c>
      <c r="M192" s="53">
        <f>SUM(M193:M193)</f>
        <v>0</v>
      </c>
      <c r="N192" s="118">
        <f t="shared" ref="N192:O192" si="249">SUM(N193:N193)</f>
        <v>0</v>
      </c>
      <c r="O192" s="119">
        <f t="shared" si="249"/>
        <v>0</v>
      </c>
      <c r="P192" s="110"/>
    </row>
    <row r="193" spans="1:16" ht="36" hidden="1" x14ac:dyDescent="0.25">
      <c r="A193" s="38">
        <v>4311</v>
      </c>
      <c r="B193" s="57" t="s">
        <v>173</v>
      </c>
      <c r="C193" s="58">
        <f t="shared" si="184"/>
        <v>0</v>
      </c>
      <c r="D193" s="225"/>
      <c r="E193" s="60"/>
      <c r="F193" s="146">
        <f>D193+E193</f>
        <v>0</v>
      </c>
      <c r="G193" s="225"/>
      <c r="H193" s="257"/>
      <c r="I193" s="114">
        <f>G193+H193</f>
        <v>0</v>
      </c>
      <c r="J193" s="257"/>
      <c r="K193" s="60"/>
      <c r="L193" s="135">
        <f>J193+K193</f>
        <v>0</v>
      </c>
      <c r="M193" s="320"/>
      <c r="N193" s="60"/>
      <c r="O193" s="114">
        <f>M193+N193</f>
        <v>0</v>
      </c>
      <c r="P193" s="111"/>
    </row>
    <row r="194" spans="1:16" s="21" customFormat="1" ht="24" x14ac:dyDescent="0.25">
      <c r="A194" s="134"/>
      <c r="B194" s="17" t="s">
        <v>174</v>
      </c>
      <c r="C194" s="98">
        <f t="shared" si="184"/>
        <v>725</v>
      </c>
      <c r="D194" s="221">
        <f>SUM(D195,D230,D269)</f>
        <v>725</v>
      </c>
      <c r="E194" s="437">
        <f t="shared" ref="E194:F194" si="250">SUM(E195,E230,E269)</f>
        <v>0</v>
      </c>
      <c r="F194" s="438">
        <f t="shared" si="250"/>
        <v>725</v>
      </c>
      <c r="G194" s="221">
        <f>SUM(G195,G230,G269)</f>
        <v>0</v>
      </c>
      <c r="H194" s="200">
        <f t="shared" ref="H194:I194" si="251">SUM(H195,H230,H269)</f>
        <v>0</v>
      </c>
      <c r="I194" s="438">
        <f t="shared" si="251"/>
        <v>0</v>
      </c>
      <c r="J194" s="254">
        <f>SUM(J195,J230,J269)</f>
        <v>0</v>
      </c>
      <c r="K194" s="437">
        <f t="shared" ref="K194:L194" si="252">SUM(K195,K230,K269)</f>
        <v>0</v>
      </c>
      <c r="L194" s="438">
        <f t="shared" si="252"/>
        <v>0</v>
      </c>
      <c r="M194" s="324">
        <f>SUM(M195,M230,M269)</f>
        <v>0</v>
      </c>
      <c r="N194" s="301">
        <f t="shared" ref="N194:O194" si="253">SUM(N195,N230,N269)</f>
        <v>0</v>
      </c>
      <c r="O194" s="306">
        <f t="shared" si="253"/>
        <v>0</v>
      </c>
      <c r="P194" s="386"/>
    </row>
    <row r="195" spans="1:16" x14ac:dyDescent="0.25">
      <c r="A195" s="101">
        <v>5000</v>
      </c>
      <c r="B195" s="101" t="s">
        <v>175</v>
      </c>
      <c r="C195" s="102">
        <f t="shared" si="184"/>
        <v>725</v>
      </c>
      <c r="D195" s="222">
        <f>D196+D204</f>
        <v>725</v>
      </c>
      <c r="E195" s="439">
        <f t="shared" ref="E195:F195" si="254">E196+E204</f>
        <v>0</v>
      </c>
      <c r="F195" s="440">
        <f t="shared" si="254"/>
        <v>725</v>
      </c>
      <c r="G195" s="222">
        <f>G196+G204</f>
        <v>0</v>
      </c>
      <c r="H195" s="137">
        <f t="shared" ref="H195:I195" si="255">H196+H204</f>
        <v>0</v>
      </c>
      <c r="I195" s="440">
        <f t="shared" si="255"/>
        <v>0</v>
      </c>
      <c r="J195" s="255">
        <f>J196+J204</f>
        <v>0</v>
      </c>
      <c r="K195" s="439">
        <f t="shared" ref="K195:L195" si="256">K196+K204</f>
        <v>0</v>
      </c>
      <c r="L195" s="440">
        <f t="shared" si="256"/>
        <v>0</v>
      </c>
      <c r="M195" s="102">
        <f>M196+M204</f>
        <v>0</v>
      </c>
      <c r="N195" s="103">
        <f t="shared" ref="N195:O195" si="257">N196+N204</f>
        <v>0</v>
      </c>
      <c r="O195" s="104">
        <f t="shared" si="257"/>
        <v>0</v>
      </c>
      <c r="P195" s="343"/>
    </row>
    <row r="196" spans="1:16" hidden="1" x14ac:dyDescent="0.25">
      <c r="A196" s="45">
        <v>5100</v>
      </c>
      <c r="B196" s="105" t="s">
        <v>176</v>
      </c>
      <c r="C196" s="46">
        <f t="shared" si="184"/>
        <v>0</v>
      </c>
      <c r="D196" s="223">
        <f>D197+D198+D201+D202+D203</f>
        <v>0</v>
      </c>
      <c r="E196" s="50">
        <f t="shared" ref="E196:F196" si="258">E197+E198+E201+E202+E203</f>
        <v>0</v>
      </c>
      <c r="F196" s="280">
        <f t="shared" si="258"/>
        <v>0</v>
      </c>
      <c r="G196" s="223">
        <f>G197+G198+G201+G202+G203</f>
        <v>0</v>
      </c>
      <c r="H196" s="106">
        <f t="shared" ref="H196:I196" si="259">H197+H198+H201+H202+H203</f>
        <v>0</v>
      </c>
      <c r="I196" s="117">
        <f t="shared" si="259"/>
        <v>0</v>
      </c>
      <c r="J196" s="106">
        <f>J197+J198+J201+J202+J203</f>
        <v>0</v>
      </c>
      <c r="K196" s="50">
        <f t="shared" ref="K196:L196" si="260">K197+K198+K201+K202+K203</f>
        <v>0</v>
      </c>
      <c r="L196" s="125">
        <f t="shared" si="260"/>
        <v>0</v>
      </c>
      <c r="M196" s="46">
        <f>M197+M198+M201+M202+M203</f>
        <v>0</v>
      </c>
      <c r="N196" s="50">
        <f t="shared" ref="N196:O196" si="261">N197+N198+N201+N202+N203</f>
        <v>0</v>
      </c>
      <c r="O196" s="117">
        <f t="shared" si="261"/>
        <v>0</v>
      </c>
      <c r="P196" s="122"/>
    </row>
    <row r="197" spans="1:16" hidden="1" x14ac:dyDescent="0.25">
      <c r="A197" s="379">
        <v>5110</v>
      </c>
      <c r="B197" s="52" t="s">
        <v>177</v>
      </c>
      <c r="C197" s="53">
        <f t="shared" si="184"/>
        <v>0</v>
      </c>
      <c r="D197" s="224"/>
      <c r="E197" s="55"/>
      <c r="F197" s="282">
        <f>D197+E197</f>
        <v>0</v>
      </c>
      <c r="G197" s="224"/>
      <c r="H197" s="256"/>
      <c r="I197" s="119">
        <f>G197+H197</f>
        <v>0</v>
      </c>
      <c r="J197" s="256"/>
      <c r="K197" s="55"/>
      <c r="L197" s="139">
        <f>J197+K197</f>
        <v>0</v>
      </c>
      <c r="M197" s="319"/>
      <c r="N197" s="55"/>
      <c r="O197" s="119">
        <f>M197+N197</f>
        <v>0</v>
      </c>
      <c r="P197" s="110"/>
    </row>
    <row r="198" spans="1:16" ht="24" hidden="1" x14ac:dyDescent="0.25">
      <c r="A198" s="112">
        <v>5120</v>
      </c>
      <c r="B198" s="57" t="s">
        <v>178</v>
      </c>
      <c r="C198" s="58">
        <f t="shared" si="184"/>
        <v>0</v>
      </c>
      <c r="D198" s="226">
        <f>D199+D200</f>
        <v>0</v>
      </c>
      <c r="E198" s="113">
        <f t="shared" ref="E198:F198" si="262">E199+E200</f>
        <v>0</v>
      </c>
      <c r="F198" s="146">
        <f t="shared" si="262"/>
        <v>0</v>
      </c>
      <c r="G198" s="226">
        <f>G199+G200</f>
        <v>0</v>
      </c>
      <c r="H198" s="120">
        <f t="shared" ref="H198:I198" si="263">H199+H200</f>
        <v>0</v>
      </c>
      <c r="I198" s="114">
        <f t="shared" si="263"/>
        <v>0</v>
      </c>
      <c r="J198" s="120">
        <f>J199+J200</f>
        <v>0</v>
      </c>
      <c r="K198" s="113">
        <f t="shared" ref="K198:L198" si="264">K199+K200</f>
        <v>0</v>
      </c>
      <c r="L198" s="135">
        <f t="shared" si="264"/>
        <v>0</v>
      </c>
      <c r="M198" s="58">
        <f>M199+M200</f>
        <v>0</v>
      </c>
      <c r="N198" s="113">
        <f t="shared" ref="N198:O198" si="265">N199+N200</f>
        <v>0</v>
      </c>
      <c r="O198" s="114">
        <f t="shared" si="265"/>
        <v>0</v>
      </c>
      <c r="P198" s="111"/>
    </row>
    <row r="199" spans="1:16" hidden="1" x14ac:dyDescent="0.25">
      <c r="A199" s="38">
        <v>5121</v>
      </c>
      <c r="B199" s="57" t="s">
        <v>179</v>
      </c>
      <c r="C199" s="58">
        <f t="shared" si="184"/>
        <v>0</v>
      </c>
      <c r="D199" s="225"/>
      <c r="E199" s="60"/>
      <c r="F199" s="146">
        <f t="shared" ref="F199:F203" si="266">D199+E199</f>
        <v>0</v>
      </c>
      <c r="G199" s="225"/>
      <c r="H199" s="257"/>
      <c r="I199" s="114">
        <f t="shared" ref="I199:I203" si="267">G199+H199</f>
        <v>0</v>
      </c>
      <c r="J199" s="257"/>
      <c r="K199" s="60"/>
      <c r="L199" s="135">
        <f t="shared" ref="L199:L203" si="268">J199+K199</f>
        <v>0</v>
      </c>
      <c r="M199" s="320"/>
      <c r="N199" s="60"/>
      <c r="O199" s="114">
        <f t="shared" ref="O199:O203" si="269">M199+N199</f>
        <v>0</v>
      </c>
      <c r="P199" s="111"/>
    </row>
    <row r="200" spans="1:16" ht="24" hidden="1" x14ac:dyDescent="0.25">
      <c r="A200" s="38">
        <v>5129</v>
      </c>
      <c r="B200" s="57" t="s">
        <v>180</v>
      </c>
      <c r="C200" s="58">
        <f t="shared" si="184"/>
        <v>0</v>
      </c>
      <c r="D200" s="225"/>
      <c r="E200" s="60"/>
      <c r="F200" s="146">
        <f t="shared" si="266"/>
        <v>0</v>
      </c>
      <c r="G200" s="225"/>
      <c r="H200" s="257"/>
      <c r="I200" s="114">
        <f t="shared" si="267"/>
        <v>0</v>
      </c>
      <c r="J200" s="257"/>
      <c r="K200" s="60"/>
      <c r="L200" s="135">
        <f t="shared" si="268"/>
        <v>0</v>
      </c>
      <c r="M200" s="320"/>
      <c r="N200" s="60"/>
      <c r="O200" s="114">
        <f t="shared" si="269"/>
        <v>0</v>
      </c>
      <c r="P200" s="111"/>
    </row>
    <row r="201" spans="1:16" hidden="1" x14ac:dyDescent="0.25">
      <c r="A201" s="112">
        <v>5130</v>
      </c>
      <c r="B201" s="57" t="s">
        <v>181</v>
      </c>
      <c r="C201" s="58">
        <f t="shared" si="184"/>
        <v>0</v>
      </c>
      <c r="D201" s="225"/>
      <c r="E201" s="60"/>
      <c r="F201" s="146">
        <f t="shared" si="266"/>
        <v>0</v>
      </c>
      <c r="G201" s="225"/>
      <c r="H201" s="257"/>
      <c r="I201" s="114">
        <f t="shared" si="267"/>
        <v>0</v>
      </c>
      <c r="J201" s="257"/>
      <c r="K201" s="60"/>
      <c r="L201" s="135">
        <f t="shared" si="268"/>
        <v>0</v>
      </c>
      <c r="M201" s="320"/>
      <c r="N201" s="60"/>
      <c r="O201" s="114">
        <f t="shared" si="269"/>
        <v>0</v>
      </c>
      <c r="P201" s="111"/>
    </row>
    <row r="202" spans="1:16" hidden="1" x14ac:dyDescent="0.25">
      <c r="A202" s="112">
        <v>5140</v>
      </c>
      <c r="B202" s="57" t="s">
        <v>182</v>
      </c>
      <c r="C202" s="58">
        <f t="shared" si="184"/>
        <v>0</v>
      </c>
      <c r="D202" s="225"/>
      <c r="E202" s="60"/>
      <c r="F202" s="146">
        <f t="shared" si="266"/>
        <v>0</v>
      </c>
      <c r="G202" s="225"/>
      <c r="H202" s="257"/>
      <c r="I202" s="114">
        <f t="shared" si="267"/>
        <v>0</v>
      </c>
      <c r="J202" s="257"/>
      <c r="K202" s="60"/>
      <c r="L202" s="135">
        <f t="shared" si="268"/>
        <v>0</v>
      </c>
      <c r="M202" s="320"/>
      <c r="N202" s="60"/>
      <c r="O202" s="114">
        <f t="shared" si="269"/>
        <v>0</v>
      </c>
      <c r="P202" s="111"/>
    </row>
    <row r="203" spans="1:16" ht="24" hidden="1" x14ac:dyDescent="0.25">
      <c r="A203" s="112">
        <v>5170</v>
      </c>
      <c r="B203" s="57" t="s">
        <v>183</v>
      </c>
      <c r="C203" s="58">
        <f t="shared" si="184"/>
        <v>0</v>
      </c>
      <c r="D203" s="225"/>
      <c r="E203" s="60"/>
      <c r="F203" s="146">
        <f t="shared" si="266"/>
        <v>0</v>
      </c>
      <c r="G203" s="225"/>
      <c r="H203" s="257"/>
      <c r="I203" s="114">
        <f t="shared" si="267"/>
        <v>0</v>
      </c>
      <c r="J203" s="257"/>
      <c r="K203" s="60"/>
      <c r="L203" s="135">
        <f t="shared" si="268"/>
        <v>0</v>
      </c>
      <c r="M203" s="320"/>
      <c r="N203" s="60"/>
      <c r="O203" s="114">
        <f t="shared" si="269"/>
        <v>0</v>
      </c>
      <c r="P203" s="111"/>
    </row>
    <row r="204" spans="1:16" x14ac:dyDescent="0.25">
      <c r="A204" s="45">
        <v>5200</v>
      </c>
      <c r="B204" s="105" t="s">
        <v>184</v>
      </c>
      <c r="C204" s="46">
        <f t="shared" si="184"/>
        <v>725</v>
      </c>
      <c r="D204" s="223">
        <f>D205+D215+D216+D225+D226+D227+D229</f>
        <v>725</v>
      </c>
      <c r="E204" s="441">
        <f t="shared" ref="E204:F204" si="270">E205+E215+E216+E225+E226+E227+E229</f>
        <v>0</v>
      </c>
      <c r="F204" s="408">
        <f t="shared" si="270"/>
        <v>725</v>
      </c>
      <c r="G204" s="223">
        <f>G205+G215+G216+G225+G226+G227+G229</f>
        <v>0</v>
      </c>
      <c r="H204" s="125">
        <f t="shared" ref="H204:I204" si="271">H205+H215+H216+H225+H226+H227+H229</f>
        <v>0</v>
      </c>
      <c r="I204" s="408">
        <f t="shared" si="271"/>
        <v>0</v>
      </c>
      <c r="J204" s="106">
        <f>J205+J215+J216+J225+J226+J227+J229</f>
        <v>0</v>
      </c>
      <c r="K204" s="441">
        <f t="shared" ref="K204:L204" si="272">K205+K215+K216+K225+K226+K227+K229</f>
        <v>0</v>
      </c>
      <c r="L204" s="408">
        <f t="shared" si="272"/>
        <v>0</v>
      </c>
      <c r="M204" s="46">
        <f>M205+M215+M216+M225+M226+M227+M229</f>
        <v>0</v>
      </c>
      <c r="N204" s="50">
        <f t="shared" ref="N204:O204" si="273">N205+N215+N216+N225+N226+N227+N229</f>
        <v>0</v>
      </c>
      <c r="O204" s="117">
        <f t="shared" si="273"/>
        <v>0</v>
      </c>
      <c r="P204" s="122"/>
    </row>
    <row r="205" spans="1:16" hidden="1" x14ac:dyDescent="0.25">
      <c r="A205" s="107">
        <v>5210</v>
      </c>
      <c r="B205" s="78" t="s">
        <v>185</v>
      </c>
      <c r="C205" s="84">
        <f t="shared" si="184"/>
        <v>0</v>
      </c>
      <c r="D205" s="131">
        <f>SUM(D206:D214)</f>
        <v>0</v>
      </c>
      <c r="E205" s="108">
        <f t="shared" ref="E205:F205" si="274">SUM(E206:E214)</f>
        <v>0</v>
      </c>
      <c r="F205" s="281">
        <f t="shared" si="274"/>
        <v>0</v>
      </c>
      <c r="G205" s="131">
        <f>SUM(G206:G214)</f>
        <v>0</v>
      </c>
      <c r="H205" s="201">
        <f t="shared" ref="H205:I205" si="275">SUM(H206:H214)</f>
        <v>0</v>
      </c>
      <c r="I205" s="109">
        <f t="shared" si="275"/>
        <v>0</v>
      </c>
      <c r="J205" s="201">
        <f>SUM(J206:J214)</f>
        <v>0</v>
      </c>
      <c r="K205" s="108">
        <f t="shared" ref="K205:L205" si="276">SUM(K206:K214)</f>
        <v>0</v>
      </c>
      <c r="L205" s="136">
        <f t="shared" si="276"/>
        <v>0</v>
      </c>
      <c r="M205" s="84">
        <f>SUM(M206:M214)</f>
        <v>0</v>
      </c>
      <c r="N205" s="108">
        <f t="shared" ref="N205:O205" si="277">SUM(N206:N214)</f>
        <v>0</v>
      </c>
      <c r="O205" s="109">
        <f t="shared" si="277"/>
        <v>0</v>
      </c>
      <c r="P205" s="116"/>
    </row>
    <row r="206" spans="1:16" hidden="1" x14ac:dyDescent="0.25">
      <c r="A206" s="33">
        <v>5211</v>
      </c>
      <c r="B206" s="52" t="s">
        <v>186</v>
      </c>
      <c r="C206" s="53">
        <f t="shared" si="184"/>
        <v>0</v>
      </c>
      <c r="D206" s="224"/>
      <c r="E206" s="55"/>
      <c r="F206" s="282">
        <f t="shared" ref="F206:F215" si="278">D206+E206</f>
        <v>0</v>
      </c>
      <c r="G206" s="224"/>
      <c r="H206" s="256"/>
      <c r="I206" s="119">
        <f t="shared" ref="I206:I215" si="279">G206+H206</f>
        <v>0</v>
      </c>
      <c r="J206" s="256"/>
      <c r="K206" s="55"/>
      <c r="L206" s="139">
        <f t="shared" ref="L206:L215" si="280">J206+K206</f>
        <v>0</v>
      </c>
      <c r="M206" s="319"/>
      <c r="N206" s="55"/>
      <c r="O206" s="119">
        <f t="shared" ref="O206:O215" si="281">M206+N206</f>
        <v>0</v>
      </c>
      <c r="P206" s="110"/>
    </row>
    <row r="207" spans="1:16" hidden="1" x14ac:dyDescent="0.25">
      <c r="A207" s="38">
        <v>5212</v>
      </c>
      <c r="B207" s="57" t="s">
        <v>187</v>
      </c>
      <c r="C207" s="58">
        <f t="shared" si="184"/>
        <v>0</v>
      </c>
      <c r="D207" s="225"/>
      <c r="E207" s="60"/>
      <c r="F207" s="146">
        <f t="shared" si="278"/>
        <v>0</v>
      </c>
      <c r="G207" s="225"/>
      <c r="H207" s="257"/>
      <c r="I207" s="114">
        <f t="shared" si="279"/>
        <v>0</v>
      </c>
      <c r="J207" s="257"/>
      <c r="K207" s="60"/>
      <c r="L207" s="135">
        <f t="shared" si="280"/>
        <v>0</v>
      </c>
      <c r="M207" s="320"/>
      <c r="N207" s="60"/>
      <c r="O207" s="114">
        <f t="shared" si="281"/>
        <v>0</v>
      </c>
      <c r="P207" s="111"/>
    </row>
    <row r="208" spans="1:16" hidden="1" x14ac:dyDescent="0.25">
      <c r="A208" s="38">
        <v>5213</v>
      </c>
      <c r="B208" s="57" t="s">
        <v>188</v>
      </c>
      <c r="C208" s="58">
        <f t="shared" si="184"/>
        <v>0</v>
      </c>
      <c r="D208" s="225"/>
      <c r="E208" s="60"/>
      <c r="F208" s="146">
        <f t="shared" si="278"/>
        <v>0</v>
      </c>
      <c r="G208" s="225"/>
      <c r="H208" s="257"/>
      <c r="I208" s="114">
        <f t="shared" si="279"/>
        <v>0</v>
      </c>
      <c r="J208" s="257"/>
      <c r="K208" s="60"/>
      <c r="L208" s="135">
        <f t="shared" si="280"/>
        <v>0</v>
      </c>
      <c r="M208" s="320"/>
      <c r="N208" s="60"/>
      <c r="O208" s="114">
        <f t="shared" si="281"/>
        <v>0</v>
      </c>
      <c r="P208" s="111"/>
    </row>
    <row r="209" spans="1:16" hidden="1" x14ac:dyDescent="0.25">
      <c r="A209" s="38">
        <v>5214</v>
      </c>
      <c r="B209" s="57" t="s">
        <v>189</v>
      </c>
      <c r="C209" s="58">
        <f t="shared" si="184"/>
        <v>0</v>
      </c>
      <c r="D209" s="225"/>
      <c r="E209" s="60"/>
      <c r="F209" s="146">
        <f t="shared" si="278"/>
        <v>0</v>
      </c>
      <c r="G209" s="225"/>
      <c r="H209" s="257"/>
      <c r="I209" s="114">
        <f t="shared" si="279"/>
        <v>0</v>
      </c>
      <c r="J209" s="257"/>
      <c r="K209" s="60"/>
      <c r="L209" s="135">
        <f t="shared" si="280"/>
        <v>0</v>
      </c>
      <c r="M209" s="320"/>
      <c r="N209" s="60"/>
      <c r="O209" s="114">
        <f t="shared" si="281"/>
        <v>0</v>
      </c>
      <c r="P209" s="111"/>
    </row>
    <row r="210" spans="1:16" hidden="1" x14ac:dyDescent="0.25">
      <c r="A210" s="38">
        <v>5215</v>
      </c>
      <c r="B210" s="57" t="s">
        <v>190</v>
      </c>
      <c r="C210" s="58">
        <f t="shared" si="184"/>
        <v>0</v>
      </c>
      <c r="D210" s="225"/>
      <c r="E210" s="60"/>
      <c r="F210" s="146">
        <f t="shared" si="278"/>
        <v>0</v>
      </c>
      <c r="G210" s="225"/>
      <c r="H210" s="257"/>
      <c r="I210" s="114">
        <f t="shared" si="279"/>
        <v>0</v>
      </c>
      <c r="J210" s="257"/>
      <c r="K210" s="60"/>
      <c r="L210" s="135">
        <f t="shared" si="280"/>
        <v>0</v>
      </c>
      <c r="M210" s="320"/>
      <c r="N210" s="60"/>
      <c r="O210" s="114">
        <f t="shared" si="281"/>
        <v>0</v>
      </c>
      <c r="P210" s="111"/>
    </row>
    <row r="211" spans="1:16" ht="14.25" hidden="1" customHeight="1" x14ac:dyDescent="0.25">
      <c r="A211" s="38">
        <v>5216</v>
      </c>
      <c r="B211" s="57" t="s">
        <v>191</v>
      </c>
      <c r="C211" s="58">
        <f t="shared" si="184"/>
        <v>0</v>
      </c>
      <c r="D211" s="225"/>
      <c r="E211" s="60"/>
      <c r="F211" s="146">
        <f t="shared" si="278"/>
        <v>0</v>
      </c>
      <c r="G211" s="225"/>
      <c r="H211" s="257"/>
      <c r="I211" s="114">
        <f t="shared" si="279"/>
        <v>0</v>
      </c>
      <c r="J211" s="257"/>
      <c r="K211" s="60"/>
      <c r="L211" s="135">
        <f t="shared" si="280"/>
        <v>0</v>
      </c>
      <c r="M211" s="320"/>
      <c r="N211" s="60"/>
      <c r="O211" s="114">
        <f t="shared" si="281"/>
        <v>0</v>
      </c>
      <c r="P211" s="111"/>
    </row>
    <row r="212" spans="1:16" hidden="1" x14ac:dyDescent="0.25">
      <c r="A212" s="38">
        <v>5217</v>
      </c>
      <c r="B212" s="57" t="s">
        <v>192</v>
      </c>
      <c r="C212" s="58">
        <f t="shared" si="184"/>
        <v>0</v>
      </c>
      <c r="D212" s="225"/>
      <c r="E212" s="60"/>
      <c r="F212" s="146">
        <f t="shared" si="278"/>
        <v>0</v>
      </c>
      <c r="G212" s="225"/>
      <c r="H212" s="257"/>
      <c r="I212" s="114">
        <f t="shared" si="279"/>
        <v>0</v>
      </c>
      <c r="J212" s="257"/>
      <c r="K212" s="60"/>
      <c r="L212" s="135">
        <f t="shared" si="280"/>
        <v>0</v>
      </c>
      <c r="M212" s="320"/>
      <c r="N212" s="60"/>
      <c r="O212" s="114">
        <f t="shared" si="281"/>
        <v>0</v>
      </c>
      <c r="P212" s="111"/>
    </row>
    <row r="213" spans="1:16" hidden="1" x14ac:dyDescent="0.25">
      <c r="A213" s="38">
        <v>5218</v>
      </c>
      <c r="B213" s="57" t="s">
        <v>193</v>
      </c>
      <c r="C213" s="58">
        <f t="shared" ref="C213:C276" si="282">F213+I213+L213+O213</f>
        <v>0</v>
      </c>
      <c r="D213" s="225"/>
      <c r="E213" s="60"/>
      <c r="F213" s="146">
        <f t="shared" si="278"/>
        <v>0</v>
      </c>
      <c r="G213" s="225"/>
      <c r="H213" s="257"/>
      <c r="I213" s="114">
        <f t="shared" si="279"/>
        <v>0</v>
      </c>
      <c r="J213" s="257"/>
      <c r="K213" s="60"/>
      <c r="L213" s="135">
        <f t="shared" si="280"/>
        <v>0</v>
      </c>
      <c r="M213" s="320"/>
      <c r="N213" s="60"/>
      <c r="O213" s="114">
        <f t="shared" si="281"/>
        <v>0</v>
      </c>
      <c r="P213" s="111"/>
    </row>
    <row r="214" spans="1:16" hidden="1" x14ac:dyDescent="0.25">
      <c r="A214" s="38">
        <v>5219</v>
      </c>
      <c r="B214" s="57" t="s">
        <v>194</v>
      </c>
      <c r="C214" s="58">
        <f t="shared" si="282"/>
        <v>0</v>
      </c>
      <c r="D214" s="225"/>
      <c r="E214" s="60"/>
      <c r="F214" s="146">
        <f t="shared" si="278"/>
        <v>0</v>
      </c>
      <c r="G214" s="225"/>
      <c r="H214" s="257"/>
      <c r="I214" s="114">
        <f t="shared" si="279"/>
        <v>0</v>
      </c>
      <c r="J214" s="257"/>
      <c r="K214" s="60"/>
      <c r="L214" s="135">
        <f t="shared" si="280"/>
        <v>0</v>
      </c>
      <c r="M214" s="320"/>
      <c r="N214" s="60"/>
      <c r="O214" s="114">
        <f t="shared" si="281"/>
        <v>0</v>
      </c>
      <c r="P214" s="111"/>
    </row>
    <row r="215" spans="1:16" ht="13.5" hidden="1" customHeight="1" x14ac:dyDescent="0.25">
      <c r="A215" s="112">
        <v>5220</v>
      </c>
      <c r="B215" s="57" t="s">
        <v>195</v>
      </c>
      <c r="C215" s="58">
        <f t="shared" si="282"/>
        <v>0</v>
      </c>
      <c r="D215" s="225"/>
      <c r="E215" s="60"/>
      <c r="F215" s="146">
        <f t="shared" si="278"/>
        <v>0</v>
      </c>
      <c r="G215" s="225"/>
      <c r="H215" s="257"/>
      <c r="I215" s="114">
        <f t="shared" si="279"/>
        <v>0</v>
      </c>
      <c r="J215" s="257"/>
      <c r="K215" s="60"/>
      <c r="L215" s="135">
        <f t="shared" si="280"/>
        <v>0</v>
      </c>
      <c r="M215" s="320"/>
      <c r="N215" s="60"/>
      <c r="O215" s="114">
        <f t="shared" si="281"/>
        <v>0</v>
      </c>
      <c r="P215" s="111"/>
    </row>
    <row r="216" spans="1:16" x14ac:dyDescent="0.25">
      <c r="A216" s="112">
        <v>5230</v>
      </c>
      <c r="B216" s="57" t="s">
        <v>196</v>
      </c>
      <c r="C216" s="58">
        <f t="shared" si="282"/>
        <v>725</v>
      </c>
      <c r="D216" s="226">
        <f>SUM(D217:D224)</f>
        <v>725</v>
      </c>
      <c r="E216" s="447">
        <f t="shared" ref="E216:F216" si="283">SUM(E217:E224)</f>
        <v>0</v>
      </c>
      <c r="F216" s="404">
        <f t="shared" si="283"/>
        <v>725</v>
      </c>
      <c r="G216" s="226">
        <f>SUM(G217:G224)</f>
        <v>0</v>
      </c>
      <c r="H216" s="135">
        <f t="shared" ref="H216:I216" si="284">SUM(H217:H224)</f>
        <v>0</v>
      </c>
      <c r="I216" s="404">
        <f t="shared" si="284"/>
        <v>0</v>
      </c>
      <c r="J216" s="120">
        <f>SUM(J217:J224)</f>
        <v>0</v>
      </c>
      <c r="K216" s="447">
        <f t="shared" ref="K216:L216" si="285">SUM(K217:K224)</f>
        <v>0</v>
      </c>
      <c r="L216" s="404">
        <f t="shared" si="285"/>
        <v>0</v>
      </c>
      <c r="M216" s="58">
        <f>SUM(M217:M224)</f>
        <v>0</v>
      </c>
      <c r="N216" s="113">
        <f t="shared" ref="N216:O216" si="286">SUM(N217:N224)</f>
        <v>0</v>
      </c>
      <c r="O216" s="114">
        <f t="shared" si="286"/>
        <v>0</v>
      </c>
      <c r="P216" s="111"/>
    </row>
    <row r="217" spans="1:16" hidden="1" x14ac:dyDescent="0.25">
      <c r="A217" s="38">
        <v>5231</v>
      </c>
      <c r="B217" s="57" t="s">
        <v>197</v>
      </c>
      <c r="C217" s="58">
        <f t="shared" si="282"/>
        <v>0</v>
      </c>
      <c r="D217" s="225"/>
      <c r="E217" s="60"/>
      <c r="F217" s="146">
        <f t="shared" ref="F217:F226" si="287">D217+E217</f>
        <v>0</v>
      </c>
      <c r="G217" s="225"/>
      <c r="H217" s="257"/>
      <c r="I217" s="114">
        <f t="shared" ref="I217:I226" si="288">G217+H217</f>
        <v>0</v>
      </c>
      <c r="J217" s="257"/>
      <c r="K217" s="60"/>
      <c r="L217" s="135">
        <f t="shared" ref="L217:L226" si="289">J217+K217</f>
        <v>0</v>
      </c>
      <c r="M217" s="320"/>
      <c r="N217" s="60"/>
      <c r="O217" s="114">
        <f t="shared" ref="O217:O226" si="290">M217+N217</f>
        <v>0</v>
      </c>
      <c r="P217" s="111"/>
    </row>
    <row r="218" spans="1:16" x14ac:dyDescent="0.25">
      <c r="A218" s="38">
        <v>5232</v>
      </c>
      <c r="B218" s="57" t="s">
        <v>198</v>
      </c>
      <c r="C218" s="58">
        <f t="shared" si="282"/>
        <v>725</v>
      </c>
      <c r="D218" s="225">
        <v>725</v>
      </c>
      <c r="E218" s="446"/>
      <c r="F218" s="404">
        <f t="shared" si="287"/>
        <v>725</v>
      </c>
      <c r="G218" s="225"/>
      <c r="H218" s="511"/>
      <c r="I218" s="404">
        <f t="shared" si="288"/>
        <v>0</v>
      </c>
      <c r="J218" s="257"/>
      <c r="K218" s="446"/>
      <c r="L218" s="404">
        <f t="shared" si="289"/>
        <v>0</v>
      </c>
      <c r="M218" s="320"/>
      <c r="N218" s="60"/>
      <c r="O218" s="114">
        <f t="shared" si="290"/>
        <v>0</v>
      </c>
      <c r="P218" s="111"/>
    </row>
    <row r="219" spans="1:16" hidden="1" x14ac:dyDescent="0.25">
      <c r="A219" s="38">
        <v>5233</v>
      </c>
      <c r="B219" s="57" t="s">
        <v>199</v>
      </c>
      <c r="C219" s="58">
        <f t="shared" si="282"/>
        <v>0</v>
      </c>
      <c r="D219" s="225"/>
      <c r="E219" s="60"/>
      <c r="F219" s="146">
        <f t="shared" si="287"/>
        <v>0</v>
      </c>
      <c r="G219" s="225"/>
      <c r="H219" s="257"/>
      <c r="I219" s="114">
        <f t="shared" si="288"/>
        <v>0</v>
      </c>
      <c r="J219" s="257"/>
      <c r="K219" s="60"/>
      <c r="L219" s="135">
        <f t="shared" si="289"/>
        <v>0</v>
      </c>
      <c r="M219" s="320"/>
      <c r="N219" s="60"/>
      <c r="O219" s="114">
        <f t="shared" si="290"/>
        <v>0</v>
      </c>
      <c r="P219" s="111"/>
    </row>
    <row r="220" spans="1:16" ht="24" hidden="1" x14ac:dyDescent="0.25">
      <c r="A220" s="38">
        <v>5234</v>
      </c>
      <c r="B220" s="57" t="s">
        <v>200</v>
      </c>
      <c r="C220" s="58">
        <f t="shared" si="282"/>
        <v>0</v>
      </c>
      <c r="D220" s="225"/>
      <c r="E220" s="60"/>
      <c r="F220" s="146">
        <f t="shared" si="287"/>
        <v>0</v>
      </c>
      <c r="G220" s="225"/>
      <c r="H220" s="257"/>
      <c r="I220" s="114">
        <f t="shared" si="288"/>
        <v>0</v>
      </c>
      <c r="J220" s="257"/>
      <c r="K220" s="60"/>
      <c r="L220" s="135">
        <f t="shared" si="289"/>
        <v>0</v>
      </c>
      <c r="M220" s="320"/>
      <c r="N220" s="60"/>
      <c r="O220" s="114">
        <f t="shared" si="290"/>
        <v>0</v>
      </c>
      <c r="P220" s="111"/>
    </row>
    <row r="221" spans="1:16" ht="14.25" hidden="1" customHeight="1" x14ac:dyDescent="0.25">
      <c r="A221" s="38">
        <v>5236</v>
      </c>
      <c r="B221" s="57" t="s">
        <v>201</v>
      </c>
      <c r="C221" s="58">
        <f t="shared" si="282"/>
        <v>0</v>
      </c>
      <c r="D221" s="225"/>
      <c r="E221" s="60"/>
      <c r="F221" s="146">
        <f t="shared" si="287"/>
        <v>0</v>
      </c>
      <c r="G221" s="225"/>
      <c r="H221" s="257"/>
      <c r="I221" s="114">
        <f t="shared" si="288"/>
        <v>0</v>
      </c>
      <c r="J221" s="257"/>
      <c r="K221" s="60"/>
      <c r="L221" s="135">
        <f t="shared" si="289"/>
        <v>0</v>
      </c>
      <c r="M221" s="320"/>
      <c r="N221" s="60"/>
      <c r="O221" s="114">
        <f t="shared" si="290"/>
        <v>0</v>
      </c>
      <c r="P221" s="111"/>
    </row>
    <row r="222" spans="1:16" ht="14.25" hidden="1" customHeight="1" x14ac:dyDescent="0.25">
      <c r="A222" s="38">
        <v>5237</v>
      </c>
      <c r="B222" s="57" t="s">
        <v>202</v>
      </c>
      <c r="C222" s="58">
        <f t="shared" si="282"/>
        <v>0</v>
      </c>
      <c r="D222" s="225"/>
      <c r="E222" s="60"/>
      <c r="F222" s="146">
        <f t="shared" si="287"/>
        <v>0</v>
      </c>
      <c r="G222" s="225"/>
      <c r="H222" s="257"/>
      <c r="I222" s="114">
        <f t="shared" si="288"/>
        <v>0</v>
      </c>
      <c r="J222" s="257"/>
      <c r="K222" s="60"/>
      <c r="L222" s="135">
        <f t="shared" si="289"/>
        <v>0</v>
      </c>
      <c r="M222" s="320"/>
      <c r="N222" s="60"/>
      <c r="O222" s="114">
        <f t="shared" si="290"/>
        <v>0</v>
      </c>
      <c r="P222" s="111"/>
    </row>
    <row r="223" spans="1:16" ht="24" hidden="1" x14ac:dyDescent="0.25">
      <c r="A223" s="38">
        <v>5238</v>
      </c>
      <c r="B223" s="57" t="s">
        <v>203</v>
      </c>
      <c r="C223" s="58">
        <f t="shared" si="282"/>
        <v>0</v>
      </c>
      <c r="D223" s="225"/>
      <c r="E223" s="60"/>
      <c r="F223" s="146">
        <f t="shared" si="287"/>
        <v>0</v>
      </c>
      <c r="G223" s="225"/>
      <c r="H223" s="257"/>
      <c r="I223" s="114">
        <f t="shared" si="288"/>
        <v>0</v>
      </c>
      <c r="J223" s="257"/>
      <c r="K223" s="60"/>
      <c r="L223" s="135">
        <f t="shared" si="289"/>
        <v>0</v>
      </c>
      <c r="M223" s="320"/>
      <c r="N223" s="60"/>
      <c r="O223" s="114">
        <f t="shared" si="290"/>
        <v>0</v>
      </c>
      <c r="P223" s="111"/>
    </row>
    <row r="224" spans="1:16" ht="24" hidden="1" x14ac:dyDescent="0.25">
      <c r="A224" s="38">
        <v>5239</v>
      </c>
      <c r="B224" s="57" t="s">
        <v>204</v>
      </c>
      <c r="C224" s="58">
        <f t="shared" si="282"/>
        <v>0</v>
      </c>
      <c r="D224" s="225"/>
      <c r="E224" s="60"/>
      <c r="F224" s="146">
        <f t="shared" si="287"/>
        <v>0</v>
      </c>
      <c r="G224" s="225"/>
      <c r="H224" s="257"/>
      <c r="I224" s="114">
        <f t="shared" si="288"/>
        <v>0</v>
      </c>
      <c r="J224" s="257"/>
      <c r="K224" s="60"/>
      <c r="L224" s="135">
        <f t="shared" si="289"/>
        <v>0</v>
      </c>
      <c r="M224" s="320"/>
      <c r="N224" s="60"/>
      <c r="O224" s="114">
        <f t="shared" si="290"/>
        <v>0</v>
      </c>
      <c r="P224" s="111"/>
    </row>
    <row r="225" spans="1:16" ht="24" hidden="1" x14ac:dyDescent="0.25">
      <c r="A225" s="112">
        <v>5240</v>
      </c>
      <c r="B225" s="57" t="s">
        <v>205</v>
      </c>
      <c r="C225" s="58">
        <f t="shared" si="282"/>
        <v>0</v>
      </c>
      <c r="D225" s="225"/>
      <c r="E225" s="60"/>
      <c r="F225" s="146">
        <f t="shared" si="287"/>
        <v>0</v>
      </c>
      <c r="G225" s="225"/>
      <c r="H225" s="257"/>
      <c r="I225" s="114">
        <f t="shared" si="288"/>
        <v>0</v>
      </c>
      <c r="J225" s="257"/>
      <c r="K225" s="60"/>
      <c r="L225" s="135">
        <f t="shared" si="289"/>
        <v>0</v>
      </c>
      <c r="M225" s="320"/>
      <c r="N225" s="60"/>
      <c r="O225" s="114">
        <f t="shared" si="290"/>
        <v>0</v>
      </c>
      <c r="P225" s="111"/>
    </row>
    <row r="226" spans="1:16" hidden="1" x14ac:dyDescent="0.25">
      <c r="A226" s="112">
        <v>5250</v>
      </c>
      <c r="B226" s="57" t="s">
        <v>206</v>
      </c>
      <c r="C226" s="58">
        <f t="shared" si="282"/>
        <v>0</v>
      </c>
      <c r="D226" s="225"/>
      <c r="E226" s="60"/>
      <c r="F226" s="146">
        <f t="shared" si="287"/>
        <v>0</v>
      </c>
      <c r="G226" s="225"/>
      <c r="H226" s="257"/>
      <c r="I226" s="114">
        <f t="shared" si="288"/>
        <v>0</v>
      </c>
      <c r="J226" s="257"/>
      <c r="K226" s="60"/>
      <c r="L226" s="135">
        <f t="shared" si="289"/>
        <v>0</v>
      </c>
      <c r="M226" s="320"/>
      <c r="N226" s="60"/>
      <c r="O226" s="114">
        <f t="shared" si="290"/>
        <v>0</v>
      </c>
      <c r="P226" s="111"/>
    </row>
    <row r="227" spans="1:16" hidden="1" x14ac:dyDescent="0.25">
      <c r="A227" s="112">
        <v>5260</v>
      </c>
      <c r="B227" s="57" t="s">
        <v>207</v>
      </c>
      <c r="C227" s="58">
        <f t="shared" si="282"/>
        <v>0</v>
      </c>
      <c r="D227" s="226">
        <f>SUM(D228)</f>
        <v>0</v>
      </c>
      <c r="E227" s="113">
        <f t="shared" ref="E227:F227" si="291">SUM(E228)</f>
        <v>0</v>
      </c>
      <c r="F227" s="146">
        <f t="shared" si="291"/>
        <v>0</v>
      </c>
      <c r="G227" s="226">
        <f>SUM(G228)</f>
        <v>0</v>
      </c>
      <c r="H227" s="120">
        <f t="shared" ref="H227:I227" si="292">SUM(H228)</f>
        <v>0</v>
      </c>
      <c r="I227" s="114">
        <f t="shared" si="292"/>
        <v>0</v>
      </c>
      <c r="J227" s="120">
        <f>SUM(J228)</f>
        <v>0</v>
      </c>
      <c r="K227" s="113">
        <f t="shared" ref="K227:L227" si="293">SUM(K228)</f>
        <v>0</v>
      </c>
      <c r="L227" s="135">
        <f t="shared" si="293"/>
        <v>0</v>
      </c>
      <c r="M227" s="58">
        <f>SUM(M228)</f>
        <v>0</v>
      </c>
      <c r="N227" s="113">
        <f t="shared" ref="N227:O227" si="294">SUM(N228)</f>
        <v>0</v>
      </c>
      <c r="O227" s="114">
        <f t="shared" si="294"/>
        <v>0</v>
      </c>
      <c r="P227" s="111"/>
    </row>
    <row r="228" spans="1:16" ht="24" hidden="1" x14ac:dyDescent="0.25">
      <c r="A228" s="38">
        <v>5269</v>
      </c>
      <c r="B228" s="57" t="s">
        <v>208</v>
      </c>
      <c r="C228" s="58">
        <f t="shared" si="282"/>
        <v>0</v>
      </c>
      <c r="D228" s="225"/>
      <c r="E228" s="60"/>
      <c r="F228" s="146">
        <f t="shared" ref="F228:F229" si="295">D228+E228</f>
        <v>0</v>
      </c>
      <c r="G228" s="225"/>
      <c r="H228" s="257"/>
      <c r="I228" s="114">
        <f t="shared" ref="I228:I229" si="296">G228+H228</f>
        <v>0</v>
      </c>
      <c r="J228" s="257"/>
      <c r="K228" s="60"/>
      <c r="L228" s="135">
        <f t="shared" ref="L228:L229" si="297">J228+K228</f>
        <v>0</v>
      </c>
      <c r="M228" s="320"/>
      <c r="N228" s="60"/>
      <c r="O228" s="114">
        <f t="shared" ref="O228:O229" si="298">M228+N228</f>
        <v>0</v>
      </c>
      <c r="P228" s="111"/>
    </row>
    <row r="229" spans="1:16" ht="24" hidden="1" x14ac:dyDescent="0.25">
      <c r="A229" s="107">
        <v>5270</v>
      </c>
      <c r="B229" s="78" t="s">
        <v>209</v>
      </c>
      <c r="C229" s="84">
        <f t="shared" si="282"/>
        <v>0</v>
      </c>
      <c r="D229" s="227"/>
      <c r="E229" s="115"/>
      <c r="F229" s="281">
        <f t="shared" si="295"/>
        <v>0</v>
      </c>
      <c r="G229" s="227"/>
      <c r="H229" s="258"/>
      <c r="I229" s="109">
        <f t="shared" si="296"/>
        <v>0</v>
      </c>
      <c r="J229" s="258"/>
      <c r="K229" s="115"/>
      <c r="L229" s="136">
        <f t="shared" si="297"/>
        <v>0</v>
      </c>
      <c r="M229" s="321"/>
      <c r="N229" s="115"/>
      <c r="O229" s="109">
        <f t="shared" si="298"/>
        <v>0</v>
      </c>
      <c r="P229" s="116"/>
    </row>
    <row r="230" spans="1:16" hidden="1" x14ac:dyDescent="0.25">
      <c r="A230" s="101">
        <v>6000</v>
      </c>
      <c r="B230" s="101" t="s">
        <v>210</v>
      </c>
      <c r="C230" s="102">
        <f t="shared" si="282"/>
        <v>0</v>
      </c>
      <c r="D230" s="222">
        <f>D231+D251+D259</f>
        <v>0</v>
      </c>
      <c r="E230" s="103">
        <f t="shared" ref="E230:F230" si="299">E231+E251+E259</f>
        <v>0</v>
      </c>
      <c r="F230" s="279">
        <f t="shared" si="299"/>
        <v>0</v>
      </c>
      <c r="G230" s="222">
        <f>G231+G251+G259</f>
        <v>0</v>
      </c>
      <c r="H230" s="255">
        <f t="shared" ref="H230:I230" si="300">H231+H251+H259</f>
        <v>0</v>
      </c>
      <c r="I230" s="104">
        <f t="shared" si="300"/>
        <v>0</v>
      </c>
      <c r="J230" s="255">
        <f>J231+J251+J259</f>
        <v>0</v>
      </c>
      <c r="K230" s="103">
        <f t="shared" ref="K230:L230" si="301">K231+K251+K259</f>
        <v>0</v>
      </c>
      <c r="L230" s="137">
        <f t="shared" si="301"/>
        <v>0</v>
      </c>
      <c r="M230" s="102">
        <f>M231+M251+M259</f>
        <v>0</v>
      </c>
      <c r="N230" s="103">
        <f t="shared" ref="N230:O230" si="302">N231+N251+N259</f>
        <v>0</v>
      </c>
      <c r="O230" s="104">
        <f t="shared" si="302"/>
        <v>0</v>
      </c>
      <c r="P230" s="343"/>
    </row>
    <row r="231" spans="1:16" ht="14.25" hidden="1" customHeight="1" x14ac:dyDescent="0.25">
      <c r="A231" s="69">
        <v>6200</v>
      </c>
      <c r="B231" s="124" t="s">
        <v>211</v>
      </c>
      <c r="C231" s="129">
        <f t="shared" si="282"/>
        <v>0</v>
      </c>
      <c r="D231" s="231">
        <f>SUM(D232,D233,D235,D238,D244,D245,D246)</f>
        <v>0</v>
      </c>
      <c r="E231" s="130">
        <f t="shared" ref="E231:F231" si="303">SUM(E232,E233,E235,E238,E244,E245,E246)</f>
        <v>0</v>
      </c>
      <c r="F231" s="283">
        <f t="shared" si="303"/>
        <v>0</v>
      </c>
      <c r="G231" s="231">
        <f>SUM(G232,G233,G235,G238,G244,G245,G246)</f>
        <v>0</v>
      </c>
      <c r="H231" s="262">
        <f t="shared" ref="H231:I231" si="304">SUM(H232,H233,H235,H238,H244,H245,H246)</f>
        <v>0</v>
      </c>
      <c r="I231" s="289">
        <f t="shared" si="304"/>
        <v>0</v>
      </c>
      <c r="J231" s="262">
        <f>SUM(J232,J233,J235,J238,J244,J245,J246)</f>
        <v>0</v>
      </c>
      <c r="K231" s="130">
        <f t="shared" ref="K231:L231" si="305">SUM(K232,K233,K235,K238,K244,K245,K246)</f>
        <v>0</v>
      </c>
      <c r="L231" s="138">
        <f t="shared" si="305"/>
        <v>0</v>
      </c>
      <c r="M231" s="129">
        <f>SUM(M232,M233,M235,M238,M244,M245,M246)</f>
        <v>0</v>
      </c>
      <c r="N231" s="130">
        <f t="shared" ref="N231:O231" si="306">SUM(N232,N233,N235,N238,N244,N245,N246)</f>
        <v>0</v>
      </c>
      <c r="O231" s="289">
        <f t="shared" si="306"/>
        <v>0</v>
      </c>
      <c r="P231" s="344"/>
    </row>
    <row r="232" spans="1:16" ht="24" hidden="1" x14ac:dyDescent="0.25">
      <c r="A232" s="379">
        <v>6220</v>
      </c>
      <c r="B232" s="52" t="s">
        <v>212</v>
      </c>
      <c r="C232" s="53">
        <f t="shared" si="282"/>
        <v>0</v>
      </c>
      <c r="D232" s="224"/>
      <c r="E232" s="55"/>
      <c r="F232" s="282">
        <f>D232+E232</f>
        <v>0</v>
      </c>
      <c r="G232" s="224"/>
      <c r="H232" s="256"/>
      <c r="I232" s="119">
        <f>G232+H232</f>
        <v>0</v>
      </c>
      <c r="J232" s="256"/>
      <c r="K232" s="55"/>
      <c r="L232" s="139">
        <f>J232+K232</f>
        <v>0</v>
      </c>
      <c r="M232" s="319"/>
      <c r="N232" s="55"/>
      <c r="O232" s="119">
        <f>M232+N232</f>
        <v>0</v>
      </c>
      <c r="P232" s="110"/>
    </row>
    <row r="233" spans="1:16" hidden="1" x14ac:dyDescent="0.25">
      <c r="A233" s="112">
        <v>6230</v>
      </c>
      <c r="B233" s="57" t="s">
        <v>213</v>
      </c>
      <c r="C233" s="58">
        <f t="shared" si="282"/>
        <v>0</v>
      </c>
      <c r="D233" s="226">
        <f t="shared" ref="D233:O233" si="307">SUM(D234)</f>
        <v>0</v>
      </c>
      <c r="E233" s="113">
        <f t="shared" si="307"/>
        <v>0</v>
      </c>
      <c r="F233" s="146">
        <f t="shared" si="307"/>
        <v>0</v>
      </c>
      <c r="G233" s="226">
        <f t="shared" si="307"/>
        <v>0</v>
      </c>
      <c r="H233" s="120">
        <f t="shared" si="307"/>
        <v>0</v>
      </c>
      <c r="I233" s="114">
        <f t="shared" si="307"/>
        <v>0</v>
      </c>
      <c r="J233" s="120">
        <f t="shared" si="307"/>
        <v>0</v>
      </c>
      <c r="K233" s="113">
        <f t="shared" si="307"/>
        <v>0</v>
      </c>
      <c r="L233" s="135">
        <f t="shared" si="307"/>
        <v>0</v>
      </c>
      <c r="M233" s="58">
        <f t="shared" si="307"/>
        <v>0</v>
      </c>
      <c r="N233" s="113">
        <f t="shared" si="307"/>
        <v>0</v>
      </c>
      <c r="O233" s="114">
        <f t="shared" si="307"/>
        <v>0</v>
      </c>
      <c r="P233" s="111"/>
    </row>
    <row r="234" spans="1:16" ht="24" hidden="1" x14ac:dyDescent="0.25">
      <c r="A234" s="38">
        <v>6239</v>
      </c>
      <c r="B234" s="52" t="s">
        <v>214</v>
      </c>
      <c r="C234" s="58">
        <f t="shared" si="282"/>
        <v>0</v>
      </c>
      <c r="D234" s="224"/>
      <c r="E234" s="55"/>
      <c r="F234" s="282">
        <f>D234+E234</f>
        <v>0</v>
      </c>
      <c r="G234" s="224"/>
      <c r="H234" s="256"/>
      <c r="I234" s="119">
        <f>G234+H234</f>
        <v>0</v>
      </c>
      <c r="J234" s="256"/>
      <c r="K234" s="55"/>
      <c r="L234" s="139">
        <f>J234+K234</f>
        <v>0</v>
      </c>
      <c r="M234" s="319"/>
      <c r="N234" s="55"/>
      <c r="O234" s="119">
        <f>M234+N234</f>
        <v>0</v>
      </c>
      <c r="P234" s="110"/>
    </row>
    <row r="235" spans="1:16" ht="24" hidden="1" x14ac:dyDescent="0.25">
      <c r="A235" s="112">
        <v>6240</v>
      </c>
      <c r="B235" s="57" t="s">
        <v>215</v>
      </c>
      <c r="C235" s="58">
        <f t="shared" si="282"/>
        <v>0</v>
      </c>
      <c r="D235" s="226">
        <f>SUM(D236:D237)</f>
        <v>0</v>
      </c>
      <c r="E235" s="113">
        <f t="shared" ref="E235:F235" si="308">SUM(E236:E237)</f>
        <v>0</v>
      </c>
      <c r="F235" s="146">
        <f t="shared" si="308"/>
        <v>0</v>
      </c>
      <c r="G235" s="226">
        <f>SUM(G236:G237)</f>
        <v>0</v>
      </c>
      <c r="H235" s="120">
        <f t="shared" ref="H235:I235" si="309">SUM(H236:H237)</f>
        <v>0</v>
      </c>
      <c r="I235" s="114">
        <f t="shared" si="309"/>
        <v>0</v>
      </c>
      <c r="J235" s="120">
        <f>SUM(J236:J237)</f>
        <v>0</v>
      </c>
      <c r="K235" s="113">
        <f t="shared" ref="K235:L235" si="310">SUM(K236:K237)</f>
        <v>0</v>
      </c>
      <c r="L235" s="135">
        <f t="shared" si="310"/>
        <v>0</v>
      </c>
      <c r="M235" s="58">
        <f>SUM(M236:M237)</f>
        <v>0</v>
      </c>
      <c r="N235" s="113">
        <f t="shared" ref="N235:O235" si="311">SUM(N236:N237)</f>
        <v>0</v>
      </c>
      <c r="O235" s="114">
        <f t="shared" si="311"/>
        <v>0</v>
      </c>
      <c r="P235" s="111"/>
    </row>
    <row r="236" spans="1:16" hidden="1" x14ac:dyDescent="0.25">
      <c r="A236" s="38">
        <v>6241</v>
      </c>
      <c r="B236" s="57" t="s">
        <v>216</v>
      </c>
      <c r="C236" s="58">
        <f t="shared" si="282"/>
        <v>0</v>
      </c>
      <c r="D236" s="225"/>
      <c r="E236" s="60"/>
      <c r="F236" s="146">
        <f t="shared" ref="F236:F237" si="312">D236+E236</f>
        <v>0</v>
      </c>
      <c r="G236" s="225"/>
      <c r="H236" s="257"/>
      <c r="I236" s="114">
        <f t="shared" ref="I236:I237" si="313">G236+H236</f>
        <v>0</v>
      </c>
      <c r="J236" s="257"/>
      <c r="K236" s="60"/>
      <c r="L236" s="135">
        <f t="shared" ref="L236:L237" si="314">J236+K236</f>
        <v>0</v>
      </c>
      <c r="M236" s="320"/>
      <c r="N236" s="60"/>
      <c r="O236" s="114">
        <f t="shared" ref="O236:O237" si="315">M236+N236</f>
        <v>0</v>
      </c>
      <c r="P236" s="111"/>
    </row>
    <row r="237" spans="1:16" hidden="1" x14ac:dyDescent="0.25">
      <c r="A237" s="38">
        <v>6242</v>
      </c>
      <c r="B237" s="57" t="s">
        <v>217</v>
      </c>
      <c r="C237" s="58">
        <f t="shared" si="282"/>
        <v>0</v>
      </c>
      <c r="D237" s="225"/>
      <c r="E237" s="60"/>
      <c r="F237" s="146">
        <f t="shared" si="312"/>
        <v>0</v>
      </c>
      <c r="G237" s="225"/>
      <c r="H237" s="257"/>
      <c r="I237" s="114">
        <f t="shared" si="313"/>
        <v>0</v>
      </c>
      <c r="J237" s="257"/>
      <c r="K237" s="60"/>
      <c r="L237" s="135">
        <f t="shared" si="314"/>
        <v>0</v>
      </c>
      <c r="M237" s="320"/>
      <c r="N237" s="60"/>
      <c r="O237" s="114">
        <f t="shared" si="315"/>
        <v>0</v>
      </c>
      <c r="P237" s="111"/>
    </row>
    <row r="238" spans="1:16" ht="25.5" hidden="1" customHeight="1" x14ac:dyDescent="0.25">
      <c r="A238" s="112">
        <v>6250</v>
      </c>
      <c r="B238" s="57" t="s">
        <v>218</v>
      </c>
      <c r="C238" s="58">
        <f t="shared" si="282"/>
        <v>0</v>
      </c>
      <c r="D238" s="226">
        <f>SUM(D239:D243)</f>
        <v>0</v>
      </c>
      <c r="E238" s="113">
        <f t="shared" ref="E238:F238" si="316">SUM(E239:E243)</f>
        <v>0</v>
      </c>
      <c r="F238" s="146">
        <f t="shared" si="316"/>
        <v>0</v>
      </c>
      <c r="G238" s="226">
        <f>SUM(G239:G243)</f>
        <v>0</v>
      </c>
      <c r="H238" s="120">
        <f t="shared" ref="H238:I238" si="317">SUM(H239:H243)</f>
        <v>0</v>
      </c>
      <c r="I238" s="114">
        <f t="shared" si="317"/>
        <v>0</v>
      </c>
      <c r="J238" s="120">
        <f>SUM(J239:J243)</f>
        <v>0</v>
      </c>
      <c r="K238" s="113">
        <f t="shared" ref="K238:L238" si="318">SUM(K239:K243)</f>
        <v>0</v>
      </c>
      <c r="L238" s="135">
        <f t="shared" si="318"/>
        <v>0</v>
      </c>
      <c r="M238" s="58">
        <f>SUM(M239:M243)</f>
        <v>0</v>
      </c>
      <c r="N238" s="113">
        <f t="shared" ref="N238:O238" si="319">SUM(N239:N243)</f>
        <v>0</v>
      </c>
      <c r="O238" s="114">
        <f t="shared" si="319"/>
        <v>0</v>
      </c>
      <c r="P238" s="111"/>
    </row>
    <row r="239" spans="1:16" ht="14.25" hidden="1" customHeight="1" x14ac:dyDescent="0.25">
      <c r="A239" s="38">
        <v>6252</v>
      </c>
      <c r="B239" s="57" t="s">
        <v>219</v>
      </c>
      <c r="C239" s="58">
        <f t="shared" si="282"/>
        <v>0</v>
      </c>
      <c r="D239" s="225"/>
      <c r="E239" s="60"/>
      <c r="F239" s="146">
        <f t="shared" ref="F239:F245" si="320">D239+E239</f>
        <v>0</v>
      </c>
      <c r="G239" s="225"/>
      <c r="H239" s="257"/>
      <c r="I239" s="114">
        <f t="shared" ref="I239:I245" si="321">G239+H239</f>
        <v>0</v>
      </c>
      <c r="J239" s="257"/>
      <c r="K239" s="60"/>
      <c r="L239" s="135">
        <f t="shared" ref="L239:L245" si="322">J239+K239</f>
        <v>0</v>
      </c>
      <c r="M239" s="320"/>
      <c r="N239" s="60"/>
      <c r="O239" s="114">
        <f t="shared" ref="O239:O245" si="323">M239+N239</f>
        <v>0</v>
      </c>
      <c r="P239" s="111"/>
    </row>
    <row r="240" spans="1:16" ht="14.25" hidden="1" customHeight="1" x14ac:dyDescent="0.25">
      <c r="A240" s="38">
        <v>6253</v>
      </c>
      <c r="B240" s="57" t="s">
        <v>220</v>
      </c>
      <c r="C240" s="58">
        <f t="shared" si="282"/>
        <v>0</v>
      </c>
      <c r="D240" s="225"/>
      <c r="E240" s="60"/>
      <c r="F240" s="146">
        <f t="shared" si="320"/>
        <v>0</v>
      </c>
      <c r="G240" s="225"/>
      <c r="H240" s="257"/>
      <c r="I240" s="114">
        <f t="shared" si="321"/>
        <v>0</v>
      </c>
      <c r="J240" s="257"/>
      <c r="K240" s="60"/>
      <c r="L240" s="135">
        <f t="shared" si="322"/>
        <v>0</v>
      </c>
      <c r="M240" s="320"/>
      <c r="N240" s="60"/>
      <c r="O240" s="114">
        <f t="shared" si="323"/>
        <v>0</v>
      </c>
      <c r="P240" s="111"/>
    </row>
    <row r="241" spans="1:16" ht="24" hidden="1" x14ac:dyDescent="0.25">
      <c r="A241" s="38">
        <v>6254</v>
      </c>
      <c r="B241" s="57" t="s">
        <v>221</v>
      </c>
      <c r="C241" s="58">
        <f t="shared" si="282"/>
        <v>0</v>
      </c>
      <c r="D241" s="225"/>
      <c r="E241" s="60"/>
      <c r="F241" s="146">
        <f t="shared" si="320"/>
        <v>0</v>
      </c>
      <c r="G241" s="225"/>
      <c r="H241" s="257"/>
      <c r="I241" s="114">
        <f t="shared" si="321"/>
        <v>0</v>
      </c>
      <c r="J241" s="257"/>
      <c r="K241" s="60"/>
      <c r="L241" s="135">
        <f t="shared" si="322"/>
        <v>0</v>
      </c>
      <c r="M241" s="320"/>
      <c r="N241" s="60"/>
      <c r="O241" s="114">
        <f t="shared" si="323"/>
        <v>0</v>
      </c>
      <c r="P241" s="111"/>
    </row>
    <row r="242" spans="1:16" ht="24" hidden="1" x14ac:dyDescent="0.25">
      <c r="A242" s="38">
        <v>6255</v>
      </c>
      <c r="B242" s="57" t="s">
        <v>222</v>
      </c>
      <c r="C242" s="58">
        <f t="shared" si="282"/>
        <v>0</v>
      </c>
      <c r="D242" s="225"/>
      <c r="E242" s="60"/>
      <c r="F242" s="146">
        <f t="shared" si="320"/>
        <v>0</v>
      </c>
      <c r="G242" s="225"/>
      <c r="H242" s="257"/>
      <c r="I242" s="114">
        <f t="shared" si="321"/>
        <v>0</v>
      </c>
      <c r="J242" s="257"/>
      <c r="K242" s="60"/>
      <c r="L242" s="135">
        <f t="shared" si="322"/>
        <v>0</v>
      </c>
      <c r="M242" s="320"/>
      <c r="N242" s="60"/>
      <c r="O242" s="114">
        <f t="shared" si="323"/>
        <v>0</v>
      </c>
      <c r="P242" s="111"/>
    </row>
    <row r="243" spans="1:16" hidden="1" x14ac:dyDescent="0.25">
      <c r="A243" s="38">
        <v>6259</v>
      </c>
      <c r="B243" s="57" t="s">
        <v>223</v>
      </c>
      <c r="C243" s="58">
        <f t="shared" si="282"/>
        <v>0</v>
      </c>
      <c r="D243" s="225"/>
      <c r="E243" s="60"/>
      <c r="F243" s="146">
        <f t="shared" si="320"/>
        <v>0</v>
      </c>
      <c r="G243" s="225"/>
      <c r="H243" s="257"/>
      <c r="I243" s="114">
        <f t="shared" si="321"/>
        <v>0</v>
      </c>
      <c r="J243" s="257"/>
      <c r="K243" s="60"/>
      <c r="L243" s="135">
        <f t="shared" si="322"/>
        <v>0</v>
      </c>
      <c r="M243" s="320"/>
      <c r="N243" s="60"/>
      <c r="O243" s="114">
        <f t="shared" si="323"/>
        <v>0</v>
      </c>
      <c r="P243" s="111"/>
    </row>
    <row r="244" spans="1:16" ht="24" hidden="1" x14ac:dyDescent="0.25">
      <c r="A244" s="112">
        <v>6260</v>
      </c>
      <c r="B244" s="57" t="s">
        <v>224</v>
      </c>
      <c r="C244" s="58">
        <f t="shared" si="282"/>
        <v>0</v>
      </c>
      <c r="D244" s="225"/>
      <c r="E244" s="60"/>
      <c r="F244" s="146">
        <f t="shared" si="320"/>
        <v>0</v>
      </c>
      <c r="G244" s="225"/>
      <c r="H244" s="257"/>
      <c r="I244" s="114">
        <f t="shared" si="321"/>
        <v>0</v>
      </c>
      <c r="J244" s="257"/>
      <c r="K244" s="60"/>
      <c r="L244" s="135">
        <f t="shared" si="322"/>
        <v>0</v>
      </c>
      <c r="M244" s="320"/>
      <c r="N244" s="60"/>
      <c r="O244" s="114">
        <f t="shared" si="323"/>
        <v>0</v>
      </c>
      <c r="P244" s="111"/>
    </row>
    <row r="245" spans="1:16" hidden="1" x14ac:dyDescent="0.25">
      <c r="A245" s="112">
        <v>6270</v>
      </c>
      <c r="B245" s="57" t="s">
        <v>225</v>
      </c>
      <c r="C245" s="58">
        <f t="shared" si="282"/>
        <v>0</v>
      </c>
      <c r="D245" s="225"/>
      <c r="E245" s="60"/>
      <c r="F245" s="146">
        <f t="shared" si="320"/>
        <v>0</v>
      </c>
      <c r="G245" s="225"/>
      <c r="H245" s="257"/>
      <c r="I245" s="114">
        <f t="shared" si="321"/>
        <v>0</v>
      </c>
      <c r="J245" s="257"/>
      <c r="K245" s="60"/>
      <c r="L245" s="135">
        <f t="shared" si="322"/>
        <v>0</v>
      </c>
      <c r="M245" s="320"/>
      <c r="N245" s="60"/>
      <c r="O245" s="114">
        <f t="shared" si="323"/>
        <v>0</v>
      </c>
      <c r="P245" s="111"/>
    </row>
    <row r="246" spans="1:16" ht="24" hidden="1" x14ac:dyDescent="0.25">
      <c r="A246" s="379">
        <v>6290</v>
      </c>
      <c r="B246" s="52" t="s">
        <v>226</v>
      </c>
      <c r="C246" s="126">
        <f t="shared" si="282"/>
        <v>0</v>
      </c>
      <c r="D246" s="228">
        <f>SUM(D247:D250)</f>
        <v>0</v>
      </c>
      <c r="E246" s="118">
        <f t="shared" ref="E246:O246" si="324">SUM(E247:E250)</f>
        <v>0</v>
      </c>
      <c r="F246" s="282">
        <f t="shared" si="324"/>
        <v>0</v>
      </c>
      <c r="G246" s="228">
        <f t="shared" si="324"/>
        <v>0</v>
      </c>
      <c r="H246" s="259">
        <f t="shared" si="324"/>
        <v>0</v>
      </c>
      <c r="I246" s="119">
        <f t="shared" si="324"/>
        <v>0</v>
      </c>
      <c r="J246" s="259">
        <f t="shared" si="324"/>
        <v>0</v>
      </c>
      <c r="K246" s="118">
        <f t="shared" si="324"/>
        <v>0</v>
      </c>
      <c r="L246" s="139">
        <f t="shared" si="324"/>
        <v>0</v>
      </c>
      <c r="M246" s="126">
        <f t="shared" si="324"/>
        <v>0</v>
      </c>
      <c r="N246" s="300">
        <f t="shared" si="324"/>
        <v>0</v>
      </c>
      <c r="O246" s="305">
        <f t="shared" si="324"/>
        <v>0</v>
      </c>
      <c r="P246" s="385"/>
    </row>
    <row r="247" spans="1:16" hidden="1" x14ac:dyDescent="0.25">
      <c r="A247" s="38">
        <v>6291</v>
      </c>
      <c r="B247" s="57" t="s">
        <v>227</v>
      </c>
      <c r="C247" s="58">
        <f t="shared" si="282"/>
        <v>0</v>
      </c>
      <c r="D247" s="225"/>
      <c r="E247" s="60"/>
      <c r="F247" s="146">
        <f t="shared" ref="F247:F250" si="325">D247+E247</f>
        <v>0</v>
      </c>
      <c r="G247" s="225"/>
      <c r="H247" s="257"/>
      <c r="I247" s="114">
        <f t="shared" ref="I247:I250" si="326">G247+H247</f>
        <v>0</v>
      </c>
      <c r="J247" s="257"/>
      <c r="K247" s="60"/>
      <c r="L247" s="135">
        <f t="shared" ref="L247:L250" si="327">J247+K247</f>
        <v>0</v>
      </c>
      <c r="M247" s="320"/>
      <c r="N247" s="60"/>
      <c r="O247" s="114">
        <f t="shared" ref="O247:O250" si="328">M247+N247</f>
        <v>0</v>
      </c>
      <c r="P247" s="111"/>
    </row>
    <row r="248" spans="1:16" hidden="1" x14ac:dyDescent="0.25">
      <c r="A248" s="38">
        <v>6292</v>
      </c>
      <c r="B248" s="57" t="s">
        <v>228</v>
      </c>
      <c r="C248" s="58">
        <f t="shared" si="282"/>
        <v>0</v>
      </c>
      <c r="D248" s="225"/>
      <c r="E248" s="60"/>
      <c r="F248" s="146">
        <f t="shared" si="325"/>
        <v>0</v>
      </c>
      <c r="G248" s="225"/>
      <c r="H248" s="257"/>
      <c r="I248" s="114">
        <f t="shared" si="326"/>
        <v>0</v>
      </c>
      <c r="J248" s="257"/>
      <c r="K248" s="60"/>
      <c r="L248" s="135">
        <f t="shared" si="327"/>
        <v>0</v>
      </c>
      <c r="M248" s="320"/>
      <c r="N248" s="60"/>
      <c r="O248" s="114">
        <f t="shared" si="328"/>
        <v>0</v>
      </c>
      <c r="P248" s="111"/>
    </row>
    <row r="249" spans="1:16" ht="72" hidden="1" x14ac:dyDescent="0.25">
      <c r="A249" s="38">
        <v>6296</v>
      </c>
      <c r="B249" s="57" t="s">
        <v>229</v>
      </c>
      <c r="C249" s="58">
        <f t="shared" si="282"/>
        <v>0</v>
      </c>
      <c r="D249" s="225"/>
      <c r="E249" s="60"/>
      <c r="F249" s="146">
        <f t="shared" si="325"/>
        <v>0</v>
      </c>
      <c r="G249" s="225"/>
      <c r="H249" s="257"/>
      <c r="I249" s="114">
        <f t="shared" si="326"/>
        <v>0</v>
      </c>
      <c r="J249" s="257"/>
      <c r="K249" s="60"/>
      <c r="L249" s="135">
        <f t="shared" si="327"/>
        <v>0</v>
      </c>
      <c r="M249" s="320"/>
      <c r="N249" s="60"/>
      <c r="O249" s="114">
        <f t="shared" si="328"/>
        <v>0</v>
      </c>
      <c r="P249" s="111"/>
    </row>
    <row r="250" spans="1:16" ht="39.75" hidden="1" customHeight="1" x14ac:dyDescent="0.25">
      <c r="A250" s="38">
        <v>6299</v>
      </c>
      <c r="B250" s="57" t="s">
        <v>230</v>
      </c>
      <c r="C250" s="58">
        <f t="shared" si="282"/>
        <v>0</v>
      </c>
      <c r="D250" s="225"/>
      <c r="E250" s="60"/>
      <c r="F250" s="146">
        <f t="shared" si="325"/>
        <v>0</v>
      </c>
      <c r="G250" s="225"/>
      <c r="H250" s="257"/>
      <c r="I250" s="114">
        <f t="shared" si="326"/>
        <v>0</v>
      </c>
      <c r="J250" s="257"/>
      <c r="K250" s="60"/>
      <c r="L250" s="135">
        <f t="shared" si="327"/>
        <v>0</v>
      </c>
      <c r="M250" s="320"/>
      <c r="N250" s="60"/>
      <c r="O250" s="114">
        <f t="shared" si="328"/>
        <v>0</v>
      </c>
      <c r="P250" s="111"/>
    </row>
    <row r="251" spans="1:16" hidden="1" x14ac:dyDescent="0.25">
      <c r="A251" s="45">
        <v>6300</v>
      </c>
      <c r="B251" s="105" t="s">
        <v>231</v>
      </c>
      <c r="C251" s="46">
        <f t="shared" si="282"/>
        <v>0</v>
      </c>
      <c r="D251" s="223">
        <f>SUM(D252,D257,D258)</f>
        <v>0</v>
      </c>
      <c r="E251" s="50">
        <f t="shared" ref="E251:O251" si="329">SUM(E252,E257,E258)</f>
        <v>0</v>
      </c>
      <c r="F251" s="280">
        <f t="shared" si="329"/>
        <v>0</v>
      </c>
      <c r="G251" s="223">
        <f t="shared" si="329"/>
        <v>0</v>
      </c>
      <c r="H251" s="106">
        <f t="shared" si="329"/>
        <v>0</v>
      </c>
      <c r="I251" s="117">
        <f t="shared" si="329"/>
        <v>0</v>
      </c>
      <c r="J251" s="106">
        <f t="shared" si="329"/>
        <v>0</v>
      </c>
      <c r="K251" s="50">
        <f t="shared" si="329"/>
        <v>0</v>
      </c>
      <c r="L251" s="125">
        <f t="shared" si="329"/>
        <v>0</v>
      </c>
      <c r="M251" s="163">
        <f t="shared" si="329"/>
        <v>0</v>
      </c>
      <c r="N251" s="164">
        <f t="shared" si="329"/>
        <v>0</v>
      </c>
      <c r="O251" s="165">
        <f t="shared" si="329"/>
        <v>0</v>
      </c>
      <c r="P251" s="383"/>
    </row>
    <row r="252" spans="1:16" ht="24" hidden="1" x14ac:dyDescent="0.25">
      <c r="A252" s="379">
        <v>6320</v>
      </c>
      <c r="B252" s="52" t="s">
        <v>303</v>
      </c>
      <c r="C252" s="126">
        <f t="shared" si="282"/>
        <v>0</v>
      </c>
      <c r="D252" s="228">
        <f>SUM(D253:D256)</f>
        <v>0</v>
      </c>
      <c r="E252" s="118">
        <f t="shared" ref="E252:O252" si="330">SUM(E253:E256)</f>
        <v>0</v>
      </c>
      <c r="F252" s="282">
        <f t="shared" si="330"/>
        <v>0</v>
      </c>
      <c r="G252" s="228">
        <f t="shared" si="330"/>
        <v>0</v>
      </c>
      <c r="H252" s="259">
        <f t="shared" si="330"/>
        <v>0</v>
      </c>
      <c r="I252" s="119">
        <f t="shared" si="330"/>
        <v>0</v>
      </c>
      <c r="J252" s="259">
        <f t="shared" si="330"/>
        <v>0</v>
      </c>
      <c r="K252" s="118">
        <f t="shared" si="330"/>
        <v>0</v>
      </c>
      <c r="L252" s="139">
        <f t="shared" si="330"/>
        <v>0</v>
      </c>
      <c r="M252" s="53">
        <f t="shared" si="330"/>
        <v>0</v>
      </c>
      <c r="N252" s="118">
        <f t="shared" si="330"/>
        <v>0</v>
      </c>
      <c r="O252" s="119">
        <f t="shared" si="330"/>
        <v>0</v>
      </c>
      <c r="P252" s="110"/>
    </row>
    <row r="253" spans="1:16" hidden="1" x14ac:dyDescent="0.25">
      <c r="A253" s="38">
        <v>6322</v>
      </c>
      <c r="B253" s="57" t="s">
        <v>232</v>
      </c>
      <c r="C253" s="58">
        <f t="shared" si="282"/>
        <v>0</v>
      </c>
      <c r="D253" s="225"/>
      <c r="E253" s="60"/>
      <c r="F253" s="146">
        <f t="shared" ref="F253:F258" si="331">D253+E253</f>
        <v>0</v>
      </c>
      <c r="G253" s="225"/>
      <c r="H253" s="257"/>
      <c r="I253" s="114">
        <f t="shared" ref="I253:I258" si="332">G253+H253</f>
        <v>0</v>
      </c>
      <c r="J253" s="257"/>
      <c r="K253" s="60"/>
      <c r="L253" s="135">
        <f t="shared" ref="L253:L258" si="333">J253+K253</f>
        <v>0</v>
      </c>
      <c r="M253" s="320"/>
      <c r="N253" s="60"/>
      <c r="O253" s="114">
        <f t="shared" ref="O253:O258" si="334">M253+N253</f>
        <v>0</v>
      </c>
      <c r="P253" s="111"/>
    </row>
    <row r="254" spans="1:16" ht="24" hidden="1" x14ac:dyDescent="0.25">
      <c r="A254" s="38">
        <v>6323</v>
      </c>
      <c r="B254" s="57" t="s">
        <v>233</v>
      </c>
      <c r="C254" s="58">
        <f t="shared" si="282"/>
        <v>0</v>
      </c>
      <c r="D254" s="225"/>
      <c r="E254" s="60"/>
      <c r="F254" s="146">
        <f t="shared" si="331"/>
        <v>0</v>
      </c>
      <c r="G254" s="225"/>
      <c r="H254" s="257"/>
      <c r="I254" s="114">
        <f t="shared" si="332"/>
        <v>0</v>
      </c>
      <c r="J254" s="257"/>
      <c r="K254" s="60"/>
      <c r="L254" s="135">
        <f t="shared" si="333"/>
        <v>0</v>
      </c>
      <c r="M254" s="320"/>
      <c r="N254" s="60"/>
      <c r="O254" s="114">
        <f t="shared" si="334"/>
        <v>0</v>
      </c>
      <c r="P254" s="111"/>
    </row>
    <row r="255" spans="1:16" ht="24" hidden="1" x14ac:dyDescent="0.25">
      <c r="A255" s="38">
        <v>6324</v>
      </c>
      <c r="B255" s="57" t="s">
        <v>287</v>
      </c>
      <c r="C255" s="58">
        <f t="shared" si="282"/>
        <v>0</v>
      </c>
      <c r="D255" s="225"/>
      <c r="E255" s="60"/>
      <c r="F255" s="146">
        <f t="shared" si="331"/>
        <v>0</v>
      </c>
      <c r="G255" s="225"/>
      <c r="H255" s="257"/>
      <c r="I255" s="114">
        <f t="shared" si="332"/>
        <v>0</v>
      </c>
      <c r="J255" s="257"/>
      <c r="K255" s="60"/>
      <c r="L255" s="135">
        <f t="shared" si="333"/>
        <v>0</v>
      </c>
      <c r="M255" s="320"/>
      <c r="N255" s="60"/>
      <c r="O255" s="114">
        <f t="shared" si="334"/>
        <v>0</v>
      </c>
      <c r="P255" s="111"/>
    </row>
    <row r="256" spans="1:16" hidden="1" x14ac:dyDescent="0.25">
      <c r="A256" s="33">
        <v>6329</v>
      </c>
      <c r="B256" s="52" t="s">
        <v>288</v>
      </c>
      <c r="C256" s="53">
        <f t="shared" si="282"/>
        <v>0</v>
      </c>
      <c r="D256" s="224"/>
      <c r="E256" s="55"/>
      <c r="F256" s="282">
        <f t="shared" si="331"/>
        <v>0</v>
      </c>
      <c r="G256" s="224"/>
      <c r="H256" s="256"/>
      <c r="I256" s="119">
        <f t="shared" si="332"/>
        <v>0</v>
      </c>
      <c r="J256" s="256"/>
      <c r="K256" s="55"/>
      <c r="L256" s="139">
        <f t="shared" si="333"/>
        <v>0</v>
      </c>
      <c r="M256" s="319"/>
      <c r="N256" s="55"/>
      <c r="O256" s="119">
        <f t="shared" si="334"/>
        <v>0</v>
      </c>
      <c r="P256" s="110"/>
    </row>
    <row r="257" spans="1:16" ht="24" hidden="1" x14ac:dyDescent="0.25">
      <c r="A257" s="142">
        <v>6330</v>
      </c>
      <c r="B257" s="143" t="s">
        <v>234</v>
      </c>
      <c r="C257" s="126">
        <f t="shared" si="282"/>
        <v>0</v>
      </c>
      <c r="D257" s="230"/>
      <c r="E257" s="128"/>
      <c r="F257" s="141">
        <f t="shared" si="331"/>
        <v>0</v>
      </c>
      <c r="G257" s="230"/>
      <c r="H257" s="261"/>
      <c r="I257" s="305">
        <f t="shared" si="332"/>
        <v>0</v>
      </c>
      <c r="J257" s="261"/>
      <c r="K257" s="128"/>
      <c r="L257" s="140">
        <f t="shared" si="333"/>
        <v>0</v>
      </c>
      <c r="M257" s="323"/>
      <c r="N257" s="128"/>
      <c r="O257" s="305">
        <f t="shared" si="334"/>
        <v>0</v>
      </c>
      <c r="P257" s="385"/>
    </row>
    <row r="258" spans="1:16" hidden="1" x14ac:dyDescent="0.25">
      <c r="A258" s="112">
        <v>6360</v>
      </c>
      <c r="B258" s="57" t="s">
        <v>235</v>
      </c>
      <c r="C258" s="58">
        <f t="shared" si="282"/>
        <v>0</v>
      </c>
      <c r="D258" s="225"/>
      <c r="E258" s="60"/>
      <c r="F258" s="146">
        <f t="shared" si="331"/>
        <v>0</v>
      </c>
      <c r="G258" s="225"/>
      <c r="H258" s="257"/>
      <c r="I258" s="114">
        <f t="shared" si="332"/>
        <v>0</v>
      </c>
      <c r="J258" s="257"/>
      <c r="K258" s="60"/>
      <c r="L258" s="135">
        <f t="shared" si="333"/>
        <v>0</v>
      </c>
      <c r="M258" s="320"/>
      <c r="N258" s="60"/>
      <c r="O258" s="114">
        <f t="shared" si="334"/>
        <v>0</v>
      </c>
      <c r="P258" s="111"/>
    </row>
    <row r="259" spans="1:16" ht="36" hidden="1" x14ac:dyDescent="0.25">
      <c r="A259" s="45">
        <v>6400</v>
      </c>
      <c r="B259" s="105" t="s">
        <v>236</v>
      </c>
      <c r="C259" s="46">
        <f t="shared" si="282"/>
        <v>0</v>
      </c>
      <c r="D259" s="223">
        <f>SUM(D260,D264)</f>
        <v>0</v>
      </c>
      <c r="E259" s="50">
        <f t="shared" ref="E259:O259" si="335">SUM(E260,E264)</f>
        <v>0</v>
      </c>
      <c r="F259" s="280">
        <f t="shared" si="335"/>
        <v>0</v>
      </c>
      <c r="G259" s="223">
        <f t="shared" si="335"/>
        <v>0</v>
      </c>
      <c r="H259" s="106">
        <f t="shared" si="335"/>
        <v>0</v>
      </c>
      <c r="I259" s="117">
        <f t="shared" si="335"/>
        <v>0</v>
      </c>
      <c r="J259" s="106">
        <f t="shared" si="335"/>
        <v>0</v>
      </c>
      <c r="K259" s="50">
        <f t="shared" si="335"/>
        <v>0</v>
      </c>
      <c r="L259" s="125">
        <f t="shared" si="335"/>
        <v>0</v>
      </c>
      <c r="M259" s="163">
        <f t="shared" si="335"/>
        <v>0</v>
      </c>
      <c r="N259" s="164">
        <f t="shared" si="335"/>
        <v>0</v>
      </c>
      <c r="O259" s="165">
        <f t="shared" si="335"/>
        <v>0</v>
      </c>
      <c r="P259" s="383"/>
    </row>
    <row r="260" spans="1:16" ht="24" hidden="1" x14ac:dyDescent="0.25">
      <c r="A260" s="379">
        <v>6410</v>
      </c>
      <c r="B260" s="52" t="s">
        <v>237</v>
      </c>
      <c r="C260" s="53">
        <f t="shared" si="282"/>
        <v>0</v>
      </c>
      <c r="D260" s="228">
        <f>SUM(D261:D263)</f>
        <v>0</v>
      </c>
      <c r="E260" s="118">
        <f t="shared" ref="E260:O260" si="336">SUM(E261:E263)</f>
        <v>0</v>
      </c>
      <c r="F260" s="282">
        <f t="shared" si="336"/>
        <v>0</v>
      </c>
      <c r="G260" s="228">
        <f t="shared" si="336"/>
        <v>0</v>
      </c>
      <c r="H260" s="259">
        <f t="shared" si="336"/>
        <v>0</v>
      </c>
      <c r="I260" s="119">
        <f t="shared" si="336"/>
        <v>0</v>
      </c>
      <c r="J260" s="259">
        <f t="shared" si="336"/>
        <v>0</v>
      </c>
      <c r="K260" s="118">
        <f t="shared" si="336"/>
        <v>0</v>
      </c>
      <c r="L260" s="139">
        <f t="shared" si="336"/>
        <v>0</v>
      </c>
      <c r="M260" s="64">
        <f t="shared" si="336"/>
        <v>0</v>
      </c>
      <c r="N260" s="299">
        <f t="shared" si="336"/>
        <v>0</v>
      </c>
      <c r="O260" s="304">
        <f t="shared" si="336"/>
        <v>0</v>
      </c>
      <c r="P260" s="384"/>
    </row>
    <row r="261" spans="1:16" hidden="1" x14ac:dyDescent="0.25">
      <c r="A261" s="38">
        <v>6411</v>
      </c>
      <c r="B261" s="145" t="s">
        <v>238</v>
      </c>
      <c r="C261" s="58">
        <f t="shared" si="282"/>
        <v>0</v>
      </c>
      <c r="D261" s="225"/>
      <c r="E261" s="60"/>
      <c r="F261" s="146">
        <f t="shared" ref="F261:F263" si="337">D261+E261</f>
        <v>0</v>
      </c>
      <c r="G261" s="225"/>
      <c r="H261" s="257"/>
      <c r="I261" s="114">
        <f t="shared" ref="I261:I263" si="338">G261+H261</f>
        <v>0</v>
      </c>
      <c r="J261" s="257"/>
      <c r="K261" s="60"/>
      <c r="L261" s="135">
        <f t="shared" ref="L261:L263" si="339">J261+K261</f>
        <v>0</v>
      </c>
      <c r="M261" s="320"/>
      <c r="N261" s="60"/>
      <c r="O261" s="114">
        <f t="shared" ref="O261:O263" si="340">M261+N261</f>
        <v>0</v>
      </c>
      <c r="P261" s="111"/>
    </row>
    <row r="262" spans="1:16" ht="36" hidden="1" x14ac:dyDescent="0.25">
      <c r="A262" s="38">
        <v>6412</v>
      </c>
      <c r="B262" s="57" t="s">
        <v>239</v>
      </c>
      <c r="C262" s="58">
        <f t="shared" si="282"/>
        <v>0</v>
      </c>
      <c r="D262" s="225"/>
      <c r="E262" s="60"/>
      <c r="F262" s="146">
        <f t="shared" si="337"/>
        <v>0</v>
      </c>
      <c r="G262" s="225"/>
      <c r="H262" s="257"/>
      <c r="I262" s="114">
        <f t="shared" si="338"/>
        <v>0</v>
      </c>
      <c r="J262" s="257"/>
      <c r="K262" s="60"/>
      <c r="L262" s="135">
        <f t="shared" si="339"/>
        <v>0</v>
      </c>
      <c r="M262" s="320"/>
      <c r="N262" s="60"/>
      <c r="O262" s="114">
        <f t="shared" si="340"/>
        <v>0</v>
      </c>
      <c r="P262" s="111"/>
    </row>
    <row r="263" spans="1:16" ht="36" hidden="1" x14ac:dyDescent="0.25">
      <c r="A263" s="38">
        <v>6419</v>
      </c>
      <c r="B263" s="57" t="s">
        <v>240</v>
      </c>
      <c r="C263" s="58">
        <f t="shared" si="282"/>
        <v>0</v>
      </c>
      <c r="D263" s="225"/>
      <c r="E263" s="60"/>
      <c r="F263" s="146">
        <f t="shared" si="337"/>
        <v>0</v>
      </c>
      <c r="G263" s="225"/>
      <c r="H263" s="257"/>
      <c r="I263" s="114">
        <f t="shared" si="338"/>
        <v>0</v>
      </c>
      <c r="J263" s="257"/>
      <c r="K263" s="60"/>
      <c r="L263" s="135">
        <f t="shared" si="339"/>
        <v>0</v>
      </c>
      <c r="M263" s="320"/>
      <c r="N263" s="60"/>
      <c r="O263" s="114">
        <f t="shared" si="340"/>
        <v>0</v>
      </c>
      <c r="P263" s="111"/>
    </row>
    <row r="264" spans="1:16" ht="36" hidden="1" x14ac:dyDescent="0.25">
      <c r="A264" s="112">
        <v>6420</v>
      </c>
      <c r="B264" s="57" t="s">
        <v>241</v>
      </c>
      <c r="C264" s="58">
        <f t="shared" si="282"/>
        <v>0</v>
      </c>
      <c r="D264" s="226">
        <f>SUM(D265:D268)</f>
        <v>0</v>
      </c>
      <c r="E264" s="113">
        <f t="shared" ref="E264:F264" si="341">SUM(E265:E268)</f>
        <v>0</v>
      </c>
      <c r="F264" s="146">
        <f t="shared" si="341"/>
        <v>0</v>
      </c>
      <c r="G264" s="226">
        <f>SUM(G265:G268)</f>
        <v>0</v>
      </c>
      <c r="H264" s="120">
        <f t="shared" ref="H264:I264" si="342">SUM(H265:H268)</f>
        <v>0</v>
      </c>
      <c r="I264" s="114">
        <f t="shared" si="342"/>
        <v>0</v>
      </c>
      <c r="J264" s="120">
        <f>SUM(J265:J268)</f>
        <v>0</v>
      </c>
      <c r="K264" s="113">
        <f t="shared" ref="K264:L264" si="343">SUM(K265:K268)</f>
        <v>0</v>
      </c>
      <c r="L264" s="135">
        <f t="shared" si="343"/>
        <v>0</v>
      </c>
      <c r="M264" s="58">
        <f>SUM(M265:M268)</f>
        <v>0</v>
      </c>
      <c r="N264" s="113">
        <f t="shared" ref="N264:O264" si="344">SUM(N265:N268)</f>
        <v>0</v>
      </c>
      <c r="O264" s="114">
        <f t="shared" si="344"/>
        <v>0</v>
      </c>
      <c r="P264" s="111"/>
    </row>
    <row r="265" spans="1:16" hidden="1" x14ac:dyDescent="0.25">
      <c r="A265" s="38">
        <v>6421</v>
      </c>
      <c r="B265" s="57" t="s">
        <v>242</v>
      </c>
      <c r="C265" s="58">
        <f t="shared" si="282"/>
        <v>0</v>
      </c>
      <c r="D265" s="225"/>
      <c r="E265" s="60"/>
      <c r="F265" s="146">
        <f t="shared" ref="F265:F268" si="345">D265+E265</f>
        <v>0</v>
      </c>
      <c r="G265" s="225"/>
      <c r="H265" s="257"/>
      <c r="I265" s="114">
        <f t="shared" ref="I265:I268" si="346">G265+H265</f>
        <v>0</v>
      </c>
      <c r="J265" s="257"/>
      <c r="K265" s="60"/>
      <c r="L265" s="135">
        <f t="shared" ref="L265:L268" si="347">J265+K265</f>
        <v>0</v>
      </c>
      <c r="M265" s="320"/>
      <c r="N265" s="60"/>
      <c r="O265" s="114">
        <f t="shared" ref="O265:O268" si="348">M265+N265</f>
        <v>0</v>
      </c>
      <c r="P265" s="111"/>
    </row>
    <row r="266" spans="1:16" hidden="1" x14ac:dyDescent="0.25">
      <c r="A266" s="38">
        <v>6422</v>
      </c>
      <c r="B266" s="57" t="s">
        <v>243</v>
      </c>
      <c r="C266" s="58">
        <f t="shared" si="282"/>
        <v>0</v>
      </c>
      <c r="D266" s="225"/>
      <c r="E266" s="60"/>
      <c r="F266" s="146">
        <f t="shared" si="345"/>
        <v>0</v>
      </c>
      <c r="G266" s="225"/>
      <c r="H266" s="257"/>
      <c r="I266" s="114">
        <f t="shared" si="346"/>
        <v>0</v>
      </c>
      <c r="J266" s="257"/>
      <c r="K266" s="60"/>
      <c r="L266" s="135">
        <f t="shared" si="347"/>
        <v>0</v>
      </c>
      <c r="M266" s="320"/>
      <c r="N266" s="60"/>
      <c r="O266" s="114">
        <f t="shared" si="348"/>
        <v>0</v>
      </c>
      <c r="P266" s="111"/>
    </row>
    <row r="267" spans="1:16" ht="13.5" hidden="1" customHeight="1" x14ac:dyDescent="0.25">
      <c r="A267" s="38">
        <v>6423</v>
      </c>
      <c r="B267" s="57" t="s">
        <v>244</v>
      </c>
      <c r="C267" s="58">
        <f t="shared" si="282"/>
        <v>0</v>
      </c>
      <c r="D267" s="225"/>
      <c r="E267" s="60"/>
      <c r="F267" s="146">
        <f t="shared" si="345"/>
        <v>0</v>
      </c>
      <c r="G267" s="225"/>
      <c r="H267" s="257"/>
      <c r="I267" s="114">
        <f t="shared" si="346"/>
        <v>0</v>
      </c>
      <c r="J267" s="257"/>
      <c r="K267" s="60"/>
      <c r="L267" s="135">
        <f t="shared" si="347"/>
        <v>0</v>
      </c>
      <c r="M267" s="320"/>
      <c r="N267" s="60"/>
      <c r="O267" s="114">
        <f t="shared" si="348"/>
        <v>0</v>
      </c>
      <c r="P267" s="111"/>
    </row>
    <row r="268" spans="1:16" ht="36" hidden="1" x14ac:dyDescent="0.25">
      <c r="A268" s="38">
        <v>6424</v>
      </c>
      <c r="B268" s="57" t="s">
        <v>245</v>
      </c>
      <c r="C268" s="58">
        <f t="shared" si="282"/>
        <v>0</v>
      </c>
      <c r="D268" s="225"/>
      <c r="E268" s="60"/>
      <c r="F268" s="146">
        <f t="shared" si="345"/>
        <v>0</v>
      </c>
      <c r="G268" s="225"/>
      <c r="H268" s="257"/>
      <c r="I268" s="114">
        <f t="shared" si="346"/>
        <v>0</v>
      </c>
      <c r="J268" s="257"/>
      <c r="K268" s="60"/>
      <c r="L268" s="135">
        <f t="shared" si="347"/>
        <v>0</v>
      </c>
      <c r="M268" s="320"/>
      <c r="N268" s="60"/>
      <c r="O268" s="114">
        <f t="shared" si="348"/>
        <v>0</v>
      </c>
      <c r="P268" s="111"/>
    </row>
    <row r="269" spans="1:16" ht="36" hidden="1" x14ac:dyDescent="0.25">
      <c r="A269" s="148">
        <v>7000</v>
      </c>
      <c r="B269" s="148" t="s">
        <v>246</v>
      </c>
      <c r="C269" s="151">
        <f t="shared" si="282"/>
        <v>0</v>
      </c>
      <c r="D269" s="232">
        <f>SUM(D270,D281)</f>
        <v>0</v>
      </c>
      <c r="E269" s="150">
        <f t="shared" ref="E269:F269" si="349">SUM(E270,E281)</f>
        <v>0</v>
      </c>
      <c r="F269" s="284">
        <f t="shared" si="349"/>
        <v>0</v>
      </c>
      <c r="G269" s="232">
        <f>SUM(G270,G281)</f>
        <v>0</v>
      </c>
      <c r="H269" s="263">
        <f t="shared" ref="H269:I269" si="350">SUM(H270,H281)</f>
        <v>0</v>
      </c>
      <c r="I269" s="290">
        <f t="shared" si="350"/>
        <v>0</v>
      </c>
      <c r="J269" s="263">
        <f>SUM(J270,J281)</f>
        <v>0</v>
      </c>
      <c r="K269" s="150">
        <f t="shared" ref="K269:L269" si="351">SUM(K270,K281)</f>
        <v>0</v>
      </c>
      <c r="L269" s="149">
        <f t="shared" si="351"/>
        <v>0</v>
      </c>
      <c r="M269" s="325">
        <f>SUM(M270,M281)</f>
        <v>0</v>
      </c>
      <c r="N269" s="302">
        <f t="shared" ref="N269:O269" si="352">SUM(N270,N281)</f>
        <v>0</v>
      </c>
      <c r="O269" s="307">
        <f t="shared" si="352"/>
        <v>0</v>
      </c>
      <c r="P269" s="387"/>
    </row>
    <row r="270" spans="1:16" ht="24" hidden="1" x14ac:dyDescent="0.25">
      <c r="A270" s="45">
        <v>7200</v>
      </c>
      <c r="B270" s="105" t="s">
        <v>247</v>
      </c>
      <c r="C270" s="46">
        <f t="shared" si="282"/>
        <v>0</v>
      </c>
      <c r="D270" s="223">
        <f>SUM(D271,D272,D275,D276,D280)</f>
        <v>0</v>
      </c>
      <c r="E270" s="50">
        <f t="shared" ref="E270:F270" si="353">SUM(E271,E272,E275,E276,E280)</f>
        <v>0</v>
      </c>
      <c r="F270" s="280">
        <f t="shared" si="353"/>
        <v>0</v>
      </c>
      <c r="G270" s="223">
        <f>SUM(G271,G272,G275,G276,G280)</f>
        <v>0</v>
      </c>
      <c r="H270" s="106">
        <f t="shared" ref="H270:I270" si="354">SUM(H271,H272,H275,H276,H280)</f>
        <v>0</v>
      </c>
      <c r="I270" s="117">
        <f t="shared" si="354"/>
        <v>0</v>
      </c>
      <c r="J270" s="106">
        <f>SUM(J271,J272,J275,J276,J280)</f>
        <v>0</v>
      </c>
      <c r="K270" s="50">
        <f t="shared" ref="K270:L270" si="355">SUM(K271,K272,K275,K276,K280)</f>
        <v>0</v>
      </c>
      <c r="L270" s="125">
        <f t="shared" si="355"/>
        <v>0</v>
      </c>
      <c r="M270" s="129">
        <f>SUM(M271,M272,M275,M276,M280)</f>
        <v>0</v>
      </c>
      <c r="N270" s="130">
        <f t="shared" ref="N270:O270" si="356">SUM(N271,N272,N275,N276,N280)</f>
        <v>0</v>
      </c>
      <c r="O270" s="289">
        <f t="shared" si="356"/>
        <v>0</v>
      </c>
      <c r="P270" s="344"/>
    </row>
    <row r="271" spans="1:16" ht="24" hidden="1" x14ac:dyDescent="0.25">
      <c r="A271" s="379">
        <v>7210</v>
      </c>
      <c r="B271" s="52" t="s">
        <v>248</v>
      </c>
      <c r="C271" s="53">
        <f t="shared" si="282"/>
        <v>0</v>
      </c>
      <c r="D271" s="224"/>
      <c r="E271" s="55"/>
      <c r="F271" s="282">
        <f>D271+E271</f>
        <v>0</v>
      </c>
      <c r="G271" s="224"/>
      <c r="H271" s="256"/>
      <c r="I271" s="119">
        <f>G271+H271</f>
        <v>0</v>
      </c>
      <c r="J271" s="256"/>
      <c r="K271" s="55"/>
      <c r="L271" s="139">
        <f>J271+K271</f>
        <v>0</v>
      </c>
      <c r="M271" s="319"/>
      <c r="N271" s="55"/>
      <c r="O271" s="119">
        <f>M271+N271</f>
        <v>0</v>
      </c>
      <c r="P271" s="110"/>
    </row>
    <row r="272" spans="1:16" s="147" customFormat="1" ht="36" hidden="1" x14ac:dyDescent="0.25">
      <c r="A272" s="112">
        <v>7220</v>
      </c>
      <c r="B272" s="57" t="s">
        <v>249</v>
      </c>
      <c r="C272" s="58">
        <f t="shared" si="282"/>
        <v>0</v>
      </c>
      <c r="D272" s="226">
        <f>SUM(D273:D274)</f>
        <v>0</v>
      </c>
      <c r="E272" s="113">
        <f t="shared" ref="E272:F272" si="357">SUM(E273:E274)</f>
        <v>0</v>
      </c>
      <c r="F272" s="146">
        <f t="shared" si="357"/>
        <v>0</v>
      </c>
      <c r="G272" s="226">
        <f>SUM(G273:G274)</f>
        <v>0</v>
      </c>
      <c r="H272" s="120">
        <f t="shared" ref="H272:I272" si="358">SUM(H273:H274)</f>
        <v>0</v>
      </c>
      <c r="I272" s="114">
        <f t="shared" si="358"/>
        <v>0</v>
      </c>
      <c r="J272" s="120">
        <f>SUM(J273:J274)</f>
        <v>0</v>
      </c>
      <c r="K272" s="113">
        <f t="shared" ref="K272:L272" si="359">SUM(K273:K274)</f>
        <v>0</v>
      </c>
      <c r="L272" s="135">
        <f t="shared" si="359"/>
        <v>0</v>
      </c>
      <c r="M272" s="58">
        <f>SUM(M273:M274)</f>
        <v>0</v>
      </c>
      <c r="N272" s="113">
        <f t="shared" ref="N272:O272" si="360">SUM(N273:N274)</f>
        <v>0</v>
      </c>
      <c r="O272" s="114">
        <f t="shared" si="360"/>
        <v>0</v>
      </c>
      <c r="P272" s="111"/>
    </row>
    <row r="273" spans="1:16" s="147" customFormat="1" ht="36" hidden="1" x14ac:dyDescent="0.25">
      <c r="A273" s="38">
        <v>7221</v>
      </c>
      <c r="B273" s="57" t="s">
        <v>250</v>
      </c>
      <c r="C273" s="58">
        <f t="shared" si="282"/>
        <v>0</v>
      </c>
      <c r="D273" s="225"/>
      <c r="E273" s="60"/>
      <c r="F273" s="146">
        <f t="shared" ref="F273:F275" si="361">D273+E273</f>
        <v>0</v>
      </c>
      <c r="G273" s="225"/>
      <c r="H273" s="257"/>
      <c r="I273" s="114">
        <f t="shared" ref="I273:I275" si="362">G273+H273</f>
        <v>0</v>
      </c>
      <c r="J273" s="257"/>
      <c r="K273" s="60"/>
      <c r="L273" s="135">
        <f t="shared" ref="L273:L275" si="363">J273+K273</f>
        <v>0</v>
      </c>
      <c r="M273" s="320"/>
      <c r="N273" s="60"/>
      <c r="O273" s="114">
        <f t="shared" ref="O273:O275" si="364">M273+N273</f>
        <v>0</v>
      </c>
      <c r="P273" s="111"/>
    </row>
    <row r="274" spans="1:16" s="147" customFormat="1" ht="36" hidden="1" x14ac:dyDescent="0.25">
      <c r="A274" s="38">
        <v>7222</v>
      </c>
      <c r="B274" s="57" t="s">
        <v>251</v>
      </c>
      <c r="C274" s="58">
        <f t="shared" si="282"/>
        <v>0</v>
      </c>
      <c r="D274" s="225"/>
      <c r="E274" s="60"/>
      <c r="F274" s="146">
        <f t="shared" si="361"/>
        <v>0</v>
      </c>
      <c r="G274" s="225"/>
      <c r="H274" s="257"/>
      <c r="I274" s="114">
        <f t="shared" si="362"/>
        <v>0</v>
      </c>
      <c r="J274" s="257"/>
      <c r="K274" s="60"/>
      <c r="L274" s="135">
        <f t="shared" si="363"/>
        <v>0</v>
      </c>
      <c r="M274" s="320"/>
      <c r="N274" s="60"/>
      <c r="O274" s="114">
        <f t="shared" si="364"/>
        <v>0</v>
      </c>
      <c r="P274" s="111"/>
    </row>
    <row r="275" spans="1:16" ht="24" hidden="1" x14ac:dyDescent="0.25">
      <c r="A275" s="112">
        <v>7230</v>
      </c>
      <c r="B275" s="57" t="s">
        <v>292</v>
      </c>
      <c r="C275" s="58">
        <f t="shared" si="282"/>
        <v>0</v>
      </c>
      <c r="D275" s="225"/>
      <c r="E275" s="60"/>
      <c r="F275" s="146">
        <f t="shared" si="361"/>
        <v>0</v>
      </c>
      <c r="G275" s="225"/>
      <c r="H275" s="257"/>
      <c r="I275" s="114">
        <f t="shared" si="362"/>
        <v>0</v>
      </c>
      <c r="J275" s="257"/>
      <c r="K275" s="60"/>
      <c r="L275" s="135">
        <f t="shared" si="363"/>
        <v>0</v>
      </c>
      <c r="M275" s="320"/>
      <c r="N275" s="60"/>
      <c r="O275" s="114">
        <f t="shared" si="364"/>
        <v>0</v>
      </c>
      <c r="P275" s="111"/>
    </row>
    <row r="276" spans="1:16" ht="24" hidden="1" x14ac:dyDescent="0.25">
      <c r="A276" s="112">
        <v>7240</v>
      </c>
      <c r="B276" s="57" t="s">
        <v>252</v>
      </c>
      <c r="C276" s="58">
        <f t="shared" si="282"/>
        <v>0</v>
      </c>
      <c r="D276" s="226">
        <f t="shared" ref="D276:O276" si="365">SUM(D277:D279)</f>
        <v>0</v>
      </c>
      <c r="E276" s="113">
        <f t="shared" si="365"/>
        <v>0</v>
      </c>
      <c r="F276" s="146">
        <f t="shared" si="365"/>
        <v>0</v>
      </c>
      <c r="G276" s="226">
        <f t="shared" si="365"/>
        <v>0</v>
      </c>
      <c r="H276" s="120">
        <f t="shared" si="365"/>
        <v>0</v>
      </c>
      <c r="I276" s="114">
        <f t="shared" si="365"/>
        <v>0</v>
      </c>
      <c r="J276" s="120">
        <f>SUM(J277:J279)</f>
        <v>0</v>
      </c>
      <c r="K276" s="113">
        <f t="shared" ref="K276:L276" si="366">SUM(K277:K279)</f>
        <v>0</v>
      </c>
      <c r="L276" s="135">
        <f t="shared" si="366"/>
        <v>0</v>
      </c>
      <c r="M276" s="58">
        <f t="shared" si="365"/>
        <v>0</v>
      </c>
      <c r="N276" s="113">
        <f t="shared" si="365"/>
        <v>0</v>
      </c>
      <c r="O276" s="114">
        <f t="shared" si="365"/>
        <v>0</v>
      </c>
      <c r="P276" s="111"/>
    </row>
    <row r="277" spans="1:16" ht="48" hidden="1" x14ac:dyDescent="0.25">
      <c r="A277" s="38">
        <v>7245</v>
      </c>
      <c r="B277" s="57" t="s">
        <v>253</v>
      </c>
      <c r="C277" s="58">
        <f t="shared" ref="C277:C298" si="367">F277+I277+L277+O277</f>
        <v>0</v>
      </c>
      <c r="D277" s="225"/>
      <c r="E277" s="60"/>
      <c r="F277" s="146">
        <f t="shared" ref="F277:F280" si="368">D277+E277</f>
        <v>0</v>
      </c>
      <c r="G277" s="225"/>
      <c r="H277" s="257"/>
      <c r="I277" s="114">
        <f t="shared" ref="I277:I280" si="369">G277+H277</f>
        <v>0</v>
      </c>
      <c r="J277" s="257"/>
      <c r="K277" s="60"/>
      <c r="L277" s="135">
        <f t="shared" ref="L277:L280" si="370">J277+K277</f>
        <v>0</v>
      </c>
      <c r="M277" s="320"/>
      <c r="N277" s="60"/>
      <c r="O277" s="114">
        <f t="shared" ref="O277:O280" si="371">M277+N277</f>
        <v>0</v>
      </c>
      <c r="P277" s="111"/>
    </row>
    <row r="278" spans="1:16" ht="84.75" hidden="1" customHeight="1" x14ac:dyDescent="0.25">
      <c r="A278" s="38">
        <v>7246</v>
      </c>
      <c r="B278" s="57" t="s">
        <v>254</v>
      </c>
      <c r="C278" s="58">
        <f t="shared" si="367"/>
        <v>0</v>
      </c>
      <c r="D278" s="225"/>
      <c r="E278" s="60"/>
      <c r="F278" s="146">
        <f t="shared" si="368"/>
        <v>0</v>
      </c>
      <c r="G278" s="225"/>
      <c r="H278" s="257"/>
      <c r="I278" s="114">
        <f t="shared" si="369"/>
        <v>0</v>
      </c>
      <c r="J278" s="257"/>
      <c r="K278" s="60"/>
      <c r="L278" s="135">
        <f t="shared" si="370"/>
        <v>0</v>
      </c>
      <c r="M278" s="320"/>
      <c r="N278" s="60"/>
      <c r="O278" s="114">
        <f t="shared" si="371"/>
        <v>0</v>
      </c>
      <c r="P278" s="111"/>
    </row>
    <row r="279" spans="1:16" ht="36" hidden="1" x14ac:dyDescent="0.25">
      <c r="A279" s="38">
        <v>7247</v>
      </c>
      <c r="B279" s="57" t="s">
        <v>309</v>
      </c>
      <c r="C279" s="58">
        <f t="shared" si="367"/>
        <v>0</v>
      </c>
      <c r="D279" s="225"/>
      <c r="E279" s="60"/>
      <c r="F279" s="146">
        <f t="shared" si="368"/>
        <v>0</v>
      </c>
      <c r="G279" s="225"/>
      <c r="H279" s="257"/>
      <c r="I279" s="114">
        <f t="shared" si="369"/>
        <v>0</v>
      </c>
      <c r="J279" s="257"/>
      <c r="K279" s="60"/>
      <c r="L279" s="135">
        <f t="shared" si="370"/>
        <v>0</v>
      </c>
      <c r="M279" s="320"/>
      <c r="N279" s="60"/>
      <c r="O279" s="114">
        <f t="shared" si="371"/>
        <v>0</v>
      </c>
      <c r="P279" s="111"/>
    </row>
    <row r="280" spans="1:16" ht="24" hidden="1" x14ac:dyDescent="0.25">
      <c r="A280" s="379">
        <v>7260</v>
      </c>
      <c r="B280" s="52" t="s">
        <v>255</v>
      </c>
      <c r="C280" s="53">
        <f t="shared" si="367"/>
        <v>0</v>
      </c>
      <c r="D280" s="224"/>
      <c r="E280" s="55"/>
      <c r="F280" s="282">
        <f t="shared" si="368"/>
        <v>0</v>
      </c>
      <c r="G280" s="224"/>
      <c r="H280" s="256"/>
      <c r="I280" s="119">
        <f t="shared" si="369"/>
        <v>0</v>
      </c>
      <c r="J280" s="256"/>
      <c r="K280" s="55"/>
      <c r="L280" s="139">
        <f t="shared" si="370"/>
        <v>0</v>
      </c>
      <c r="M280" s="319"/>
      <c r="N280" s="55"/>
      <c r="O280" s="119">
        <f t="shared" si="371"/>
        <v>0</v>
      </c>
      <c r="P280" s="110"/>
    </row>
    <row r="281" spans="1:16" hidden="1" x14ac:dyDescent="0.25">
      <c r="A281" s="73">
        <v>7700</v>
      </c>
      <c r="B281" s="162" t="s">
        <v>284</v>
      </c>
      <c r="C281" s="163">
        <f t="shared" si="367"/>
        <v>0</v>
      </c>
      <c r="D281" s="233">
        <f t="shared" ref="D281:O281" si="372">D282</f>
        <v>0</v>
      </c>
      <c r="E281" s="164">
        <f t="shared" si="372"/>
        <v>0</v>
      </c>
      <c r="F281" s="285">
        <f t="shared" si="372"/>
        <v>0</v>
      </c>
      <c r="G281" s="233">
        <f t="shared" si="372"/>
        <v>0</v>
      </c>
      <c r="H281" s="264">
        <f t="shared" si="372"/>
        <v>0</v>
      </c>
      <c r="I281" s="165">
        <f t="shared" si="372"/>
        <v>0</v>
      </c>
      <c r="J281" s="264">
        <f t="shared" si="372"/>
        <v>0</v>
      </c>
      <c r="K281" s="164">
        <f t="shared" si="372"/>
        <v>0</v>
      </c>
      <c r="L281" s="196">
        <f t="shared" si="372"/>
        <v>0</v>
      </c>
      <c r="M281" s="163">
        <f t="shared" si="372"/>
        <v>0</v>
      </c>
      <c r="N281" s="164">
        <f t="shared" si="372"/>
        <v>0</v>
      </c>
      <c r="O281" s="165">
        <f t="shared" si="372"/>
        <v>0</v>
      </c>
      <c r="P281" s="383"/>
    </row>
    <row r="282" spans="1:16" hidden="1" x14ac:dyDescent="0.25">
      <c r="A282" s="107">
        <v>7720</v>
      </c>
      <c r="B282" s="52" t="s">
        <v>285</v>
      </c>
      <c r="C282" s="64">
        <f t="shared" si="367"/>
        <v>0</v>
      </c>
      <c r="D282" s="234"/>
      <c r="E282" s="66"/>
      <c r="F282" s="144">
        <f>D282+E282</f>
        <v>0</v>
      </c>
      <c r="G282" s="234"/>
      <c r="H282" s="265"/>
      <c r="I282" s="304">
        <f>G282+H282</f>
        <v>0</v>
      </c>
      <c r="J282" s="265"/>
      <c r="K282" s="66"/>
      <c r="L282" s="195">
        <f>J282+K282</f>
        <v>0</v>
      </c>
      <c r="M282" s="326"/>
      <c r="N282" s="66"/>
      <c r="O282" s="304">
        <f>M282+N282</f>
        <v>0</v>
      </c>
      <c r="P282" s="384"/>
    </row>
    <row r="283" spans="1:16" hidden="1" x14ac:dyDescent="0.25">
      <c r="A283" s="145"/>
      <c r="B283" s="57" t="s">
        <v>256</v>
      </c>
      <c r="C283" s="58">
        <f t="shared" si="367"/>
        <v>0</v>
      </c>
      <c r="D283" s="226">
        <f>SUM(D284:D285)</f>
        <v>0</v>
      </c>
      <c r="E283" s="113">
        <f t="shared" ref="E283:F283" si="373">SUM(E284:E285)</f>
        <v>0</v>
      </c>
      <c r="F283" s="146">
        <f t="shared" si="373"/>
        <v>0</v>
      </c>
      <c r="G283" s="226">
        <f>SUM(G284:G285)</f>
        <v>0</v>
      </c>
      <c r="H283" s="120">
        <f t="shared" ref="H283:I283" si="374">SUM(H284:H285)</f>
        <v>0</v>
      </c>
      <c r="I283" s="114">
        <f t="shared" si="374"/>
        <v>0</v>
      </c>
      <c r="J283" s="120">
        <f>SUM(J284:J285)</f>
        <v>0</v>
      </c>
      <c r="K283" s="113">
        <f t="shared" ref="K283:L283" si="375">SUM(K284:K285)</f>
        <v>0</v>
      </c>
      <c r="L283" s="135">
        <f t="shared" si="375"/>
        <v>0</v>
      </c>
      <c r="M283" s="58">
        <f>SUM(M284:M285)</f>
        <v>0</v>
      </c>
      <c r="N283" s="113">
        <f t="shared" ref="N283:O283" si="376">SUM(N284:N285)</f>
        <v>0</v>
      </c>
      <c r="O283" s="114">
        <f t="shared" si="376"/>
        <v>0</v>
      </c>
      <c r="P283" s="111"/>
    </row>
    <row r="284" spans="1:16" hidden="1" x14ac:dyDescent="0.25">
      <c r="A284" s="145" t="s">
        <v>257</v>
      </c>
      <c r="B284" s="38" t="s">
        <v>258</v>
      </c>
      <c r="C284" s="58">
        <f t="shared" si="367"/>
        <v>0</v>
      </c>
      <c r="D284" s="225"/>
      <c r="E284" s="60"/>
      <c r="F284" s="146">
        <f t="shared" ref="F284:F285" si="377">D284+E284</f>
        <v>0</v>
      </c>
      <c r="G284" s="225"/>
      <c r="H284" s="257"/>
      <c r="I284" s="114">
        <f t="shared" ref="I284:I285" si="378">G284+H284</f>
        <v>0</v>
      </c>
      <c r="J284" s="257"/>
      <c r="K284" s="60"/>
      <c r="L284" s="135">
        <f t="shared" ref="L284:L285" si="379">J284+K284</f>
        <v>0</v>
      </c>
      <c r="M284" s="320"/>
      <c r="N284" s="60"/>
      <c r="O284" s="114">
        <f t="shared" ref="O284:O285" si="380">M284+N284</f>
        <v>0</v>
      </c>
      <c r="P284" s="111"/>
    </row>
    <row r="285" spans="1:16" ht="24" hidden="1" x14ac:dyDescent="0.25">
      <c r="A285" s="145" t="s">
        <v>259</v>
      </c>
      <c r="B285" s="152" t="s">
        <v>260</v>
      </c>
      <c r="C285" s="53">
        <f t="shared" si="367"/>
        <v>0</v>
      </c>
      <c r="D285" s="224"/>
      <c r="E285" s="55"/>
      <c r="F285" s="282">
        <f t="shared" si="377"/>
        <v>0</v>
      </c>
      <c r="G285" s="224"/>
      <c r="H285" s="256"/>
      <c r="I285" s="119">
        <f t="shared" si="378"/>
        <v>0</v>
      </c>
      <c r="J285" s="256"/>
      <c r="K285" s="55"/>
      <c r="L285" s="139">
        <f t="shared" si="379"/>
        <v>0</v>
      </c>
      <c r="M285" s="319"/>
      <c r="N285" s="55"/>
      <c r="O285" s="119">
        <f t="shared" si="380"/>
        <v>0</v>
      </c>
      <c r="P285" s="110"/>
    </row>
    <row r="286" spans="1:16" ht="12.75" thickBot="1" x14ac:dyDescent="0.3">
      <c r="A286" s="170"/>
      <c r="B286" s="170" t="s">
        <v>261</v>
      </c>
      <c r="C286" s="308">
        <f t="shared" si="367"/>
        <v>517792</v>
      </c>
      <c r="D286" s="235">
        <f t="shared" ref="D286:O286" si="381">SUM(D283,D269,D230,D195,D187,D173,D75,D53)</f>
        <v>512364</v>
      </c>
      <c r="E286" s="459">
        <f t="shared" si="381"/>
        <v>800</v>
      </c>
      <c r="F286" s="460">
        <f t="shared" si="381"/>
        <v>513164</v>
      </c>
      <c r="G286" s="235">
        <f t="shared" si="381"/>
        <v>0</v>
      </c>
      <c r="H286" s="203">
        <f t="shared" si="381"/>
        <v>0</v>
      </c>
      <c r="I286" s="460">
        <f t="shared" si="381"/>
        <v>0</v>
      </c>
      <c r="J286" s="172">
        <f t="shared" si="381"/>
        <v>4300</v>
      </c>
      <c r="K286" s="459">
        <f t="shared" si="381"/>
        <v>0</v>
      </c>
      <c r="L286" s="460">
        <f t="shared" si="381"/>
        <v>4300</v>
      </c>
      <c r="M286" s="308">
        <f t="shared" si="381"/>
        <v>328</v>
      </c>
      <c r="N286" s="171">
        <f t="shared" si="381"/>
        <v>0</v>
      </c>
      <c r="O286" s="291">
        <f t="shared" si="381"/>
        <v>328</v>
      </c>
      <c r="P286" s="388"/>
    </row>
    <row r="287" spans="1:16" s="21" customFormat="1" ht="13.5" hidden="1" thickTop="1" thickBot="1" x14ac:dyDescent="0.3">
      <c r="A287" s="951" t="s">
        <v>262</v>
      </c>
      <c r="B287" s="952"/>
      <c r="C287" s="179">
        <f t="shared" si="367"/>
        <v>0</v>
      </c>
      <c r="D287" s="236">
        <f>SUM(D24,D25,D41)-D51</f>
        <v>0</v>
      </c>
      <c r="E287" s="174">
        <f t="shared" ref="E287:F287" si="382">SUM(E24,E25,E41)-E51</f>
        <v>0</v>
      </c>
      <c r="F287" s="175">
        <f t="shared" si="382"/>
        <v>0</v>
      </c>
      <c r="G287" s="236">
        <f>SUM(G24,G25,G41)-G51</f>
        <v>0</v>
      </c>
      <c r="H287" s="266">
        <f t="shared" ref="H287:I287" si="383">SUM(H24,H25,H41)-H51</f>
        <v>0</v>
      </c>
      <c r="I287" s="292">
        <f t="shared" si="383"/>
        <v>0</v>
      </c>
      <c r="J287" s="266">
        <f>(J26+J43)-J51</f>
        <v>0</v>
      </c>
      <c r="K287" s="174">
        <f t="shared" ref="K287:L287" si="384">(K26+K43)-K51</f>
        <v>0</v>
      </c>
      <c r="L287" s="173">
        <f t="shared" si="384"/>
        <v>0</v>
      </c>
      <c r="M287" s="179">
        <f>M24-M50</f>
        <v>0</v>
      </c>
      <c r="N287" s="174">
        <f t="shared" ref="N287" si="385">N45-N51</f>
        <v>0</v>
      </c>
      <c r="O287" s="292">
        <f>O20-O50</f>
        <v>0</v>
      </c>
      <c r="P287" s="389"/>
    </row>
    <row r="288" spans="1:16" s="21" customFormat="1" ht="12.75" hidden="1" thickTop="1" x14ac:dyDescent="0.25">
      <c r="A288" s="953" t="s">
        <v>263</v>
      </c>
      <c r="B288" s="954"/>
      <c r="C288" s="160">
        <f t="shared" si="367"/>
        <v>0</v>
      </c>
      <c r="D288" s="237">
        <f t="shared" ref="D288:O288" si="386">SUM(D289,D290)-D297+D298</f>
        <v>0</v>
      </c>
      <c r="E288" s="157">
        <f t="shared" si="386"/>
        <v>0</v>
      </c>
      <c r="F288" s="169">
        <f t="shared" si="386"/>
        <v>0</v>
      </c>
      <c r="G288" s="237">
        <f t="shared" si="386"/>
        <v>0</v>
      </c>
      <c r="H288" s="267">
        <f t="shared" si="386"/>
        <v>0</v>
      </c>
      <c r="I288" s="158">
        <f t="shared" si="386"/>
        <v>0</v>
      </c>
      <c r="J288" s="267">
        <f t="shared" si="386"/>
        <v>0</v>
      </c>
      <c r="K288" s="157">
        <f t="shared" si="386"/>
        <v>0</v>
      </c>
      <c r="L288" s="156">
        <f t="shared" si="386"/>
        <v>0</v>
      </c>
      <c r="M288" s="160">
        <f t="shared" si="386"/>
        <v>0</v>
      </c>
      <c r="N288" s="157">
        <f t="shared" si="386"/>
        <v>0</v>
      </c>
      <c r="O288" s="158">
        <f t="shared" si="386"/>
        <v>0</v>
      </c>
      <c r="P288" s="390"/>
    </row>
    <row r="289" spans="1:16" s="21" customFormat="1" ht="13.5" hidden="1" thickTop="1" thickBot="1" x14ac:dyDescent="0.3">
      <c r="A289" s="88" t="s">
        <v>264</v>
      </c>
      <c r="B289" s="88" t="s">
        <v>265</v>
      </c>
      <c r="C289" s="89">
        <f t="shared" si="367"/>
        <v>0</v>
      </c>
      <c r="D289" s="219">
        <f t="shared" ref="D289:O289" si="387">D21-D283</f>
        <v>0</v>
      </c>
      <c r="E289" s="90">
        <f t="shared" si="387"/>
        <v>0</v>
      </c>
      <c r="F289" s="277">
        <f t="shared" si="387"/>
        <v>0</v>
      </c>
      <c r="G289" s="219">
        <f t="shared" si="387"/>
        <v>0</v>
      </c>
      <c r="H289" s="252">
        <f t="shared" si="387"/>
        <v>0</v>
      </c>
      <c r="I289" s="91">
        <f t="shared" si="387"/>
        <v>0</v>
      </c>
      <c r="J289" s="252">
        <f t="shared" si="387"/>
        <v>0</v>
      </c>
      <c r="K289" s="90">
        <f t="shared" si="387"/>
        <v>0</v>
      </c>
      <c r="L289" s="177">
        <f t="shared" si="387"/>
        <v>0</v>
      </c>
      <c r="M289" s="89">
        <f t="shared" si="387"/>
        <v>0</v>
      </c>
      <c r="N289" s="90">
        <f t="shared" si="387"/>
        <v>0</v>
      </c>
      <c r="O289" s="91">
        <f t="shared" si="387"/>
        <v>0</v>
      </c>
      <c r="P289" s="340"/>
    </row>
    <row r="290" spans="1:16" s="21" customFormat="1" ht="12.75" hidden="1" thickTop="1" x14ac:dyDescent="0.25">
      <c r="A290" s="176" t="s">
        <v>266</v>
      </c>
      <c r="B290" s="176" t="s">
        <v>267</v>
      </c>
      <c r="C290" s="160">
        <f t="shared" si="367"/>
        <v>0</v>
      </c>
      <c r="D290" s="237">
        <f t="shared" ref="D290:O290" si="388">SUM(D291,D293,D295)-SUM(D292,D294,D296)</f>
        <v>0</v>
      </c>
      <c r="E290" s="157">
        <f t="shared" si="388"/>
        <v>0</v>
      </c>
      <c r="F290" s="169">
        <f t="shared" si="388"/>
        <v>0</v>
      </c>
      <c r="G290" s="237">
        <f t="shared" si="388"/>
        <v>0</v>
      </c>
      <c r="H290" s="267">
        <f t="shared" si="388"/>
        <v>0</v>
      </c>
      <c r="I290" s="158">
        <f t="shared" si="388"/>
        <v>0</v>
      </c>
      <c r="J290" s="267">
        <f t="shared" si="388"/>
        <v>0</v>
      </c>
      <c r="K290" s="157">
        <f t="shared" si="388"/>
        <v>0</v>
      </c>
      <c r="L290" s="156">
        <f t="shared" si="388"/>
        <v>0</v>
      </c>
      <c r="M290" s="160">
        <f t="shared" si="388"/>
        <v>0</v>
      </c>
      <c r="N290" s="157">
        <f t="shared" si="388"/>
        <v>0</v>
      </c>
      <c r="O290" s="158">
        <f t="shared" si="388"/>
        <v>0</v>
      </c>
      <c r="P290" s="390"/>
    </row>
    <row r="291" spans="1:16" ht="12.75" hidden="1" thickTop="1" x14ac:dyDescent="0.25">
      <c r="A291" s="153" t="s">
        <v>268</v>
      </c>
      <c r="B291" s="83" t="s">
        <v>269</v>
      </c>
      <c r="C291" s="64">
        <f t="shared" si="367"/>
        <v>0</v>
      </c>
      <c r="D291" s="234"/>
      <c r="E291" s="66"/>
      <c r="F291" s="144">
        <f t="shared" ref="F291:F298" si="389">D291+E291</f>
        <v>0</v>
      </c>
      <c r="G291" s="234"/>
      <c r="H291" s="265"/>
      <c r="I291" s="304">
        <f t="shared" ref="I291:I298" si="390">G291+H291</f>
        <v>0</v>
      </c>
      <c r="J291" s="265"/>
      <c r="K291" s="66"/>
      <c r="L291" s="195">
        <f t="shared" ref="L291:L298" si="391">J291+K291</f>
        <v>0</v>
      </c>
      <c r="M291" s="326"/>
      <c r="N291" s="66"/>
      <c r="O291" s="304">
        <f t="shared" ref="O291:O298" si="392">M291+N291</f>
        <v>0</v>
      </c>
      <c r="P291" s="384"/>
    </row>
    <row r="292" spans="1:16" ht="24.75" hidden="1" thickTop="1" x14ac:dyDescent="0.25">
      <c r="A292" s="145" t="s">
        <v>270</v>
      </c>
      <c r="B292" s="37" t="s">
        <v>271</v>
      </c>
      <c r="C292" s="58">
        <f t="shared" si="367"/>
        <v>0</v>
      </c>
      <c r="D292" s="225"/>
      <c r="E292" s="60"/>
      <c r="F292" s="146">
        <f t="shared" si="389"/>
        <v>0</v>
      </c>
      <c r="G292" s="225"/>
      <c r="H292" s="257"/>
      <c r="I292" s="114">
        <f t="shared" si="390"/>
        <v>0</v>
      </c>
      <c r="J292" s="257"/>
      <c r="K292" s="60"/>
      <c r="L292" s="135">
        <f t="shared" si="391"/>
        <v>0</v>
      </c>
      <c r="M292" s="320"/>
      <c r="N292" s="60"/>
      <c r="O292" s="114">
        <f t="shared" si="392"/>
        <v>0</v>
      </c>
      <c r="P292" s="111"/>
    </row>
    <row r="293" spans="1:16" ht="12.75" hidden="1" thickTop="1" x14ac:dyDescent="0.25">
      <c r="A293" s="145" t="s">
        <v>272</v>
      </c>
      <c r="B293" s="37" t="s">
        <v>273</v>
      </c>
      <c r="C293" s="58">
        <f t="shared" si="367"/>
        <v>0</v>
      </c>
      <c r="D293" s="225"/>
      <c r="E293" s="60"/>
      <c r="F293" s="146">
        <f t="shared" si="389"/>
        <v>0</v>
      </c>
      <c r="G293" s="225"/>
      <c r="H293" s="257"/>
      <c r="I293" s="114">
        <f t="shared" si="390"/>
        <v>0</v>
      </c>
      <c r="J293" s="257"/>
      <c r="K293" s="60"/>
      <c r="L293" s="135">
        <f t="shared" si="391"/>
        <v>0</v>
      </c>
      <c r="M293" s="320"/>
      <c r="N293" s="60"/>
      <c r="O293" s="114">
        <f t="shared" si="392"/>
        <v>0</v>
      </c>
      <c r="P293" s="111"/>
    </row>
    <row r="294" spans="1:16" ht="24.75" hidden="1" thickTop="1" x14ac:dyDescent="0.25">
      <c r="A294" s="145" t="s">
        <v>274</v>
      </c>
      <c r="B294" s="37" t="s">
        <v>275</v>
      </c>
      <c r="C294" s="58">
        <f>F294+I294+L294+O294</f>
        <v>0</v>
      </c>
      <c r="D294" s="225"/>
      <c r="E294" s="60"/>
      <c r="F294" s="146">
        <f t="shared" si="389"/>
        <v>0</v>
      </c>
      <c r="G294" s="225"/>
      <c r="H294" s="257"/>
      <c r="I294" s="114">
        <f t="shared" si="390"/>
        <v>0</v>
      </c>
      <c r="J294" s="257"/>
      <c r="K294" s="60"/>
      <c r="L294" s="135">
        <f t="shared" si="391"/>
        <v>0</v>
      </c>
      <c r="M294" s="320"/>
      <c r="N294" s="60"/>
      <c r="O294" s="114">
        <f t="shared" si="392"/>
        <v>0</v>
      </c>
      <c r="P294" s="111"/>
    </row>
    <row r="295" spans="1:16" ht="12.75" hidden="1" thickTop="1" x14ac:dyDescent="0.25">
      <c r="A295" s="145" t="s">
        <v>276</v>
      </c>
      <c r="B295" s="37" t="s">
        <v>277</v>
      </c>
      <c r="C295" s="58">
        <f t="shared" si="367"/>
        <v>0</v>
      </c>
      <c r="D295" s="225"/>
      <c r="E295" s="60"/>
      <c r="F295" s="146">
        <f t="shared" si="389"/>
        <v>0</v>
      </c>
      <c r="G295" s="225"/>
      <c r="H295" s="257"/>
      <c r="I295" s="114">
        <f t="shared" si="390"/>
        <v>0</v>
      </c>
      <c r="J295" s="257"/>
      <c r="K295" s="60"/>
      <c r="L295" s="135">
        <f t="shared" si="391"/>
        <v>0</v>
      </c>
      <c r="M295" s="320"/>
      <c r="N295" s="60"/>
      <c r="O295" s="114">
        <f t="shared" si="392"/>
        <v>0</v>
      </c>
      <c r="P295" s="111"/>
    </row>
    <row r="296" spans="1:16" ht="24.75" hidden="1" thickTop="1" x14ac:dyDescent="0.25">
      <c r="A296" s="154" t="s">
        <v>278</v>
      </c>
      <c r="B296" s="155" t="s">
        <v>279</v>
      </c>
      <c r="C296" s="126">
        <f t="shared" si="367"/>
        <v>0</v>
      </c>
      <c r="D296" s="230"/>
      <c r="E296" s="128"/>
      <c r="F296" s="141">
        <f t="shared" si="389"/>
        <v>0</v>
      </c>
      <c r="G296" s="230"/>
      <c r="H296" s="261"/>
      <c r="I296" s="305">
        <f t="shared" si="390"/>
        <v>0</v>
      </c>
      <c r="J296" s="261"/>
      <c r="K296" s="128"/>
      <c r="L296" s="140">
        <f t="shared" si="391"/>
        <v>0</v>
      </c>
      <c r="M296" s="323"/>
      <c r="N296" s="128"/>
      <c r="O296" s="305">
        <f t="shared" si="392"/>
        <v>0</v>
      </c>
      <c r="P296" s="385"/>
    </row>
    <row r="297" spans="1:16" s="21" customFormat="1" ht="13.5" hidden="1" thickTop="1" thickBot="1" x14ac:dyDescent="0.3">
      <c r="A297" s="178" t="s">
        <v>280</v>
      </c>
      <c r="B297" s="178" t="s">
        <v>281</v>
      </c>
      <c r="C297" s="179">
        <f t="shared" si="367"/>
        <v>0</v>
      </c>
      <c r="D297" s="238"/>
      <c r="E297" s="180"/>
      <c r="F297" s="175">
        <f t="shared" si="389"/>
        <v>0</v>
      </c>
      <c r="G297" s="238"/>
      <c r="H297" s="268"/>
      <c r="I297" s="292">
        <f t="shared" si="390"/>
        <v>0</v>
      </c>
      <c r="J297" s="268"/>
      <c r="K297" s="180"/>
      <c r="L297" s="173">
        <f t="shared" si="391"/>
        <v>0</v>
      </c>
      <c r="M297" s="327"/>
      <c r="N297" s="180"/>
      <c r="O297" s="292">
        <f t="shared" si="392"/>
        <v>0</v>
      </c>
      <c r="P297" s="389"/>
    </row>
    <row r="298" spans="1:16" s="21" customFormat="1" ht="48.75" hidden="1" thickTop="1" x14ac:dyDescent="0.25">
      <c r="A298" s="176" t="s">
        <v>282</v>
      </c>
      <c r="B298" s="159" t="s">
        <v>283</v>
      </c>
      <c r="C298" s="160">
        <f t="shared" si="367"/>
        <v>0</v>
      </c>
      <c r="D298" s="229"/>
      <c r="E298" s="121"/>
      <c r="F298" s="280">
        <f t="shared" si="389"/>
        <v>0</v>
      </c>
      <c r="G298" s="229"/>
      <c r="H298" s="260"/>
      <c r="I298" s="117">
        <f t="shared" si="390"/>
        <v>0</v>
      </c>
      <c r="J298" s="260"/>
      <c r="K298" s="121"/>
      <c r="L298" s="125">
        <f t="shared" si="391"/>
        <v>0</v>
      </c>
      <c r="M298" s="322"/>
      <c r="N298" s="121"/>
      <c r="O298" s="117">
        <f t="shared" si="392"/>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jkt2NhNmXQm6VPkuruJTRLJMT10rq2WOUGdU77ZUgrVxtpU6j4udwS15zA/qVVfgMNvr352eKxX60Xwm5v5IA==" saltValue="titHmM1gwBmB22UvnzUAaQ==" spinCount="100000" sheet="1" objects="1" scenarios="1"/>
  <autoFilter ref="A18:P298">
    <filterColumn colId="2">
      <filters blank="1">
        <filter val="1 132"/>
        <filter val="1 400"/>
        <filter val="1 450"/>
        <filter val="1 592"/>
        <filter val="1 828"/>
        <filter val="1 984"/>
        <filter val="100 180"/>
        <filter val="107 775"/>
        <filter val="115"/>
        <filter val="130"/>
        <filter val="14 717"/>
        <filter val="145"/>
        <filter val="15 593"/>
        <filter val="16 995"/>
        <filter val="166"/>
        <filter val="18 636"/>
        <filter val="19 271"/>
        <filter val="2 011"/>
        <filter val="2 092"/>
        <filter val="2 206"/>
        <filter val="2 211"/>
        <filter val="2 578"/>
        <filter val="2 608"/>
        <filter val="200"/>
        <filter val="23 670"/>
        <filter val="24 219"/>
        <filter val="245 786"/>
        <filter val="27 098"/>
        <filter val="28 243"/>
        <filter val="28 668"/>
        <filter val="3 428"/>
        <filter val="3 645"/>
        <filter val="309 112"/>
        <filter val="35"/>
        <filter val="37"/>
        <filter val="380"/>
        <filter val="4 300"/>
        <filter val="4 301"/>
        <filter val="4 630"/>
        <filter val="40 341"/>
        <filter val="400"/>
        <filter val="405"/>
        <filter val="416 887"/>
        <filter val="5 760"/>
        <filter val="5 794"/>
        <filter val="500"/>
        <filter val="513 492"/>
        <filter val="517 067"/>
        <filter val="517 792"/>
        <filter val="550"/>
        <filter val="562"/>
        <filter val="6 308"/>
        <filter val="63 326"/>
        <filter val="680"/>
        <filter val="695"/>
        <filter val="725"/>
        <filter val="734"/>
        <filter val="74 881"/>
        <filter val="750"/>
        <filter val="783"/>
        <filter val="79 107"/>
        <filter val="8 897"/>
        <filter val="9 525"/>
        <filter val="95"/>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12.pielikums Jūrmalas pilsētas domes
2018.gada 15.marta saistošajiem noteikumiem Nr.11
(protokols Nr.4, 28.punkts)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47"/>
  <sheetViews>
    <sheetView view="pageLayout" zoomScaleNormal="100" workbookViewId="0">
      <selection activeCell="L10" sqref="L10"/>
    </sheetView>
  </sheetViews>
  <sheetFormatPr defaultColWidth="9.140625" defaultRowHeight="12" outlineLevelCol="1" x14ac:dyDescent="0.25"/>
  <cols>
    <col min="1" max="1" width="3.28515625" style="475" bestFit="1" customWidth="1"/>
    <col min="2" max="2" width="32" style="475" customWidth="1"/>
    <col min="3" max="3" width="10.5703125" style="475" customWidth="1"/>
    <col min="4" max="4" width="11" style="475" hidden="1" customWidth="1" outlineLevel="1"/>
    <col min="5" max="5" width="9.7109375" style="475" hidden="1" customWidth="1" outlineLevel="1"/>
    <col min="6" max="6" width="10.5703125" style="475" hidden="1" customWidth="1" outlineLevel="1"/>
    <col min="7" max="7" width="10.140625" style="475" hidden="1" customWidth="1" outlineLevel="1"/>
    <col min="8" max="8" width="11" style="475" customWidth="1" collapsed="1"/>
    <col min="9" max="9" width="11.42578125" style="475" customWidth="1"/>
    <col min="10" max="10" width="26.140625" style="475" hidden="1" customWidth="1" outlineLevel="1"/>
    <col min="11" max="11" width="17" style="475" customWidth="1" collapsed="1"/>
    <col min="12" max="16384" width="9.140625" style="475"/>
  </cols>
  <sheetData>
    <row r="1" spans="1:13" x14ac:dyDescent="0.2">
      <c r="K1" s="476" t="s">
        <v>397</v>
      </c>
    </row>
    <row r="2" spans="1:13" x14ac:dyDescent="0.2">
      <c r="K2" s="476" t="s">
        <v>398</v>
      </c>
    </row>
    <row r="3" spans="1:13" x14ac:dyDescent="0.25">
      <c r="A3" s="1017" t="s">
        <v>440</v>
      </c>
      <c r="B3" s="1017"/>
      <c r="C3" s="477"/>
    </row>
    <row r="4" spans="1:13" x14ac:dyDescent="0.25">
      <c r="A4" s="1017" t="s">
        <v>441</v>
      </c>
      <c r="B4" s="1017"/>
      <c r="C4" s="478"/>
    </row>
    <row r="5" spans="1:13" ht="15.75" x14ac:dyDescent="0.25">
      <c r="A5" s="1028" t="s">
        <v>399</v>
      </c>
      <c r="B5" s="1028"/>
      <c r="C5" s="1028"/>
      <c r="D5" s="1028"/>
      <c r="E5" s="1028"/>
      <c r="F5" s="1028"/>
      <c r="G5" s="1028"/>
      <c r="H5" s="1028"/>
      <c r="I5" s="1028"/>
      <c r="J5" s="1028"/>
      <c r="K5" s="1028"/>
    </row>
    <row r="6" spans="1:13" ht="15.75" x14ac:dyDescent="0.25">
      <c r="A6" s="479"/>
      <c r="B6" s="479"/>
      <c r="C6" s="479"/>
      <c r="D6" s="479"/>
      <c r="E6" s="479"/>
      <c r="F6" s="479"/>
      <c r="G6" s="479"/>
      <c r="H6" s="479"/>
      <c r="I6" s="479"/>
      <c r="J6" s="479"/>
      <c r="K6" s="479"/>
    </row>
    <row r="7" spans="1:13" ht="15.75" x14ac:dyDescent="0.25">
      <c r="A7" s="475" t="s">
        <v>400</v>
      </c>
      <c r="C7" s="480"/>
      <c r="D7" s="480"/>
      <c r="E7" s="480"/>
      <c r="F7" s="480"/>
      <c r="G7" s="480"/>
      <c r="H7" s="480"/>
      <c r="I7" s="480"/>
      <c r="J7" s="480"/>
      <c r="K7" s="480"/>
    </row>
    <row r="8" spans="1:13" x14ac:dyDescent="0.25">
      <c r="A8" s="1017" t="s">
        <v>401</v>
      </c>
      <c r="B8" s="1017"/>
    </row>
    <row r="9" spans="1:13" x14ac:dyDescent="0.25">
      <c r="A9" s="1017" t="s">
        <v>402</v>
      </c>
      <c r="B9" s="1017"/>
      <c r="C9" s="481"/>
      <c r="D9" s="481"/>
      <c r="E9" s="481"/>
      <c r="F9" s="481"/>
      <c r="G9" s="481"/>
      <c r="H9" s="481"/>
      <c r="I9" s="481"/>
      <c r="J9" s="481"/>
      <c r="K9" s="481"/>
    </row>
    <row r="10" spans="1:13" s="482" customFormat="1" ht="25.5" customHeight="1" x14ac:dyDescent="0.2">
      <c r="A10" s="1022" t="s">
        <v>403</v>
      </c>
      <c r="B10" s="1022" t="s">
        <v>404</v>
      </c>
      <c r="C10" s="1022" t="s">
        <v>405</v>
      </c>
      <c r="D10" s="1018" t="s">
        <v>406</v>
      </c>
      <c r="E10" s="1019"/>
      <c r="F10" s="1026" t="s">
        <v>407</v>
      </c>
      <c r="G10" s="1027"/>
      <c r="H10" s="1018" t="s">
        <v>408</v>
      </c>
      <c r="I10" s="1019"/>
      <c r="J10" s="1020" t="s">
        <v>318</v>
      </c>
      <c r="K10" s="1022" t="s">
        <v>409</v>
      </c>
    </row>
    <row r="11" spans="1:13" s="482" customFormat="1" ht="24.75" customHeight="1" x14ac:dyDescent="0.2">
      <c r="A11" s="1023"/>
      <c r="B11" s="1023"/>
      <c r="C11" s="1023"/>
      <c r="D11" s="483" t="s">
        <v>14</v>
      </c>
      <c r="E11" s="484" t="s">
        <v>410</v>
      </c>
      <c r="F11" s="483" t="s">
        <v>14</v>
      </c>
      <c r="G11" s="484" t="s">
        <v>410</v>
      </c>
      <c r="H11" s="483" t="s">
        <v>14</v>
      </c>
      <c r="I11" s="484" t="s">
        <v>410</v>
      </c>
      <c r="J11" s="1021"/>
      <c r="K11" s="1023"/>
    </row>
    <row r="12" spans="1:13" ht="12.75" customHeight="1" x14ac:dyDescent="0.25">
      <c r="A12" s="1024" t="s">
        <v>411</v>
      </c>
      <c r="B12" s="1025"/>
      <c r="C12" s="485"/>
      <c r="D12" s="485">
        <f>SUM(D13:D31)</f>
        <v>445916</v>
      </c>
      <c r="E12" s="485">
        <f t="shared" ref="E12:I12" si="0">SUM(E13:E31)</f>
        <v>37070</v>
      </c>
      <c r="F12" s="485">
        <f t="shared" si="0"/>
        <v>30800</v>
      </c>
      <c r="G12" s="485">
        <f>SUM(G13:G31)</f>
        <v>0</v>
      </c>
      <c r="H12" s="485">
        <f t="shared" si="0"/>
        <v>476716</v>
      </c>
      <c r="I12" s="485">
        <f t="shared" si="0"/>
        <v>37070</v>
      </c>
      <c r="J12" s="485"/>
      <c r="K12" s="485"/>
    </row>
    <row r="13" spans="1:13" s="491" customFormat="1" ht="48.75" customHeight="1" x14ac:dyDescent="0.25">
      <c r="A13" s="486">
        <v>1</v>
      </c>
      <c r="B13" s="487" t="s">
        <v>412</v>
      </c>
      <c r="C13" s="488">
        <v>2279</v>
      </c>
      <c r="D13" s="489">
        <v>9700</v>
      </c>
      <c r="E13" s="489"/>
      <c r="F13" s="489"/>
      <c r="G13" s="489"/>
      <c r="H13" s="489">
        <f>D13+F13</f>
        <v>9700</v>
      </c>
      <c r="I13" s="489">
        <f>E13+G13</f>
        <v>0</v>
      </c>
      <c r="J13" s="473"/>
      <c r="K13" s="490" t="s">
        <v>413</v>
      </c>
      <c r="M13" s="492"/>
    </row>
    <row r="14" spans="1:13" s="491" customFormat="1" ht="15" customHeight="1" x14ac:dyDescent="0.25">
      <c r="A14" s="486">
        <v>2</v>
      </c>
      <c r="B14" s="487" t="s">
        <v>414</v>
      </c>
      <c r="C14" s="488">
        <v>2239</v>
      </c>
      <c r="D14" s="489">
        <v>3400</v>
      </c>
      <c r="E14" s="489"/>
      <c r="F14" s="489"/>
      <c r="G14" s="489"/>
      <c r="H14" s="489">
        <f t="shared" ref="H14:I30" si="1">D14+F14</f>
        <v>3400</v>
      </c>
      <c r="I14" s="489">
        <f t="shared" si="1"/>
        <v>0</v>
      </c>
      <c r="J14" s="473"/>
      <c r="K14" s="490" t="s">
        <v>415</v>
      </c>
    </row>
    <row r="15" spans="1:13" s="491" customFormat="1" ht="12" customHeight="1" x14ac:dyDescent="0.25">
      <c r="A15" s="1008">
        <v>3</v>
      </c>
      <c r="B15" s="1011" t="s">
        <v>416</v>
      </c>
      <c r="C15" s="488">
        <v>2312</v>
      </c>
      <c r="D15" s="489">
        <v>4500</v>
      </c>
      <c r="E15" s="489"/>
      <c r="F15" s="489"/>
      <c r="G15" s="489"/>
      <c r="H15" s="489">
        <f t="shared" si="1"/>
        <v>4500</v>
      </c>
      <c r="I15" s="489">
        <f t="shared" si="1"/>
        <v>0</v>
      </c>
      <c r="J15" s="473"/>
      <c r="K15" s="1014" t="s">
        <v>415</v>
      </c>
    </row>
    <row r="16" spans="1:13" s="491" customFormat="1" x14ac:dyDescent="0.25">
      <c r="A16" s="1010"/>
      <c r="B16" s="1013"/>
      <c r="C16" s="488">
        <v>2279</v>
      </c>
      <c r="D16" s="489">
        <v>600</v>
      </c>
      <c r="E16" s="489"/>
      <c r="F16" s="489"/>
      <c r="G16" s="489"/>
      <c r="H16" s="489">
        <f t="shared" si="1"/>
        <v>600</v>
      </c>
      <c r="I16" s="489">
        <f t="shared" si="1"/>
        <v>0</v>
      </c>
      <c r="J16" s="473"/>
      <c r="K16" s="1016"/>
    </row>
    <row r="17" spans="1:11" s="491" customFormat="1" ht="15" customHeight="1" x14ac:dyDescent="0.25">
      <c r="A17" s="486">
        <v>4</v>
      </c>
      <c r="B17" s="487" t="s">
        <v>104</v>
      </c>
      <c r="C17" s="488">
        <v>2263</v>
      </c>
      <c r="D17" s="489">
        <v>24121</v>
      </c>
      <c r="E17" s="489"/>
      <c r="F17" s="489"/>
      <c r="G17" s="489"/>
      <c r="H17" s="489">
        <f t="shared" si="1"/>
        <v>24121</v>
      </c>
      <c r="I17" s="489">
        <f t="shared" si="1"/>
        <v>0</v>
      </c>
      <c r="J17" s="473"/>
      <c r="K17" s="490" t="s">
        <v>413</v>
      </c>
    </row>
    <row r="18" spans="1:11" s="491" customFormat="1" ht="15.75" customHeight="1" x14ac:dyDescent="0.25">
      <c r="A18" s="486">
        <v>5</v>
      </c>
      <c r="B18" s="487" t="s">
        <v>417</v>
      </c>
      <c r="C18" s="488">
        <v>2269</v>
      </c>
      <c r="D18" s="489">
        <v>3722</v>
      </c>
      <c r="E18" s="489"/>
      <c r="F18" s="489"/>
      <c r="G18" s="489"/>
      <c r="H18" s="489">
        <f t="shared" si="1"/>
        <v>3722</v>
      </c>
      <c r="I18" s="489">
        <f t="shared" si="1"/>
        <v>0</v>
      </c>
      <c r="J18" s="473"/>
      <c r="K18" s="490" t="s">
        <v>413</v>
      </c>
    </row>
    <row r="19" spans="1:11" s="491" customFormat="1" ht="15" customHeight="1" x14ac:dyDescent="0.25">
      <c r="A19" s="486">
        <v>6</v>
      </c>
      <c r="B19" s="487" t="s">
        <v>418</v>
      </c>
      <c r="C19" s="488">
        <v>2261</v>
      </c>
      <c r="D19" s="489">
        <v>56846</v>
      </c>
      <c r="E19" s="489">
        <v>37070</v>
      </c>
      <c r="F19" s="489"/>
      <c r="G19" s="489"/>
      <c r="H19" s="489">
        <f t="shared" si="1"/>
        <v>56846</v>
      </c>
      <c r="I19" s="489">
        <f t="shared" si="1"/>
        <v>37070</v>
      </c>
      <c r="J19" s="473"/>
      <c r="K19" s="490" t="s">
        <v>413</v>
      </c>
    </row>
    <row r="20" spans="1:11" s="491" customFormat="1" ht="12" customHeight="1" x14ac:dyDescent="0.25">
      <c r="A20" s="1008">
        <v>7</v>
      </c>
      <c r="B20" s="1011" t="s">
        <v>419</v>
      </c>
      <c r="C20" s="488">
        <v>2221</v>
      </c>
      <c r="D20" s="489">
        <f>11251-350</f>
        <v>10901</v>
      </c>
      <c r="E20" s="489"/>
      <c r="F20" s="489"/>
      <c r="G20" s="489"/>
      <c r="H20" s="489">
        <f t="shared" si="1"/>
        <v>10901</v>
      </c>
      <c r="I20" s="489">
        <f t="shared" si="1"/>
        <v>0</v>
      </c>
      <c r="J20" s="473"/>
      <c r="K20" s="1014" t="s">
        <v>413</v>
      </c>
    </row>
    <row r="21" spans="1:11" s="491" customFormat="1" ht="12" customHeight="1" x14ac:dyDescent="0.25">
      <c r="A21" s="1009"/>
      <c r="B21" s="1012"/>
      <c r="C21" s="493">
        <v>2222</v>
      </c>
      <c r="D21" s="494">
        <v>2006</v>
      </c>
      <c r="E21" s="494"/>
      <c r="F21" s="489"/>
      <c r="G21" s="489"/>
      <c r="H21" s="489">
        <f t="shared" si="1"/>
        <v>2006</v>
      </c>
      <c r="I21" s="489">
        <f t="shared" si="1"/>
        <v>0</v>
      </c>
      <c r="J21" s="473"/>
      <c r="K21" s="1015"/>
    </row>
    <row r="22" spans="1:11" s="491" customFormat="1" ht="12" customHeight="1" x14ac:dyDescent="0.25">
      <c r="A22" s="1009"/>
      <c r="B22" s="1012"/>
      <c r="C22" s="493">
        <v>2223</v>
      </c>
      <c r="D22" s="494">
        <v>10275</v>
      </c>
      <c r="E22" s="494"/>
      <c r="F22" s="489"/>
      <c r="G22" s="489"/>
      <c r="H22" s="489">
        <f t="shared" si="1"/>
        <v>10275</v>
      </c>
      <c r="I22" s="489">
        <f t="shared" si="1"/>
        <v>0</v>
      </c>
      <c r="J22" s="473"/>
      <c r="K22" s="1015"/>
    </row>
    <row r="23" spans="1:11" s="491" customFormat="1" x14ac:dyDescent="0.25">
      <c r="A23" s="1009"/>
      <c r="B23" s="1012"/>
      <c r="C23" s="493">
        <v>2243</v>
      </c>
      <c r="D23" s="494">
        <v>350</v>
      </c>
      <c r="E23" s="494"/>
      <c r="F23" s="489"/>
      <c r="G23" s="489"/>
      <c r="H23" s="489">
        <f t="shared" si="1"/>
        <v>350</v>
      </c>
      <c r="I23" s="489"/>
      <c r="J23" s="473"/>
      <c r="K23" s="1015"/>
    </row>
    <row r="24" spans="1:11" s="491" customFormat="1" ht="108" x14ac:dyDescent="0.25">
      <c r="A24" s="1010"/>
      <c r="B24" s="1013"/>
      <c r="C24" s="493">
        <v>2244</v>
      </c>
      <c r="D24" s="494">
        <v>261248</v>
      </c>
      <c r="E24" s="494"/>
      <c r="F24" s="489">
        <v>30800</v>
      </c>
      <c r="G24" s="489"/>
      <c r="H24" s="489">
        <f t="shared" si="1"/>
        <v>292048</v>
      </c>
      <c r="I24" s="489">
        <f t="shared" si="1"/>
        <v>0</v>
      </c>
      <c r="J24" s="473" t="s">
        <v>396</v>
      </c>
      <c r="K24" s="1016"/>
    </row>
    <row r="25" spans="1:11" s="491" customFormat="1" ht="15" customHeight="1" x14ac:dyDescent="0.25">
      <c r="A25" s="495">
        <v>8</v>
      </c>
      <c r="B25" s="496" t="s">
        <v>420</v>
      </c>
      <c r="C25" s="493">
        <v>2247</v>
      </c>
      <c r="D25" s="494">
        <v>12650</v>
      </c>
      <c r="E25" s="494"/>
      <c r="F25" s="489"/>
      <c r="G25" s="489"/>
      <c r="H25" s="489">
        <f t="shared" si="1"/>
        <v>12650</v>
      </c>
      <c r="I25" s="489">
        <f t="shared" si="1"/>
        <v>0</v>
      </c>
      <c r="J25" s="473"/>
      <c r="K25" s="497" t="s">
        <v>413</v>
      </c>
    </row>
    <row r="26" spans="1:11" s="491" customFormat="1" ht="15" customHeight="1" x14ac:dyDescent="0.25">
      <c r="A26" s="498">
        <v>9</v>
      </c>
      <c r="B26" s="487" t="s">
        <v>421</v>
      </c>
      <c r="C26" s="499">
        <v>2279</v>
      </c>
      <c r="D26" s="489">
        <v>15000</v>
      </c>
      <c r="E26" s="489"/>
      <c r="F26" s="489"/>
      <c r="G26" s="489"/>
      <c r="H26" s="489">
        <f t="shared" si="1"/>
        <v>15000</v>
      </c>
      <c r="I26" s="489">
        <f t="shared" si="1"/>
        <v>0</v>
      </c>
      <c r="J26" s="473"/>
      <c r="K26" s="490" t="s">
        <v>422</v>
      </c>
    </row>
    <row r="27" spans="1:11" s="491" customFormat="1" ht="39.75" customHeight="1" x14ac:dyDescent="0.25">
      <c r="A27" s="498">
        <v>10</v>
      </c>
      <c r="B27" s="487" t="s">
        <v>423</v>
      </c>
      <c r="C27" s="488">
        <v>2279</v>
      </c>
      <c r="D27" s="489">
        <v>23497</v>
      </c>
      <c r="E27" s="489"/>
      <c r="F27" s="489"/>
      <c r="G27" s="489"/>
      <c r="H27" s="489">
        <f t="shared" si="1"/>
        <v>23497</v>
      </c>
      <c r="I27" s="489">
        <f t="shared" si="1"/>
        <v>0</v>
      </c>
      <c r="J27" s="473"/>
      <c r="K27" s="490" t="s">
        <v>422</v>
      </c>
    </row>
    <row r="28" spans="1:11" s="491" customFormat="1" ht="87.75" customHeight="1" x14ac:dyDescent="0.25">
      <c r="A28" s="498">
        <v>11</v>
      </c>
      <c r="B28" s="487" t="s">
        <v>424</v>
      </c>
      <c r="C28" s="499">
        <v>2279</v>
      </c>
      <c r="D28" s="489">
        <v>3000</v>
      </c>
      <c r="E28" s="489"/>
      <c r="F28" s="489"/>
      <c r="G28" s="489"/>
      <c r="H28" s="489">
        <f t="shared" si="1"/>
        <v>3000</v>
      </c>
      <c r="I28" s="489">
        <f t="shared" si="1"/>
        <v>0</v>
      </c>
      <c r="J28" s="489"/>
      <c r="K28" s="490" t="s">
        <v>422</v>
      </c>
    </row>
    <row r="29" spans="1:11" s="491" customFormat="1" ht="16.5" customHeight="1" x14ac:dyDescent="0.25">
      <c r="A29" s="486">
        <v>12</v>
      </c>
      <c r="B29" s="487" t="s">
        <v>425</v>
      </c>
      <c r="C29" s="488">
        <v>2519</v>
      </c>
      <c r="D29" s="489">
        <v>2100</v>
      </c>
      <c r="E29" s="489"/>
      <c r="F29" s="489"/>
      <c r="G29" s="489"/>
      <c r="H29" s="489">
        <f t="shared" si="1"/>
        <v>2100</v>
      </c>
      <c r="I29" s="489">
        <f t="shared" si="1"/>
        <v>0</v>
      </c>
      <c r="J29" s="489"/>
      <c r="K29" s="490" t="s">
        <v>422</v>
      </c>
    </row>
    <row r="30" spans="1:11" s="491" customFormat="1" ht="52.5" customHeight="1" x14ac:dyDescent="0.25">
      <c r="A30" s="486">
        <v>13</v>
      </c>
      <c r="B30" s="487" t="s">
        <v>426</v>
      </c>
      <c r="C30" s="488">
        <v>2276</v>
      </c>
      <c r="D30" s="489">
        <v>1000</v>
      </c>
      <c r="E30" s="489"/>
      <c r="F30" s="489"/>
      <c r="G30" s="489"/>
      <c r="H30" s="489">
        <f t="shared" si="1"/>
        <v>1000</v>
      </c>
      <c r="I30" s="489">
        <f t="shared" si="1"/>
        <v>0</v>
      </c>
      <c r="J30" s="489"/>
      <c r="K30" s="490" t="s">
        <v>422</v>
      </c>
    </row>
    <row r="31" spans="1:11" s="491" customFormat="1" ht="15" customHeight="1" x14ac:dyDescent="0.25">
      <c r="A31" s="486">
        <v>14</v>
      </c>
      <c r="B31" s="487" t="s">
        <v>427</v>
      </c>
      <c r="C31" s="488">
        <v>2279</v>
      </c>
      <c r="D31" s="489">
        <v>1000</v>
      </c>
      <c r="E31" s="489"/>
      <c r="F31" s="489"/>
      <c r="G31" s="489"/>
      <c r="H31" s="489">
        <f>D31+F31</f>
        <v>1000</v>
      </c>
      <c r="I31" s="489">
        <f>E31+G31</f>
        <v>0</v>
      </c>
      <c r="J31" s="489"/>
      <c r="K31" s="490" t="s">
        <v>422</v>
      </c>
    </row>
    <row r="33" spans="1:2" x14ac:dyDescent="0.25">
      <c r="A33" s="1017" t="s">
        <v>428</v>
      </c>
      <c r="B33" s="1017"/>
    </row>
    <row r="34" spans="1:2" x14ac:dyDescent="0.25">
      <c r="A34" s="1017" t="s">
        <v>429</v>
      </c>
      <c r="B34" s="1017"/>
    </row>
    <row r="35" spans="1:2" x14ac:dyDescent="0.25">
      <c r="A35" s="477"/>
      <c r="B35" s="477"/>
    </row>
    <row r="36" spans="1:2" x14ac:dyDescent="0.25">
      <c r="A36" s="475" t="s">
        <v>430</v>
      </c>
    </row>
    <row r="37" spans="1:2" x14ac:dyDescent="0.25">
      <c r="A37" s="475" t="s">
        <v>431</v>
      </c>
    </row>
    <row r="38" spans="1:2" x14ac:dyDescent="0.25">
      <c r="B38" s="475" t="s">
        <v>432</v>
      </c>
    </row>
    <row r="39" spans="1:2" s="482" customFormat="1" x14ac:dyDescent="0.2">
      <c r="B39" s="482" t="s">
        <v>433</v>
      </c>
    </row>
    <row r="40" spans="1:2" x14ac:dyDescent="0.25">
      <c r="B40" s="475" t="s">
        <v>434</v>
      </c>
    </row>
    <row r="41" spans="1:2" s="482" customFormat="1" x14ac:dyDescent="0.2">
      <c r="B41" s="482" t="s">
        <v>435</v>
      </c>
    </row>
    <row r="42" spans="1:2" s="482" customFormat="1" x14ac:dyDescent="0.2">
      <c r="A42" s="482" t="s">
        <v>436</v>
      </c>
    </row>
    <row r="43" spans="1:2" s="482" customFormat="1" x14ac:dyDescent="0.2">
      <c r="B43" s="482" t="s">
        <v>437</v>
      </c>
    </row>
    <row r="44" spans="1:2" s="482" customFormat="1" x14ac:dyDescent="0.2">
      <c r="B44" s="482" t="s">
        <v>438</v>
      </c>
    </row>
    <row r="46" spans="1:2" s="500" customFormat="1" ht="15.75" x14ac:dyDescent="0.25"/>
    <row r="47" spans="1:2" s="501" customFormat="1" ht="15" x14ac:dyDescent="0.25"/>
  </sheetData>
  <sheetProtection algorithmName="SHA-512" hashValue="zJPUkaHqZ64DQcM5Hv4dUoUUYMxJ0T/JR3wBDYi/OKBnS4JiAaExJ9cjWsYCPthwCQVlVbZVEWUBCxk0B0KNjA==" saltValue="bJxux/GWSRrrlTrn2XwCwg==" spinCount="100000" sheet="1" objects="1" scenarios="1"/>
  <mergeCells count="22">
    <mergeCell ref="A3:B3"/>
    <mergeCell ref="A4:B4"/>
    <mergeCell ref="A5:K5"/>
    <mergeCell ref="A8:B8"/>
    <mergeCell ref="A9:B9"/>
    <mergeCell ref="H10:I10"/>
    <mergeCell ref="J10:J11"/>
    <mergeCell ref="K10:K11"/>
    <mergeCell ref="A12:B12"/>
    <mergeCell ref="A15:A16"/>
    <mergeCell ref="B15:B16"/>
    <mergeCell ref="K15:K16"/>
    <mergeCell ref="A10:A11"/>
    <mergeCell ref="B10:B11"/>
    <mergeCell ref="C10:C11"/>
    <mergeCell ref="D10:E10"/>
    <mergeCell ref="F10:G10"/>
    <mergeCell ref="A20:A24"/>
    <mergeCell ref="B20:B24"/>
    <mergeCell ref="K20:K24"/>
    <mergeCell ref="A33:B33"/>
    <mergeCell ref="A34:B34"/>
  </mergeCells>
  <pageMargins left="0.98425196850393704" right="0.39370078740157483" top="0.59055118110236227" bottom="0.39370078740157483" header="0.23622047244094491" footer="0.23622047244094491"/>
  <pageSetup paperSize="9" scale="70" fitToWidth="0" fitToHeight="0" orientation="portrait" r:id="rId1"/>
  <headerFooter differentFirst="1">
    <oddFooter>&amp;L&amp;"Times New Roman,Regular"&amp;9&amp;D; &amp;T&amp;R&amp;"Times New Roman,Regular"&amp;9&amp;P (&amp;N)</oddFooter>
    <firstHeader xml:space="preserve">&amp;R&amp;"Times New Roman,Regular"&amp;9
13.pielikums Jūrmalas pilsētas domes
2018.gada 15.marta saistošajiem noteikumiem Nr.11
(protokols Nr.4, 28.punkts)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140"/>
  <sheetViews>
    <sheetView view="pageLayout" zoomScaleNormal="100" workbookViewId="0">
      <selection activeCell="P6" sqref="P6"/>
    </sheetView>
  </sheetViews>
  <sheetFormatPr defaultColWidth="9.140625" defaultRowHeight="12" outlineLevelCol="1" x14ac:dyDescent="0.25"/>
  <cols>
    <col min="1" max="1" width="3.42578125" style="521" customWidth="1"/>
    <col min="2" max="2" width="19.85546875" style="521" customWidth="1"/>
    <col min="3" max="3" width="9" style="521" customWidth="1"/>
    <col min="4" max="4" width="10" style="491" customWidth="1"/>
    <col min="5" max="6" width="12.42578125" style="491" hidden="1" customWidth="1" outlineLevel="1"/>
    <col min="7" max="8" width="10.85546875" style="491" hidden="1" customWidth="1" outlineLevel="1"/>
    <col min="9" max="9" width="10.5703125" style="491" customWidth="1" collapsed="1"/>
    <col min="10" max="10" width="10.28515625" style="491" customWidth="1"/>
    <col min="11" max="11" width="29.140625" style="491" hidden="1" customWidth="1" outlineLevel="1"/>
    <col min="12" max="12" width="17.85546875" style="491" customWidth="1" collapsed="1"/>
    <col min="13" max="16384" width="9.140625" style="491"/>
  </cols>
  <sheetData>
    <row r="1" spans="1:12" x14ac:dyDescent="0.2">
      <c r="L1" s="476" t="s">
        <v>452</v>
      </c>
    </row>
    <row r="2" spans="1:12" x14ac:dyDescent="0.2">
      <c r="L2" s="476" t="s">
        <v>398</v>
      </c>
    </row>
    <row r="3" spans="1:12" x14ac:dyDescent="0.25">
      <c r="A3" s="1057" t="s">
        <v>0</v>
      </c>
      <c r="B3" s="1057"/>
      <c r="C3" s="1057" t="s">
        <v>389</v>
      </c>
      <c r="D3" s="1057"/>
      <c r="E3" s="1057"/>
      <c r="F3" s="1057"/>
      <c r="G3" s="1057"/>
      <c r="H3" s="1057"/>
      <c r="I3" s="1057"/>
      <c r="J3" s="1057"/>
      <c r="K3" s="1057"/>
      <c r="L3" s="1057"/>
    </row>
    <row r="4" spans="1:12" x14ac:dyDescent="0.25">
      <c r="A4" s="1057" t="s">
        <v>1</v>
      </c>
      <c r="B4" s="1057"/>
      <c r="C4" s="1057">
        <v>90000056357</v>
      </c>
      <c r="D4" s="1057"/>
      <c r="E4" s="1057"/>
      <c r="F4" s="1057"/>
      <c r="G4" s="1057"/>
      <c r="H4" s="1057"/>
      <c r="I4" s="1057"/>
      <c r="J4" s="1057"/>
      <c r="K4" s="1057"/>
      <c r="L4" s="1057"/>
    </row>
    <row r="5" spans="1:12" ht="15.75" x14ac:dyDescent="0.25">
      <c r="A5" s="1060" t="s">
        <v>399</v>
      </c>
      <c r="B5" s="1060"/>
      <c r="C5" s="1060"/>
      <c r="D5" s="1060"/>
      <c r="E5" s="1060"/>
      <c r="F5" s="1060"/>
      <c r="G5" s="1060"/>
      <c r="H5" s="1060"/>
      <c r="I5" s="1060"/>
      <c r="J5" s="1060"/>
      <c r="K5" s="1060"/>
      <c r="L5" s="1060"/>
    </row>
    <row r="6" spans="1:12" ht="15.75" x14ac:dyDescent="0.25">
      <c r="A6" s="522"/>
      <c r="B6" s="522"/>
      <c r="C6" s="522"/>
      <c r="D6" s="522"/>
      <c r="E6" s="522"/>
      <c r="F6" s="522"/>
      <c r="G6" s="522"/>
      <c r="H6" s="522"/>
      <c r="I6" s="522"/>
      <c r="J6" s="522"/>
      <c r="K6" s="522"/>
      <c r="L6" s="522"/>
    </row>
    <row r="7" spans="1:12" ht="15.75" x14ac:dyDescent="0.25">
      <c r="A7" s="1057" t="s">
        <v>453</v>
      </c>
      <c r="B7" s="1057"/>
      <c r="C7" s="1059" t="s">
        <v>454</v>
      </c>
      <c r="D7" s="1059"/>
      <c r="E7" s="1059"/>
      <c r="F7" s="1059"/>
      <c r="G7" s="1059"/>
      <c r="H7" s="1059"/>
      <c r="I7" s="1059"/>
      <c r="J7" s="1059"/>
      <c r="K7" s="1059"/>
      <c r="L7" s="1059"/>
    </row>
    <row r="8" spans="1:12" x14ac:dyDescent="0.25">
      <c r="A8" s="1057" t="s">
        <v>455</v>
      </c>
      <c r="B8" s="1057"/>
      <c r="C8" s="1057" t="s">
        <v>444</v>
      </c>
      <c r="D8" s="1057"/>
      <c r="E8" s="1057"/>
      <c r="F8" s="1057"/>
      <c r="G8" s="1057"/>
      <c r="H8" s="1057"/>
      <c r="I8" s="1057"/>
      <c r="J8" s="1057"/>
      <c r="K8" s="1057"/>
      <c r="L8" s="1057"/>
    </row>
    <row r="9" spans="1:12" x14ac:dyDescent="0.25">
      <c r="A9" s="1057" t="s">
        <v>456</v>
      </c>
      <c r="B9" s="1057"/>
      <c r="C9" s="1058" t="s">
        <v>443</v>
      </c>
      <c r="D9" s="1058"/>
      <c r="E9" s="1058"/>
      <c r="F9" s="1058"/>
      <c r="G9" s="1058"/>
      <c r="H9" s="1058"/>
      <c r="I9" s="1058"/>
      <c r="J9" s="1058"/>
      <c r="K9" s="1058"/>
      <c r="L9" s="1058"/>
    </row>
    <row r="10" spans="1:12" ht="27.75" customHeight="1" x14ac:dyDescent="0.25">
      <c r="A10" s="1040" t="s">
        <v>403</v>
      </c>
      <c r="B10" s="1040" t="s">
        <v>404</v>
      </c>
      <c r="C10" s="1040"/>
      <c r="D10" s="1037" t="s">
        <v>405</v>
      </c>
      <c r="E10" s="1026" t="s">
        <v>406</v>
      </c>
      <c r="F10" s="1027"/>
      <c r="G10" s="1026" t="s">
        <v>407</v>
      </c>
      <c r="H10" s="1027"/>
      <c r="I10" s="1026" t="s">
        <v>408</v>
      </c>
      <c r="J10" s="1027"/>
      <c r="K10" s="1020" t="s">
        <v>318</v>
      </c>
      <c r="L10" s="1037" t="s">
        <v>409</v>
      </c>
    </row>
    <row r="11" spans="1:12" ht="31.5" customHeight="1" x14ac:dyDescent="0.25">
      <c r="A11" s="1040"/>
      <c r="B11" s="1040"/>
      <c r="C11" s="1040"/>
      <c r="D11" s="1037"/>
      <c r="E11" s="523" t="s">
        <v>457</v>
      </c>
      <c r="F11" s="523" t="s">
        <v>410</v>
      </c>
      <c r="G11" s="523" t="s">
        <v>457</v>
      </c>
      <c r="H11" s="523" t="s">
        <v>410</v>
      </c>
      <c r="I11" s="523" t="s">
        <v>457</v>
      </c>
      <c r="J11" s="523" t="s">
        <v>410</v>
      </c>
      <c r="K11" s="1021"/>
      <c r="L11" s="1037"/>
    </row>
    <row r="12" spans="1:12" x14ac:dyDescent="0.25">
      <c r="A12" s="1043" t="s">
        <v>411</v>
      </c>
      <c r="B12" s="1044"/>
      <c r="C12" s="1045"/>
      <c r="D12" s="524"/>
      <c r="E12" s="524">
        <f>SUM(E13:E28)</f>
        <v>1789633</v>
      </c>
      <c r="F12" s="524">
        <f t="shared" ref="F12:J12" si="0">SUM(F13:F28)</f>
        <v>0</v>
      </c>
      <c r="G12" s="524">
        <f>SUM(G13:G28)</f>
        <v>483385</v>
      </c>
      <c r="H12" s="524">
        <f t="shared" si="0"/>
        <v>145444</v>
      </c>
      <c r="I12" s="524">
        <f t="shared" si="0"/>
        <v>2273018</v>
      </c>
      <c r="J12" s="524">
        <f t="shared" si="0"/>
        <v>145444</v>
      </c>
      <c r="K12" s="524"/>
      <c r="L12" s="524"/>
    </row>
    <row r="13" spans="1:12" ht="48" customHeight="1" x14ac:dyDescent="0.25">
      <c r="A13" s="486">
        <v>1</v>
      </c>
      <c r="B13" s="1041" t="s">
        <v>458</v>
      </c>
      <c r="C13" s="1042"/>
      <c r="D13" s="525">
        <v>3320</v>
      </c>
      <c r="E13" s="526">
        <v>1425000</v>
      </c>
      <c r="F13" s="526">
        <v>0</v>
      </c>
      <c r="G13" s="526">
        <v>394231</v>
      </c>
      <c r="H13" s="526">
        <v>41386</v>
      </c>
      <c r="I13" s="526">
        <f>E13+G13</f>
        <v>1819231</v>
      </c>
      <c r="J13" s="526">
        <f>F13+H13</f>
        <v>41386</v>
      </c>
      <c r="K13" s="526" t="s">
        <v>459</v>
      </c>
      <c r="L13" s="527" t="s">
        <v>460</v>
      </c>
    </row>
    <row r="14" spans="1:12" ht="48" customHeight="1" x14ac:dyDescent="0.25">
      <c r="A14" s="486">
        <v>2</v>
      </c>
      <c r="B14" s="1041" t="s">
        <v>461</v>
      </c>
      <c r="C14" s="1042"/>
      <c r="D14" s="525">
        <v>3310</v>
      </c>
      <c r="E14" s="526">
        <f>128000+11383</f>
        <v>139383</v>
      </c>
      <c r="F14" s="526">
        <v>0</v>
      </c>
      <c r="G14" s="526"/>
      <c r="H14" s="526"/>
      <c r="I14" s="526">
        <f t="shared" ref="I14:J28" si="1">E14+G14</f>
        <v>139383</v>
      </c>
      <c r="J14" s="526">
        <f t="shared" si="1"/>
        <v>0</v>
      </c>
      <c r="K14" s="526"/>
      <c r="L14" s="527" t="s">
        <v>460</v>
      </c>
    </row>
    <row r="15" spans="1:12" ht="24.75" customHeight="1" x14ac:dyDescent="0.25">
      <c r="A15" s="486">
        <v>3</v>
      </c>
      <c r="B15" s="1046" t="s">
        <v>462</v>
      </c>
      <c r="C15" s="1047"/>
      <c r="D15" s="528">
        <v>2232</v>
      </c>
      <c r="E15" s="529">
        <f>8000+5385</f>
        <v>13385</v>
      </c>
      <c r="F15" s="529">
        <v>0</v>
      </c>
      <c r="G15" s="526"/>
      <c r="H15" s="526"/>
      <c r="I15" s="526">
        <f t="shared" si="1"/>
        <v>13385</v>
      </c>
      <c r="J15" s="526">
        <f t="shared" si="1"/>
        <v>0</v>
      </c>
      <c r="K15" s="529"/>
      <c r="L15" s="527" t="s">
        <v>460</v>
      </c>
    </row>
    <row r="16" spans="1:12" ht="15.75" customHeight="1" x14ac:dyDescent="0.25">
      <c r="A16" s="486">
        <v>4</v>
      </c>
      <c r="B16" s="1046" t="s">
        <v>463</v>
      </c>
      <c r="C16" s="1047"/>
      <c r="D16" s="528">
        <v>2390</v>
      </c>
      <c r="E16" s="529">
        <v>500</v>
      </c>
      <c r="F16" s="529">
        <v>0</v>
      </c>
      <c r="G16" s="526"/>
      <c r="H16" s="526"/>
      <c r="I16" s="526">
        <f t="shared" si="1"/>
        <v>500</v>
      </c>
      <c r="J16" s="526">
        <f t="shared" si="1"/>
        <v>0</v>
      </c>
      <c r="K16" s="529"/>
      <c r="L16" s="527" t="s">
        <v>460</v>
      </c>
    </row>
    <row r="17" spans="1:12" ht="36" x14ac:dyDescent="0.25">
      <c r="A17" s="1008">
        <v>5</v>
      </c>
      <c r="B17" s="1048" t="s">
        <v>464</v>
      </c>
      <c r="C17" s="1049"/>
      <c r="D17" s="525">
        <v>5240</v>
      </c>
      <c r="E17" s="526">
        <f>21744+7000</f>
        <v>28744</v>
      </c>
      <c r="F17" s="526">
        <v>0</v>
      </c>
      <c r="G17" s="526">
        <f>10872+4000</f>
        <v>14872</v>
      </c>
      <c r="H17" s="526"/>
      <c r="I17" s="526">
        <f t="shared" si="1"/>
        <v>43616</v>
      </c>
      <c r="J17" s="526">
        <f t="shared" si="1"/>
        <v>0</v>
      </c>
      <c r="K17" s="526" t="s">
        <v>465</v>
      </c>
      <c r="L17" s="1054" t="s">
        <v>466</v>
      </c>
    </row>
    <row r="18" spans="1:12" ht="24" x14ac:dyDescent="0.25">
      <c r="A18" s="1009"/>
      <c r="B18" s="1050"/>
      <c r="C18" s="1051"/>
      <c r="D18" s="525">
        <v>1150</v>
      </c>
      <c r="E18" s="526">
        <v>0</v>
      </c>
      <c r="F18" s="526">
        <v>0</v>
      </c>
      <c r="G18" s="526">
        <v>3000</v>
      </c>
      <c r="H18" s="526">
        <v>3794</v>
      </c>
      <c r="I18" s="526">
        <f t="shared" si="1"/>
        <v>3000</v>
      </c>
      <c r="J18" s="526">
        <f t="shared" si="1"/>
        <v>3794</v>
      </c>
      <c r="K18" s="526" t="s">
        <v>467</v>
      </c>
      <c r="L18" s="1055"/>
    </row>
    <row r="19" spans="1:12" ht="36" x14ac:dyDescent="0.25">
      <c r="A19" s="1009"/>
      <c r="B19" s="1050"/>
      <c r="C19" s="1051"/>
      <c r="D19" s="525">
        <v>1210</v>
      </c>
      <c r="E19" s="526">
        <v>0</v>
      </c>
      <c r="F19" s="526">
        <v>0</v>
      </c>
      <c r="G19" s="526">
        <v>723</v>
      </c>
      <c r="H19" s="526">
        <v>914</v>
      </c>
      <c r="I19" s="526">
        <f t="shared" si="1"/>
        <v>723</v>
      </c>
      <c r="J19" s="526">
        <f t="shared" si="1"/>
        <v>914</v>
      </c>
      <c r="K19" s="530" t="s">
        <v>468</v>
      </c>
      <c r="L19" s="1055"/>
    </row>
    <row r="20" spans="1:12" ht="24" x14ac:dyDescent="0.25">
      <c r="A20" s="1009"/>
      <c r="B20" s="1050"/>
      <c r="C20" s="1051"/>
      <c r="D20" s="525">
        <v>2222</v>
      </c>
      <c r="E20" s="526">
        <v>0</v>
      </c>
      <c r="F20" s="526">
        <v>0</v>
      </c>
      <c r="G20" s="526"/>
      <c r="H20" s="526">
        <v>528</v>
      </c>
      <c r="I20" s="526">
        <f t="shared" si="1"/>
        <v>0</v>
      </c>
      <c r="J20" s="526">
        <f t="shared" si="1"/>
        <v>528</v>
      </c>
      <c r="K20" s="526" t="s">
        <v>469</v>
      </c>
      <c r="L20" s="1055"/>
    </row>
    <row r="21" spans="1:12" x14ac:dyDescent="0.25">
      <c r="A21" s="1009"/>
      <c r="B21" s="1050"/>
      <c r="C21" s="1051"/>
      <c r="D21" s="525">
        <v>2275</v>
      </c>
      <c r="E21" s="526">
        <v>0</v>
      </c>
      <c r="F21" s="526">
        <v>0</v>
      </c>
      <c r="G21" s="526"/>
      <c r="H21" s="526">
        <v>52215</v>
      </c>
      <c r="I21" s="526">
        <f t="shared" si="1"/>
        <v>0</v>
      </c>
      <c r="J21" s="526">
        <f t="shared" si="1"/>
        <v>52215</v>
      </c>
      <c r="K21" s="526"/>
      <c r="L21" s="1055"/>
    </row>
    <row r="22" spans="1:12" ht="24" x14ac:dyDescent="0.25">
      <c r="A22" s="1009"/>
      <c r="B22" s="1050"/>
      <c r="C22" s="1051"/>
      <c r="D22" s="525">
        <v>2512</v>
      </c>
      <c r="E22" s="526">
        <v>0</v>
      </c>
      <c r="F22" s="526">
        <v>0</v>
      </c>
      <c r="G22" s="526"/>
      <c r="H22" s="526">
        <f>24670-3710-897</f>
        <v>20063</v>
      </c>
      <c r="I22" s="526">
        <f t="shared" si="1"/>
        <v>0</v>
      </c>
      <c r="J22" s="526">
        <f t="shared" si="1"/>
        <v>20063</v>
      </c>
      <c r="K22" s="526" t="s">
        <v>470</v>
      </c>
      <c r="L22" s="1055"/>
    </row>
    <row r="23" spans="1:12" ht="24" x14ac:dyDescent="0.25">
      <c r="A23" s="1009"/>
      <c r="B23" s="1050"/>
      <c r="C23" s="1051"/>
      <c r="D23" s="525">
        <v>5239</v>
      </c>
      <c r="E23" s="526">
        <v>0</v>
      </c>
      <c r="F23" s="526">
        <v>0</v>
      </c>
      <c r="G23" s="526">
        <v>13800</v>
      </c>
      <c r="H23" s="526"/>
      <c r="I23" s="526">
        <f t="shared" si="1"/>
        <v>13800</v>
      </c>
      <c r="J23" s="526">
        <f t="shared" si="1"/>
        <v>0</v>
      </c>
      <c r="K23" s="526" t="s">
        <v>471</v>
      </c>
      <c r="L23" s="1055"/>
    </row>
    <row r="24" spans="1:12" ht="24" x14ac:dyDescent="0.25">
      <c r="A24" s="1009"/>
      <c r="B24" s="1050"/>
      <c r="C24" s="1051"/>
      <c r="D24" s="525">
        <v>2390</v>
      </c>
      <c r="E24" s="526">
        <v>79818</v>
      </c>
      <c r="F24" s="526">
        <v>0</v>
      </c>
      <c r="G24" s="526">
        <v>45714</v>
      </c>
      <c r="H24" s="526">
        <f>17668+3710</f>
        <v>21378</v>
      </c>
      <c r="I24" s="526">
        <f t="shared" si="1"/>
        <v>125532</v>
      </c>
      <c r="J24" s="526">
        <f t="shared" si="1"/>
        <v>21378</v>
      </c>
      <c r="K24" s="526" t="s">
        <v>472</v>
      </c>
      <c r="L24" s="1055"/>
    </row>
    <row r="25" spans="1:12" ht="24" x14ac:dyDescent="0.25">
      <c r="A25" s="1009"/>
      <c r="B25" s="1050"/>
      <c r="C25" s="1051"/>
      <c r="D25" s="531">
        <v>2279</v>
      </c>
      <c r="E25" s="526">
        <f>12000*0.59</f>
        <v>7080</v>
      </c>
      <c r="F25" s="526">
        <v>0</v>
      </c>
      <c r="G25" s="526">
        <v>11045</v>
      </c>
      <c r="H25" s="526">
        <f>4269+897</f>
        <v>5166</v>
      </c>
      <c r="I25" s="526">
        <f t="shared" si="1"/>
        <v>18125</v>
      </c>
      <c r="J25" s="526">
        <f t="shared" si="1"/>
        <v>5166</v>
      </c>
      <c r="K25" s="526" t="s">
        <v>473</v>
      </c>
      <c r="L25" s="1055"/>
    </row>
    <row r="26" spans="1:12" x14ac:dyDescent="0.25">
      <c r="A26" s="1010"/>
      <c r="B26" s="1052"/>
      <c r="C26" s="1053"/>
      <c r="D26" s="531">
        <v>2259</v>
      </c>
      <c r="E26" s="526">
        <v>84358</v>
      </c>
      <c r="F26" s="526">
        <v>0</v>
      </c>
      <c r="G26" s="526"/>
      <c r="H26" s="526"/>
      <c r="I26" s="526">
        <f t="shared" si="1"/>
        <v>84358</v>
      </c>
      <c r="J26" s="526">
        <f t="shared" si="1"/>
        <v>0</v>
      </c>
      <c r="K26" s="526"/>
      <c r="L26" s="1056"/>
    </row>
    <row r="27" spans="1:12" x14ac:dyDescent="0.25">
      <c r="A27" s="486">
        <v>6</v>
      </c>
      <c r="B27" s="1041" t="s">
        <v>474</v>
      </c>
      <c r="C27" s="1042"/>
      <c r="D27" s="525">
        <v>2279</v>
      </c>
      <c r="E27" s="526">
        <f>7260+182</f>
        <v>7442</v>
      </c>
      <c r="F27" s="526">
        <v>0</v>
      </c>
      <c r="G27" s="526"/>
      <c r="H27" s="526"/>
      <c r="I27" s="526">
        <f t="shared" si="1"/>
        <v>7442</v>
      </c>
      <c r="J27" s="526">
        <f t="shared" si="1"/>
        <v>0</v>
      </c>
      <c r="K27" s="526"/>
      <c r="L27" s="527" t="s">
        <v>460</v>
      </c>
    </row>
    <row r="28" spans="1:12" ht="24" customHeight="1" x14ac:dyDescent="0.25">
      <c r="A28" s="486">
        <v>7</v>
      </c>
      <c r="B28" s="1041" t="s">
        <v>475</v>
      </c>
      <c r="C28" s="1042"/>
      <c r="D28" s="525">
        <v>2314</v>
      </c>
      <c r="E28" s="526">
        <v>3923</v>
      </c>
      <c r="F28" s="526">
        <v>0</v>
      </c>
      <c r="G28" s="526"/>
      <c r="H28" s="526"/>
      <c r="I28" s="526">
        <f t="shared" si="1"/>
        <v>3923</v>
      </c>
      <c r="J28" s="526">
        <f t="shared" si="1"/>
        <v>0</v>
      </c>
      <c r="K28" s="526"/>
      <c r="L28" s="527" t="s">
        <v>460</v>
      </c>
    </row>
    <row r="29" spans="1:12" x14ac:dyDescent="0.25">
      <c r="A29" s="532"/>
      <c r="B29" s="532"/>
      <c r="C29" s="532"/>
      <c r="D29" s="533"/>
      <c r="E29" s="533"/>
      <c r="F29" s="533"/>
      <c r="G29" s="533"/>
      <c r="H29" s="533"/>
      <c r="I29" s="533"/>
      <c r="J29" s="533"/>
      <c r="K29" s="533"/>
      <c r="L29" s="533"/>
    </row>
    <row r="30" spans="1:12" x14ac:dyDescent="0.25">
      <c r="A30" s="1038" t="s">
        <v>455</v>
      </c>
      <c r="B30" s="1038"/>
      <c r="C30" s="1038" t="s">
        <v>476</v>
      </c>
      <c r="D30" s="1038"/>
      <c r="E30" s="1038"/>
      <c r="F30" s="1038"/>
      <c r="G30" s="1038"/>
      <c r="H30" s="1038"/>
      <c r="I30" s="1038"/>
      <c r="J30" s="1038"/>
      <c r="K30" s="1038"/>
      <c r="L30" s="1038"/>
    </row>
    <row r="31" spans="1:12" x14ac:dyDescent="0.25">
      <c r="A31" s="1038" t="s">
        <v>456</v>
      </c>
      <c r="B31" s="1038"/>
      <c r="C31" s="1039" t="s">
        <v>362</v>
      </c>
      <c r="D31" s="1039"/>
      <c r="E31" s="1039"/>
      <c r="F31" s="1039"/>
      <c r="G31" s="1039"/>
      <c r="H31" s="1039"/>
      <c r="I31" s="1039"/>
      <c r="J31" s="1039"/>
      <c r="K31" s="1039"/>
      <c r="L31" s="1039"/>
    </row>
    <row r="32" spans="1:12" ht="24.75" customHeight="1" x14ac:dyDescent="0.25">
      <c r="A32" s="1040" t="s">
        <v>403</v>
      </c>
      <c r="B32" s="1040" t="s">
        <v>404</v>
      </c>
      <c r="C32" s="1040"/>
      <c r="D32" s="1037" t="s">
        <v>405</v>
      </c>
      <c r="E32" s="1026" t="s">
        <v>406</v>
      </c>
      <c r="F32" s="1027"/>
      <c r="G32" s="1026" t="s">
        <v>407</v>
      </c>
      <c r="H32" s="1027"/>
      <c r="I32" s="1026" t="s">
        <v>408</v>
      </c>
      <c r="J32" s="1027"/>
      <c r="K32" s="1020" t="s">
        <v>318</v>
      </c>
      <c r="L32" s="1037" t="s">
        <v>409</v>
      </c>
    </row>
    <row r="33" spans="1:12" ht="25.5" customHeight="1" x14ac:dyDescent="0.25">
      <c r="A33" s="1040"/>
      <c r="B33" s="1040"/>
      <c r="C33" s="1040"/>
      <c r="D33" s="1037"/>
      <c r="E33" s="523" t="s">
        <v>457</v>
      </c>
      <c r="F33" s="523" t="s">
        <v>410</v>
      </c>
      <c r="G33" s="523" t="s">
        <v>457</v>
      </c>
      <c r="H33" s="523" t="s">
        <v>410</v>
      </c>
      <c r="I33" s="523" t="s">
        <v>457</v>
      </c>
      <c r="J33" s="523" t="s">
        <v>410</v>
      </c>
      <c r="K33" s="1021"/>
      <c r="L33" s="1037"/>
    </row>
    <row r="34" spans="1:12" x14ac:dyDescent="0.25">
      <c r="A34" s="1036" t="s">
        <v>411</v>
      </c>
      <c r="B34" s="1036"/>
      <c r="C34" s="1036"/>
      <c r="D34" s="534"/>
      <c r="E34" s="524">
        <f>SUM(E35:E44)</f>
        <v>253300</v>
      </c>
      <c r="F34" s="524">
        <f t="shared" ref="F34:J34" si="2">SUM(F35:F44)</f>
        <v>0</v>
      </c>
      <c r="G34" s="524">
        <f t="shared" si="2"/>
        <v>0</v>
      </c>
      <c r="H34" s="524">
        <f t="shared" si="2"/>
        <v>0</v>
      </c>
      <c r="I34" s="524">
        <f t="shared" si="2"/>
        <v>253300</v>
      </c>
      <c r="J34" s="524">
        <f t="shared" si="2"/>
        <v>0</v>
      </c>
      <c r="K34" s="524"/>
      <c r="L34" s="524"/>
    </row>
    <row r="35" spans="1:12" ht="45" customHeight="1" x14ac:dyDescent="0.25">
      <c r="A35" s="1008">
        <v>1</v>
      </c>
      <c r="B35" s="1037" t="s">
        <v>477</v>
      </c>
      <c r="C35" s="1037"/>
      <c r="D35" s="525">
        <v>2279</v>
      </c>
      <c r="E35" s="526">
        <f>2000+10000+3000+1500+4000+20000</f>
        <v>40500</v>
      </c>
      <c r="F35" s="526">
        <v>0</v>
      </c>
      <c r="G35" s="526"/>
      <c r="H35" s="526"/>
      <c r="I35" s="526">
        <f t="shared" ref="I35:J44" si="3">E35+G35</f>
        <v>40500</v>
      </c>
      <c r="J35" s="526">
        <f>F35+H35</f>
        <v>0</v>
      </c>
      <c r="K35" s="526"/>
      <c r="L35" s="1032" t="s">
        <v>478</v>
      </c>
    </row>
    <row r="36" spans="1:12" ht="15.75" customHeight="1" x14ac:dyDescent="0.25">
      <c r="A36" s="1009"/>
      <c r="B36" s="1037"/>
      <c r="C36" s="1037"/>
      <c r="D36" s="525">
        <v>2231</v>
      </c>
      <c r="E36" s="526">
        <f>12000+4550</f>
        <v>16550</v>
      </c>
      <c r="F36" s="526">
        <v>0</v>
      </c>
      <c r="G36" s="526"/>
      <c r="H36" s="526"/>
      <c r="I36" s="526">
        <f t="shared" si="3"/>
        <v>16550</v>
      </c>
      <c r="J36" s="526">
        <f t="shared" si="3"/>
        <v>0</v>
      </c>
      <c r="K36" s="526"/>
      <c r="L36" s="1034"/>
    </row>
    <row r="37" spans="1:12" x14ac:dyDescent="0.25">
      <c r="A37" s="1030">
        <v>4</v>
      </c>
      <c r="B37" s="1031" t="s">
        <v>479</v>
      </c>
      <c r="C37" s="1031"/>
      <c r="D37" s="525">
        <v>1150</v>
      </c>
      <c r="E37" s="526">
        <v>1000</v>
      </c>
      <c r="F37" s="526">
        <v>0</v>
      </c>
      <c r="G37" s="526"/>
      <c r="H37" s="526"/>
      <c r="I37" s="526">
        <f t="shared" si="3"/>
        <v>1000</v>
      </c>
      <c r="J37" s="526">
        <f t="shared" si="3"/>
        <v>0</v>
      </c>
      <c r="K37" s="526"/>
      <c r="L37" s="1032" t="s">
        <v>480</v>
      </c>
    </row>
    <row r="38" spans="1:12" x14ac:dyDescent="0.25">
      <c r="A38" s="1030"/>
      <c r="B38" s="1031"/>
      <c r="C38" s="1031"/>
      <c r="D38" s="525">
        <v>1210</v>
      </c>
      <c r="E38" s="526">
        <v>50</v>
      </c>
      <c r="F38" s="526">
        <v>0</v>
      </c>
      <c r="G38" s="526"/>
      <c r="H38" s="526"/>
      <c r="I38" s="526">
        <f t="shared" si="3"/>
        <v>50</v>
      </c>
      <c r="J38" s="526">
        <f t="shared" si="3"/>
        <v>0</v>
      </c>
      <c r="K38" s="526"/>
      <c r="L38" s="1033"/>
    </row>
    <row r="39" spans="1:12" x14ac:dyDescent="0.25">
      <c r="A39" s="1030"/>
      <c r="B39" s="1031"/>
      <c r="C39" s="1031"/>
      <c r="D39" s="525">
        <v>2279</v>
      </c>
      <c r="E39" s="526">
        <v>7000</v>
      </c>
      <c r="F39" s="526">
        <v>0</v>
      </c>
      <c r="G39" s="526"/>
      <c r="H39" s="526"/>
      <c r="I39" s="526">
        <f t="shared" si="3"/>
        <v>7000</v>
      </c>
      <c r="J39" s="526">
        <f t="shared" si="3"/>
        <v>0</v>
      </c>
      <c r="K39" s="526"/>
      <c r="L39" s="1033"/>
    </row>
    <row r="40" spans="1:12" x14ac:dyDescent="0.25">
      <c r="A40" s="1030"/>
      <c r="B40" s="1031"/>
      <c r="C40" s="1031"/>
      <c r="D40" s="525">
        <v>3262</v>
      </c>
      <c r="E40" s="526">
        <v>13000</v>
      </c>
      <c r="F40" s="526">
        <v>0</v>
      </c>
      <c r="G40" s="526"/>
      <c r="H40" s="526"/>
      <c r="I40" s="526">
        <f t="shared" si="3"/>
        <v>13000</v>
      </c>
      <c r="J40" s="526">
        <f t="shared" si="3"/>
        <v>0</v>
      </c>
      <c r="K40" s="526"/>
      <c r="L40" s="1034"/>
    </row>
    <row r="41" spans="1:12" ht="24.75" customHeight="1" x14ac:dyDescent="0.25">
      <c r="A41" s="486">
        <v>5</v>
      </c>
      <c r="B41" s="1031" t="s">
        <v>481</v>
      </c>
      <c r="C41" s="1031"/>
      <c r="D41" s="525">
        <v>2261</v>
      </c>
      <c r="E41" s="526">
        <v>3300</v>
      </c>
      <c r="F41" s="526">
        <v>0</v>
      </c>
      <c r="G41" s="526"/>
      <c r="H41" s="526"/>
      <c r="I41" s="526">
        <f t="shared" si="3"/>
        <v>3300</v>
      </c>
      <c r="J41" s="526">
        <f t="shared" si="3"/>
        <v>0</v>
      </c>
      <c r="K41" s="526"/>
      <c r="L41" s="490" t="s">
        <v>482</v>
      </c>
    </row>
    <row r="42" spans="1:12" ht="26.25" customHeight="1" x14ac:dyDescent="0.25">
      <c r="A42" s="486">
        <v>7</v>
      </c>
      <c r="B42" s="1031" t="s">
        <v>483</v>
      </c>
      <c r="C42" s="1031"/>
      <c r="D42" s="525">
        <v>2262</v>
      </c>
      <c r="E42" s="526">
        <v>900</v>
      </c>
      <c r="F42" s="526">
        <v>0</v>
      </c>
      <c r="G42" s="526"/>
      <c r="H42" s="526"/>
      <c r="I42" s="526">
        <f t="shared" si="3"/>
        <v>900</v>
      </c>
      <c r="J42" s="526">
        <f t="shared" si="3"/>
        <v>0</v>
      </c>
      <c r="K42" s="526"/>
      <c r="L42" s="535" t="s">
        <v>484</v>
      </c>
    </row>
    <row r="43" spans="1:12" ht="37.5" customHeight="1" x14ac:dyDescent="0.25">
      <c r="A43" s="486">
        <v>10</v>
      </c>
      <c r="B43" s="1035" t="s">
        <v>485</v>
      </c>
      <c r="C43" s="1035"/>
      <c r="D43" s="525">
        <v>5240</v>
      </c>
      <c r="E43" s="526">
        <v>100000</v>
      </c>
      <c r="F43" s="526">
        <v>0</v>
      </c>
      <c r="G43" s="526"/>
      <c r="H43" s="526"/>
      <c r="I43" s="526">
        <f t="shared" si="3"/>
        <v>100000</v>
      </c>
      <c r="J43" s="526">
        <f t="shared" si="3"/>
        <v>0</v>
      </c>
      <c r="K43" s="526"/>
      <c r="L43" s="535" t="s">
        <v>486</v>
      </c>
    </row>
    <row r="44" spans="1:12" ht="14.25" customHeight="1" x14ac:dyDescent="0.25">
      <c r="A44" s="486">
        <v>11</v>
      </c>
      <c r="B44" s="1031" t="s">
        <v>487</v>
      </c>
      <c r="C44" s="1031"/>
      <c r="D44" s="525">
        <v>5250</v>
      </c>
      <c r="E44" s="526">
        <v>71000</v>
      </c>
      <c r="F44" s="526">
        <v>0</v>
      </c>
      <c r="G44" s="526"/>
      <c r="H44" s="526"/>
      <c r="I44" s="526">
        <f t="shared" si="3"/>
        <v>71000</v>
      </c>
      <c r="J44" s="526">
        <f t="shared" si="3"/>
        <v>0</v>
      </c>
      <c r="K44" s="526"/>
      <c r="L44" s="527" t="s">
        <v>488</v>
      </c>
    </row>
    <row r="45" spans="1:12" x14ac:dyDescent="0.25">
      <c r="B45" s="521" t="s">
        <v>428</v>
      </c>
    </row>
    <row r="46" spans="1:12" x14ac:dyDescent="0.25">
      <c r="C46" s="521" t="s">
        <v>429</v>
      </c>
    </row>
    <row r="48" spans="1:12" x14ac:dyDescent="0.25">
      <c r="B48" s="491" t="s">
        <v>430</v>
      </c>
    </row>
    <row r="49" spans="1:13" x14ac:dyDescent="0.25">
      <c r="B49" s="536" t="s">
        <v>489</v>
      </c>
    </row>
    <row r="50" spans="1:13" x14ac:dyDescent="0.25">
      <c r="B50" s="491" t="s">
        <v>490</v>
      </c>
    </row>
    <row r="51" spans="1:13" x14ac:dyDescent="0.25">
      <c r="B51" s="491" t="s">
        <v>491</v>
      </c>
    </row>
    <row r="52" spans="1:13" x14ac:dyDescent="0.25">
      <c r="A52" s="537"/>
      <c r="B52" s="536" t="s">
        <v>492</v>
      </c>
      <c r="C52" s="537"/>
      <c r="D52" s="538"/>
      <c r="E52" s="538"/>
      <c r="F52" s="538"/>
      <c r="G52" s="538"/>
      <c r="H52" s="538"/>
      <c r="I52" s="538"/>
      <c r="J52" s="538"/>
      <c r="K52" s="538"/>
      <c r="L52" s="538"/>
      <c r="M52" s="538"/>
    </row>
    <row r="53" spans="1:13" x14ac:dyDescent="0.25">
      <c r="A53" s="537"/>
      <c r="B53" s="491" t="s">
        <v>493</v>
      </c>
      <c r="C53" s="537"/>
      <c r="D53" s="538"/>
      <c r="E53" s="538"/>
      <c r="F53" s="538"/>
      <c r="G53" s="538"/>
      <c r="H53" s="538"/>
      <c r="I53" s="538"/>
      <c r="J53" s="538"/>
      <c r="K53" s="538"/>
      <c r="L53" s="538"/>
      <c r="M53" s="538"/>
    </row>
    <row r="54" spans="1:13" x14ac:dyDescent="0.25">
      <c r="A54" s="537"/>
      <c r="B54" s="491" t="s">
        <v>494</v>
      </c>
      <c r="C54" s="537"/>
      <c r="D54" s="538"/>
      <c r="E54" s="538"/>
      <c r="F54" s="538"/>
      <c r="G54" s="538"/>
      <c r="H54" s="538"/>
      <c r="I54" s="538"/>
      <c r="J54" s="538"/>
      <c r="K54" s="538"/>
      <c r="L54" s="538"/>
      <c r="M54" s="538"/>
    </row>
    <row r="55" spans="1:13" x14ac:dyDescent="0.25">
      <c r="B55" s="536" t="s">
        <v>495</v>
      </c>
    </row>
    <row r="56" spans="1:13" x14ac:dyDescent="0.25">
      <c r="B56" s="491" t="s">
        <v>496</v>
      </c>
    </row>
    <row r="57" spans="1:13" x14ac:dyDescent="0.25">
      <c r="B57" s="491" t="s">
        <v>497</v>
      </c>
    </row>
    <row r="58" spans="1:13" s="541" customFormat="1" x14ac:dyDescent="0.2">
      <c r="A58" s="539"/>
      <c r="B58" s="540" t="s">
        <v>498</v>
      </c>
      <c r="C58" s="540"/>
      <c r="D58" s="540"/>
      <c r="E58" s="540"/>
      <c r="F58" s="540"/>
      <c r="G58" s="540"/>
      <c r="H58" s="540"/>
      <c r="I58" s="540"/>
      <c r="J58" s="540"/>
      <c r="K58" s="540"/>
      <c r="L58" s="540"/>
    </row>
    <row r="59" spans="1:13" s="541" customFormat="1" x14ac:dyDescent="0.2">
      <c r="A59" s="542" t="s">
        <v>499</v>
      </c>
      <c r="B59" s="540" t="s">
        <v>500</v>
      </c>
      <c r="C59" s="540"/>
      <c r="D59" s="540"/>
      <c r="E59" s="540"/>
      <c r="F59" s="540"/>
      <c r="G59" s="540"/>
      <c r="H59" s="540"/>
      <c r="I59" s="540"/>
      <c r="J59" s="540"/>
      <c r="K59" s="540"/>
      <c r="L59" s="540"/>
    </row>
    <row r="60" spans="1:13" x14ac:dyDescent="0.25">
      <c r="B60" s="536" t="s">
        <v>501</v>
      </c>
    </row>
    <row r="61" spans="1:13" x14ac:dyDescent="0.25">
      <c r="B61" s="491" t="s">
        <v>502</v>
      </c>
    </row>
    <row r="62" spans="1:13" x14ac:dyDescent="0.25">
      <c r="B62" s="491" t="s">
        <v>503</v>
      </c>
    </row>
    <row r="63" spans="1:13" x14ac:dyDescent="0.25">
      <c r="B63" s="536" t="s">
        <v>504</v>
      </c>
    </row>
    <row r="64" spans="1:13" x14ac:dyDescent="0.25">
      <c r="B64" s="491" t="s">
        <v>505</v>
      </c>
    </row>
    <row r="65" spans="1:12" x14ac:dyDescent="0.25">
      <c r="B65" s="491" t="s">
        <v>506</v>
      </c>
    </row>
    <row r="66" spans="1:12" x14ac:dyDescent="0.25">
      <c r="B66" s="491" t="s">
        <v>507</v>
      </c>
    </row>
    <row r="67" spans="1:12" x14ac:dyDescent="0.25">
      <c r="B67" s="491" t="s">
        <v>508</v>
      </c>
    </row>
    <row r="68" spans="1:12" x14ac:dyDescent="0.25">
      <c r="B68" s="491" t="s">
        <v>509</v>
      </c>
    </row>
    <row r="69" spans="1:12" x14ac:dyDescent="0.25">
      <c r="B69" s="491" t="s">
        <v>510</v>
      </c>
    </row>
    <row r="70" spans="1:12" x14ac:dyDescent="0.25">
      <c r="B70" s="491" t="s">
        <v>511</v>
      </c>
    </row>
    <row r="71" spans="1:12" x14ac:dyDescent="0.25">
      <c r="B71" s="491" t="s">
        <v>512</v>
      </c>
    </row>
    <row r="72" spans="1:12" x14ac:dyDescent="0.25">
      <c r="B72" s="543"/>
    </row>
    <row r="73" spans="1:12" x14ac:dyDescent="0.25">
      <c r="B73" s="491" t="s">
        <v>513</v>
      </c>
      <c r="C73" s="491"/>
      <c r="G73" s="543"/>
      <c r="H73" s="543"/>
      <c r="I73" s="543"/>
      <c r="J73" s="543"/>
      <c r="K73" s="543"/>
    </row>
    <row r="74" spans="1:12" x14ac:dyDescent="0.25">
      <c r="B74" s="536" t="s">
        <v>514</v>
      </c>
      <c r="C74" s="536"/>
      <c r="D74" s="536"/>
      <c r="E74" s="543"/>
      <c r="F74" s="543"/>
      <c r="G74" s="543"/>
      <c r="H74" s="543"/>
      <c r="I74" s="543"/>
      <c r="J74" s="543"/>
      <c r="K74" s="543"/>
    </row>
    <row r="75" spans="1:12" x14ac:dyDescent="0.25">
      <c r="B75" s="491" t="s">
        <v>515</v>
      </c>
      <c r="C75" s="491"/>
      <c r="E75" s="543"/>
      <c r="F75" s="543"/>
      <c r="G75" s="543"/>
      <c r="H75" s="543"/>
      <c r="I75" s="543"/>
      <c r="J75" s="543"/>
      <c r="K75" s="543"/>
    </row>
    <row r="76" spans="1:12" x14ac:dyDescent="0.25">
      <c r="B76" s="536" t="s">
        <v>516</v>
      </c>
      <c r="C76" s="536"/>
      <c r="D76" s="543"/>
      <c r="E76" s="543"/>
      <c r="F76" s="543"/>
      <c r="G76" s="543"/>
      <c r="H76" s="543"/>
      <c r="I76" s="543"/>
      <c r="J76" s="543"/>
      <c r="K76" s="543"/>
    </row>
    <row r="77" spans="1:12" s="475" customFormat="1" ht="12" customHeight="1" x14ac:dyDescent="0.25">
      <c r="A77" s="544"/>
      <c r="B77" s="1029" t="s">
        <v>517</v>
      </c>
      <c r="C77" s="1029"/>
      <c r="D77" s="545"/>
      <c r="E77" s="546"/>
      <c r="F77" s="546"/>
      <c r="G77" s="546"/>
      <c r="H77" s="546"/>
      <c r="I77" s="546"/>
      <c r="J77" s="546"/>
      <c r="K77" s="546"/>
      <c r="L77" s="546"/>
    </row>
    <row r="78" spans="1:12" s="475" customFormat="1" ht="12" customHeight="1" x14ac:dyDescent="0.25">
      <c r="A78" s="544"/>
      <c r="B78" s="545"/>
      <c r="C78" s="545"/>
      <c r="D78" s="545"/>
      <c r="E78" s="546"/>
      <c r="F78" s="546"/>
      <c r="G78" s="546"/>
      <c r="H78" s="546"/>
      <c r="I78" s="546"/>
      <c r="J78" s="546"/>
      <c r="K78" s="546"/>
      <c r="L78" s="546"/>
    </row>
    <row r="79" spans="1:12" s="475" customFormat="1" ht="12" customHeight="1" x14ac:dyDescent="0.25">
      <c r="A79" s="544"/>
      <c r="B79" s="545"/>
      <c r="C79" s="545"/>
      <c r="D79" s="545"/>
      <c r="E79" s="546"/>
      <c r="F79" s="546"/>
      <c r="G79" s="546"/>
      <c r="H79" s="546"/>
      <c r="I79" s="546"/>
      <c r="J79" s="546"/>
      <c r="K79" s="546"/>
      <c r="L79" s="546"/>
    </row>
    <row r="80" spans="1:12" s="539" customFormat="1" x14ac:dyDescent="0.2"/>
    <row r="81" s="539" customFormat="1" x14ac:dyDescent="0.2"/>
    <row r="82" s="539" customFormat="1" x14ac:dyDescent="0.2"/>
    <row r="83" s="539" customFormat="1" x14ac:dyDescent="0.2"/>
    <row r="84" s="539" customFormat="1" x14ac:dyDescent="0.2"/>
    <row r="85" s="539" customFormat="1" x14ac:dyDescent="0.2"/>
    <row r="86" s="539" customFormat="1" x14ac:dyDescent="0.2"/>
    <row r="87" s="539" customFormat="1" x14ac:dyDescent="0.2"/>
    <row r="88" s="539" customFormat="1" x14ac:dyDescent="0.2"/>
    <row r="89" s="539" customFormat="1" x14ac:dyDescent="0.2"/>
    <row r="90" s="539" customFormat="1" x14ac:dyDescent="0.2"/>
    <row r="91" s="539" customFormat="1" x14ac:dyDescent="0.2"/>
    <row r="92" s="539" customFormat="1" x14ac:dyDescent="0.2"/>
    <row r="93" s="539" customFormat="1" x14ac:dyDescent="0.2"/>
    <row r="94" s="539" customFormat="1" x14ac:dyDescent="0.2"/>
    <row r="95" s="539" customFormat="1" x14ac:dyDescent="0.2"/>
    <row r="96" s="539" customFormat="1" x14ac:dyDescent="0.2"/>
    <row r="97" s="539" customFormat="1" x14ac:dyDescent="0.2"/>
    <row r="98" s="539" customFormat="1" x14ac:dyDescent="0.2"/>
    <row r="99" s="539" customFormat="1" x14ac:dyDescent="0.2"/>
    <row r="100" s="539" customFormat="1" x14ac:dyDescent="0.2"/>
    <row r="101" s="539" customFormat="1" x14ac:dyDescent="0.2"/>
    <row r="102" s="539" customFormat="1" x14ac:dyDescent="0.2"/>
    <row r="103" s="539" customFormat="1" x14ac:dyDescent="0.2"/>
    <row r="104" s="539" customFormat="1" x14ac:dyDescent="0.2"/>
    <row r="105" s="539" customFormat="1" x14ac:dyDescent="0.2"/>
    <row r="106" s="539" customFormat="1" x14ac:dyDescent="0.2"/>
    <row r="107" s="539" customFormat="1" x14ac:dyDescent="0.2"/>
    <row r="108" s="539" customFormat="1" x14ac:dyDescent="0.2"/>
    <row r="109" s="539" customFormat="1" x14ac:dyDescent="0.2"/>
    <row r="110" s="539" customFormat="1" x14ac:dyDescent="0.2"/>
    <row r="111" s="539" customFormat="1" x14ac:dyDescent="0.2"/>
    <row r="112" s="539" customFormat="1" x14ac:dyDescent="0.2"/>
    <row r="113" s="539" customFormat="1" x14ac:dyDescent="0.2"/>
    <row r="114" s="539" customFormat="1" x14ac:dyDescent="0.2"/>
    <row r="115" s="539" customFormat="1" x14ac:dyDescent="0.2"/>
    <row r="116" s="539" customFormat="1" x14ac:dyDescent="0.2"/>
    <row r="117" s="539" customFormat="1" x14ac:dyDescent="0.2"/>
    <row r="118" s="539" customFormat="1" x14ac:dyDescent="0.2"/>
    <row r="119" s="539" customFormat="1" x14ac:dyDescent="0.2"/>
    <row r="120" s="539" customFormat="1" x14ac:dyDescent="0.2"/>
    <row r="121" s="539" customFormat="1" x14ac:dyDescent="0.2"/>
    <row r="122" s="539" customFormat="1" x14ac:dyDescent="0.2"/>
    <row r="123" s="539" customFormat="1" x14ac:dyDescent="0.2"/>
    <row r="124" s="539" customFormat="1" x14ac:dyDescent="0.2"/>
    <row r="125" s="539" customFormat="1" x14ac:dyDescent="0.2"/>
    <row r="126" s="539" customFormat="1" x14ac:dyDescent="0.2"/>
    <row r="127" s="539" customFormat="1" x14ac:dyDescent="0.2"/>
    <row r="128" s="539" customFormat="1" x14ac:dyDescent="0.2"/>
    <row r="129" spans="1:12" s="539" customFormat="1" x14ac:dyDescent="0.2"/>
    <row r="130" spans="1:12" s="539" customFormat="1" x14ac:dyDescent="0.2"/>
    <row r="131" spans="1:12" s="539" customFormat="1" x14ac:dyDescent="0.2"/>
    <row r="132" spans="1:12" s="539" customFormat="1" x14ac:dyDescent="0.2"/>
    <row r="133" spans="1:12" s="539" customFormat="1" x14ac:dyDescent="0.2"/>
    <row r="134" spans="1:12" s="475" customFormat="1" ht="12" customHeight="1" x14ac:dyDescent="0.25">
      <c r="A134" s="547"/>
      <c r="B134" s="547"/>
      <c r="C134" s="547"/>
      <c r="D134" s="547"/>
      <c r="E134" s="547"/>
      <c r="F134" s="547"/>
      <c r="G134" s="547"/>
      <c r="H134" s="547"/>
      <c r="I134" s="547"/>
      <c r="J134" s="547"/>
      <c r="K134" s="547"/>
      <c r="L134" s="547"/>
    </row>
    <row r="135" spans="1:12" s="475" customFormat="1" ht="12" customHeight="1" x14ac:dyDescent="0.25">
      <c r="A135" s="547"/>
      <c r="B135" s="547"/>
      <c r="C135" s="547"/>
      <c r="D135" s="548"/>
      <c r="E135" s="548"/>
      <c r="F135" s="548"/>
      <c r="G135" s="548"/>
      <c r="H135" s="548"/>
      <c r="I135" s="548"/>
      <c r="J135" s="548"/>
      <c r="K135" s="548"/>
      <c r="L135" s="548"/>
    </row>
    <row r="136" spans="1:12" s="475" customFormat="1" ht="12" customHeight="1" x14ac:dyDescent="0.25">
      <c r="B136" s="547"/>
      <c r="C136" s="547"/>
      <c r="D136" s="548"/>
      <c r="E136" s="548"/>
      <c r="F136" s="548"/>
      <c r="G136" s="548"/>
      <c r="H136" s="548"/>
      <c r="I136" s="548"/>
      <c r="J136" s="548"/>
      <c r="K136" s="548"/>
      <c r="L136" s="548"/>
    </row>
    <row r="137" spans="1:12" s="475" customFormat="1" ht="12" customHeight="1" x14ac:dyDescent="0.25">
      <c r="B137" s="547"/>
      <c r="C137" s="547"/>
      <c r="D137" s="548"/>
      <c r="E137" s="548"/>
      <c r="F137" s="548"/>
      <c r="G137" s="548"/>
      <c r="H137" s="548"/>
      <c r="I137" s="548"/>
      <c r="J137" s="548"/>
      <c r="K137" s="548"/>
      <c r="L137" s="548"/>
    </row>
    <row r="138" spans="1:12" s="475" customFormat="1" ht="12" customHeight="1" x14ac:dyDescent="0.25">
      <c r="A138" s="547"/>
      <c r="B138" s="547"/>
      <c r="C138" s="547"/>
      <c r="D138" s="548"/>
      <c r="E138" s="548"/>
      <c r="F138" s="548"/>
      <c r="G138" s="548"/>
      <c r="H138" s="548"/>
      <c r="I138" s="548"/>
      <c r="J138" s="548"/>
      <c r="K138" s="548"/>
      <c r="L138" s="548"/>
    </row>
    <row r="140" spans="1:12" x14ac:dyDescent="0.25">
      <c r="B140" s="543"/>
    </row>
  </sheetData>
  <sheetProtection algorithmName="SHA-512" hashValue="M7T1tSFQGbpe5OHTDVron36MTaSeQlCBmyqrtpVlRS1dVOsUzzsuImOJhMZ///r+NKkF82Zm6a3VwcUCK7zi9g==" saltValue="5z0hHmygPRDsrKgT6GjgQg==" spinCount="100000" sheet="1" objects="1" scenarios="1"/>
  <mergeCells count="53">
    <mergeCell ref="A7:B7"/>
    <mergeCell ref="C7:L7"/>
    <mergeCell ref="A3:B3"/>
    <mergeCell ref="C3:L3"/>
    <mergeCell ref="A4:B4"/>
    <mergeCell ref="C4:L4"/>
    <mergeCell ref="A5:L5"/>
    <mergeCell ref="A8:B8"/>
    <mergeCell ref="C8:L8"/>
    <mergeCell ref="A9:B9"/>
    <mergeCell ref="C9:L9"/>
    <mergeCell ref="A10:A11"/>
    <mergeCell ref="B10:C11"/>
    <mergeCell ref="D10:D11"/>
    <mergeCell ref="E10:F10"/>
    <mergeCell ref="G10:H10"/>
    <mergeCell ref="I10:J10"/>
    <mergeCell ref="B28:C28"/>
    <mergeCell ref="K10:K11"/>
    <mergeCell ref="L10:L11"/>
    <mergeCell ref="A12:C12"/>
    <mergeCell ref="B13:C13"/>
    <mergeCell ref="B14:C14"/>
    <mergeCell ref="B15:C15"/>
    <mergeCell ref="B16:C16"/>
    <mergeCell ref="A17:A26"/>
    <mergeCell ref="B17:C26"/>
    <mergeCell ref="L17:L26"/>
    <mergeCell ref="B27:C27"/>
    <mergeCell ref="A30:B30"/>
    <mergeCell ref="C30:L30"/>
    <mergeCell ref="A31:B31"/>
    <mergeCell ref="C31:L31"/>
    <mergeCell ref="A32:A33"/>
    <mergeCell ref="B32:C33"/>
    <mergeCell ref="D32:D33"/>
    <mergeCell ref="E32:F32"/>
    <mergeCell ref="G32:H32"/>
    <mergeCell ref="I32:J32"/>
    <mergeCell ref="K32:K33"/>
    <mergeCell ref="L32:L33"/>
    <mergeCell ref="A34:C34"/>
    <mergeCell ref="A35:A36"/>
    <mergeCell ref="B35:C36"/>
    <mergeCell ref="L35:L36"/>
    <mergeCell ref="B44:C44"/>
    <mergeCell ref="B77:C77"/>
    <mergeCell ref="A37:A40"/>
    <mergeCell ref="B37:C40"/>
    <mergeCell ref="L37:L40"/>
    <mergeCell ref="B41:C41"/>
    <mergeCell ref="B42:C42"/>
    <mergeCell ref="B43:C43"/>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14.pielikums Jūrmalas pilsētas domes
2018.gada 15.marta saistošajiem noteikumiem Nr.11
(protokols Nr.4, 28.punkts)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U123"/>
  <sheetViews>
    <sheetView view="pageLayout" zoomScale="80" zoomScaleNormal="75" zoomScaleSheetLayoutView="70" zoomScalePageLayoutView="80" workbookViewId="0">
      <selection activeCell="N4" sqref="N4"/>
    </sheetView>
  </sheetViews>
  <sheetFormatPr defaultRowHeight="15" x14ac:dyDescent="0.25"/>
  <cols>
    <col min="1" max="1" width="14.42578125" customWidth="1"/>
    <col min="2" max="2" width="13.5703125" customWidth="1"/>
    <col min="3" max="3" width="48.28515625" customWidth="1"/>
    <col min="4" max="18" width="13.7109375" customWidth="1"/>
    <col min="20" max="20" width="0" hidden="1" customWidth="1"/>
    <col min="21" max="21" width="9.28515625" hidden="1" customWidth="1"/>
    <col min="22" max="25" width="0" hidden="1" customWidth="1"/>
  </cols>
  <sheetData>
    <row r="1" spans="1:18" x14ac:dyDescent="0.25">
      <c r="R1" s="476" t="s">
        <v>523</v>
      </c>
    </row>
    <row r="2" spans="1:18" x14ac:dyDescent="0.25">
      <c r="R2" s="476" t="s">
        <v>398</v>
      </c>
    </row>
    <row r="3" spans="1:18" ht="20.25" customHeight="1" x14ac:dyDescent="0.3">
      <c r="A3" s="1061" t="s">
        <v>524</v>
      </c>
      <c r="B3" s="1061"/>
      <c r="C3" s="1061"/>
      <c r="D3" s="1061"/>
      <c r="E3" s="1061"/>
      <c r="F3" s="1061"/>
      <c r="G3" s="1061"/>
      <c r="H3" s="1061"/>
      <c r="I3" s="1061"/>
      <c r="J3" s="1061"/>
      <c r="K3" s="1061"/>
      <c r="L3" s="1061"/>
      <c r="M3" s="1061"/>
      <c r="N3" s="1061"/>
      <c r="O3" s="1061"/>
      <c r="P3" s="1061"/>
      <c r="Q3" s="1061"/>
      <c r="R3" s="1061"/>
    </row>
    <row r="4" spans="1:18" ht="15.75" thickBot="1" x14ac:dyDescent="0.3">
      <c r="A4" s="550"/>
      <c r="B4" s="550"/>
      <c r="C4" s="550"/>
      <c r="D4" s="551"/>
      <c r="E4" s="551"/>
      <c r="F4" s="551"/>
      <c r="G4" s="551"/>
      <c r="H4" s="551"/>
      <c r="I4" s="552"/>
      <c r="J4" s="553"/>
      <c r="K4" s="553"/>
      <c r="L4" s="553"/>
      <c r="M4" s="553"/>
      <c r="N4" s="553"/>
      <c r="O4" s="553"/>
      <c r="P4" s="553"/>
      <c r="Q4" s="553"/>
      <c r="R4" s="554"/>
    </row>
    <row r="5" spans="1:18" ht="50.25" customHeight="1" x14ac:dyDescent="0.25">
      <c r="A5" s="555" t="s">
        <v>525</v>
      </c>
      <c r="B5" s="556" t="s">
        <v>526</v>
      </c>
      <c r="C5" s="557" t="s">
        <v>527</v>
      </c>
      <c r="D5" s="558">
        <v>2018</v>
      </c>
      <c r="E5" s="558">
        <v>2019</v>
      </c>
      <c r="F5" s="558">
        <v>2020</v>
      </c>
      <c r="G5" s="559">
        <v>2021</v>
      </c>
      <c r="H5" s="560">
        <v>2022</v>
      </c>
      <c r="I5" s="556">
        <v>2023</v>
      </c>
      <c r="J5" s="560">
        <v>2024</v>
      </c>
      <c r="K5" s="560">
        <v>2025</v>
      </c>
      <c r="L5" s="556">
        <v>2026</v>
      </c>
      <c r="M5" s="556">
        <v>2027</v>
      </c>
      <c r="N5" s="556">
        <v>2028</v>
      </c>
      <c r="O5" s="556">
        <v>2029</v>
      </c>
      <c r="P5" s="556">
        <v>2030</v>
      </c>
      <c r="Q5" s="559">
        <v>2031</v>
      </c>
      <c r="R5" s="561" t="s">
        <v>528</v>
      </c>
    </row>
    <row r="6" spans="1:18" ht="24" customHeight="1" x14ac:dyDescent="0.25">
      <c r="A6" s="562"/>
      <c r="B6" s="563"/>
      <c r="C6" s="564" t="s">
        <v>529</v>
      </c>
      <c r="D6" s="565">
        <f t="shared" ref="D6:R6" si="0">SUM(D15:D114)</f>
        <v>6391628.4597643381</v>
      </c>
      <c r="E6" s="565">
        <f t="shared" si="0"/>
        <v>7126270.7067847783</v>
      </c>
      <c r="F6" s="565">
        <f t="shared" si="0"/>
        <v>8450511.1612328961</v>
      </c>
      <c r="G6" s="565">
        <f t="shared" si="0"/>
        <v>11226574.024985256</v>
      </c>
      <c r="H6" s="565">
        <f t="shared" si="0"/>
        <v>10465944.961999999</v>
      </c>
      <c r="I6" s="565">
        <f t="shared" si="0"/>
        <v>9998743.9220000003</v>
      </c>
      <c r="J6" s="565">
        <f t="shared" si="0"/>
        <v>9727596.5109999999</v>
      </c>
      <c r="K6" s="565">
        <f t="shared" si="0"/>
        <v>7477433.0189999994</v>
      </c>
      <c r="L6" s="565">
        <f t="shared" si="0"/>
        <v>7099527.5500000007</v>
      </c>
      <c r="M6" s="565">
        <f t="shared" si="0"/>
        <v>6447204.5209999997</v>
      </c>
      <c r="N6" s="565">
        <f t="shared" si="0"/>
        <v>6134712.4500000011</v>
      </c>
      <c r="O6" s="565">
        <f t="shared" si="0"/>
        <v>5437091.8460000008</v>
      </c>
      <c r="P6" s="565">
        <f t="shared" si="0"/>
        <v>4352000.0080000004</v>
      </c>
      <c r="Q6" s="565">
        <f t="shared" si="0"/>
        <v>3656413.0100000002</v>
      </c>
      <c r="R6" s="566">
        <f t="shared" si="0"/>
        <v>17623548</v>
      </c>
    </row>
    <row r="7" spans="1:18" ht="31.5" x14ac:dyDescent="0.25">
      <c r="A7" s="567"/>
      <c r="B7" s="568"/>
      <c r="C7" s="569" t="s">
        <v>530</v>
      </c>
      <c r="D7" s="570">
        <f>D6/D13</f>
        <v>0.10807595407750024</v>
      </c>
      <c r="E7" s="570">
        <f t="shared" ref="E7:Q7" si="1">E6/E13</f>
        <v>0.12049800930993158</v>
      </c>
      <c r="F7" s="570">
        <f t="shared" si="1"/>
        <v>0.14288957218681692</v>
      </c>
      <c r="G7" s="570">
        <f t="shared" si="1"/>
        <v>0.18982997938786625</v>
      </c>
      <c r="H7" s="570">
        <f t="shared" si="1"/>
        <v>0.17696851345650053</v>
      </c>
      <c r="I7" s="570">
        <f t="shared" si="1"/>
        <v>0.16906861776296048</v>
      </c>
      <c r="J7" s="570">
        <f t="shared" si="1"/>
        <v>0.16448379007406355</v>
      </c>
      <c r="K7" s="571">
        <f t="shared" si="1"/>
        <v>0.12643580781740621</v>
      </c>
      <c r="L7" s="570">
        <f t="shared" si="1"/>
        <v>0.1200458096549057</v>
      </c>
      <c r="M7" s="570">
        <f t="shared" si="1"/>
        <v>0.10901568890090629</v>
      </c>
      <c r="N7" s="570">
        <f t="shared" si="1"/>
        <v>0.10373176494825777</v>
      </c>
      <c r="O7" s="570">
        <f t="shared" si="1"/>
        <v>9.1935708147390161E-2</v>
      </c>
      <c r="P7" s="570">
        <f t="shared" si="1"/>
        <v>7.3587905800649528E-2</v>
      </c>
      <c r="Q7" s="570">
        <f t="shared" si="1"/>
        <v>6.1826235214508155E-2</v>
      </c>
      <c r="R7" s="572"/>
    </row>
    <row r="8" spans="1:18" ht="19.5" hidden="1" customHeight="1" x14ac:dyDescent="0.25">
      <c r="A8" s="567"/>
      <c r="B8" s="568"/>
      <c r="C8" s="568" t="s">
        <v>531</v>
      </c>
      <c r="D8" s="573"/>
      <c r="E8" s="573"/>
      <c r="F8" s="573"/>
      <c r="G8" s="574"/>
      <c r="H8" s="574"/>
      <c r="I8" s="573"/>
      <c r="J8" s="574"/>
      <c r="K8" s="574"/>
      <c r="L8" s="575"/>
      <c r="M8" s="575"/>
      <c r="N8" s="575"/>
      <c r="O8" s="575"/>
      <c r="P8" s="575"/>
      <c r="Q8" s="576"/>
      <c r="R8" s="577"/>
    </row>
    <row r="9" spans="1:18" ht="19.5" customHeight="1" x14ac:dyDescent="0.25">
      <c r="A9" s="567"/>
      <c r="B9" s="568"/>
      <c r="C9" s="1062" t="s">
        <v>532</v>
      </c>
      <c r="D9" s="573">
        <f>SUM(D70:D111)</f>
        <v>6241789.2057643384</v>
      </c>
      <c r="E9" s="573">
        <f t="shared" ref="E9:R9" si="2">SUM(E70:E111)</f>
        <v>5779884.3937427783</v>
      </c>
      <c r="F9" s="573">
        <f t="shared" si="2"/>
        <v>5229819.0052816998</v>
      </c>
      <c r="G9" s="573">
        <f t="shared" si="2"/>
        <v>5258938</v>
      </c>
      <c r="H9" s="573">
        <f t="shared" si="2"/>
        <v>5187096</v>
      </c>
      <c r="I9" s="573">
        <f t="shared" si="2"/>
        <v>4417706</v>
      </c>
      <c r="J9" s="573">
        <f t="shared" si="2"/>
        <v>4251339</v>
      </c>
      <c r="K9" s="573">
        <f t="shared" si="2"/>
        <v>2357108</v>
      </c>
      <c r="L9" s="573">
        <f t="shared" si="2"/>
        <v>2027203</v>
      </c>
      <c r="M9" s="573">
        <f t="shared" si="2"/>
        <v>1340321</v>
      </c>
      <c r="N9" s="573">
        <f t="shared" si="2"/>
        <v>1212440</v>
      </c>
      <c r="O9" s="573">
        <f t="shared" si="2"/>
        <v>1139180</v>
      </c>
      <c r="P9" s="573">
        <f t="shared" si="2"/>
        <v>1112452</v>
      </c>
      <c r="Q9" s="573">
        <f t="shared" si="2"/>
        <v>1085726</v>
      </c>
      <c r="R9" s="573">
        <f t="shared" si="2"/>
        <v>2716361</v>
      </c>
    </row>
    <row r="10" spans="1:18" ht="19.5" customHeight="1" x14ac:dyDescent="0.25">
      <c r="A10" s="567"/>
      <c r="B10" s="568"/>
      <c r="C10" s="1062"/>
      <c r="D10" s="578">
        <f>D9/D13</f>
        <v>0.10554232427779378</v>
      </c>
      <c r="E10" s="578">
        <f t="shared" ref="E10:R10" si="3">E9/E13</f>
        <v>9.7731982427282163E-2</v>
      </c>
      <c r="F10" s="578">
        <f t="shared" si="3"/>
        <v>8.8430934652497434E-2</v>
      </c>
      <c r="G10" s="578">
        <f t="shared" si="3"/>
        <v>8.8923307317111608E-2</v>
      </c>
      <c r="H10" s="578">
        <f t="shared" si="3"/>
        <v>8.7708531968119868E-2</v>
      </c>
      <c r="I10" s="578">
        <f t="shared" si="3"/>
        <v>7.4698927478256613E-2</v>
      </c>
      <c r="J10" s="579">
        <f t="shared" si="3"/>
        <v>7.1885830258166569E-2</v>
      </c>
      <c r="K10" s="579">
        <f t="shared" si="3"/>
        <v>3.9856305410640384E-2</v>
      </c>
      <c r="L10" s="578">
        <f t="shared" si="3"/>
        <v>3.4277946490939917E-2</v>
      </c>
      <c r="M10" s="578">
        <f t="shared" si="3"/>
        <v>2.2663468591297017E-2</v>
      </c>
      <c r="N10" s="578">
        <f t="shared" si="3"/>
        <v>2.0501130593963801E-2</v>
      </c>
      <c r="O10" s="578">
        <f t="shared" si="3"/>
        <v>1.9262378303282375E-2</v>
      </c>
      <c r="P10" s="578">
        <f t="shared" si="3"/>
        <v>1.8810434934113208E-2</v>
      </c>
      <c r="Q10" s="578">
        <f t="shared" si="3"/>
        <v>1.8358525382915394E-2</v>
      </c>
      <c r="R10" s="580">
        <f t="shared" si="3"/>
        <v>4.5930909241983189E-2</v>
      </c>
    </row>
    <row r="11" spans="1:18" ht="19.5" customHeight="1" x14ac:dyDescent="0.25">
      <c r="A11" s="567"/>
      <c r="B11" s="568"/>
      <c r="C11" s="1063" t="s">
        <v>533</v>
      </c>
      <c r="D11" s="573">
        <f>SUM(D15:D68,D112:D113)</f>
        <v>149839.25400000002</v>
      </c>
      <c r="E11" s="573">
        <f t="shared" ref="E11:R11" si="4">SUM(E15:E68,E112:E113)</f>
        <v>1346386.3130419999</v>
      </c>
      <c r="F11" s="573">
        <f t="shared" si="4"/>
        <v>3220692.1559511954</v>
      </c>
      <c r="G11" s="573">
        <f t="shared" si="4"/>
        <v>5967636.0249852557</v>
      </c>
      <c r="H11" s="573">
        <f t="shared" si="4"/>
        <v>5278848.9619999994</v>
      </c>
      <c r="I11" s="573">
        <f t="shared" si="4"/>
        <v>5581037.9220000003</v>
      </c>
      <c r="J11" s="573">
        <f t="shared" si="4"/>
        <v>5476257.5109999999</v>
      </c>
      <c r="K11" s="573">
        <f t="shared" si="4"/>
        <v>5120325.0189999994</v>
      </c>
      <c r="L11" s="573">
        <f t="shared" si="4"/>
        <v>5072324.5500000007</v>
      </c>
      <c r="M11" s="573">
        <f t="shared" si="4"/>
        <v>5106883.5209999997</v>
      </c>
      <c r="N11" s="573">
        <f t="shared" si="4"/>
        <v>4922272.4500000011</v>
      </c>
      <c r="O11" s="573">
        <f t="shared" si="4"/>
        <v>4297911.8460000008</v>
      </c>
      <c r="P11" s="573">
        <f t="shared" si="4"/>
        <v>3239548.0080000004</v>
      </c>
      <c r="Q11" s="573">
        <f t="shared" si="4"/>
        <v>2570687.0100000002</v>
      </c>
      <c r="R11" s="573">
        <f t="shared" si="4"/>
        <v>14907187</v>
      </c>
    </row>
    <row r="12" spans="1:18" ht="19.5" customHeight="1" x14ac:dyDescent="0.25">
      <c r="A12" s="567"/>
      <c r="B12" s="568"/>
      <c r="C12" s="1063"/>
      <c r="D12" s="578">
        <f>D11/D13</f>
        <v>2.5336297997064702E-3</v>
      </c>
      <c r="E12" s="578">
        <f t="shared" ref="E12:P12" si="5">E11/E13</f>
        <v>2.2766026882649424E-2</v>
      </c>
      <c r="F12" s="578">
        <f t="shared" si="5"/>
        <v>5.4458637534319454E-2</v>
      </c>
      <c r="G12" s="578">
        <f t="shared" si="5"/>
        <v>0.10090667207075463</v>
      </c>
      <c r="H12" s="578">
        <f t="shared" si="5"/>
        <v>8.9259981488380644E-2</v>
      </c>
      <c r="I12" s="578">
        <f t="shared" si="5"/>
        <v>9.4369690284703864E-2</v>
      </c>
      <c r="J12" s="579">
        <f t="shared" si="5"/>
        <v>9.2597959815896996E-2</v>
      </c>
      <c r="K12" s="579">
        <f t="shared" si="5"/>
        <v>8.6579502406765832E-2</v>
      </c>
      <c r="L12" s="578">
        <f t="shared" si="5"/>
        <v>8.5767863163965785E-2</v>
      </c>
      <c r="M12" s="578">
        <f t="shared" si="5"/>
        <v>8.6352220309609276E-2</v>
      </c>
      <c r="N12" s="578">
        <f t="shared" si="5"/>
        <v>8.3230634354293967E-2</v>
      </c>
      <c r="O12" s="578">
        <f t="shared" si="5"/>
        <v>7.2673329844107792E-2</v>
      </c>
      <c r="P12" s="578">
        <f t="shared" si="5"/>
        <v>5.4777470866536317E-2</v>
      </c>
      <c r="Q12" s="578">
        <f>Q11/Q13</f>
        <v>4.346770983159276E-2</v>
      </c>
      <c r="R12" s="580"/>
    </row>
    <row r="13" spans="1:18" ht="33.75" customHeight="1" thickBot="1" x14ac:dyDescent="0.3">
      <c r="A13" s="581"/>
      <c r="B13" s="582"/>
      <c r="C13" s="583" t="s">
        <v>534</v>
      </c>
      <c r="D13" s="584">
        <f>81832126-10383708-12308265</f>
        <v>59140153</v>
      </c>
      <c r="E13" s="584">
        <f t="shared" ref="E13:R13" si="6">81832126-10383708-12308265</f>
        <v>59140153</v>
      </c>
      <c r="F13" s="584">
        <f t="shared" si="6"/>
        <v>59140153</v>
      </c>
      <c r="G13" s="584">
        <f t="shared" si="6"/>
        <v>59140153</v>
      </c>
      <c r="H13" s="584">
        <f t="shared" si="6"/>
        <v>59140153</v>
      </c>
      <c r="I13" s="584">
        <f t="shared" si="6"/>
        <v>59140153</v>
      </c>
      <c r="J13" s="584">
        <f t="shared" si="6"/>
        <v>59140153</v>
      </c>
      <c r="K13" s="584">
        <f t="shared" si="6"/>
        <v>59140153</v>
      </c>
      <c r="L13" s="584">
        <f t="shared" si="6"/>
        <v>59140153</v>
      </c>
      <c r="M13" s="584">
        <f t="shared" si="6"/>
        <v>59140153</v>
      </c>
      <c r="N13" s="584">
        <f t="shared" si="6"/>
        <v>59140153</v>
      </c>
      <c r="O13" s="584">
        <f t="shared" si="6"/>
        <v>59140153</v>
      </c>
      <c r="P13" s="584">
        <f t="shared" si="6"/>
        <v>59140153</v>
      </c>
      <c r="Q13" s="584">
        <f t="shared" si="6"/>
        <v>59140153</v>
      </c>
      <c r="R13" s="584">
        <f t="shared" si="6"/>
        <v>59140153</v>
      </c>
    </row>
    <row r="14" spans="1:18" ht="26.25" customHeight="1" thickBot="1" x14ac:dyDescent="0.3">
      <c r="A14" s="585">
        <f>SUM(A15:A68)</f>
        <v>46635884</v>
      </c>
      <c r="B14" s="586"/>
      <c r="C14" s="587" t="s">
        <v>535</v>
      </c>
      <c r="D14" s="588">
        <f t="shared" ref="D14:R14" si="7">SUM(D15:D68)</f>
        <v>149839.25400000002</v>
      </c>
      <c r="E14" s="588">
        <f t="shared" si="7"/>
        <v>1309085.3130419999</v>
      </c>
      <c r="F14" s="588">
        <f t="shared" si="7"/>
        <v>2437370.1559511954</v>
      </c>
      <c r="G14" s="588">
        <f t="shared" si="7"/>
        <v>5186179.0249852557</v>
      </c>
      <c r="H14" s="588">
        <f t="shared" si="7"/>
        <v>4499256.9619999994</v>
      </c>
      <c r="I14" s="588">
        <f t="shared" si="7"/>
        <v>4803310.9220000003</v>
      </c>
      <c r="J14" s="588">
        <f t="shared" si="7"/>
        <v>4700395.5109999999</v>
      </c>
      <c r="K14" s="588">
        <f t="shared" si="7"/>
        <v>4346328.0189999994</v>
      </c>
      <c r="L14" s="588">
        <f t="shared" si="7"/>
        <v>4300192.5500000007</v>
      </c>
      <c r="M14" s="588">
        <f t="shared" si="7"/>
        <v>4336616.5209999997</v>
      </c>
      <c r="N14" s="588">
        <f t="shared" si="7"/>
        <v>4153870.4500000007</v>
      </c>
      <c r="O14" s="588">
        <f t="shared" si="7"/>
        <v>3531374.8460000004</v>
      </c>
      <c r="P14" s="588">
        <f t="shared" si="7"/>
        <v>2474876.0080000004</v>
      </c>
      <c r="Q14" s="588">
        <f t="shared" si="7"/>
        <v>1807880.0100000002</v>
      </c>
      <c r="R14" s="589">
        <f t="shared" si="7"/>
        <v>8871875</v>
      </c>
    </row>
    <row r="15" spans="1:18" ht="32.25" customHeight="1" x14ac:dyDescent="0.25">
      <c r="A15" s="590">
        <v>1000100</v>
      </c>
      <c r="B15" s="591" t="s">
        <v>536</v>
      </c>
      <c r="C15" s="592" t="s">
        <v>537</v>
      </c>
      <c r="D15" s="593"/>
      <c r="E15" s="593"/>
      <c r="F15" s="593">
        <v>100010</v>
      </c>
      <c r="G15" s="593">
        <v>100010</v>
      </c>
      <c r="H15" s="594">
        <v>100010</v>
      </c>
      <c r="I15" s="594">
        <v>100010</v>
      </c>
      <c r="J15" s="594">
        <v>100010</v>
      </c>
      <c r="K15" s="594">
        <v>100010</v>
      </c>
      <c r="L15" s="594">
        <v>100010</v>
      </c>
      <c r="M15" s="594">
        <v>100010</v>
      </c>
      <c r="N15" s="594">
        <v>100010</v>
      </c>
      <c r="O15" s="594">
        <v>100010</v>
      </c>
      <c r="P15" s="593"/>
      <c r="Q15" s="593"/>
      <c r="R15" s="595"/>
    </row>
    <row r="16" spans="1:18" ht="16.5" thickBot="1" x14ac:dyDescent="0.3">
      <c r="A16" s="596"/>
      <c r="B16" s="597"/>
      <c r="C16" s="598" t="s">
        <v>538</v>
      </c>
      <c r="D16" s="599">
        <f>((A15/2)/2)*0.027</f>
        <v>6750.6750000000002</v>
      </c>
      <c r="E16" s="599">
        <f>(D16+A15/2)*0.027</f>
        <v>13683.618225</v>
      </c>
      <c r="F16" s="599">
        <f>A15*0.027</f>
        <v>27002.7</v>
      </c>
      <c r="G16" s="600">
        <f>(A15-F15)*0.027</f>
        <v>24302.43</v>
      </c>
      <c r="H16" s="600">
        <f>(A15-F15-G15)*0.027</f>
        <v>21602.16</v>
      </c>
      <c r="I16" s="601">
        <f>(A15-F15-G15-H15)*0.027</f>
        <v>18901.89</v>
      </c>
      <c r="J16" s="601">
        <f>(A15-F15-G15-H15-I15)*0.027</f>
        <v>16201.619999999999</v>
      </c>
      <c r="K16" s="601">
        <f>(A15-F15-G15-H15-I15-J15)*0.027</f>
        <v>13501.35</v>
      </c>
      <c r="L16" s="601">
        <f>(A15-F15-G15-H15-I15-J15-K15)*0.027</f>
        <v>10801.08</v>
      </c>
      <c r="M16" s="601">
        <f>(A15-F15-G15-H15-I15-J15-K15-L15)*0.027</f>
        <v>8100.8099999999995</v>
      </c>
      <c r="N16" s="601">
        <f>(A15-F15-G15-H15-I15-J15-K15-L15-M15)*0.027</f>
        <v>5400.54</v>
      </c>
      <c r="O16" s="601">
        <f>(A15-F15-G15-H15-I15-J15-K15-L15-M15-N15)*0.027</f>
        <v>2700.27</v>
      </c>
      <c r="P16" s="599"/>
      <c r="Q16" s="599"/>
      <c r="R16" s="602"/>
    </row>
    <row r="17" spans="1:18" ht="36" customHeight="1" x14ac:dyDescent="0.25">
      <c r="A17" s="590">
        <f>1125000+450000+525000</f>
        <v>2100000</v>
      </c>
      <c r="B17" s="591">
        <v>2018</v>
      </c>
      <c r="C17" s="592" t="s">
        <v>539</v>
      </c>
      <c r="D17" s="593"/>
      <c r="E17" s="593">
        <v>210000</v>
      </c>
      <c r="F17" s="593">
        <v>210000</v>
      </c>
      <c r="G17" s="593">
        <v>110000</v>
      </c>
      <c r="H17" s="594">
        <v>210000</v>
      </c>
      <c r="I17" s="594">
        <v>210000</v>
      </c>
      <c r="J17" s="594">
        <v>210000</v>
      </c>
      <c r="K17" s="594">
        <v>210000</v>
      </c>
      <c r="L17" s="594">
        <v>210000</v>
      </c>
      <c r="M17" s="594">
        <v>260000</v>
      </c>
      <c r="N17" s="594">
        <v>260000</v>
      </c>
      <c r="O17" s="594"/>
      <c r="P17" s="593"/>
      <c r="Q17" s="593"/>
      <c r="R17" s="595"/>
    </row>
    <row r="18" spans="1:18" ht="16.5" thickBot="1" x14ac:dyDescent="0.3">
      <c r="A18" s="603"/>
      <c r="B18" s="597"/>
      <c r="C18" s="604" t="s">
        <v>538</v>
      </c>
      <c r="D18" s="605">
        <f>E18/12*8</f>
        <v>37800</v>
      </c>
      <c r="E18" s="605">
        <f>A17*0.027</f>
        <v>56700</v>
      </c>
      <c r="F18" s="605">
        <f>(A17-E17)*0.027</f>
        <v>51030</v>
      </c>
      <c r="G18" s="605">
        <f>(A17-E17-F17)*0.027</f>
        <v>45360</v>
      </c>
      <c r="H18" s="600">
        <f>(A17-E17-F17-G17)*0.027</f>
        <v>42390</v>
      </c>
      <c r="I18" s="600">
        <f>(A17-E17-F17-G17-H17)*0.027</f>
        <v>36720</v>
      </c>
      <c r="J18" s="600">
        <f>(A17-E17-F17-G17-H17-I17)*0.027</f>
        <v>31050</v>
      </c>
      <c r="K18" s="600">
        <f>(A17-E17-F17-G17-H17-I17-J17)*0.027</f>
        <v>25380</v>
      </c>
      <c r="L18" s="600">
        <f>(A17-E17-F17-G17-H17-I17-J17-K17)*0.027</f>
        <v>19710</v>
      </c>
      <c r="M18" s="600">
        <f>(A17-E17-F17-G17-H17-I17-J17-K17-L17)*0.027</f>
        <v>14040</v>
      </c>
      <c r="N18" s="600">
        <f>(A17-E17-F17-G17-H17-I17-J17-K17-L17-M17)*0.027</f>
        <v>7020</v>
      </c>
      <c r="O18" s="600"/>
      <c r="P18" s="605"/>
      <c r="Q18" s="605"/>
      <c r="R18" s="606"/>
    </row>
    <row r="19" spans="1:18" ht="31.5" x14ac:dyDescent="0.25">
      <c r="A19" s="590">
        <v>6000000</v>
      </c>
      <c r="B19" s="591" t="s">
        <v>540</v>
      </c>
      <c r="C19" s="592" t="s">
        <v>541</v>
      </c>
      <c r="D19" s="607"/>
      <c r="E19" s="607"/>
      <c r="F19" s="607"/>
      <c r="G19" s="607">
        <v>225000</v>
      </c>
      <c r="H19" s="607">
        <v>225000</v>
      </c>
      <c r="I19" s="607">
        <v>375000</v>
      </c>
      <c r="J19" s="607">
        <v>375000</v>
      </c>
      <c r="K19" s="607">
        <v>375000</v>
      </c>
      <c r="L19" s="607">
        <v>375000</v>
      </c>
      <c r="M19" s="607">
        <v>375000</v>
      </c>
      <c r="N19" s="607">
        <v>375000</v>
      </c>
      <c r="O19" s="607">
        <v>375000</v>
      </c>
      <c r="P19" s="608">
        <v>375000</v>
      </c>
      <c r="Q19" s="608">
        <v>375000</v>
      </c>
      <c r="R19" s="609">
        <f>2550000-375000</f>
        <v>2175000</v>
      </c>
    </row>
    <row r="20" spans="1:18" ht="16.5" thickBot="1" x14ac:dyDescent="0.3">
      <c r="A20" s="596"/>
      <c r="B20" s="610"/>
      <c r="C20" s="604" t="s">
        <v>538</v>
      </c>
      <c r="D20" s="611"/>
      <c r="E20" s="611">
        <f>((A19/2)/2)*0.027</f>
        <v>40500</v>
      </c>
      <c r="F20" s="611">
        <f>(E20+A19/2)*0.027</f>
        <v>82093.5</v>
      </c>
      <c r="G20" s="611">
        <f>A19*0.027</f>
        <v>162000</v>
      </c>
      <c r="H20" s="611">
        <f>(A19-G19)*0.027</f>
        <v>155925</v>
      </c>
      <c r="I20" s="611">
        <f>(A19-G19-H19)*0.027</f>
        <v>149850</v>
      </c>
      <c r="J20" s="611">
        <f>(A19-G19-H19-I19)*0.027</f>
        <v>139725</v>
      </c>
      <c r="K20" s="611">
        <f>(A19-G19-H19-I19-J19)*0.027</f>
        <v>129600</v>
      </c>
      <c r="L20" s="611">
        <f>(A19-G19-H19-I19-J19-K19)*0.027</f>
        <v>119475</v>
      </c>
      <c r="M20" s="611">
        <f>(A19-G19-H19-I19-J19-K19-L19)*0.027</f>
        <v>109350</v>
      </c>
      <c r="N20" s="611">
        <f>(A19-G19-H19-I19-J19-K19-L19-M19)*0.027</f>
        <v>99225</v>
      </c>
      <c r="O20" s="611">
        <f>(A19-G19-H19-I19-J19-K19-L19-M19-N19)*0.027</f>
        <v>89100</v>
      </c>
      <c r="P20" s="612">
        <f>(A19-G19-H19-I19-J19-K19-L19-M19-N19-O19)*0.027</f>
        <v>78975</v>
      </c>
      <c r="Q20" s="612">
        <f>(A19-G19-H19-I19-J19-K19-L19-M19-N19-O19-P19)*0.027</f>
        <v>68850</v>
      </c>
      <c r="R20" s="613">
        <v>293625</v>
      </c>
    </row>
    <row r="21" spans="1:18" ht="41.25" customHeight="1" x14ac:dyDescent="0.25">
      <c r="A21" s="590">
        <v>784000</v>
      </c>
      <c r="B21" s="591">
        <v>2020</v>
      </c>
      <c r="C21" s="592" t="s">
        <v>542</v>
      </c>
      <c r="D21" s="608"/>
      <c r="E21" s="608"/>
      <c r="F21" s="608"/>
      <c r="G21" s="608">
        <v>78400</v>
      </c>
      <c r="H21" s="608">
        <v>78400</v>
      </c>
      <c r="I21" s="608">
        <v>78400</v>
      </c>
      <c r="J21" s="608">
        <v>78400</v>
      </c>
      <c r="K21" s="608">
        <v>78400</v>
      </c>
      <c r="L21" s="608">
        <v>78400</v>
      </c>
      <c r="M21" s="608">
        <v>78400</v>
      </c>
      <c r="N21" s="608">
        <v>78400</v>
      </c>
      <c r="O21" s="608">
        <v>78400</v>
      </c>
      <c r="P21" s="608">
        <v>78400</v>
      </c>
      <c r="Q21" s="608"/>
      <c r="R21" s="609"/>
    </row>
    <row r="22" spans="1:18" ht="16.5" thickBot="1" x14ac:dyDescent="0.3">
      <c r="A22" s="596"/>
      <c r="B22" s="610"/>
      <c r="C22" s="597" t="s">
        <v>543</v>
      </c>
      <c r="D22" s="612"/>
      <c r="E22" s="612"/>
      <c r="F22" s="612">
        <f>G22/12*8</f>
        <v>14112</v>
      </c>
      <c r="G22" s="612">
        <f>A21*0.027</f>
        <v>21168</v>
      </c>
      <c r="H22" s="612">
        <f>(A21-G21)*0.027</f>
        <v>19051.2</v>
      </c>
      <c r="I22" s="612">
        <f>(A21-G21-H21)*0.027</f>
        <v>16934.400000000001</v>
      </c>
      <c r="J22" s="612">
        <f>(A21-G21-H21-I21)*0.027</f>
        <v>14817.6</v>
      </c>
      <c r="K22" s="612">
        <f>(A21-G21-H21-I21-J21)*0.027</f>
        <v>12700.8</v>
      </c>
      <c r="L22" s="612">
        <f>(A21-G21-H21-I21-J21-K21)*0.027</f>
        <v>10584</v>
      </c>
      <c r="M22" s="612">
        <f>(A21-G21-H21-I21-J21-K21-L21)*0.027</f>
        <v>8467.2000000000007</v>
      </c>
      <c r="N22" s="612">
        <f>(A21-G21-H21-I21-J21-K21-L21-M21)*0.027</f>
        <v>6350.4</v>
      </c>
      <c r="O22" s="612">
        <f>(A21-G21-H21-I21-J21-K21-L21-M21-N21)*0.027</f>
        <v>4233.6000000000004</v>
      </c>
      <c r="P22" s="612">
        <f>(A21-G21-H21-I21-J21-K21-L21-M21-N21-O21)*0.027</f>
        <v>2116.8000000000002</v>
      </c>
      <c r="Q22" s="612"/>
      <c r="R22" s="613"/>
    </row>
    <row r="23" spans="1:18" ht="37.5" customHeight="1" x14ac:dyDescent="0.25">
      <c r="A23" s="590">
        <v>800000</v>
      </c>
      <c r="B23" s="591">
        <v>2019</v>
      </c>
      <c r="C23" s="592" t="s">
        <v>544</v>
      </c>
      <c r="D23" s="614"/>
      <c r="E23" s="608">
        <v>0</v>
      </c>
      <c r="F23" s="608">
        <v>80000</v>
      </c>
      <c r="G23" s="608">
        <v>80000</v>
      </c>
      <c r="H23" s="608">
        <v>80000</v>
      </c>
      <c r="I23" s="608">
        <v>80000</v>
      </c>
      <c r="J23" s="608">
        <v>80000</v>
      </c>
      <c r="K23" s="608">
        <v>80000</v>
      </c>
      <c r="L23" s="608">
        <v>80000</v>
      </c>
      <c r="M23" s="608">
        <v>80000</v>
      </c>
      <c r="N23" s="608">
        <v>80000</v>
      </c>
      <c r="O23" s="608">
        <v>80000</v>
      </c>
      <c r="P23" s="608"/>
      <c r="Q23" s="608"/>
      <c r="R23" s="609"/>
    </row>
    <row r="24" spans="1:18" ht="16.5" thickBot="1" x14ac:dyDescent="0.3">
      <c r="A24" s="596"/>
      <c r="B24" s="610"/>
      <c r="C24" s="604" t="s">
        <v>545</v>
      </c>
      <c r="D24" s="615"/>
      <c r="E24" s="612">
        <f>F24/12*8</f>
        <v>14400</v>
      </c>
      <c r="F24" s="612">
        <f>A23*0.027</f>
        <v>21600</v>
      </c>
      <c r="G24" s="612">
        <f>(A23-F23)*0.027</f>
        <v>19440</v>
      </c>
      <c r="H24" s="612">
        <f>(A23-F23-G23)*0.027</f>
        <v>17280</v>
      </c>
      <c r="I24" s="612">
        <f>(A23-F23-G23-H23)*0.027</f>
        <v>15120</v>
      </c>
      <c r="J24" s="612">
        <f>(A23-F23-G23-H23-I23)*0.027</f>
        <v>12960</v>
      </c>
      <c r="K24" s="612">
        <f>(A23-F23-G23-H23-I23-J23)*0.027</f>
        <v>10800</v>
      </c>
      <c r="L24" s="612">
        <f>(A23-F23-G23-H23-I23-J23-K23)*0.027</f>
        <v>8640</v>
      </c>
      <c r="M24" s="612">
        <f>(A23-F23-G23-H23-I23-J23-K23-L23)*0.027</f>
        <v>6480</v>
      </c>
      <c r="N24" s="612">
        <f>(A23-F23-G23-H23-I23-J23-K23-L23-M23)*0.027</f>
        <v>4320</v>
      </c>
      <c r="O24" s="612">
        <f>(A23-F23-G23-H23-I23-J23-K23-L23-M23-N23)*0.027</f>
        <v>2160</v>
      </c>
      <c r="P24" s="612"/>
      <c r="Q24" s="612"/>
      <c r="R24" s="613"/>
    </row>
    <row r="25" spans="1:18" ht="39.75" customHeight="1" x14ac:dyDescent="0.25">
      <c r="A25" s="590">
        <v>800000</v>
      </c>
      <c r="B25" s="591">
        <v>2019</v>
      </c>
      <c r="C25" s="592" t="s">
        <v>546</v>
      </c>
      <c r="D25" s="608"/>
      <c r="E25" s="608">
        <v>0</v>
      </c>
      <c r="F25" s="608">
        <v>80000</v>
      </c>
      <c r="G25" s="608">
        <v>80000</v>
      </c>
      <c r="H25" s="608">
        <v>80000</v>
      </c>
      <c r="I25" s="608">
        <v>80000</v>
      </c>
      <c r="J25" s="608">
        <v>80000</v>
      </c>
      <c r="K25" s="608">
        <v>80000</v>
      </c>
      <c r="L25" s="608">
        <v>80000</v>
      </c>
      <c r="M25" s="608">
        <v>80000</v>
      </c>
      <c r="N25" s="608">
        <v>80000</v>
      </c>
      <c r="O25" s="608">
        <v>80000</v>
      </c>
      <c r="P25" s="608"/>
      <c r="Q25" s="608"/>
      <c r="R25" s="609"/>
    </row>
    <row r="26" spans="1:18" ht="16.5" thickBot="1" x14ac:dyDescent="0.3">
      <c r="A26" s="596"/>
      <c r="B26" s="610"/>
      <c r="C26" s="604" t="s">
        <v>545</v>
      </c>
      <c r="D26" s="612"/>
      <c r="E26" s="612">
        <f>F26/12*8</f>
        <v>14400</v>
      </c>
      <c r="F26" s="612">
        <f>A25*0.027</f>
        <v>21600</v>
      </c>
      <c r="G26" s="612">
        <f>(A25-F25)*0.027</f>
        <v>19440</v>
      </c>
      <c r="H26" s="612">
        <f>(A25-F25-G25)*0.027</f>
        <v>17280</v>
      </c>
      <c r="I26" s="612">
        <f>(A25-F25-G25-H25)*0.027</f>
        <v>15120</v>
      </c>
      <c r="J26" s="612">
        <f>(A25-F25-G25-H25-I25)*0.027</f>
        <v>12960</v>
      </c>
      <c r="K26" s="612">
        <f>(A25-F25-G25-H25-I25-J25)*0.027</f>
        <v>10800</v>
      </c>
      <c r="L26" s="612">
        <f>(A25-F25-G25-H25-I25-J25-K25)*0.027</f>
        <v>8640</v>
      </c>
      <c r="M26" s="612">
        <f>(A25-F25-G25-H25-I25-J25-K25-L25)*0.027</f>
        <v>6480</v>
      </c>
      <c r="N26" s="612">
        <f>(A25-F25-G25-H25-I25-J25-K25-L25-M25)*0.027</f>
        <v>4320</v>
      </c>
      <c r="O26" s="612">
        <f>(A25-F25-G25-H25-I25-J25-K25-L25-M25-N25)*0.027</f>
        <v>2160</v>
      </c>
      <c r="P26" s="612"/>
      <c r="Q26" s="612"/>
      <c r="R26" s="613"/>
    </row>
    <row r="27" spans="1:18" ht="36" customHeight="1" x14ac:dyDescent="0.25">
      <c r="A27" s="590">
        <v>7000000</v>
      </c>
      <c r="B27" s="591" t="s">
        <v>547</v>
      </c>
      <c r="C27" s="592" t="s">
        <v>487</v>
      </c>
      <c r="D27" s="608"/>
      <c r="E27" s="608"/>
      <c r="F27" s="608"/>
      <c r="G27" s="608"/>
      <c r="H27" s="608">
        <v>350000</v>
      </c>
      <c r="I27" s="608">
        <v>350000</v>
      </c>
      <c r="J27" s="608">
        <v>350000</v>
      </c>
      <c r="K27" s="608">
        <v>350000</v>
      </c>
      <c r="L27" s="608">
        <v>350000</v>
      </c>
      <c r="M27" s="608">
        <v>350000</v>
      </c>
      <c r="N27" s="608">
        <v>350000</v>
      </c>
      <c r="O27" s="608">
        <v>350000</v>
      </c>
      <c r="P27" s="608">
        <v>350000</v>
      </c>
      <c r="Q27" s="608">
        <v>350000</v>
      </c>
      <c r="R27" s="609">
        <f>3850000-350000</f>
        <v>3500000</v>
      </c>
    </row>
    <row r="28" spans="1:18" ht="16.5" thickBot="1" x14ac:dyDescent="0.3">
      <c r="A28" s="596"/>
      <c r="B28" s="610"/>
      <c r="C28" s="604" t="s">
        <v>548</v>
      </c>
      <c r="D28" s="612"/>
      <c r="E28" s="612"/>
      <c r="F28" s="612">
        <f>(A27/2/2)*0.027</f>
        <v>47250</v>
      </c>
      <c r="G28" s="612">
        <f>(F28+A27/2)*0.027</f>
        <v>95775.75</v>
      </c>
      <c r="H28" s="612">
        <f>A27*0.027</f>
        <v>189000</v>
      </c>
      <c r="I28" s="612">
        <f>(A27-H27)*0.027</f>
        <v>179550</v>
      </c>
      <c r="J28" s="612">
        <f>(A27-H27-I27)*0.027</f>
        <v>170100</v>
      </c>
      <c r="K28" s="612">
        <f>(A27-H27-I27-J27)*0.027</f>
        <v>160650</v>
      </c>
      <c r="L28" s="612">
        <f>(A27-H27-I27-J27-K27)*0.027</f>
        <v>151200</v>
      </c>
      <c r="M28" s="612">
        <f>(A27-H27-I27-J27-K27-L27)*0.027</f>
        <v>141750</v>
      </c>
      <c r="N28" s="612">
        <f>(A27-H27-I27-J27-K27-L27-M27)*0.027</f>
        <v>132300</v>
      </c>
      <c r="O28" s="612">
        <f>(A27-H27-I27-J27-K27-L27-M27-N27)*0.027</f>
        <v>122850</v>
      </c>
      <c r="P28" s="612">
        <f>(A27-H27-I27-J27-K27-L27-M27-N27-O27)*0.027</f>
        <v>113400</v>
      </c>
      <c r="Q28" s="612">
        <f>(A27-H27-I27-J27-K27-L27-M27-N27-O27-P27)*0.027</f>
        <v>103950</v>
      </c>
      <c r="R28" s="613">
        <v>519750</v>
      </c>
    </row>
    <row r="29" spans="1:18" ht="31.5" x14ac:dyDescent="0.25">
      <c r="A29" s="590">
        <v>394913</v>
      </c>
      <c r="B29" s="591" t="s">
        <v>549</v>
      </c>
      <c r="C29" s="592" t="s">
        <v>550</v>
      </c>
      <c r="D29" s="608"/>
      <c r="E29" s="608"/>
      <c r="F29" s="608"/>
      <c r="G29" s="608"/>
      <c r="H29" s="607">
        <v>39490</v>
      </c>
      <c r="I29" s="607">
        <v>39490</v>
      </c>
      <c r="J29" s="607">
        <v>39490</v>
      </c>
      <c r="K29" s="607">
        <v>39490</v>
      </c>
      <c r="L29" s="607">
        <v>39490</v>
      </c>
      <c r="M29" s="607">
        <v>39490</v>
      </c>
      <c r="N29" s="607">
        <v>39490</v>
      </c>
      <c r="O29" s="607">
        <v>39495</v>
      </c>
      <c r="P29" s="608">
        <v>39494</v>
      </c>
      <c r="Q29" s="608">
        <v>39494</v>
      </c>
      <c r="R29" s="609"/>
    </row>
    <row r="30" spans="1:18" ht="16.5" thickBot="1" x14ac:dyDescent="0.3">
      <c r="A30" s="603"/>
      <c r="B30" s="616"/>
      <c r="C30" s="598" t="s">
        <v>538</v>
      </c>
      <c r="D30" s="617"/>
      <c r="E30" s="617">
        <f>(A29/3/2)*0.027</f>
        <v>1777.1084999999998</v>
      </c>
      <c r="F30" s="617">
        <f>(E30+(A29/3)*2/2)*0.027</f>
        <v>3602.1989294999998</v>
      </c>
      <c r="G30" s="617">
        <f>(F30+(A29/2))*0.027</f>
        <v>5428.5848710965001</v>
      </c>
      <c r="H30" s="618">
        <f>A29*0.027</f>
        <v>10662.651</v>
      </c>
      <c r="I30" s="618">
        <f>(A29-H29)*0.027</f>
        <v>9596.4210000000003</v>
      </c>
      <c r="J30" s="618">
        <f>(A29-H29-I29)*0.027</f>
        <v>8530.1910000000007</v>
      </c>
      <c r="K30" s="618">
        <f>(A29-H29-I29-J29)*0.027</f>
        <v>7463.9610000000002</v>
      </c>
      <c r="L30" s="618">
        <f>(A29-H29-I29-J29-K29)*0.027</f>
        <v>6397.7309999999998</v>
      </c>
      <c r="M30" s="618">
        <f>(A29-H29-I29-J29-K29-L29)*0.027</f>
        <v>5331.5010000000002</v>
      </c>
      <c r="N30" s="618">
        <f>(A29-H29-I29-J29-K29-L29-M29)*0.027</f>
        <v>4265.2709999999997</v>
      </c>
      <c r="O30" s="618">
        <f>(A29-H29-I29-J29-K29-L29-M29-N29)*0.027</f>
        <v>3199.0410000000002</v>
      </c>
      <c r="P30" s="617">
        <f>(A29-H29-I29-J29-K29-L29-M29-N29-O29)*0.027</f>
        <v>2132.6759999999999</v>
      </c>
      <c r="Q30" s="617">
        <f>(A29-H29-I29-J29-K29-L29-M29-N29-O29-P29)*0.027</f>
        <v>1066.338</v>
      </c>
      <c r="R30" s="619"/>
    </row>
    <row r="31" spans="1:18" ht="31.5" x14ac:dyDescent="0.25">
      <c r="A31" s="590">
        <v>369000</v>
      </c>
      <c r="B31" s="591" t="s">
        <v>547</v>
      </c>
      <c r="C31" s="592" t="s">
        <v>551</v>
      </c>
      <c r="D31" s="608"/>
      <c r="E31" s="608"/>
      <c r="F31" s="608"/>
      <c r="G31" s="608"/>
      <c r="H31" s="607">
        <v>36900</v>
      </c>
      <c r="I31" s="607">
        <v>36900</v>
      </c>
      <c r="J31" s="607">
        <v>36900</v>
      </c>
      <c r="K31" s="607">
        <v>36900</v>
      </c>
      <c r="L31" s="607">
        <v>36900</v>
      </c>
      <c r="M31" s="607">
        <v>36900</v>
      </c>
      <c r="N31" s="607">
        <v>36900</v>
      </c>
      <c r="O31" s="607">
        <v>36900</v>
      </c>
      <c r="P31" s="608">
        <v>36900</v>
      </c>
      <c r="Q31" s="608">
        <v>36900</v>
      </c>
      <c r="R31" s="609"/>
    </row>
    <row r="32" spans="1:18" ht="16.5" thickBot="1" x14ac:dyDescent="0.3">
      <c r="A32" s="603"/>
      <c r="B32" s="616"/>
      <c r="C32" s="598" t="s">
        <v>538</v>
      </c>
      <c r="D32" s="617"/>
      <c r="E32" s="617"/>
      <c r="F32" s="617">
        <f>(A31/2/2)*0.027</f>
        <v>2490.75</v>
      </c>
      <c r="G32" s="617">
        <f>(F32+A31/2)*0.027</f>
        <v>5048.7502500000001</v>
      </c>
      <c r="H32" s="618">
        <f>A31*0.027</f>
        <v>9963</v>
      </c>
      <c r="I32" s="618">
        <f>(A31-H31)*0.027</f>
        <v>8966.7000000000007</v>
      </c>
      <c r="J32" s="618">
        <f>(A31-H31-I31)*0.027</f>
        <v>7970.4</v>
      </c>
      <c r="K32" s="618">
        <f>(A31-H31-I31-J31)*0.027</f>
        <v>6974.1</v>
      </c>
      <c r="L32" s="618">
        <f>(A31-H31-I31-J31-K31)*0.027</f>
        <v>5977.8</v>
      </c>
      <c r="M32" s="618">
        <f>(A31-H31-I31-J31-K31-L31)*0.027</f>
        <v>4981.5</v>
      </c>
      <c r="N32" s="618">
        <f>(A31-H31-I31-J31-K31-L31-M31)*0.027</f>
        <v>3985.2</v>
      </c>
      <c r="O32" s="618">
        <f>(A31-H31-I31-J31-K31-L31-M31-N31)*0.027</f>
        <v>2988.9</v>
      </c>
      <c r="P32" s="617">
        <f>(A31-H31-I31-J31-K31-L31-M31-N31-O31)*0.027</f>
        <v>1992.6</v>
      </c>
      <c r="Q32" s="617">
        <f>(A31-H31-I31-J31-K31-L31-M31-N31-O31-P31)*0.027</f>
        <v>996.3</v>
      </c>
      <c r="R32" s="619"/>
    </row>
    <row r="33" spans="1:18" s="621" customFormat="1" ht="54" customHeight="1" x14ac:dyDescent="0.25">
      <c r="A33" s="590">
        <v>334062</v>
      </c>
      <c r="B33" s="591" t="s">
        <v>552</v>
      </c>
      <c r="C33" s="592" t="s">
        <v>553</v>
      </c>
      <c r="D33" s="620"/>
      <c r="E33" s="620"/>
      <c r="F33" s="620"/>
      <c r="G33" s="607">
        <v>47940</v>
      </c>
      <c r="H33" s="607">
        <v>31792</v>
      </c>
      <c r="I33" s="607">
        <v>31791</v>
      </c>
      <c r="J33" s="607">
        <v>31791</v>
      </c>
      <c r="K33" s="607">
        <v>31791</v>
      </c>
      <c r="L33" s="607">
        <v>31791</v>
      </c>
      <c r="M33" s="607">
        <v>31791</v>
      </c>
      <c r="N33" s="608">
        <v>31791</v>
      </c>
      <c r="O33" s="608">
        <v>31792</v>
      </c>
      <c r="P33" s="608">
        <v>31792</v>
      </c>
      <c r="Q33" s="608"/>
      <c r="R33" s="609"/>
    </row>
    <row r="34" spans="1:18" s="621" customFormat="1" ht="16.5" thickBot="1" x14ac:dyDescent="0.3">
      <c r="A34" s="596"/>
      <c r="B34" s="610"/>
      <c r="C34" s="604" t="s">
        <v>538</v>
      </c>
      <c r="D34" s="622"/>
      <c r="E34" s="611">
        <f>((A33/2)/2)*0.027</f>
        <v>2254.9184999999998</v>
      </c>
      <c r="F34" s="611">
        <f>(E34+A33/2)*0.027</f>
        <v>4570.7197994999997</v>
      </c>
      <c r="G34" s="611">
        <f>A33*0.027</f>
        <v>9019.6739999999991</v>
      </c>
      <c r="H34" s="611">
        <f>(A33-G33)*0.027</f>
        <v>7725.2939999999999</v>
      </c>
      <c r="I34" s="611">
        <f>(A33-G33-H33)*0.027</f>
        <v>6866.91</v>
      </c>
      <c r="J34" s="611">
        <f>(A33-G33-H33-I33)*0.027</f>
        <v>6008.5529999999999</v>
      </c>
      <c r="K34" s="611">
        <f>(A33-G33-H33-I33-J33)*0.027</f>
        <v>5150.1959999999999</v>
      </c>
      <c r="L34" s="611">
        <f>(A33-G33-H33-I33-J33-K33)*0.027</f>
        <v>4291.8389999999999</v>
      </c>
      <c r="M34" s="611">
        <f>(A33-G33-H33-I33-J33-K33-L33)*0.027</f>
        <v>3433.482</v>
      </c>
      <c r="N34" s="612">
        <f>(A33-G33-H33-I33-J33-K33-L33-M33)*0.027</f>
        <v>2575.125</v>
      </c>
      <c r="O34" s="612">
        <f>(A33-G33-H33-I33-J33-K33-L33-M33-N33)*0.027</f>
        <v>1716.768</v>
      </c>
      <c r="P34" s="612">
        <f>(A33-G33-H33-I33-J33-K33-L33-M33-N33-O33)*0.027</f>
        <v>858.38400000000001</v>
      </c>
      <c r="Q34" s="612"/>
      <c r="R34" s="613"/>
    </row>
    <row r="35" spans="1:18" s="621" customFormat="1" ht="47.25" x14ac:dyDescent="0.25">
      <c r="A35" s="590">
        <v>1462506</v>
      </c>
      <c r="B35" s="591" t="s">
        <v>549</v>
      </c>
      <c r="C35" s="592" t="s">
        <v>485</v>
      </c>
      <c r="D35" s="623">
        <v>0</v>
      </c>
      <c r="E35" s="623">
        <v>0</v>
      </c>
      <c r="F35" s="623">
        <v>0</v>
      </c>
      <c r="G35" s="593">
        <v>615883</v>
      </c>
      <c r="H35" s="594">
        <v>94069</v>
      </c>
      <c r="I35" s="594">
        <v>94069</v>
      </c>
      <c r="J35" s="594">
        <v>94069</v>
      </c>
      <c r="K35" s="594">
        <v>94069</v>
      </c>
      <c r="L35" s="594">
        <v>94069</v>
      </c>
      <c r="M35" s="594">
        <v>94069</v>
      </c>
      <c r="N35" s="594">
        <v>94069</v>
      </c>
      <c r="O35" s="594">
        <v>94070</v>
      </c>
      <c r="P35" s="593">
        <v>94070</v>
      </c>
      <c r="Q35" s="593"/>
      <c r="R35" s="595"/>
    </row>
    <row r="36" spans="1:18" s="621" customFormat="1" ht="16.5" thickBot="1" x14ac:dyDescent="0.3">
      <c r="A36" s="603"/>
      <c r="B36" s="624"/>
      <c r="C36" s="598" t="s">
        <v>538</v>
      </c>
      <c r="D36" s="605"/>
      <c r="E36" s="600">
        <f>(A35/2/2)*0.027</f>
        <v>9871.9154999999992</v>
      </c>
      <c r="F36" s="600">
        <f>(E36+A35/2)*0.027</f>
        <v>20010.372718499999</v>
      </c>
      <c r="G36" s="600">
        <f>A35*0.027</f>
        <v>39487.661999999997</v>
      </c>
      <c r="H36" s="600">
        <f>(A35-G35)*0.027</f>
        <v>22858.821</v>
      </c>
      <c r="I36" s="600">
        <f>(A35-G35-H35)*0.027</f>
        <v>20318.957999999999</v>
      </c>
      <c r="J36" s="600">
        <f>(A35-G35-H35-I35)*0.027</f>
        <v>17779.095000000001</v>
      </c>
      <c r="K36" s="600">
        <f>(A35-G35-H35-I35-J35)*0.027</f>
        <v>15239.232</v>
      </c>
      <c r="L36" s="605">
        <f>(A35-G35-H35-I35-J35-K35)*0.027</f>
        <v>12699.369000000001</v>
      </c>
      <c r="M36" s="600">
        <v>94069</v>
      </c>
      <c r="N36" s="605">
        <f>(A35-G35-H35-I35-J35-K35-L35-M35)*0.027</f>
        <v>7619.643</v>
      </c>
      <c r="O36" s="600">
        <f>(A35-G35-H35-I35-J35-K35-L35-M35-N35)*0.027</f>
        <v>5079.78</v>
      </c>
      <c r="P36" s="605">
        <f>(A35-G35-H35-I35-J35-K35-L35-M35-N35-O35)*0.027</f>
        <v>2539.89</v>
      </c>
      <c r="Q36" s="605"/>
      <c r="R36" s="606"/>
    </row>
    <row r="37" spans="1:18" s="621" customFormat="1" ht="22.5" customHeight="1" x14ac:dyDescent="0.25">
      <c r="A37" s="590">
        <v>2274277</v>
      </c>
      <c r="B37" s="591" t="s">
        <v>554</v>
      </c>
      <c r="C37" s="592" t="s">
        <v>555</v>
      </c>
      <c r="D37" s="625">
        <v>0</v>
      </c>
      <c r="E37" s="623">
        <v>0</v>
      </c>
      <c r="F37" s="594">
        <v>0</v>
      </c>
      <c r="G37" s="594">
        <v>593300</v>
      </c>
      <c r="H37" s="594">
        <v>186775</v>
      </c>
      <c r="I37" s="594">
        <v>186775</v>
      </c>
      <c r="J37" s="594">
        <v>186775</v>
      </c>
      <c r="K37" s="594">
        <v>186775</v>
      </c>
      <c r="L37" s="594">
        <v>186775</v>
      </c>
      <c r="M37" s="594">
        <v>186775</v>
      </c>
      <c r="N37" s="594">
        <v>186775</v>
      </c>
      <c r="O37" s="594">
        <v>186776</v>
      </c>
      <c r="P37" s="593">
        <v>186776</v>
      </c>
      <c r="Q37" s="593"/>
      <c r="R37" s="595"/>
    </row>
    <row r="38" spans="1:18" s="621" customFormat="1" ht="18" customHeight="1" thickBot="1" x14ac:dyDescent="0.3">
      <c r="A38" s="626"/>
      <c r="B38" s="627"/>
      <c r="C38" s="628" t="s">
        <v>538</v>
      </c>
      <c r="D38" s="629">
        <f>(A37/3/2)*0.027</f>
        <v>10234.246500000001</v>
      </c>
      <c r="E38" s="630">
        <f>(D38+(A37/3)*2/2)*0.027</f>
        <v>20744.817655500003</v>
      </c>
      <c r="F38" s="630">
        <f>(E38+(A37/2))*0.027</f>
        <v>31262.8495766985</v>
      </c>
      <c r="G38" s="630">
        <f>A37*0.027</f>
        <v>61405.478999999999</v>
      </c>
      <c r="H38" s="630">
        <f>(A37-G37)*0.027</f>
        <v>45386.379000000001</v>
      </c>
      <c r="I38" s="630">
        <f>(A37-G37-H37)*0.027</f>
        <v>40343.453999999998</v>
      </c>
      <c r="J38" s="630">
        <f>(A37-G37-H37-I37)*0.027</f>
        <v>35300.529000000002</v>
      </c>
      <c r="K38" s="630">
        <f>(A37-G37-H37-I37-J37)*0.027</f>
        <v>30257.603999999999</v>
      </c>
      <c r="L38" s="629">
        <f>(A37-G37-H37-I37-J37-K37)*0.027</f>
        <v>25214.679</v>
      </c>
      <c r="M38" s="630">
        <f>(A37-G37-H37-I37-J37-K37-L37)*0.027</f>
        <v>20171.754000000001</v>
      </c>
      <c r="N38" s="629">
        <f>(A37-G37-H37-I37-J37-K37-L37-M37)*0.027</f>
        <v>15128.829</v>
      </c>
      <c r="O38" s="630">
        <f>(A37-G37-H37-I37-J37-K37-L37-M37-N37)*0.027</f>
        <v>10085.904</v>
      </c>
      <c r="P38" s="629">
        <f>(A37-G37-H37-I37-J37-K37-L37-M37-N37-O37)*0.027</f>
        <v>5042.9520000000002</v>
      </c>
      <c r="Q38" s="629"/>
      <c r="R38" s="631"/>
    </row>
    <row r="39" spans="1:18" s="621" customFormat="1" ht="48" customHeight="1" x14ac:dyDescent="0.25">
      <c r="A39" s="632">
        <f>895823-4564</f>
        <v>891259</v>
      </c>
      <c r="B39" s="633" t="s">
        <v>549</v>
      </c>
      <c r="C39" s="634" t="s">
        <v>556</v>
      </c>
      <c r="D39" s="635"/>
      <c r="E39" s="635">
        <v>0</v>
      </c>
      <c r="F39" s="635">
        <v>0</v>
      </c>
      <c r="G39" s="635">
        <v>0</v>
      </c>
      <c r="H39" s="635">
        <v>278771</v>
      </c>
      <c r="I39" s="635">
        <v>68054</v>
      </c>
      <c r="J39" s="635">
        <v>68054</v>
      </c>
      <c r="K39" s="635">
        <v>68054</v>
      </c>
      <c r="L39" s="635">
        <v>68054</v>
      </c>
      <c r="M39" s="635">
        <v>68054</v>
      </c>
      <c r="N39" s="636">
        <v>68054</v>
      </c>
      <c r="O39" s="636">
        <v>68054</v>
      </c>
      <c r="P39" s="636">
        <v>68055</v>
      </c>
      <c r="Q39" s="636">
        <v>68055</v>
      </c>
      <c r="R39" s="637"/>
    </row>
    <row r="40" spans="1:18" s="621" customFormat="1" ht="17.25" customHeight="1" thickBot="1" x14ac:dyDescent="0.3">
      <c r="A40" s="626"/>
      <c r="B40" s="638"/>
      <c r="C40" s="628" t="s">
        <v>538</v>
      </c>
      <c r="D40" s="639"/>
      <c r="E40" s="639">
        <f>(A39/3/2)*0.027</f>
        <v>4010.6654999999996</v>
      </c>
      <c r="F40" s="639">
        <f>(E40+(A39/3)*2/2)*0.027</f>
        <v>8129.618968499999</v>
      </c>
      <c r="G40" s="639">
        <f>(F40+(A39/2))*0.027</f>
        <v>12251.496212149499</v>
      </c>
      <c r="H40" s="639">
        <f>A39*0.027</f>
        <v>24063.992999999999</v>
      </c>
      <c r="I40" s="639">
        <f>(A39-H39)*0.027</f>
        <v>16537.175999999999</v>
      </c>
      <c r="J40" s="639">
        <f>(A39-H39-I39)*0.027</f>
        <v>14699.717999999999</v>
      </c>
      <c r="K40" s="639">
        <f>(A39-H39-I39-J39)*0.027</f>
        <v>12862.26</v>
      </c>
      <c r="L40" s="639">
        <f>(A39-H39-I39-J39-K39)*0.027</f>
        <v>11024.802</v>
      </c>
      <c r="M40" s="639">
        <f>(A39-H39-I39-J39-K39-L39)*0.027</f>
        <v>9187.3439999999991</v>
      </c>
      <c r="N40" s="640">
        <f>(A39-H39-I39-J39-K39-L39-M39)*0.027</f>
        <v>7349.8859999999995</v>
      </c>
      <c r="O40" s="640">
        <f>(A39-H39-I39-J39-K39-L39-M39-N39)*0.027</f>
        <v>5512.4279999999999</v>
      </c>
      <c r="P40" s="640">
        <f>(A39-H39-I39-J39-K39-L39-M39-N39-O39)*0.027</f>
        <v>3674.97</v>
      </c>
      <c r="Q40" s="640">
        <f>(A39-H39-I39-J39-K39-L39-M39-N39-O39-P39)*0.027</f>
        <v>1837.4849999999999</v>
      </c>
      <c r="R40" s="641"/>
    </row>
    <row r="41" spans="1:18" s="621" customFormat="1" ht="66" customHeight="1" x14ac:dyDescent="0.25">
      <c r="A41" s="632">
        <v>1107754</v>
      </c>
      <c r="B41" s="633" t="s">
        <v>554</v>
      </c>
      <c r="C41" s="634" t="s">
        <v>557</v>
      </c>
      <c r="D41" s="636">
        <v>0</v>
      </c>
      <c r="E41" s="636">
        <v>0</v>
      </c>
      <c r="F41" s="636">
        <v>0</v>
      </c>
      <c r="G41" s="636">
        <v>331550</v>
      </c>
      <c r="H41" s="636">
        <v>86244</v>
      </c>
      <c r="I41" s="636">
        <v>86245</v>
      </c>
      <c r="J41" s="636">
        <v>86245</v>
      </c>
      <c r="K41" s="636">
        <v>86245</v>
      </c>
      <c r="L41" s="636">
        <v>86245</v>
      </c>
      <c r="M41" s="636">
        <v>86245</v>
      </c>
      <c r="N41" s="636">
        <v>86245</v>
      </c>
      <c r="O41" s="636">
        <v>86245</v>
      </c>
      <c r="P41" s="636">
        <v>86245</v>
      </c>
      <c r="Q41" s="636"/>
      <c r="R41" s="637"/>
    </row>
    <row r="42" spans="1:18" s="621" customFormat="1" ht="17.25" customHeight="1" thickBot="1" x14ac:dyDescent="0.3">
      <c r="A42" s="626"/>
      <c r="B42" s="638"/>
      <c r="C42" s="628" t="s">
        <v>538</v>
      </c>
      <c r="D42" s="640">
        <f>(A41/3/2)*0.027</f>
        <v>4984.893</v>
      </c>
      <c r="E42" s="640">
        <f>(D42+(A41/3)*2/2)*0.027</f>
        <v>10104.378110999998</v>
      </c>
      <c r="F42" s="640">
        <f>(E42+(A41/2))*0.027</f>
        <v>15227.497208996998</v>
      </c>
      <c r="G42" s="640">
        <f>A41*0.027</f>
        <v>29909.358</v>
      </c>
      <c r="H42" s="640">
        <f>(A41-G41)*0.027</f>
        <v>20957.507999999998</v>
      </c>
      <c r="I42" s="640">
        <f>(A41-G41-H41)*0.027</f>
        <v>18628.919999999998</v>
      </c>
      <c r="J42" s="640">
        <f>(A41-G41-H41-I41)*0.027</f>
        <v>16300.305</v>
      </c>
      <c r="K42" s="640">
        <f>(A41-G41-H41-I41-J41)*0.027</f>
        <v>13971.69</v>
      </c>
      <c r="L42" s="640">
        <f>(A41-G41-H41-I41-J41-K41)*0.027</f>
        <v>11643.075000000001</v>
      </c>
      <c r="M42" s="640">
        <f>(A41-G41-H41-I41-J41-K41-L41)*0.027</f>
        <v>9314.4599999999991</v>
      </c>
      <c r="N42" s="640">
        <f>(A41-G41-H41-I41-J41-K41-L41-M41)*0.027</f>
        <v>6985.8450000000003</v>
      </c>
      <c r="O42" s="640">
        <f>(A41-G41-H41-I41-J41-K41-L41-M41-N41)*0.027</f>
        <v>4657.2299999999996</v>
      </c>
      <c r="P42" s="640">
        <f>(A41-G41-H41-I41-J41-K41-L41-M41-N41-O41)*0.027</f>
        <v>2328.6149999999998</v>
      </c>
      <c r="Q42" s="640"/>
      <c r="R42" s="641"/>
    </row>
    <row r="43" spans="1:18" s="621" customFormat="1" ht="34.5" customHeight="1" x14ac:dyDescent="0.25">
      <c r="A43" s="632">
        <f>1423690+1297848+843282</f>
        <v>3564820</v>
      </c>
      <c r="B43" s="633" t="s">
        <v>549</v>
      </c>
      <c r="C43" s="634" t="s">
        <v>558</v>
      </c>
      <c r="D43" s="635"/>
      <c r="E43" s="635">
        <v>0</v>
      </c>
      <c r="F43" s="635">
        <v>0</v>
      </c>
      <c r="G43" s="635">
        <v>0</v>
      </c>
      <c r="H43" s="635">
        <v>98191</v>
      </c>
      <c r="I43" s="635">
        <v>385181</v>
      </c>
      <c r="J43" s="635">
        <v>385181</v>
      </c>
      <c r="K43" s="635">
        <v>385181</v>
      </c>
      <c r="L43" s="635">
        <v>385181</v>
      </c>
      <c r="M43" s="635">
        <v>385181</v>
      </c>
      <c r="N43" s="635">
        <v>385181</v>
      </c>
      <c r="O43" s="635">
        <v>385181</v>
      </c>
      <c r="P43" s="636">
        <v>385181</v>
      </c>
      <c r="Q43" s="636">
        <v>385181</v>
      </c>
      <c r="R43" s="637"/>
    </row>
    <row r="44" spans="1:18" s="621" customFormat="1" ht="17.25" customHeight="1" thickBot="1" x14ac:dyDescent="0.3">
      <c r="A44" s="626"/>
      <c r="B44" s="638"/>
      <c r="C44" s="628" t="s">
        <v>538</v>
      </c>
      <c r="D44" s="639"/>
      <c r="E44" s="639">
        <f>(A43/3/2)*0.027</f>
        <v>16041.689999999999</v>
      </c>
      <c r="F44" s="639">
        <f>(E44+(A43/3)*2/2)*0.027</f>
        <v>32516.505629999996</v>
      </c>
      <c r="G44" s="639">
        <f>(F44+(A43/2))*0.027</f>
        <v>49003.015652009999</v>
      </c>
      <c r="H44" s="639">
        <f>A43*0.027</f>
        <v>96250.14</v>
      </c>
      <c r="I44" s="639">
        <f>(A43-H43)*0.027</f>
        <v>93598.982999999993</v>
      </c>
      <c r="J44" s="639">
        <f>(A43-H43-I43)*0.027</f>
        <v>83199.096000000005</v>
      </c>
      <c r="K44" s="639">
        <f>(A43-H43-I43-J43)*0.027</f>
        <v>72799.209000000003</v>
      </c>
      <c r="L44" s="639">
        <f>(A43-H43-I43-J43-K43)*0.027</f>
        <v>62399.322</v>
      </c>
      <c r="M44" s="639">
        <f>(A43-H43-I43-J43-K43-L43)*0.027</f>
        <v>51999.434999999998</v>
      </c>
      <c r="N44" s="640">
        <f>(A43-H43-I43-J43-K43-L43-M43)*0.027</f>
        <v>41599.548000000003</v>
      </c>
      <c r="O44" s="640">
        <f>(A43-H43-I43-J43-K43-L43-M43-N43)*0.027</f>
        <v>31199.661</v>
      </c>
      <c r="P44" s="640">
        <f>(A43-H43-I43-J43-K43-L43-M43-N43-O43)*0.027</f>
        <v>20799.774000000001</v>
      </c>
      <c r="Q44" s="640">
        <f>(A43-H43-I43-J43-K43-L43-M43-N43-O43-P43)*0.027</f>
        <v>10399.887000000001</v>
      </c>
      <c r="R44" s="641"/>
    </row>
    <row r="45" spans="1:18" s="621" customFormat="1" ht="51.75" customHeight="1" x14ac:dyDescent="0.25">
      <c r="A45" s="590">
        <v>2123909</v>
      </c>
      <c r="B45" s="591" t="s">
        <v>536</v>
      </c>
      <c r="C45" s="592" t="s">
        <v>559</v>
      </c>
      <c r="D45" s="607">
        <v>0</v>
      </c>
      <c r="E45" s="607"/>
      <c r="F45" s="607">
        <v>48425</v>
      </c>
      <c r="G45" s="607">
        <v>130609</v>
      </c>
      <c r="H45" s="607">
        <v>130609</v>
      </c>
      <c r="I45" s="607">
        <v>230609</v>
      </c>
      <c r="J45" s="607">
        <v>230609</v>
      </c>
      <c r="K45" s="607">
        <v>280609</v>
      </c>
      <c r="L45" s="607">
        <v>280609</v>
      </c>
      <c r="M45" s="607">
        <v>280610</v>
      </c>
      <c r="N45" s="607">
        <v>280610</v>
      </c>
      <c r="O45" s="608">
        <v>230610</v>
      </c>
      <c r="P45" s="608"/>
      <c r="Q45" s="608"/>
      <c r="R45" s="609"/>
    </row>
    <row r="46" spans="1:18" s="621" customFormat="1" ht="17.25" customHeight="1" thickBot="1" x14ac:dyDescent="0.3">
      <c r="A46" s="596"/>
      <c r="B46" s="610"/>
      <c r="C46" s="604" t="s">
        <v>538</v>
      </c>
      <c r="D46" s="611">
        <f>(A45/2/2)*0.027</f>
        <v>14336.385749999999</v>
      </c>
      <c r="E46" s="611">
        <f>(D46+A45/2)*0.027</f>
        <v>29059.853915249998</v>
      </c>
      <c r="F46" s="611">
        <f>A45*0.027</f>
        <v>57345.542999999998</v>
      </c>
      <c r="G46" s="611">
        <f>(A45-F45)*0.027</f>
        <v>56038.067999999999</v>
      </c>
      <c r="H46" s="611">
        <f>(A45-F45-G45)*0.027</f>
        <v>52511.625</v>
      </c>
      <c r="I46" s="611">
        <f>(A45-F45-G45-H45)*0.027</f>
        <v>48985.182000000001</v>
      </c>
      <c r="J46" s="611">
        <f>(A45-F45-G45-H45-I45)*0.027</f>
        <v>42758.739000000001</v>
      </c>
      <c r="K46" s="611">
        <f>(A45-F45-G45-H45-I45-J45)*0.027</f>
        <v>36532.296000000002</v>
      </c>
      <c r="L46" s="611">
        <f>(A45-F45-G45-H45-I45-J45-K45)*0.027</f>
        <v>28955.852999999999</v>
      </c>
      <c r="M46" s="611">
        <f>(A45-F45-G45-H45-I45-J45-K45-L45)*0.027</f>
        <v>21379.41</v>
      </c>
      <c r="N46" s="612">
        <f>(A45-F45-G45-H45-I45-J45-K45-L45-M45)*0.027</f>
        <v>13802.94</v>
      </c>
      <c r="O46" s="612">
        <f>(A45-F45-G45-H45-I45-J45-K45-L45-M45-N45)*0.027</f>
        <v>6226.47</v>
      </c>
      <c r="P46" s="612"/>
      <c r="Q46" s="612"/>
      <c r="R46" s="613"/>
    </row>
    <row r="47" spans="1:18" s="621" customFormat="1" ht="70.5" customHeight="1" x14ac:dyDescent="0.25">
      <c r="A47" s="632">
        <v>2152272</v>
      </c>
      <c r="B47" s="633" t="s">
        <v>560</v>
      </c>
      <c r="C47" s="634" t="s">
        <v>561</v>
      </c>
      <c r="D47" s="635"/>
      <c r="E47" s="635">
        <v>0</v>
      </c>
      <c r="F47" s="635">
        <v>86304</v>
      </c>
      <c r="G47" s="635">
        <v>159552</v>
      </c>
      <c r="H47" s="635">
        <v>159552</v>
      </c>
      <c r="I47" s="635">
        <v>229552</v>
      </c>
      <c r="J47" s="635">
        <v>229552</v>
      </c>
      <c r="K47" s="635">
        <v>229552</v>
      </c>
      <c r="L47" s="635">
        <v>279552</v>
      </c>
      <c r="M47" s="635">
        <v>279552</v>
      </c>
      <c r="N47" s="636">
        <v>279552</v>
      </c>
      <c r="O47" s="636">
        <v>279552</v>
      </c>
      <c r="P47" s="636"/>
      <c r="Q47" s="636"/>
      <c r="R47" s="637"/>
    </row>
    <row r="48" spans="1:18" s="621" customFormat="1" ht="17.25" customHeight="1" thickBot="1" x14ac:dyDescent="0.3">
      <c r="A48" s="626"/>
      <c r="B48" s="638"/>
      <c r="C48" s="628" t="s">
        <v>538</v>
      </c>
      <c r="D48" s="639"/>
      <c r="E48" s="639">
        <f>F48/12*8</f>
        <v>38740.896000000001</v>
      </c>
      <c r="F48" s="639">
        <f>A47*0.027</f>
        <v>58111.343999999997</v>
      </c>
      <c r="G48" s="639">
        <f>(A47-F47)*0.027</f>
        <v>55781.135999999999</v>
      </c>
      <c r="H48" s="639">
        <f>(A47-F47-G47)*0.027</f>
        <v>51473.231999999996</v>
      </c>
      <c r="I48" s="639">
        <f>(A47-F47-G47-H47)*0.027</f>
        <v>47165.328000000001</v>
      </c>
      <c r="J48" s="639">
        <f>(A47-F47-G47-H47-I47)*0.027</f>
        <v>40967.423999999999</v>
      </c>
      <c r="K48" s="639">
        <f>(A47-F47-G47-H47-I47-J47)*0.027</f>
        <v>34769.519999999997</v>
      </c>
      <c r="L48" s="639">
        <f>(A47-F47-G47-H47-I47-J47-K47)*0.027</f>
        <v>28571.615999999998</v>
      </c>
      <c r="M48" s="639">
        <f>(A47-F47-G47-H47-I47-J47-K47-L47)*0.027</f>
        <v>21023.712</v>
      </c>
      <c r="N48" s="640">
        <f>(A47-F47-G47-H47-I47-J47-K47-L47-M47)*0.027</f>
        <v>13475.807999999999</v>
      </c>
      <c r="O48" s="640">
        <f>(A47-F47-G47-H47-I47-J47-K47-L47-M47-N47)*0.027</f>
        <v>5927.9039999999995</v>
      </c>
      <c r="P48" s="640"/>
      <c r="Q48" s="640"/>
      <c r="R48" s="641"/>
    </row>
    <row r="49" spans="1:20" s="621" customFormat="1" ht="60" customHeight="1" x14ac:dyDescent="0.25">
      <c r="A49" s="632">
        <v>660595</v>
      </c>
      <c r="B49" s="633" t="s">
        <v>560</v>
      </c>
      <c r="C49" s="634" t="s">
        <v>562</v>
      </c>
      <c r="D49" s="642"/>
      <c r="E49" s="636">
        <v>0</v>
      </c>
      <c r="F49" s="635">
        <v>15460</v>
      </c>
      <c r="G49" s="635">
        <v>71681</v>
      </c>
      <c r="H49" s="635">
        <v>71681</v>
      </c>
      <c r="I49" s="635">
        <v>71681</v>
      </c>
      <c r="J49" s="635">
        <v>71682</v>
      </c>
      <c r="K49" s="635">
        <v>71682</v>
      </c>
      <c r="L49" s="635">
        <v>71682</v>
      </c>
      <c r="M49" s="635">
        <v>71682</v>
      </c>
      <c r="N49" s="636">
        <v>71682</v>
      </c>
      <c r="O49" s="636">
        <v>71682</v>
      </c>
      <c r="P49" s="636"/>
      <c r="Q49" s="636"/>
      <c r="R49" s="637"/>
    </row>
    <row r="50" spans="1:20" s="621" customFormat="1" ht="17.25" customHeight="1" thickBot="1" x14ac:dyDescent="0.3">
      <c r="A50" s="626"/>
      <c r="B50" s="638"/>
      <c r="C50" s="628" t="s">
        <v>538</v>
      </c>
      <c r="D50" s="639"/>
      <c r="E50" s="639">
        <f>F50/12*8</f>
        <v>11890.71</v>
      </c>
      <c r="F50" s="639">
        <f>A49*0.027</f>
        <v>17836.064999999999</v>
      </c>
      <c r="G50" s="639">
        <f>(A49-F49)*0.027</f>
        <v>17418.645</v>
      </c>
      <c r="H50" s="639">
        <f>SUM(A49-F49-G49)*0.027</f>
        <v>15483.258</v>
      </c>
      <c r="I50" s="639">
        <f>SUM(A49-F49-G49-H49)*0.027</f>
        <v>13547.870999999999</v>
      </c>
      <c r="J50" s="639">
        <f>SUM(A49-F49-G49-H49-I49)*0.027</f>
        <v>11612.484</v>
      </c>
      <c r="K50" s="639">
        <f>(A49-F49-G49-H49-I49-J49)*0.027</f>
        <v>9677.07</v>
      </c>
      <c r="L50" s="639">
        <f>(A49-F49-G49-H49-I49-J49-K49)*0.027</f>
        <v>7741.6559999999999</v>
      </c>
      <c r="M50" s="639">
        <f>(A49-F49-G49-H49-I49-J49-K49-L49)*0.027</f>
        <v>5806.2420000000002</v>
      </c>
      <c r="N50" s="640">
        <f>(A49-F49-G49-H49-I49-J49-K49-L49-M49)*0.027</f>
        <v>3870.828</v>
      </c>
      <c r="O50" s="640">
        <f>(A49-F49-G49-H49-I49-J49-K49-L49-M49-N49)*0.027</f>
        <v>1935.414</v>
      </c>
      <c r="P50" s="640"/>
      <c r="Q50" s="640"/>
      <c r="R50" s="641"/>
    </row>
    <row r="51" spans="1:20" s="621" customFormat="1" ht="67.5" customHeight="1" x14ac:dyDescent="0.25">
      <c r="A51" s="632">
        <v>1387873</v>
      </c>
      <c r="B51" s="633" t="s">
        <v>560</v>
      </c>
      <c r="C51" s="634" t="s">
        <v>563</v>
      </c>
      <c r="D51" s="635"/>
      <c r="E51" s="635">
        <v>0</v>
      </c>
      <c r="F51" s="635">
        <v>0</v>
      </c>
      <c r="G51" s="635">
        <v>570101</v>
      </c>
      <c r="H51" s="635">
        <v>90863</v>
      </c>
      <c r="I51" s="635">
        <v>90863</v>
      </c>
      <c r="J51" s="635">
        <v>90863</v>
      </c>
      <c r="K51" s="635">
        <v>90863</v>
      </c>
      <c r="L51" s="635">
        <v>90864</v>
      </c>
      <c r="M51" s="635">
        <v>90864</v>
      </c>
      <c r="N51" s="635">
        <v>90864</v>
      </c>
      <c r="O51" s="635">
        <v>90864</v>
      </c>
      <c r="P51" s="636">
        <v>90864</v>
      </c>
      <c r="Q51" s="636"/>
      <c r="R51" s="637"/>
    </row>
    <row r="52" spans="1:20" s="621" customFormat="1" ht="17.25" customHeight="1" thickBot="1" x14ac:dyDescent="0.3">
      <c r="A52" s="626"/>
      <c r="B52" s="638"/>
      <c r="C52" s="628" t="s">
        <v>548</v>
      </c>
      <c r="D52" s="639"/>
      <c r="E52" s="639">
        <f>((A51/2)/2)*0.027</f>
        <v>9368.1427499999991</v>
      </c>
      <c r="F52" s="639">
        <f>(E52+A51/2)*0.027</f>
        <v>18989.22535425</v>
      </c>
      <c r="G52" s="639">
        <f>A51*0.027</f>
        <v>37472.570999999996</v>
      </c>
      <c r="H52" s="639">
        <f>(A51-G51)*0.027</f>
        <v>22079.844000000001</v>
      </c>
      <c r="I52" s="639">
        <f>(A51-G51-H51)*0.027</f>
        <v>19626.543000000001</v>
      </c>
      <c r="J52" s="639">
        <f>(A51-G51-H51-I51)*0.027</f>
        <v>17173.241999999998</v>
      </c>
      <c r="K52" s="639">
        <f>(A51-G51-H51-I51-J51)*0.027</f>
        <v>14719.941000000001</v>
      </c>
      <c r="L52" s="640">
        <f>(A51-G51-H51-I51-J51-K51)*0.027</f>
        <v>12266.64</v>
      </c>
      <c r="M52" s="640">
        <f>(A51-G51-H51-I51-J51-K51-L51)*0.027</f>
        <v>9813.3119999999999</v>
      </c>
      <c r="N52" s="640">
        <f>(A51-G51-H51-I51-J51-K51-L51-M51)*0.027</f>
        <v>7359.9839999999995</v>
      </c>
      <c r="O52" s="640">
        <f>(A51-G51-H51-I51-J51-K51-L51-M51-N51)*0.027</f>
        <v>4906.6559999999999</v>
      </c>
      <c r="P52" s="640">
        <f>(A51-G51-H51-I51-J51-K51-L51-M51-N51-O51)*0.027</f>
        <v>2453.328</v>
      </c>
      <c r="Q52" s="640"/>
      <c r="R52" s="641"/>
    </row>
    <row r="53" spans="1:20" s="621" customFormat="1" ht="45.75" customHeight="1" x14ac:dyDescent="0.25">
      <c r="A53" s="632">
        <f>602830</f>
        <v>602830</v>
      </c>
      <c r="B53" s="633">
        <v>2018</v>
      </c>
      <c r="C53" s="634" t="s">
        <v>564</v>
      </c>
      <c r="D53" s="636"/>
      <c r="E53" s="636">
        <v>68490</v>
      </c>
      <c r="F53" s="636">
        <v>59371</v>
      </c>
      <c r="G53" s="636">
        <v>59371</v>
      </c>
      <c r="H53" s="636">
        <v>59371</v>
      </c>
      <c r="I53" s="636">
        <v>59371</v>
      </c>
      <c r="J53" s="636">
        <v>59371</v>
      </c>
      <c r="K53" s="636">
        <v>59371</v>
      </c>
      <c r="L53" s="636">
        <v>59371</v>
      </c>
      <c r="M53" s="636">
        <v>59371</v>
      </c>
      <c r="N53" s="636">
        <v>59372</v>
      </c>
      <c r="O53" s="636"/>
      <c r="P53" s="636"/>
      <c r="Q53" s="636"/>
      <c r="R53" s="643"/>
    </row>
    <row r="54" spans="1:20" s="621" customFormat="1" ht="17.25" customHeight="1" thickBot="1" x14ac:dyDescent="0.3">
      <c r="A54" s="626"/>
      <c r="B54" s="644"/>
      <c r="C54" s="628" t="s">
        <v>538</v>
      </c>
      <c r="D54" s="640">
        <f>E54/12*8</f>
        <v>10850.94</v>
      </c>
      <c r="E54" s="640">
        <f>(A53)*0.027</f>
        <v>16276.41</v>
      </c>
      <c r="F54" s="640">
        <f>(A53-E53)*0.027</f>
        <v>14427.18</v>
      </c>
      <c r="G54" s="640">
        <f>(A53-E53-F53)*0.027</f>
        <v>12824.163</v>
      </c>
      <c r="H54" s="640">
        <f>(A53-E53-F53-G53)*0.027</f>
        <v>11221.146000000001</v>
      </c>
      <c r="I54" s="640">
        <f>(A53-E53-F53-G53-H53)*0.027</f>
        <v>9618.128999999999</v>
      </c>
      <c r="J54" s="640">
        <f>(A53-E53-F53-G53-H53-I53)*0.027</f>
        <v>8015.1120000000001</v>
      </c>
      <c r="K54" s="640">
        <f>(A53-E53-F53-G53-H53-I53-J53)*0.027</f>
        <v>6412.0950000000003</v>
      </c>
      <c r="L54" s="640">
        <f>(A53-E53-F53-G53-H53-I53-J53-K53)*0.027</f>
        <v>4809.0779999999995</v>
      </c>
      <c r="M54" s="640">
        <f>(A53-E53-F53-G53-H53-I53-J53-K53-L53)*0.027</f>
        <v>3206.0610000000001</v>
      </c>
      <c r="N54" s="640">
        <f>(A53-E53-F53-G53-H53-I53-J53-K53-L53-M53)*0.027</f>
        <v>1603.0439999999999</v>
      </c>
      <c r="O54" s="640"/>
      <c r="P54" s="640"/>
      <c r="Q54" s="640"/>
      <c r="R54" s="645"/>
    </row>
    <row r="55" spans="1:20" s="621" customFormat="1" ht="75.75" customHeight="1" x14ac:dyDescent="0.25">
      <c r="A55" s="603">
        <v>1135705</v>
      </c>
      <c r="B55" s="616" t="s">
        <v>536</v>
      </c>
      <c r="C55" s="624" t="s">
        <v>565</v>
      </c>
      <c r="D55" s="618"/>
      <c r="E55" s="618"/>
      <c r="F55" s="618">
        <v>78454</v>
      </c>
      <c r="G55" s="618">
        <v>117472</v>
      </c>
      <c r="H55" s="618">
        <v>117472</v>
      </c>
      <c r="I55" s="618">
        <v>117472</v>
      </c>
      <c r="J55" s="618">
        <v>117472</v>
      </c>
      <c r="K55" s="618">
        <v>117472</v>
      </c>
      <c r="L55" s="618">
        <v>117472</v>
      </c>
      <c r="M55" s="617">
        <v>117473</v>
      </c>
      <c r="N55" s="617">
        <v>117473</v>
      </c>
      <c r="O55" s="617">
        <v>117473</v>
      </c>
      <c r="P55" s="617"/>
      <c r="Q55" s="617"/>
      <c r="R55" s="619"/>
      <c r="T55" s="646" t="s">
        <v>566</v>
      </c>
    </row>
    <row r="56" spans="1:20" s="621" customFormat="1" ht="17.25" customHeight="1" thickBot="1" x14ac:dyDescent="0.3">
      <c r="A56" s="626"/>
      <c r="B56" s="638"/>
      <c r="C56" s="628" t="s">
        <v>538</v>
      </c>
      <c r="D56" s="640">
        <f>((A55/2)/2)*0.027</f>
        <v>7666.00875</v>
      </c>
      <c r="E56" s="640">
        <f>(D56+A55/2)*0.027</f>
        <v>15538.999736250002</v>
      </c>
      <c r="F56" s="640">
        <f>A55*0.027</f>
        <v>30664.035</v>
      </c>
      <c r="G56" s="640">
        <f>(A55-F55)*0.027</f>
        <v>28545.776999999998</v>
      </c>
      <c r="H56" s="640">
        <f>(A55-F55-G55)*0.027</f>
        <v>25374.032999999999</v>
      </c>
      <c r="I56" s="640">
        <f>(A55-F55-G55-H55)*0.027</f>
        <v>22202.289000000001</v>
      </c>
      <c r="J56" s="640">
        <f>(A55-F55-G55-H55-I55)*0.027</f>
        <v>19030.544999999998</v>
      </c>
      <c r="K56" s="640">
        <f>(A55-F55-G55-H55-I55-J55)*0.027</f>
        <v>15858.800999999999</v>
      </c>
      <c r="L56" s="640">
        <f>(A55-F55-G55-H55-I55-J55-K55)*0.027</f>
        <v>12687.057000000001</v>
      </c>
      <c r="M56" s="640">
        <f>(A55-F55-G55-H55-I55-J55-K55-L55)*0.027</f>
        <v>9515.3130000000001</v>
      </c>
      <c r="N56" s="640">
        <f>(A55-F55-G55-H55-I55-J55-K55-L55-M55)*0.027</f>
        <v>6343.5420000000004</v>
      </c>
      <c r="O56" s="640">
        <f>(A55-F55-G55-H55-I55-J55-K55-L55-M55-N55)*0.027</f>
        <v>3171.7710000000002</v>
      </c>
      <c r="P56" s="640"/>
      <c r="Q56" s="640"/>
      <c r="R56" s="645"/>
    </row>
    <row r="57" spans="1:20" s="621" customFormat="1" ht="78.75" customHeight="1" x14ac:dyDescent="0.25">
      <c r="A57" s="603">
        <v>825830</v>
      </c>
      <c r="B57" s="616" t="s">
        <v>536</v>
      </c>
      <c r="C57" s="624" t="s">
        <v>567</v>
      </c>
      <c r="D57" s="618"/>
      <c r="E57" s="618">
        <v>59990</v>
      </c>
      <c r="F57" s="618">
        <v>85093</v>
      </c>
      <c r="G57" s="618">
        <v>85093</v>
      </c>
      <c r="H57" s="618">
        <v>85093</v>
      </c>
      <c r="I57" s="618">
        <v>85093</v>
      </c>
      <c r="J57" s="618">
        <v>85093</v>
      </c>
      <c r="K57" s="618">
        <v>85093</v>
      </c>
      <c r="L57" s="618">
        <v>85094</v>
      </c>
      <c r="M57" s="617">
        <v>85094</v>
      </c>
      <c r="N57" s="617">
        <v>85094</v>
      </c>
      <c r="O57" s="617"/>
      <c r="P57" s="617"/>
      <c r="Q57" s="617"/>
      <c r="R57" s="619"/>
    </row>
    <row r="58" spans="1:20" s="621" customFormat="1" ht="17.25" customHeight="1" thickBot="1" x14ac:dyDescent="0.3">
      <c r="A58" s="626"/>
      <c r="B58" s="638"/>
      <c r="C58" s="628" t="s">
        <v>538</v>
      </c>
      <c r="D58" s="640">
        <f>E58/12*8</f>
        <v>14864.94</v>
      </c>
      <c r="E58" s="640">
        <f>A57*0.027</f>
        <v>22297.41</v>
      </c>
      <c r="F58" s="640">
        <f>(A57-E57)*0.027</f>
        <v>20677.68</v>
      </c>
      <c r="G58" s="640">
        <f>(A57-E57-F57)*0.027</f>
        <v>18380.168999999998</v>
      </c>
      <c r="H58" s="640">
        <f>(A57-E57-F57-G57)*0.027</f>
        <v>16082.657999999999</v>
      </c>
      <c r="I58" s="640">
        <f>(A57-E57-F57-G57-H57)*0.027</f>
        <v>13785.146999999999</v>
      </c>
      <c r="J58" s="640">
        <f>(A57-E57-F57-G57-H57-I57)*0.027</f>
        <v>11487.636</v>
      </c>
      <c r="K58" s="640">
        <f>(A57-E57-F57-G57-H57-I57-J57)*0.027</f>
        <v>9190.125</v>
      </c>
      <c r="L58" s="640">
        <f>(A57-E57-F57-G57-H57-I57-J57-K57)*0.027</f>
        <v>6892.6139999999996</v>
      </c>
      <c r="M58" s="640">
        <f>(A57-E57-F57-G57-H57-I57-J57-K57-L57)*0.027</f>
        <v>4595.076</v>
      </c>
      <c r="N58" s="640">
        <f>(A57-E57-F57-G57-H57-I57-J57-K57-L57-M57)*0.027</f>
        <v>2297.538</v>
      </c>
      <c r="O58" s="640"/>
      <c r="P58" s="640"/>
      <c r="Q58" s="640"/>
      <c r="R58" s="645"/>
    </row>
    <row r="59" spans="1:20" s="621" customFormat="1" ht="66" customHeight="1" x14ac:dyDescent="0.25">
      <c r="A59" s="632">
        <v>346924</v>
      </c>
      <c r="B59" s="633" t="s">
        <v>536</v>
      </c>
      <c r="C59" s="634" t="s">
        <v>568</v>
      </c>
      <c r="D59" s="635"/>
      <c r="E59" s="635"/>
      <c r="F59" s="635">
        <v>98586</v>
      </c>
      <c r="G59" s="635">
        <v>27593</v>
      </c>
      <c r="H59" s="635">
        <v>27593</v>
      </c>
      <c r="I59" s="635">
        <v>27593</v>
      </c>
      <c r="J59" s="635">
        <v>27593</v>
      </c>
      <c r="K59" s="635">
        <v>27593</v>
      </c>
      <c r="L59" s="635">
        <v>27593</v>
      </c>
      <c r="M59" s="636">
        <v>27593</v>
      </c>
      <c r="N59" s="636">
        <v>27593</v>
      </c>
      <c r="O59" s="636">
        <v>27594</v>
      </c>
      <c r="P59" s="636"/>
      <c r="Q59" s="636"/>
      <c r="R59" s="637"/>
      <c r="T59" s="647" t="s">
        <v>569</v>
      </c>
    </row>
    <row r="60" spans="1:20" s="621" customFormat="1" ht="17.25" customHeight="1" thickBot="1" x14ac:dyDescent="0.3">
      <c r="A60" s="626"/>
      <c r="B60" s="638"/>
      <c r="C60" s="628" t="s">
        <v>538</v>
      </c>
      <c r="D60" s="639">
        <f>((A59/2)/2)*0.027</f>
        <v>2341.7370000000001</v>
      </c>
      <c r="E60" s="639">
        <f>(D60+A59/2)*0.027</f>
        <v>4746.7008989999995</v>
      </c>
      <c r="F60" s="639">
        <f>A59*0.027</f>
        <v>9366.9480000000003</v>
      </c>
      <c r="G60" s="639">
        <f>(A59-F59)*0.027</f>
        <v>6705.1260000000002</v>
      </c>
      <c r="H60" s="639">
        <f>(A59-F59-G59)*0.027</f>
        <v>5960.1149999999998</v>
      </c>
      <c r="I60" s="639">
        <f>(A59-F59-G59-H59)*0.027</f>
        <v>5215.1040000000003</v>
      </c>
      <c r="J60" s="639">
        <f>(A59-F59-G59-H59-I59)*0.027</f>
        <v>4470.0929999999998</v>
      </c>
      <c r="K60" s="639">
        <f>(A59-F59-G59-H59-I59-J59)*0.027</f>
        <v>3725.0819999999999</v>
      </c>
      <c r="L60" s="639">
        <f>(A59-F59-G59-H59-I59-J59-K59)*0.027</f>
        <v>2980.0709999999999</v>
      </c>
      <c r="M60" s="640">
        <f>(A59-F59-G59-H59-I59-J59-K59-L59)*0.027</f>
        <v>2235.06</v>
      </c>
      <c r="N60" s="640">
        <f>(A59-F59-G59-H59-I59-J59-K59-L59-M59)*0.027</f>
        <v>1490.049</v>
      </c>
      <c r="O60" s="640">
        <f>(A59-F59-G59-H59-I59-J59-K59-L59-M59-N59)*0.027</f>
        <v>745.03800000000001</v>
      </c>
      <c r="P60" s="640"/>
      <c r="Q60" s="640"/>
      <c r="R60" s="641"/>
    </row>
    <row r="61" spans="1:20" s="621" customFormat="1" ht="67.5" customHeight="1" x14ac:dyDescent="0.25">
      <c r="A61" s="603">
        <v>717000</v>
      </c>
      <c r="B61" s="616" t="s">
        <v>536</v>
      </c>
      <c r="C61" s="634" t="s">
        <v>570</v>
      </c>
      <c r="D61" s="618"/>
      <c r="E61" s="618">
        <v>94195</v>
      </c>
      <c r="F61" s="618">
        <v>69200</v>
      </c>
      <c r="G61" s="618">
        <v>69200</v>
      </c>
      <c r="H61" s="618">
        <v>69200</v>
      </c>
      <c r="I61" s="618">
        <v>69200</v>
      </c>
      <c r="J61" s="618">
        <v>69201</v>
      </c>
      <c r="K61" s="618">
        <v>69201</v>
      </c>
      <c r="L61" s="618">
        <v>69201</v>
      </c>
      <c r="M61" s="617">
        <v>69201</v>
      </c>
      <c r="N61" s="617">
        <v>69201</v>
      </c>
      <c r="O61" s="617"/>
      <c r="P61" s="617"/>
      <c r="Q61" s="617"/>
      <c r="R61" s="619"/>
    </row>
    <row r="62" spans="1:20" s="621" customFormat="1" ht="17.25" customHeight="1" thickBot="1" x14ac:dyDescent="0.3">
      <c r="A62" s="626"/>
      <c r="B62" s="638"/>
      <c r="C62" s="628" t="s">
        <v>538</v>
      </c>
      <c r="D62" s="639">
        <f>E62/12*8</f>
        <v>12906</v>
      </c>
      <c r="E62" s="639">
        <f>A61*0.027</f>
        <v>19359</v>
      </c>
      <c r="F62" s="639">
        <f>(A61-E61)*0.027</f>
        <v>16815.735000000001</v>
      </c>
      <c r="G62" s="639">
        <f>(A61-E61-F61)*0.027</f>
        <v>14947.334999999999</v>
      </c>
      <c r="H62" s="639">
        <f>(A61-E61-F61-G61)*0.027</f>
        <v>13078.934999999999</v>
      </c>
      <c r="I62" s="639">
        <f>(A61-E61-F61-G61-H61)*0.027</f>
        <v>11210.535</v>
      </c>
      <c r="J62" s="639">
        <f>(A61-E61-F61-G61-H61-I61)*0.027</f>
        <v>9342.1350000000002</v>
      </c>
      <c r="K62" s="639">
        <f>(A61-E61-F61-G61-H61-I61-J61)*0.027</f>
        <v>7473.7079999999996</v>
      </c>
      <c r="L62" s="639">
        <f>(A61-E61-F61-G61-H61-I61-J61-K61)*0.027</f>
        <v>5605.2809999999999</v>
      </c>
      <c r="M62" s="640">
        <f>(A61-E61-F61-G61-H61-I61-J61-K61-L61)*0.027</f>
        <v>3736.8539999999998</v>
      </c>
      <c r="N62" s="640">
        <f>(A61-E61-F61-G61-H61-I61-J61-K61-L61-M61)*0.027</f>
        <v>1868.4269999999999</v>
      </c>
      <c r="O62" s="640"/>
      <c r="P62" s="640"/>
      <c r="Q62" s="640"/>
      <c r="R62" s="641"/>
    </row>
    <row r="63" spans="1:20" s="621" customFormat="1" ht="69.75" customHeight="1" x14ac:dyDescent="0.25">
      <c r="A63" s="632">
        <f>280919+13590</f>
        <v>294509</v>
      </c>
      <c r="B63" s="633" t="s">
        <v>560</v>
      </c>
      <c r="C63" s="634" t="s">
        <v>571</v>
      </c>
      <c r="D63" s="635"/>
      <c r="E63" s="635"/>
      <c r="F63" s="635"/>
      <c r="G63" s="635">
        <f>43713+5133</f>
        <v>48846</v>
      </c>
      <c r="H63" s="635">
        <v>27295</v>
      </c>
      <c r="I63" s="635">
        <v>27295</v>
      </c>
      <c r="J63" s="635">
        <v>27296</v>
      </c>
      <c r="K63" s="635">
        <v>27296</v>
      </c>
      <c r="L63" s="635">
        <v>27296</v>
      </c>
      <c r="M63" s="636">
        <v>27296</v>
      </c>
      <c r="N63" s="636">
        <v>27296</v>
      </c>
      <c r="O63" s="636">
        <v>27296</v>
      </c>
      <c r="P63" s="636">
        <v>27297</v>
      </c>
      <c r="Q63" s="636"/>
      <c r="R63" s="637"/>
    </row>
    <row r="64" spans="1:20" s="621" customFormat="1" ht="18.75" customHeight="1" thickBot="1" x14ac:dyDescent="0.3">
      <c r="A64" s="626"/>
      <c r="B64" s="638"/>
      <c r="C64" s="628" t="s">
        <v>538</v>
      </c>
      <c r="D64" s="639"/>
      <c r="E64" s="639">
        <f>((A63/2)/2)*0.027</f>
        <v>1987.9357499999999</v>
      </c>
      <c r="F64" s="639">
        <f>(E64+A63/2)*0.027</f>
        <v>4029.5457652499999</v>
      </c>
      <c r="G64" s="639">
        <f>A63*0.027</f>
        <v>7951.7429999999995</v>
      </c>
      <c r="H64" s="639">
        <f>(A63-G63)*0.027</f>
        <v>6632.9009999999998</v>
      </c>
      <c r="I64" s="639">
        <f>(A63-G63-H63)*0.027</f>
        <v>5895.9359999999997</v>
      </c>
      <c r="J64" s="639">
        <f>(A63-G63-H63-I63)*0.027</f>
        <v>5158.9709999999995</v>
      </c>
      <c r="K64" s="639">
        <f>(A63-G63-H63-I63-J63)*0.027</f>
        <v>4421.9790000000003</v>
      </c>
      <c r="L64" s="639">
        <f>(A63-G63-H63-I63-J63-K63)*0.027</f>
        <v>3684.9870000000001</v>
      </c>
      <c r="M64" s="640">
        <f>(A63-G63-H63-I63-J63-K63-L63)*0.027</f>
        <v>2947.9949999999999</v>
      </c>
      <c r="N64" s="640">
        <f>(A63-G63-H63-I63-J63-K63-L63-M63)*0.027</f>
        <v>2211.0030000000002</v>
      </c>
      <c r="O64" s="640">
        <f>(A63-G63-H63-I63-J63-K63-L63-M63-N63)*0.027</f>
        <v>1474.011</v>
      </c>
      <c r="P64" s="640">
        <f>(A63-G63-H63-I63-J63-K63-L63-M63-N63-O63)*0.027</f>
        <v>737.01900000000001</v>
      </c>
      <c r="Q64" s="640"/>
      <c r="R64" s="641"/>
    </row>
    <row r="65" spans="1:18" s="621" customFormat="1" ht="66" customHeight="1" x14ac:dyDescent="0.25">
      <c r="A65" s="603">
        <v>1505746</v>
      </c>
      <c r="B65" s="616" t="s">
        <v>536</v>
      </c>
      <c r="C65" s="624" t="s">
        <v>572</v>
      </c>
      <c r="D65" s="618"/>
      <c r="E65" s="618"/>
      <c r="F65" s="618">
        <v>301150</v>
      </c>
      <c r="G65" s="618">
        <v>301149</v>
      </c>
      <c r="H65" s="618">
        <v>301149</v>
      </c>
      <c r="I65" s="618">
        <v>301149</v>
      </c>
      <c r="J65" s="618">
        <v>301149</v>
      </c>
      <c r="K65" s="618"/>
      <c r="L65" s="618"/>
      <c r="M65" s="617"/>
      <c r="N65" s="617"/>
      <c r="O65" s="617"/>
      <c r="P65" s="617"/>
      <c r="Q65" s="617"/>
      <c r="R65" s="619"/>
    </row>
    <row r="66" spans="1:18" s="621" customFormat="1" ht="17.25" customHeight="1" thickBot="1" x14ac:dyDescent="0.3">
      <c r="A66" s="626"/>
      <c r="B66" s="638"/>
      <c r="C66" s="628" t="s">
        <v>538</v>
      </c>
      <c r="D66" s="639">
        <f>E66/12*8</f>
        <v>27103.428</v>
      </c>
      <c r="E66" s="639">
        <f>A65*0.027</f>
        <v>40655.142</v>
      </c>
      <c r="F66" s="639">
        <f>(A65-E65)*0.027</f>
        <v>40655.142</v>
      </c>
      <c r="G66" s="639">
        <f>(A65-E65-F65)*0.027</f>
        <v>32524.092000000001</v>
      </c>
      <c r="H66" s="639">
        <f>(A65-E65-F65-G65)*0.027</f>
        <v>24393.069</v>
      </c>
      <c r="I66" s="639">
        <f>(A65-E65-F65-G65-H65)*0.027</f>
        <v>16262.046</v>
      </c>
      <c r="J66" s="639">
        <f>(A65-E65-F65-G65-H65-I65)*0.027</f>
        <v>8131.0230000000001</v>
      </c>
      <c r="K66" s="639">
        <f>(A65-E65-F65-G65-H65-I65-J65)*0.027</f>
        <v>0</v>
      </c>
      <c r="L66" s="639">
        <f>(A65-E65-F65-G65-H65-I65-J65-K65)*0.027</f>
        <v>0</v>
      </c>
      <c r="M66" s="640">
        <f>(A65-E65-F65-G65-H65-I65-J65-K65-L65)*0.027</f>
        <v>0</v>
      </c>
      <c r="N66" s="640">
        <f>(A65-E65-F65-G65-H65-I65-J65-K65-L65-M65)*0.027</f>
        <v>0</v>
      </c>
      <c r="O66" s="640"/>
      <c r="P66" s="640"/>
      <c r="Q66" s="640"/>
      <c r="R66" s="641"/>
    </row>
    <row r="67" spans="1:18" s="621" customFormat="1" ht="31.5" x14ac:dyDescent="0.25">
      <c r="A67" s="648">
        <v>6000000</v>
      </c>
      <c r="B67" s="649" t="s">
        <v>573</v>
      </c>
      <c r="C67" s="556" t="s">
        <v>574</v>
      </c>
      <c r="D67" s="650"/>
      <c r="E67" s="650">
        <v>300000</v>
      </c>
      <c r="F67" s="650">
        <v>300000</v>
      </c>
      <c r="G67" s="650">
        <v>250000</v>
      </c>
      <c r="H67" s="650">
        <v>300000</v>
      </c>
      <c r="I67" s="650">
        <v>300000</v>
      </c>
      <c r="J67" s="650">
        <v>300000</v>
      </c>
      <c r="K67" s="650">
        <v>300000</v>
      </c>
      <c r="L67" s="650">
        <v>300000</v>
      </c>
      <c r="M67" s="651">
        <v>300000</v>
      </c>
      <c r="N67" s="651">
        <v>300000</v>
      </c>
      <c r="O67" s="651">
        <v>300000</v>
      </c>
      <c r="P67" s="651">
        <v>300000</v>
      </c>
      <c r="Q67" s="651">
        <v>300000</v>
      </c>
      <c r="R67" s="652">
        <v>2100000</v>
      </c>
    </row>
    <row r="68" spans="1:18" s="621" customFormat="1" ht="18" customHeight="1" thickBot="1" x14ac:dyDescent="0.3">
      <c r="A68" s="653"/>
      <c r="B68" s="654"/>
      <c r="C68" s="654"/>
      <c r="D68" s="655"/>
      <c r="E68" s="655">
        <f>A67*0.027</f>
        <v>162000</v>
      </c>
      <c r="F68" s="655">
        <f>(A67-E67)*0.027</f>
        <v>153900</v>
      </c>
      <c r="G68" s="656">
        <f>(A67-E67-F67)*0.027</f>
        <v>145800</v>
      </c>
      <c r="H68" s="655">
        <f>(A67-E67-F67-G67)*0.027</f>
        <v>139050</v>
      </c>
      <c r="I68" s="655">
        <f>(A67-E67-F67-G67-H67)*0.027</f>
        <v>130950</v>
      </c>
      <c r="J68" s="655">
        <f>(A67-E67-F67-G67-H67-I67)*0.027</f>
        <v>122850</v>
      </c>
      <c r="K68" s="655">
        <f>(A67-E67-F67-G67-H67-I67-J67)*0.027</f>
        <v>114750</v>
      </c>
      <c r="L68" s="655">
        <f>(A67-E67-F67-G67-H67-I67-J67-K67)*0.027</f>
        <v>106650</v>
      </c>
      <c r="M68" s="656">
        <f>(A67-E67-F67-G67-H67-I67-J67-K67-L67)*0.027</f>
        <v>98550</v>
      </c>
      <c r="N68" s="656">
        <f>(A67-E67-F67-G67-H67-I67-J67-K67-L67-M67)*0.027</f>
        <v>90450</v>
      </c>
      <c r="O68" s="656">
        <f>(A67-E67-F67-G67-H67-I67-J67-K67-L67-M67-N67)*0.027</f>
        <v>82350</v>
      </c>
      <c r="P68" s="656">
        <f>(A67-E67-F67--G67-H67-I67-J67-K67-L67-M67-N67-O67)*0.027</f>
        <v>87750</v>
      </c>
      <c r="Q68" s="656">
        <f>(A67-E67-F67-G67-H67-I67-J67-K67-L67-M67-N67-O67-P67)*0.027</f>
        <v>66150</v>
      </c>
      <c r="R68" s="657">
        <v>283500</v>
      </c>
    </row>
    <row r="69" spans="1:18" ht="29.25" customHeight="1" thickBot="1" x14ac:dyDescent="0.3">
      <c r="A69" s="658"/>
      <c r="B69" s="659"/>
      <c r="C69" s="660" t="s">
        <v>575</v>
      </c>
      <c r="D69" s="661"/>
      <c r="E69" s="661"/>
      <c r="F69" s="661"/>
      <c r="G69" s="662"/>
      <c r="H69" s="661"/>
      <c r="I69" s="662"/>
      <c r="J69" s="661"/>
      <c r="K69" s="663"/>
      <c r="L69" s="664"/>
      <c r="M69" s="664"/>
      <c r="N69" s="664"/>
      <c r="O69" s="664"/>
      <c r="P69" s="664"/>
      <c r="Q69" s="664"/>
      <c r="R69" s="665"/>
    </row>
    <row r="70" spans="1:18" ht="29.25" customHeight="1" x14ac:dyDescent="0.25">
      <c r="A70" s="666">
        <v>2722965</v>
      </c>
      <c r="B70" s="591">
        <v>2008</v>
      </c>
      <c r="C70" s="667" t="s">
        <v>576</v>
      </c>
      <c r="D70" s="668">
        <v>176646</v>
      </c>
      <c r="E70" s="669"/>
      <c r="F70" s="669"/>
      <c r="G70" s="669"/>
      <c r="H70" s="669"/>
      <c r="I70" s="670"/>
      <c r="J70" s="669"/>
      <c r="K70" s="607"/>
      <c r="L70" s="608"/>
      <c r="M70" s="608"/>
      <c r="N70" s="608"/>
      <c r="O70" s="608"/>
      <c r="P70" s="608"/>
      <c r="Q70" s="608"/>
      <c r="R70" s="609"/>
    </row>
    <row r="71" spans="1:18" ht="29.25" customHeight="1" thickBot="1" x14ac:dyDescent="0.3">
      <c r="A71" s="671"/>
      <c r="B71" s="610"/>
      <c r="C71" s="672" t="s">
        <v>577</v>
      </c>
      <c r="D71" s="673">
        <v>3272</v>
      </c>
      <c r="E71" s="618"/>
      <c r="F71" s="618"/>
      <c r="G71" s="618"/>
      <c r="H71" s="618"/>
      <c r="I71" s="617"/>
      <c r="J71" s="618"/>
      <c r="K71" s="618"/>
      <c r="L71" s="617"/>
      <c r="M71" s="617"/>
      <c r="N71" s="617"/>
      <c r="O71" s="617"/>
      <c r="P71" s="617"/>
      <c r="Q71" s="617"/>
      <c r="R71" s="619"/>
    </row>
    <row r="72" spans="1:18" s="621" customFormat="1" ht="50.25" customHeight="1" x14ac:dyDescent="0.25">
      <c r="A72" s="674">
        <v>2148174</v>
      </c>
      <c r="B72" s="675" t="s">
        <v>578</v>
      </c>
      <c r="C72" s="675" t="s">
        <v>579</v>
      </c>
      <c r="D72" s="668">
        <v>241889</v>
      </c>
      <c r="E72" s="668">
        <v>241889</v>
      </c>
      <c r="F72" s="668">
        <v>241889</v>
      </c>
      <c r="G72" s="676">
        <v>241889</v>
      </c>
      <c r="H72" s="668">
        <v>170378</v>
      </c>
      <c r="I72" s="676"/>
      <c r="J72" s="668"/>
      <c r="K72" s="668"/>
      <c r="L72" s="608"/>
      <c r="M72" s="608"/>
      <c r="N72" s="608"/>
      <c r="O72" s="608"/>
      <c r="P72" s="608"/>
      <c r="Q72" s="608"/>
      <c r="R72" s="609"/>
    </row>
    <row r="73" spans="1:18" s="621" customFormat="1" ht="16.5" thickBot="1" x14ac:dyDescent="0.3">
      <c r="A73" s="677"/>
      <c r="B73" s="678"/>
      <c r="C73" s="679" t="s">
        <v>580</v>
      </c>
      <c r="D73" s="680">
        <v>20858</v>
      </c>
      <c r="E73" s="680">
        <v>16424</v>
      </c>
      <c r="F73" s="680">
        <v>11991</v>
      </c>
      <c r="G73" s="673">
        <v>7557</v>
      </c>
      <c r="H73" s="673">
        <v>3123</v>
      </c>
      <c r="I73" s="681"/>
      <c r="J73" s="673"/>
      <c r="K73" s="673"/>
      <c r="L73" s="612"/>
      <c r="M73" s="612"/>
      <c r="N73" s="612"/>
      <c r="O73" s="612"/>
      <c r="P73" s="612"/>
      <c r="Q73" s="612"/>
      <c r="R73" s="613"/>
    </row>
    <row r="74" spans="1:18" s="621" customFormat="1" ht="65.25" customHeight="1" x14ac:dyDescent="0.25">
      <c r="A74" s="674">
        <v>1244225</v>
      </c>
      <c r="B74" s="675" t="s">
        <v>581</v>
      </c>
      <c r="C74" s="675" t="s">
        <v>582</v>
      </c>
      <c r="D74" s="676">
        <v>184066</v>
      </c>
      <c r="E74" s="668">
        <v>217104</v>
      </c>
      <c r="F74" s="668">
        <v>100668</v>
      </c>
      <c r="G74" s="668">
        <v>82989</v>
      </c>
      <c r="H74" s="668">
        <v>16668</v>
      </c>
      <c r="I74" s="676"/>
      <c r="J74" s="668"/>
      <c r="K74" s="668"/>
      <c r="L74" s="608"/>
      <c r="M74" s="608"/>
      <c r="N74" s="608"/>
      <c r="O74" s="608"/>
      <c r="P74" s="608"/>
      <c r="Q74" s="608"/>
      <c r="R74" s="609"/>
    </row>
    <row r="75" spans="1:18" s="621" customFormat="1" ht="16.5" thickBot="1" x14ac:dyDescent="0.3">
      <c r="A75" s="677"/>
      <c r="B75" s="678"/>
      <c r="C75" s="679" t="s">
        <v>583</v>
      </c>
      <c r="D75" s="680">
        <v>14028.093181029135</v>
      </c>
      <c r="E75" s="673">
        <v>7497.1115702244151</v>
      </c>
      <c r="F75" s="673">
        <v>5409</v>
      </c>
      <c r="G75" s="673">
        <v>2691</v>
      </c>
      <c r="H75" s="673">
        <v>450</v>
      </c>
      <c r="I75" s="681"/>
      <c r="J75" s="673"/>
      <c r="K75" s="673"/>
      <c r="L75" s="612"/>
      <c r="M75" s="612"/>
      <c r="N75" s="612"/>
      <c r="O75" s="612"/>
      <c r="P75" s="612"/>
      <c r="Q75" s="612"/>
      <c r="R75" s="613"/>
    </row>
    <row r="76" spans="1:18" s="621" customFormat="1" ht="51" customHeight="1" x14ac:dyDescent="0.25">
      <c r="A76" s="590">
        <v>12083954</v>
      </c>
      <c r="B76" s="591" t="s">
        <v>584</v>
      </c>
      <c r="C76" s="591" t="s">
        <v>585</v>
      </c>
      <c r="D76" s="668">
        <f>651688</f>
        <v>651688</v>
      </c>
      <c r="E76" s="668">
        <f>651688</f>
        <v>651688</v>
      </c>
      <c r="F76" s="668">
        <v>669388</v>
      </c>
      <c r="G76" s="668">
        <v>669388</v>
      </c>
      <c r="H76" s="668">
        <v>669388</v>
      </c>
      <c r="I76" s="668">
        <v>669388</v>
      </c>
      <c r="J76" s="668">
        <v>669388</v>
      </c>
      <c r="K76" s="668">
        <v>669388</v>
      </c>
      <c r="L76" s="668">
        <v>669388</v>
      </c>
      <c r="M76" s="668">
        <v>669388</v>
      </c>
      <c r="N76" s="668">
        <v>669388</v>
      </c>
      <c r="O76" s="668">
        <v>669388</v>
      </c>
      <c r="P76" s="676">
        <v>669388</v>
      </c>
      <c r="Q76" s="676">
        <v>669388</v>
      </c>
      <c r="R76" s="609">
        <f>2056851-669388</f>
        <v>1387463</v>
      </c>
    </row>
    <row r="77" spans="1:18" s="621" customFormat="1" ht="16.5" thickBot="1" x14ac:dyDescent="0.3">
      <c r="A77" s="596"/>
      <c r="B77" s="610">
        <v>2016</v>
      </c>
      <c r="C77" s="672" t="s">
        <v>586</v>
      </c>
      <c r="D77" s="611">
        <v>289534</v>
      </c>
      <c r="E77" s="611">
        <v>271938</v>
      </c>
      <c r="F77" s="611">
        <v>254343</v>
      </c>
      <c r="G77" s="611">
        <v>236269</v>
      </c>
      <c r="H77" s="611">
        <v>218196</v>
      </c>
      <c r="I77" s="611">
        <v>200122</v>
      </c>
      <c r="J77" s="611">
        <v>182049</v>
      </c>
      <c r="K77" s="611">
        <v>163976</v>
      </c>
      <c r="L77" s="611">
        <v>145902</v>
      </c>
      <c r="M77" s="611">
        <v>127829</v>
      </c>
      <c r="N77" s="611">
        <v>109755</v>
      </c>
      <c r="O77" s="611">
        <v>91682</v>
      </c>
      <c r="P77" s="612">
        <v>73608</v>
      </c>
      <c r="Q77" s="612">
        <v>55535</v>
      </c>
      <c r="R77" s="613">
        <f>137587-55535</f>
        <v>82052</v>
      </c>
    </row>
    <row r="78" spans="1:18" s="621" customFormat="1" ht="40.5" customHeight="1" x14ac:dyDescent="0.25">
      <c r="A78" s="674">
        <v>2985430</v>
      </c>
      <c r="B78" s="675" t="s">
        <v>587</v>
      </c>
      <c r="C78" s="675" t="s">
        <v>588</v>
      </c>
      <c r="D78" s="668">
        <v>284577</v>
      </c>
      <c r="E78" s="668">
        <v>284577</v>
      </c>
      <c r="F78" s="668">
        <v>284577</v>
      </c>
      <c r="G78" s="668">
        <v>376289</v>
      </c>
      <c r="H78" s="607">
        <v>562083</v>
      </c>
      <c r="I78" s="608">
        <v>27516</v>
      </c>
      <c r="J78" s="607">
        <v>27509</v>
      </c>
      <c r="K78" s="607"/>
      <c r="L78" s="608"/>
      <c r="M78" s="608"/>
      <c r="N78" s="608"/>
      <c r="O78" s="608"/>
      <c r="P78" s="608"/>
      <c r="Q78" s="608"/>
      <c r="R78" s="609"/>
    </row>
    <row r="79" spans="1:18" s="621" customFormat="1" ht="18" customHeight="1" thickBot="1" x14ac:dyDescent="0.3">
      <c r="A79" s="677"/>
      <c r="B79" s="682"/>
      <c r="C79" s="679" t="s">
        <v>589</v>
      </c>
      <c r="D79" s="680">
        <v>49872</v>
      </c>
      <c r="E79" s="673">
        <v>42189</v>
      </c>
      <c r="F79" s="673">
        <v>34505</v>
      </c>
      <c r="G79" s="673">
        <v>26822</v>
      </c>
      <c r="H79" s="611">
        <v>16662</v>
      </c>
      <c r="I79" s="612">
        <v>1486</v>
      </c>
      <c r="J79" s="611">
        <v>743</v>
      </c>
      <c r="K79" s="611"/>
      <c r="L79" s="612"/>
      <c r="M79" s="612"/>
      <c r="N79" s="612"/>
      <c r="O79" s="612"/>
      <c r="P79" s="612"/>
      <c r="Q79" s="612"/>
      <c r="R79" s="613"/>
    </row>
    <row r="80" spans="1:18" s="621" customFormat="1" ht="31.5" x14ac:dyDescent="0.25">
      <c r="A80" s="674">
        <v>546714</v>
      </c>
      <c r="B80" s="675" t="s">
        <v>587</v>
      </c>
      <c r="C80" s="675" t="s">
        <v>590</v>
      </c>
      <c r="D80" s="668">
        <v>113754</v>
      </c>
      <c r="E80" s="668">
        <v>6096</v>
      </c>
      <c r="F80" s="668"/>
      <c r="G80" s="668"/>
      <c r="H80" s="668"/>
      <c r="I80" s="676"/>
      <c r="J80" s="668"/>
      <c r="K80" s="668"/>
      <c r="L80" s="608"/>
      <c r="M80" s="608"/>
      <c r="N80" s="608"/>
      <c r="O80" s="608"/>
      <c r="P80" s="608"/>
      <c r="Q80" s="608"/>
      <c r="R80" s="609"/>
    </row>
    <row r="81" spans="1:18" s="621" customFormat="1" ht="16.5" thickBot="1" x14ac:dyDescent="0.3">
      <c r="A81" s="677"/>
      <c r="B81" s="682"/>
      <c r="C81" s="679" t="s">
        <v>591</v>
      </c>
      <c r="D81" s="680">
        <v>127</v>
      </c>
      <c r="E81" s="673">
        <v>38</v>
      </c>
      <c r="F81" s="673"/>
      <c r="G81" s="673"/>
      <c r="H81" s="673"/>
      <c r="I81" s="681"/>
      <c r="J81" s="673"/>
      <c r="K81" s="673"/>
      <c r="L81" s="617"/>
      <c r="M81" s="617"/>
      <c r="N81" s="617"/>
      <c r="O81" s="617"/>
      <c r="P81" s="617"/>
      <c r="Q81" s="617"/>
      <c r="R81" s="619"/>
    </row>
    <row r="82" spans="1:18" s="621" customFormat="1" ht="86.25" customHeight="1" x14ac:dyDescent="0.25">
      <c r="A82" s="590">
        <v>2178272</v>
      </c>
      <c r="B82" s="591" t="s">
        <v>592</v>
      </c>
      <c r="C82" s="591" t="s">
        <v>593</v>
      </c>
      <c r="D82" s="607">
        <v>202540</v>
      </c>
      <c r="E82" s="607">
        <v>202540</v>
      </c>
      <c r="F82" s="607">
        <v>242540</v>
      </c>
      <c r="G82" s="607">
        <v>262540</v>
      </c>
      <c r="H82" s="607">
        <v>207540</v>
      </c>
      <c r="I82" s="608">
        <v>209457</v>
      </c>
      <c r="J82" s="607">
        <v>189171</v>
      </c>
      <c r="K82" s="607">
        <v>33517</v>
      </c>
      <c r="L82" s="608"/>
      <c r="M82" s="608"/>
      <c r="N82" s="608"/>
      <c r="O82" s="608"/>
      <c r="P82" s="608"/>
      <c r="Q82" s="608"/>
      <c r="R82" s="609"/>
    </row>
    <row r="83" spans="1:18" s="621" customFormat="1" ht="16.5" thickBot="1" x14ac:dyDescent="0.3">
      <c r="A83" s="596"/>
      <c r="B83" s="610"/>
      <c r="C83" s="610" t="s">
        <v>538</v>
      </c>
      <c r="D83" s="683">
        <v>41846</v>
      </c>
      <c r="E83" s="611">
        <v>36377</v>
      </c>
      <c r="F83" s="611">
        <v>30909</v>
      </c>
      <c r="G83" s="611">
        <v>24360</v>
      </c>
      <c r="H83" s="611">
        <v>17271</v>
      </c>
      <c r="I83" s="612">
        <v>11668</v>
      </c>
      <c r="J83" s="612">
        <v>6013</v>
      </c>
      <c r="K83" s="612">
        <v>905</v>
      </c>
      <c r="L83" s="612"/>
      <c r="M83" s="612"/>
      <c r="N83" s="612"/>
      <c r="O83" s="612"/>
      <c r="P83" s="612"/>
      <c r="Q83" s="612"/>
      <c r="R83" s="613"/>
    </row>
    <row r="84" spans="1:18" s="621" customFormat="1" ht="67.5" customHeight="1" x14ac:dyDescent="0.25">
      <c r="A84" s="590">
        <v>4986010</v>
      </c>
      <c r="B84" s="591" t="s">
        <v>594</v>
      </c>
      <c r="C84" s="591" t="s">
        <v>595</v>
      </c>
      <c r="D84" s="607">
        <v>450500</v>
      </c>
      <c r="E84" s="607">
        <v>500500</v>
      </c>
      <c r="F84" s="607">
        <v>500500</v>
      </c>
      <c r="G84" s="607">
        <v>550500</v>
      </c>
      <c r="H84" s="607">
        <v>600500</v>
      </c>
      <c r="I84" s="608">
        <v>600500</v>
      </c>
      <c r="J84" s="607">
        <v>532510</v>
      </c>
      <c r="K84" s="607"/>
      <c r="L84" s="608"/>
      <c r="M84" s="608"/>
      <c r="N84" s="608"/>
      <c r="O84" s="608"/>
      <c r="P84" s="608"/>
      <c r="Q84" s="608"/>
      <c r="R84" s="609"/>
    </row>
    <row r="85" spans="1:18" s="621" customFormat="1" ht="16.5" thickBot="1" x14ac:dyDescent="0.3">
      <c r="A85" s="596"/>
      <c r="B85" s="610">
        <v>2016</v>
      </c>
      <c r="C85" s="610" t="s">
        <v>538</v>
      </c>
      <c r="D85" s="611">
        <v>100859</v>
      </c>
      <c r="E85" s="611">
        <v>88695</v>
      </c>
      <c r="F85" s="611">
        <v>75182</v>
      </c>
      <c r="G85" s="611">
        <v>61668</v>
      </c>
      <c r="H85" s="611">
        <v>46805</v>
      </c>
      <c r="I85" s="611">
        <v>30591</v>
      </c>
      <c r="J85" s="611">
        <v>14378</v>
      </c>
      <c r="K85" s="611"/>
      <c r="L85" s="612"/>
      <c r="M85" s="612"/>
      <c r="N85" s="612"/>
      <c r="O85" s="612"/>
      <c r="P85" s="612"/>
      <c r="Q85" s="612"/>
      <c r="R85" s="613"/>
    </row>
    <row r="86" spans="1:18" s="621" customFormat="1" ht="21.75" customHeight="1" x14ac:dyDescent="0.25">
      <c r="A86" s="590">
        <v>1082988</v>
      </c>
      <c r="B86" s="591">
        <v>2014</v>
      </c>
      <c r="C86" s="684" t="s">
        <v>596</v>
      </c>
      <c r="D86" s="607">
        <v>220545.13064808966</v>
      </c>
      <c r="E86" s="607">
        <v>181883</v>
      </c>
      <c r="F86" s="607"/>
      <c r="G86" s="607"/>
      <c r="H86" s="607"/>
      <c r="I86" s="608"/>
      <c r="J86" s="607"/>
      <c r="K86" s="607"/>
      <c r="L86" s="608"/>
      <c r="M86" s="608"/>
      <c r="N86" s="608"/>
      <c r="O86" s="608"/>
      <c r="P86" s="608"/>
      <c r="Q86" s="608"/>
      <c r="R86" s="609"/>
    </row>
    <row r="87" spans="1:18" s="621" customFormat="1" ht="13.5" customHeight="1" thickBot="1" x14ac:dyDescent="0.3">
      <c r="A87" s="596"/>
      <c r="B87" s="597"/>
      <c r="C87" s="610" t="s">
        <v>538</v>
      </c>
      <c r="D87" s="618">
        <v>10372.735499513377</v>
      </c>
      <c r="E87" s="618">
        <v>5186.3677497566887</v>
      </c>
      <c r="F87" s="618"/>
      <c r="G87" s="618"/>
      <c r="H87" s="618"/>
      <c r="I87" s="617"/>
      <c r="J87" s="618"/>
      <c r="K87" s="618"/>
      <c r="L87" s="617"/>
      <c r="M87" s="617"/>
      <c r="N87" s="617"/>
      <c r="O87" s="617"/>
      <c r="P87" s="617"/>
      <c r="Q87" s="617"/>
      <c r="R87" s="619"/>
    </row>
    <row r="88" spans="1:18" s="621" customFormat="1" ht="57.75" customHeight="1" x14ac:dyDescent="0.25">
      <c r="A88" s="590">
        <v>5369974</v>
      </c>
      <c r="B88" s="675" t="s">
        <v>594</v>
      </c>
      <c r="C88" s="675" t="s">
        <v>597</v>
      </c>
      <c r="D88" s="668">
        <v>600000</v>
      </c>
      <c r="E88" s="668">
        <v>650000</v>
      </c>
      <c r="F88" s="668">
        <v>650000</v>
      </c>
      <c r="G88" s="668">
        <v>650000</v>
      </c>
      <c r="H88" s="668">
        <v>650000</v>
      </c>
      <c r="I88" s="668">
        <v>700000</v>
      </c>
      <c r="J88" s="676">
        <v>769974</v>
      </c>
      <c r="K88" s="668"/>
      <c r="L88" s="608"/>
      <c r="M88" s="608"/>
      <c r="N88" s="608"/>
      <c r="O88" s="608"/>
      <c r="P88" s="608"/>
      <c r="Q88" s="608"/>
      <c r="R88" s="609"/>
    </row>
    <row r="89" spans="1:18" s="621" customFormat="1" ht="16.5" customHeight="1" thickBot="1" x14ac:dyDescent="0.3">
      <c r="A89" s="596"/>
      <c r="B89" s="682"/>
      <c r="C89" s="685" t="s">
        <v>598</v>
      </c>
      <c r="D89" s="673">
        <v>126089</v>
      </c>
      <c r="E89" s="673">
        <v>109889</v>
      </c>
      <c r="F89" s="673">
        <v>92339</v>
      </c>
      <c r="G89" s="673">
        <v>74789</v>
      </c>
      <c r="H89" s="673">
        <v>57239</v>
      </c>
      <c r="I89" s="681">
        <v>39689</v>
      </c>
      <c r="J89" s="673">
        <v>20789</v>
      </c>
      <c r="K89" s="673"/>
      <c r="L89" s="612"/>
      <c r="M89" s="612"/>
      <c r="N89" s="612"/>
      <c r="O89" s="612"/>
      <c r="P89" s="612"/>
      <c r="Q89" s="612"/>
      <c r="R89" s="613"/>
    </row>
    <row r="90" spans="1:18" s="686" customFormat="1" ht="47.25" x14ac:dyDescent="0.25">
      <c r="A90" s="590">
        <v>662019</v>
      </c>
      <c r="B90" s="675" t="s">
        <v>594</v>
      </c>
      <c r="C90" s="675" t="s">
        <v>599</v>
      </c>
      <c r="D90" s="668">
        <v>122000</v>
      </c>
      <c r="E90" s="668">
        <v>87758</v>
      </c>
      <c r="F90" s="668"/>
      <c r="G90" s="668"/>
      <c r="H90" s="668"/>
      <c r="I90" s="668"/>
      <c r="J90" s="668"/>
      <c r="K90" s="668"/>
      <c r="L90" s="676"/>
      <c r="M90" s="676"/>
      <c r="N90" s="676"/>
      <c r="O90" s="676"/>
      <c r="P90" s="676"/>
      <c r="Q90" s="676"/>
      <c r="R90" s="609"/>
    </row>
    <row r="91" spans="1:18" s="686" customFormat="1" ht="16.5" thickBot="1" x14ac:dyDescent="0.3">
      <c r="A91" s="596"/>
      <c r="B91" s="682"/>
      <c r="C91" s="685" t="s">
        <v>538</v>
      </c>
      <c r="D91" s="673">
        <v>5663</v>
      </c>
      <c r="E91" s="673">
        <v>2369</v>
      </c>
      <c r="F91" s="673"/>
      <c r="G91" s="673"/>
      <c r="H91" s="673"/>
      <c r="I91" s="673"/>
      <c r="J91" s="673"/>
      <c r="K91" s="673"/>
      <c r="L91" s="681"/>
      <c r="M91" s="681"/>
      <c r="N91" s="681"/>
      <c r="O91" s="681"/>
      <c r="P91" s="681"/>
      <c r="Q91" s="681"/>
      <c r="R91" s="613"/>
    </row>
    <row r="92" spans="1:18" s="686" customFormat="1" ht="46.5" customHeight="1" x14ac:dyDescent="0.25">
      <c r="A92" s="590">
        <f>3549134-88557+189120</f>
        <v>3649697</v>
      </c>
      <c r="B92" s="591" t="s">
        <v>594</v>
      </c>
      <c r="C92" s="591" t="s">
        <v>600</v>
      </c>
      <c r="D92" s="607">
        <f t="shared" ref="D92:H92" si="8">300000</f>
        <v>300000</v>
      </c>
      <c r="E92" s="607">
        <f t="shared" si="8"/>
        <v>300000</v>
      </c>
      <c r="F92" s="607">
        <f t="shared" si="8"/>
        <v>300000</v>
      </c>
      <c r="G92" s="607">
        <f t="shared" si="8"/>
        <v>300000</v>
      </c>
      <c r="H92" s="607">
        <f t="shared" si="8"/>
        <v>300000</v>
      </c>
      <c r="I92" s="608">
        <v>320000</v>
      </c>
      <c r="J92" s="607">
        <v>276595</v>
      </c>
      <c r="K92" s="668"/>
      <c r="L92" s="676"/>
      <c r="M92" s="676"/>
      <c r="N92" s="676"/>
      <c r="O92" s="676"/>
      <c r="P92" s="676"/>
      <c r="Q92" s="676"/>
      <c r="R92" s="609"/>
    </row>
    <row r="93" spans="1:18" s="686" customFormat="1" ht="16.5" thickBot="1" x14ac:dyDescent="0.3">
      <c r="A93" s="596"/>
      <c r="B93" s="610"/>
      <c r="C93" s="610" t="s">
        <v>538</v>
      </c>
      <c r="D93" s="611">
        <v>56608</v>
      </c>
      <c r="E93" s="611">
        <v>48508</v>
      </c>
      <c r="F93" s="611">
        <v>40408</v>
      </c>
      <c r="G93" s="611">
        <v>32308</v>
      </c>
      <c r="H93" s="611">
        <v>24208</v>
      </c>
      <c r="I93" s="612">
        <v>16108</v>
      </c>
      <c r="J93" s="611">
        <v>7468</v>
      </c>
      <c r="K93" s="611"/>
      <c r="L93" s="681"/>
      <c r="M93" s="681"/>
      <c r="N93" s="681"/>
      <c r="O93" s="681"/>
      <c r="P93" s="681"/>
      <c r="Q93" s="681"/>
      <c r="R93" s="613"/>
    </row>
    <row r="94" spans="1:18" s="686" customFormat="1" ht="31.5" x14ac:dyDescent="0.25">
      <c r="A94" s="632">
        <v>2404762</v>
      </c>
      <c r="B94" s="633">
        <v>2015</v>
      </c>
      <c r="C94" s="591" t="s">
        <v>601</v>
      </c>
      <c r="D94" s="635">
        <v>235000</v>
      </c>
      <c r="E94" s="635">
        <v>235000</v>
      </c>
      <c r="F94" s="635">
        <v>243000</v>
      </c>
      <c r="G94" s="635">
        <v>243000</v>
      </c>
      <c r="H94" s="635">
        <v>243000</v>
      </c>
      <c r="I94" s="635">
        <v>243000</v>
      </c>
      <c r="J94" s="635">
        <v>243000</v>
      </c>
      <c r="K94" s="635">
        <v>241762</v>
      </c>
      <c r="L94" s="687"/>
      <c r="M94" s="687"/>
      <c r="N94" s="687"/>
      <c r="O94" s="687"/>
      <c r="P94" s="687"/>
      <c r="Q94" s="687"/>
      <c r="R94" s="619"/>
    </row>
    <row r="95" spans="1:18" s="686" customFormat="1" ht="16.5" thickBot="1" x14ac:dyDescent="0.3">
      <c r="A95" s="626"/>
      <c r="B95" s="638"/>
      <c r="C95" s="610" t="s">
        <v>598</v>
      </c>
      <c r="D95" s="639">
        <v>52023</v>
      </c>
      <c r="E95" s="639">
        <v>45678</v>
      </c>
      <c r="F95" s="639">
        <v>39333</v>
      </c>
      <c r="G95" s="639">
        <v>32772</v>
      </c>
      <c r="H95" s="639">
        <v>26211</v>
      </c>
      <c r="I95" s="640">
        <v>19650</v>
      </c>
      <c r="J95" s="639">
        <v>13089</v>
      </c>
      <c r="K95" s="639">
        <v>6528</v>
      </c>
      <c r="L95" s="688"/>
      <c r="M95" s="688"/>
      <c r="N95" s="688"/>
      <c r="O95" s="688"/>
      <c r="P95" s="688"/>
      <c r="Q95" s="688"/>
      <c r="R95" s="641"/>
    </row>
    <row r="96" spans="1:18" s="686" customFormat="1" ht="47.25" x14ac:dyDescent="0.25">
      <c r="A96" s="648">
        <v>5460411</v>
      </c>
      <c r="B96" s="649" t="s">
        <v>602</v>
      </c>
      <c r="C96" s="689" t="s">
        <v>603</v>
      </c>
      <c r="D96" s="651">
        <v>546041</v>
      </c>
      <c r="E96" s="651">
        <v>546041</v>
      </c>
      <c r="F96" s="651">
        <v>546041</v>
      </c>
      <c r="G96" s="651">
        <v>546041</v>
      </c>
      <c r="H96" s="651">
        <v>546041</v>
      </c>
      <c r="I96" s="651">
        <v>546041</v>
      </c>
      <c r="J96" s="651">
        <v>546041</v>
      </c>
      <c r="K96" s="651">
        <v>546041</v>
      </c>
      <c r="L96" s="651">
        <v>546041</v>
      </c>
      <c r="M96" s="668"/>
      <c r="N96" s="676"/>
      <c r="O96" s="668"/>
      <c r="P96" s="676"/>
      <c r="Q96" s="676"/>
      <c r="R96" s="609"/>
    </row>
    <row r="97" spans="1:18" s="686" customFormat="1" ht="16.5" thickBot="1" x14ac:dyDescent="0.3">
      <c r="A97" s="653"/>
      <c r="B97" s="654"/>
      <c r="C97" s="690" t="s">
        <v>538</v>
      </c>
      <c r="D97" s="656">
        <v>132688</v>
      </c>
      <c r="E97" s="656">
        <v>117945</v>
      </c>
      <c r="F97" s="656">
        <v>103202</v>
      </c>
      <c r="G97" s="656">
        <v>88459</v>
      </c>
      <c r="H97" s="656">
        <v>73716</v>
      </c>
      <c r="I97" s="656">
        <v>58972</v>
      </c>
      <c r="J97" s="656">
        <v>44229</v>
      </c>
      <c r="K97" s="656">
        <v>29486</v>
      </c>
      <c r="L97" s="656">
        <v>14743</v>
      </c>
      <c r="M97" s="691"/>
      <c r="N97" s="688"/>
      <c r="O97" s="691"/>
      <c r="P97" s="688"/>
      <c r="Q97" s="688"/>
      <c r="R97" s="641"/>
    </row>
    <row r="98" spans="1:18" s="686" customFormat="1" ht="31.5" x14ac:dyDescent="0.25">
      <c r="A98" s="648">
        <v>1156633</v>
      </c>
      <c r="B98" s="649">
        <v>2016</v>
      </c>
      <c r="C98" s="649" t="s">
        <v>604</v>
      </c>
      <c r="D98" s="650">
        <v>121216</v>
      </c>
      <c r="E98" s="650">
        <v>121216</v>
      </c>
      <c r="F98" s="650">
        <v>121216</v>
      </c>
      <c r="G98" s="650">
        <v>121216</v>
      </c>
      <c r="H98" s="650">
        <v>121216</v>
      </c>
      <c r="I98" s="650">
        <v>121216</v>
      </c>
      <c r="J98" s="650">
        <v>121216</v>
      </c>
      <c r="K98" s="650">
        <v>93452</v>
      </c>
      <c r="L98" s="650">
        <v>93453</v>
      </c>
      <c r="M98" s="668"/>
      <c r="N98" s="676"/>
      <c r="O98" s="668"/>
      <c r="P98" s="676"/>
      <c r="Q98" s="676"/>
      <c r="R98" s="609"/>
    </row>
    <row r="99" spans="1:18" s="686" customFormat="1" ht="16.5" thickBot="1" x14ac:dyDescent="0.3">
      <c r="A99" s="653"/>
      <c r="B99" s="654"/>
      <c r="C99" s="654" t="s">
        <v>538</v>
      </c>
      <c r="D99" s="655">
        <v>27956</v>
      </c>
      <c r="E99" s="655">
        <v>24683</v>
      </c>
      <c r="F99" s="655">
        <v>21411</v>
      </c>
      <c r="G99" s="655">
        <v>18138</v>
      </c>
      <c r="H99" s="655">
        <v>14865</v>
      </c>
      <c r="I99" s="655">
        <v>11592</v>
      </c>
      <c r="J99" s="655">
        <v>8319</v>
      </c>
      <c r="K99" s="655">
        <v>5046</v>
      </c>
      <c r="L99" s="655">
        <v>2523</v>
      </c>
      <c r="M99" s="691"/>
      <c r="N99" s="688"/>
      <c r="O99" s="691"/>
      <c r="P99" s="688"/>
      <c r="Q99" s="688"/>
      <c r="R99" s="641"/>
    </row>
    <row r="100" spans="1:18" s="621" customFormat="1" ht="39" customHeight="1" x14ac:dyDescent="0.25">
      <c r="A100" s="648">
        <v>734000</v>
      </c>
      <c r="B100" s="649">
        <v>2017</v>
      </c>
      <c r="C100" s="649" t="s">
        <v>605</v>
      </c>
      <c r="D100" s="650">
        <v>75000</v>
      </c>
      <c r="E100" s="650">
        <v>70000</v>
      </c>
      <c r="F100" s="650">
        <v>70000</v>
      </c>
      <c r="G100" s="650">
        <v>70000</v>
      </c>
      <c r="H100" s="650">
        <v>74000</v>
      </c>
      <c r="I100" s="650">
        <v>75000</v>
      </c>
      <c r="J100" s="650">
        <v>75000</v>
      </c>
      <c r="K100" s="650">
        <v>75000</v>
      </c>
      <c r="L100" s="650">
        <v>75000</v>
      </c>
      <c r="M100" s="650">
        <v>75000</v>
      </c>
      <c r="N100" s="650"/>
      <c r="O100" s="650"/>
      <c r="P100" s="651"/>
      <c r="Q100" s="651"/>
      <c r="R100" s="652"/>
    </row>
    <row r="101" spans="1:18" s="621" customFormat="1" ht="17.25" customHeight="1" thickBot="1" x14ac:dyDescent="0.3">
      <c r="A101" s="653"/>
      <c r="B101" s="654"/>
      <c r="C101" s="692" t="s">
        <v>538</v>
      </c>
      <c r="D101" s="655">
        <f>(A100)*0.027</f>
        <v>19818</v>
      </c>
      <c r="E101" s="655">
        <f>(A100-D100)*0.027</f>
        <v>17793</v>
      </c>
      <c r="F101" s="655">
        <f>(A100-D100-E100)*0.027</f>
        <v>15903</v>
      </c>
      <c r="G101" s="655">
        <f>(A100-D100-E100-F100)*0.027</f>
        <v>14013</v>
      </c>
      <c r="H101" s="655">
        <f>(A100-D100-E100-F100-G100)*0.027</f>
        <v>12123</v>
      </c>
      <c r="I101" s="655">
        <f>(A100-D100-E100-F100-G100-H100)*0.027</f>
        <v>10125</v>
      </c>
      <c r="J101" s="655">
        <f>(A100-D100-E100-F100-G100-H100-I100)*0.027</f>
        <v>8100</v>
      </c>
      <c r="K101" s="655">
        <f>(A100-D100-E100-F100-G100-H100-I100-J100)*0.027</f>
        <v>6075</v>
      </c>
      <c r="L101" s="655">
        <f>(A100-D100-E100-F100-G100-H100-I100-J100-K100)*0.027</f>
        <v>4050</v>
      </c>
      <c r="M101" s="655">
        <f>(A100-D100-E100-F100-G100-H100-I100-J100-K100-L100)*0.027</f>
        <v>2025</v>
      </c>
      <c r="N101" s="656"/>
      <c r="O101" s="656"/>
      <c r="P101" s="656"/>
      <c r="Q101" s="656"/>
      <c r="R101" s="657"/>
    </row>
    <row r="102" spans="1:18" s="686" customFormat="1" ht="31.5" x14ac:dyDescent="0.25">
      <c r="A102" s="632">
        <v>6300200</v>
      </c>
      <c r="B102" s="693">
        <v>2015</v>
      </c>
      <c r="C102" s="693" t="s">
        <v>606</v>
      </c>
      <c r="D102" s="694">
        <v>320500</v>
      </c>
      <c r="E102" s="695">
        <v>320500</v>
      </c>
      <c r="F102" s="694">
        <v>320500</v>
      </c>
      <c r="G102" s="695">
        <v>320500</v>
      </c>
      <c r="H102" s="694">
        <v>320500</v>
      </c>
      <c r="I102" s="695">
        <v>320500</v>
      </c>
      <c r="J102" s="694">
        <v>320500</v>
      </c>
      <c r="K102" s="695">
        <v>320500</v>
      </c>
      <c r="L102" s="694">
        <v>320500</v>
      </c>
      <c r="M102" s="695">
        <v>320500</v>
      </c>
      <c r="N102" s="694">
        <v>320500</v>
      </c>
      <c r="O102" s="695">
        <v>320500</v>
      </c>
      <c r="P102" s="694">
        <v>320500</v>
      </c>
      <c r="Q102" s="694">
        <v>320500</v>
      </c>
      <c r="R102" s="637">
        <f>1492700-320500</f>
        <v>1172200</v>
      </c>
    </row>
    <row r="103" spans="1:18" s="686" customFormat="1" ht="16.5" thickBot="1" x14ac:dyDescent="0.3">
      <c r="A103" s="696"/>
      <c r="B103" s="697"/>
      <c r="C103" s="697" t="s">
        <v>598</v>
      </c>
      <c r="D103" s="691">
        <v>152798</v>
      </c>
      <c r="E103" s="691">
        <v>144145</v>
      </c>
      <c r="F103" s="691">
        <v>135491</v>
      </c>
      <c r="G103" s="691">
        <v>126838</v>
      </c>
      <c r="H103" s="691">
        <v>118184</v>
      </c>
      <c r="I103" s="688">
        <v>109531</v>
      </c>
      <c r="J103" s="691">
        <v>100877</v>
      </c>
      <c r="K103" s="691">
        <v>92224</v>
      </c>
      <c r="L103" s="698">
        <v>83570</v>
      </c>
      <c r="M103" s="698">
        <v>74917</v>
      </c>
      <c r="N103" s="698">
        <v>66263</v>
      </c>
      <c r="O103" s="698">
        <v>57610</v>
      </c>
      <c r="P103" s="640">
        <v>48956</v>
      </c>
      <c r="Q103" s="640">
        <v>40303</v>
      </c>
      <c r="R103" s="641">
        <f>114949-40303</f>
        <v>74646</v>
      </c>
    </row>
    <row r="104" spans="1:18" s="621" customFormat="1" ht="20.25" customHeight="1" thickBot="1" x14ac:dyDescent="0.3">
      <c r="A104" s="658"/>
      <c r="B104" s="699"/>
      <c r="C104" s="700" t="s">
        <v>607</v>
      </c>
      <c r="D104" s="701"/>
      <c r="E104" s="663"/>
      <c r="F104" s="663"/>
      <c r="G104" s="664"/>
      <c r="H104" s="663"/>
      <c r="I104" s="664"/>
      <c r="J104" s="663"/>
      <c r="K104" s="663"/>
      <c r="L104" s="664"/>
      <c r="M104" s="664"/>
      <c r="N104" s="664"/>
      <c r="O104" s="664"/>
      <c r="P104" s="664"/>
      <c r="Q104" s="664"/>
      <c r="R104" s="665"/>
    </row>
    <row r="105" spans="1:18" s="621" customFormat="1" ht="16.5" customHeight="1" x14ac:dyDescent="0.25">
      <c r="A105" s="674">
        <v>2110000</v>
      </c>
      <c r="B105" s="702">
        <v>2003</v>
      </c>
      <c r="C105" s="702" t="s">
        <v>608</v>
      </c>
      <c r="D105" s="668">
        <v>200951</v>
      </c>
      <c r="E105" s="668">
        <v>100476</v>
      </c>
      <c r="F105" s="668"/>
      <c r="G105" s="668"/>
      <c r="H105" s="668"/>
      <c r="I105" s="676"/>
      <c r="J105" s="668"/>
      <c r="K105" s="668"/>
      <c r="L105" s="608"/>
      <c r="M105" s="608"/>
      <c r="N105" s="608"/>
      <c r="O105" s="608"/>
      <c r="P105" s="608"/>
      <c r="Q105" s="608"/>
      <c r="R105" s="609"/>
    </row>
    <row r="106" spans="1:18" s="621" customFormat="1" ht="16.5" thickBot="1" x14ac:dyDescent="0.3">
      <c r="A106" s="677"/>
      <c r="B106" s="678"/>
      <c r="C106" s="703" t="s">
        <v>609</v>
      </c>
      <c r="D106" s="680">
        <v>9043</v>
      </c>
      <c r="E106" s="673">
        <v>3014</v>
      </c>
      <c r="F106" s="673"/>
      <c r="G106" s="673"/>
      <c r="H106" s="673"/>
      <c r="I106" s="681"/>
      <c r="J106" s="673"/>
      <c r="K106" s="673"/>
      <c r="L106" s="617"/>
      <c r="M106" s="617"/>
      <c r="N106" s="617"/>
      <c r="O106" s="617"/>
      <c r="P106" s="617"/>
      <c r="Q106" s="617"/>
      <c r="R106" s="619"/>
    </row>
    <row r="107" spans="1:18" s="621" customFormat="1" ht="16.5" thickBot="1" x14ac:dyDescent="0.3">
      <c r="A107" s="704">
        <v>1280192</v>
      </c>
      <c r="B107" s="705" t="s">
        <v>610</v>
      </c>
      <c r="C107" s="705" t="s">
        <v>611</v>
      </c>
      <c r="D107" s="706">
        <v>81001.246435706111</v>
      </c>
      <c r="E107" s="706">
        <v>79835.914422797825</v>
      </c>
      <c r="F107" s="706">
        <v>78672.005281700156</v>
      </c>
      <c r="G107" s="706">
        <v>77508</v>
      </c>
      <c r="H107" s="706">
        <v>76343</v>
      </c>
      <c r="I107" s="707">
        <v>75178</v>
      </c>
      <c r="J107" s="706">
        <v>74013</v>
      </c>
      <c r="K107" s="706">
        <v>72848</v>
      </c>
      <c r="L107" s="708">
        <v>71683</v>
      </c>
      <c r="M107" s="708">
        <v>70518</v>
      </c>
      <c r="N107" s="708">
        <v>46534</v>
      </c>
      <c r="O107" s="708"/>
      <c r="P107" s="708"/>
      <c r="Q107" s="708"/>
      <c r="R107" s="709"/>
    </row>
    <row r="108" spans="1:18" s="621" customFormat="1" ht="31.5" x14ac:dyDescent="0.25">
      <c r="A108" s="674">
        <v>1708</v>
      </c>
      <c r="B108" s="675">
        <v>2015</v>
      </c>
      <c r="C108" s="675" t="s">
        <v>612</v>
      </c>
      <c r="D108" s="676">
        <v>171</v>
      </c>
      <c r="E108" s="676">
        <v>171</v>
      </c>
      <c r="F108" s="676">
        <v>171</v>
      </c>
      <c r="G108" s="676">
        <v>171</v>
      </c>
      <c r="H108" s="676">
        <v>171</v>
      </c>
      <c r="I108" s="676">
        <v>171</v>
      </c>
      <c r="J108" s="676">
        <v>171</v>
      </c>
      <c r="K108" s="676">
        <v>171</v>
      </c>
      <c r="L108" s="676">
        <v>171</v>
      </c>
      <c r="M108" s="608">
        <v>71</v>
      </c>
      <c r="N108" s="608"/>
      <c r="O108" s="608"/>
      <c r="P108" s="608"/>
      <c r="Q108" s="608"/>
      <c r="R108" s="609"/>
    </row>
    <row r="109" spans="1:18" s="621" customFormat="1" ht="16.5" thickBot="1" x14ac:dyDescent="0.3">
      <c r="A109" s="696"/>
      <c r="B109" s="697"/>
      <c r="C109" s="710" t="s">
        <v>613</v>
      </c>
      <c r="D109" s="640">
        <v>39</v>
      </c>
      <c r="E109" s="688">
        <v>35</v>
      </c>
      <c r="F109" s="688">
        <v>30</v>
      </c>
      <c r="G109" s="688">
        <v>26</v>
      </c>
      <c r="H109" s="688">
        <v>22</v>
      </c>
      <c r="I109" s="688">
        <v>17</v>
      </c>
      <c r="J109" s="688">
        <v>13</v>
      </c>
      <c r="K109" s="688">
        <v>9</v>
      </c>
      <c r="L109" s="640">
        <v>4</v>
      </c>
      <c r="M109" s="640">
        <v>1</v>
      </c>
      <c r="N109" s="640"/>
      <c r="O109" s="640"/>
      <c r="P109" s="640"/>
      <c r="Q109" s="640"/>
      <c r="R109" s="641"/>
    </row>
    <row r="110" spans="1:18" s="621" customFormat="1" ht="31.5" x14ac:dyDescent="0.25">
      <c r="A110" s="648">
        <v>1707</v>
      </c>
      <c r="B110" s="711">
        <v>2015</v>
      </c>
      <c r="C110" s="592" t="s">
        <v>614</v>
      </c>
      <c r="D110" s="623">
        <v>171</v>
      </c>
      <c r="E110" s="623">
        <v>171</v>
      </c>
      <c r="F110" s="623">
        <v>171</v>
      </c>
      <c r="G110" s="623">
        <v>171</v>
      </c>
      <c r="H110" s="623">
        <v>171</v>
      </c>
      <c r="I110" s="623">
        <v>171</v>
      </c>
      <c r="J110" s="623">
        <v>171</v>
      </c>
      <c r="K110" s="623">
        <v>171</v>
      </c>
      <c r="L110" s="623">
        <v>171</v>
      </c>
      <c r="M110" s="623">
        <v>71</v>
      </c>
      <c r="N110" s="712"/>
      <c r="O110" s="712"/>
      <c r="P110" s="712"/>
      <c r="Q110" s="712"/>
      <c r="R110" s="713"/>
    </row>
    <row r="111" spans="1:18" ht="17.25" customHeight="1" thickBot="1" x14ac:dyDescent="0.3">
      <c r="A111" s="714"/>
      <c r="B111" s="715"/>
      <c r="C111" s="710" t="s">
        <v>615</v>
      </c>
      <c r="D111" s="688">
        <v>39</v>
      </c>
      <c r="E111" s="688">
        <v>35</v>
      </c>
      <c r="F111" s="688">
        <v>30</v>
      </c>
      <c r="G111" s="688">
        <v>26</v>
      </c>
      <c r="H111" s="688">
        <v>22</v>
      </c>
      <c r="I111" s="688">
        <v>17</v>
      </c>
      <c r="J111" s="688">
        <v>13</v>
      </c>
      <c r="K111" s="688">
        <v>9</v>
      </c>
      <c r="L111" s="640">
        <v>4</v>
      </c>
      <c r="M111" s="640">
        <v>1</v>
      </c>
      <c r="N111" s="640"/>
      <c r="O111" s="640"/>
      <c r="P111" s="640"/>
      <c r="Q111" s="640"/>
      <c r="R111" s="641"/>
    </row>
    <row r="112" spans="1:18" ht="54.75" customHeight="1" x14ac:dyDescent="0.25">
      <c r="A112" s="674">
        <v>14920421</v>
      </c>
      <c r="B112" s="716" t="s">
        <v>616</v>
      </c>
      <c r="C112" s="675" t="s">
        <v>617</v>
      </c>
      <c r="D112" s="668"/>
      <c r="E112" s="668"/>
      <c r="F112" s="668">
        <v>746021</v>
      </c>
      <c r="G112" s="668">
        <v>746021</v>
      </c>
      <c r="H112" s="668">
        <v>746021</v>
      </c>
      <c r="I112" s="668">
        <v>746021</v>
      </c>
      <c r="J112" s="668">
        <v>746021</v>
      </c>
      <c r="K112" s="668">
        <v>746021</v>
      </c>
      <c r="L112" s="668">
        <v>746021</v>
      </c>
      <c r="M112" s="668">
        <v>746021</v>
      </c>
      <c r="N112" s="668">
        <v>746021</v>
      </c>
      <c r="O112" s="668">
        <v>746021</v>
      </c>
      <c r="P112" s="668">
        <v>746021</v>
      </c>
      <c r="Q112" s="676">
        <v>746021</v>
      </c>
      <c r="R112" s="595">
        <f>A112-SUM(F112:Q112)</f>
        <v>5968169</v>
      </c>
    </row>
    <row r="113" spans="1:18" ht="17.25" customHeight="1" thickBot="1" x14ac:dyDescent="0.3">
      <c r="A113" s="677"/>
      <c r="B113" s="717"/>
      <c r="C113" s="679" t="s">
        <v>618</v>
      </c>
      <c r="D113" s="673"/>
      <c r="E113" s="673">
        <v>37301</v>
      </c>
      <c r="F113" s="673">
        <v>37301</v>
      </c>
      <c r="G113" s="673">
        <v>35436</v>
      </c>
      <c r="H113" s="673">
        <v>33571</v>
      </c>
      <c r="I113" s="681">
        <v>31706</v>
      </c>
      <c r="J113" s="673">
        <v>29841</v>
      </c>
      <c r="K113" s="673">
        <v>27976</v>
      </c>
      <c r="L113" s="612">
        <v>26111</v>
      </c>
      <c r="M113" s="612">
        <v>24246</v>
      </c>
      <c r="N113" s="612">
        <v>22381</v>
      </c>
      <c r="O113" s="612">
        <v>20516</v>
      </c>
      <c r="P113" s="612">
        <v>18651</v>
      </c>
      <c r="Q113" s="612">
        <v>16786</v>
      </c>
      <c r="R113" s="613">
        <f>14921+13055+11191+9325+7460+5595+3730+1866</f>
        <v>67143</v>
      </c>
    </row>
    <row r="114" spans="1:18" ht="18" customHeight="1" thickBot="1" x14ac:dyDescent="0.3">
      <c r="A114" s="677">
        <v>292094</v>
      </c>
      <c r="B114" s="682" t="s">
        <v>619</v>
      </c>
      <c r="C114" s="682" t="s">
        <v>620</v>
      </c>
      <c r="D114" s="673"/>
      <c r="E114" s="706"/>
      <c r="F114" s="706"/>
      <c r="G114" s="673"/>
      <c r="H114" s="673"/>
      <c r="I114" s="681"/>
      <c r="J114" s="673"/>
      <c r="K114" s="673"/>
      <c r="L114" s="708"/>
      <c r="M114" s="708"/>
      <c r="N114" s="708"/>
      <c r="O114" s="708"/>
      <c r="P114" s="708"/>
      <c r="Q114" s="708"/>
      <c r="R114" s="709"/>
    </row>
    <row r="115" spans="1:18" ht="16.5" thickBot="1" x14ac:dyDescent="0.3">
      <c r="A115" s="718"/>
      <c r="B115" s="719"/>
      <c r="C115" s="720" t="s">
        <v>621</v>
      </c>
      <c r="D115" s="612">
        <f t="shared" ref="D115:R115" si="9">SUM(D15:D114)</f>
        <v>6391628.4597643381</v>
      </c>
      <c r="E115" s="612">
        <f t="shared" si="9"/>
        <v>7126270.7067847783</v>
      </c>
      <c r="F115" s="612">
        <f t="shared" si="9"/>
        <v>8450511.1612328961</v>
      </c>
      <c r="G115" s="612">
        <f t="shared" si="9"/>
        <v>11226574.024985256</v>
      </c>
      <c r="H115" s="612">
        <f t="shared" si="9"/>
        <v>10465944.961999999</v>
      </c>
      <c r="I115" s="612">
        <f t="shared" si="9"/>
        <v>9998743.9220000003</v>
      </c>
      <c r="J115" s="612">
        <f t="shared" si="9"/>
        <v>9727596.5109999999</v>
      </c>
      <c r="K115" s="612">
        <f t="shared" si="9"/>
        <v>7477433.0189999994</v>
      </c>
      <c r="L115" s="612">
        <f t="shared" si="9"/>
        <v>7099527.5500000007</v>
      </c>
      <c r="M115" s="612">
        <f t="shared" si="9"/>
        <v>6447204.5209999997</v>
      </c>
      <c r="N115" s="612">
        <f t="shared" si="9"/>
        <v>6134712.4500000011</v>
      </c>
      <c r="O115" s="612">
        <f t="shared" si="9"/>
        <v>5437091.8460000008</v>
      </c>
      <c r="P115" s="612">
        <f t="shared" si="9"/>
        <v>4352000.0080000004</v>
      </c>
      <c r="Q115" s="612">
        <f t="shared" si="9"/>
        <v>3656413.0100000002</v>
      </c>
      <c r="R115" s="721">
        <f t="shared" si="9"/>
        <v>17623548</v>
      </c>
    </row>
    <row r="116" spans="1:18" ht="15.75" x14ac:dyDescent="0.25">
      <c r="A116" s="722"/>
      <c r="B116" s="722"/>
      <c r="C116" s="722"/>
      <c r="D116" s="723"/>
      <c r="E116" s="723"/>
      <c r="F116" s="723"/>
      <c r="G116" s="723"/>
      <c r="H116" s="723"/>
      <c r="I116" s="724"/>
      <c r="J116" s="725"/>
      <c r="K116" s="725"/>
      <c r="L116" s="725"/>
      <c r="M116" s="725"/>
      <c r="N116" s="725"/>
      <c r="O116" s="725"/>
      <c r="P116" s="725"/>
      <c r="Q116" s="726"/>
      <c r="R116" s="727"/>
    </row>
    <row r="117" spans="1:18" ht="15.75" hidden="1" x14ac:dyDescent="0.25">
      <c r="A117" s="728"/>
      <c r="B117" s="728"/>
      <c r="C117" s="729" t="s">
        <v>622</v>
      </c>
      <c r="D117" s="724">
        <f t="shared" ref="D117:R117" si="10">SUM(D15,D17,D19,D33,D21,D23,D25,D27,D35,D37,D39,D41,D43,D45,D47,D49,D51,D53,D55,D57,D59,D61,D63,D65,D70,D72,D74,D76,D78,D80,D82,D84,D86,D88,D90,D92,D94,D96,D98,D100,D102)</f>
        <v>4845962.1306480896</v>
      </c>
      <c r="E117" s="724">
        <f t="shared" si="10"/>
        <v>5049467</v>
      </c>
      <c r="F117" s="724">
        <f t="shared" si="10"/>
        <v>5602372</v>
      </c>
      <c r="G117" s="724">
        <f t="shared" si="10"/>
        <v>8337102</v>
      </c>
      <c r="H117" s="724">
        <f t="shared" si="10"/>
        <v>7520444</v>
      </c>
      <c r="I117" s="724">
        <f t="shared" si="10"/>
        <v>7268021</v>
      </c>
      <c r="J117" s="724">
        <f t="shared" si="10"/>
        <v>7206310</v>
      </c>
      <c r="K117" s="724">
        <f t="shared" si="10"/>
        <v>5163917</v>
      </c>
      <c r="L117" s="724">
        <f t="shared" si="10"/>
        <v>4938641</v>
      </c>
      <c r="M117" s="724">
        <f t="shared" si="10"/>
        <v>4349149</v>
      </c>
      <c r="N117" s="724">
        <f t="shared" si="10"/>
        <v>4274150</v>
      </c>
      <c r="O117" s="724">
        <f t="shared" si="10"/>
        <v>3750487</v>
      </c>
      <c r="P117" s="724">
        <f t="shared" si="10"/>
        <v>2763568</v>
      </c>
      <c r="Q117" s="724">
        <f t="shared" si="10"/>
        <v>2168124</v>
      </c>
      <c r="R117" s="724">
        <f t="shared" si="10"/>
        <v>8234663</v>
      </c>
    </row>
    <row r="118" spans="1:18" ht="15.75" hidden="1" x14ac:dyDescent="0.25">
      <c r="A118" s="728"/>
      <c r="B118" s="728"/>
      <c r="C118" s="729" t="s">
        <v>623</v>
      </c>
      <c r="D118" s="729"/>
      <c r="E118" s="729"/>
      <c r="F118" s="729"/>
      <c r="G118" s="729"/>
      <c r="H118" s="729"/>
      <c r="I118" s="724"/>
      <c r="J118" s="729"/>
      <c r="K118" s="729"/>
      <c r="L118" s="729"/>
      <c r="M118" s="729"/>
      <c r="N118" s="729"/>
      <c r="O118" s="729"/>
      <c r="P118" s="729"/>
      <c r="Q118" s="729"/>
      <c r="R118" s="722"/>
    </row>
    <row r="119" spans="1:18" ht="15.75" hidden="1" x14ac:dyDescent="0.25">
      <c r="A119" s="728"/>
      <c r="B119" s="728"/>
      <c r="C119" s="729"/>
      <c r="D119" s="729"/>
      <c r="E119" s="729"/>
      <c r="F119" s="729"/>
      <c r="G119" s="729"/>
      <c r="H119" s="729"/>
      <c r="I119" s="724"/>
      <c r="J119" s="729"/>
      <c r="K119" s="729"/>
      <c r="L119" s="729"/>
      <c r="M119" s="729"/>
      <c r="N119" s="729"/>
      <c r="O119" s="729"/>
      <c r="P119" s="729"/>
      <c r="Q119" s="729"/>
      <c r="R119" s="722"/>
    </row>
    <row r="120" spans="1:18" ht="15.75" hidden="1" x14ac:dyDescent="0.25">
      <c r="A120" s="728"/>
      <c r="B120" s="728"/>
      <c r="C120" s="729"/>
      <c r="D120" s="729"/>
      <c r="E120" s="729"/>
      <c r="F120" s="729"/>
      <c r="G120" s="729"/>
      <c r="H120" s="729"/>
      <c r="I120" s="724"/>
      <c r="J120" s="729"/>
      <c r="K120" s="729"/>
      <c r="L120" s="729"/>
      <c r="M120" s="729"/>
      <c r="N120" s="729"/>
      <c r="O120" s="729"/>
      <c r="P120" s="729"/>
      <c r="Q120" s="729"/>
      <c r="R120" s="722"/>
    </row>
    <row r="121" spans="1:18" ht="15.75" hidden="1" x14ac:dyDescent="0.25">
      <c r="A121" s="728"/>
      <c r="B121" s="728"/>
      <c r="C121" s="730" t="s">
        <v>624</v>
      </c>
      <c r="D121" s="731">
        <v>5402383</v>
      </c>
      <c r="E121" s="729"/>
      <c r="F121" s="729"/>
      <c r="G121" s="729"/>
      <c r="H121" s="729"/>
      <c r="I121" s="724"/>
      <c r="J121" s="729"/>
      <c r="K121" s="729"/>
      <c r="L121" s="729"/>
      <c r="M121" s="729"/>
      <c r="N121" s="729"/>
      <c r="O121" s="729"/>
      <c r="P121" s="729"/>
      <c r="Q121" s="729"/>
      <c r="R121" s="722"/>
    </row>
    <row r="122" spans="1:18" hidden="1" x14ac:dyDescent="0.25">
      <c r="A122" s="728"/>
      <c r="B122" s="728"/>
      <c r="C122" s="728"/>
      <c r="D122" s="732"/>
      <c r="E122" s="732"/>
      <c r="F122" s="732"/>
      <c r="G122" s="732"/>
      <c r="H122" s="732"/>
      <c r="I122" s="733"/>
      <c r="J122" s="732"/>
      <c r="K122" s="732"/>
      <c r="L122" s="732"/>
      <c r="M122" s="732"/>
      <c r="N122" s="732"/>
      <c r="O122" s="732"/>
      <c r="P122" s="732"/>
      <c r="Q122" s="732"/>
      <c r="R122" s="734"/>
    </row>
    <row r="123" spans="1:18" x14ac:dyDescent="0.25">
      <c r="A123" s="728"/>
      <c r="B123" s="728"/>
      <c r="C123" s="728"/>
      <c r="D123" s="732"/>
      <c r="E123" s="732"/>
      <c r="F123" s="732"/>
      <c r="G123" s="732"/>
      <c r="H123" s="732"/>
      <c r="I123" s="733"/>
      <c r="J123" s="732"/>
      <c r="K123" s="732"/>
      <c r="L123" s="732"/>
      <c r="M123" s="732"/>
      <c r="N123" s="732"/>
      <c r="O123" s="732"/>
      <c r="P123" s="732"/>
      <c r="Q123" s="732"/>
      <c r="R123" s="734"/>
    </row>
  </sheetData>
  <sheetProtection algorithmName="SHA-512" hashValue="ALK1uWPXR8J6I/82eSqZBNhnQn7ft5ZiQNya/XMzbXAXZtdtQGTQ5oT8GnmvGY3UZz5JNGGmkp5VdtCwTOzK3A==" saltValue="KgVQmCG5Iv26ggwk/p3Sig==" spinCount="100000" sheet="1" objects="1" scenarios="1"/>
  <mergeCells count="3">
    <mergeCell ref="A3:R3"/>
    <mergeCell ref="C9:C10"/>
    <mergeCell ref="C11:C12"/>
  </mergeCells>
  <pageMargins left="0.19685039370078741" right="0.19685039370078741" top="0.8203125" bottom="0.39370078740157483" header="0.23622047244094491" footer="0.23622047244094491"/>
  <pageSetup paperSize="9" scale="50" orientation="landscape" r:id="rId1"/>
  <headerFooter>
    <oddHeader>&amp;R&amp;"Times New Roman,Regular"&amp;9 15.pielikums Jūrmalas pilsētas domes
2018.gada 15.marta saistošajiem noteikumiem Nr.11
(protokols Nr.4, 28.punkts)</oddHeader>
    <oddFooter>&amp;L&amp;"Times New Roman,Regular"&amp;9&amp;D; &amp;T&amp;R&amp;"Times New Roman,Regular"&amp;9&amp;P (&amp;N)</oddFooter>
    <firstHeader xml:space="preserve">&amp;R&amp;"Times New Roman,Regular"&amp;9  
 </firstHeader>
    <firstFooter>&amp;L&amp;9&amp;D; &amp;T&amp;R&amp;9&amp;P (&amp;N)</first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S6" sqref="S5:S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6.71093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625</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389</v>
      </c>
      <c r="D3" s="994"/>
      <c r="E3" s="994"/>
      <c r="F3" s="994"/>
      <c r="G3" s="994"/>
      <c r="H3" s="994"/>
      <c r="I3" s="994"/>
      <c r="J3" s="994"/>
      <c r="K3" s="994"/>
      <c r="L3" s="994"/>
      <c r="M3" s="994"/>
      <c r="N3" s="994"/>
      <c r="O3" s="994"/>
      <c r="P3" s="995"/>
      <c r="Q3" s="393"/>
    </row>
    <row r="4" spans="1:17" ht="12.75" customHeight="1" x14ac:dyDescent="0.25">
      <c r="A4" s="4" t="s">
        <v>1</v>
      </c>
      <c r="B4" s="5"/>
      <c r="C4" s="994" t="s">
        <v>390</v>
      </c>
      <c r="D4" s="994"/>
      <c r="E4" s="994"/>
      <c r="F4" s="994"/>
      <c r="G4" s="994"/>
      <c r="H4" s="994"/>
      <c r="I4" s="994"/>
      <c r="J4" s="994"/>
      <c r="K4" s="994"/>
      <c r="L4" s="994"/>
      <c r="M4" s="994"/>
      <c r="N4" s="994"/>
      <c r="O4" s="994"/>
      <c r="P4" s="995"/>
      <c r="Q4" s="393"/>
    </row>
    <row r="5" spans="1:17" ht="12.75" customHeight="1" x14ac:dyDescent="0.25">
      <c r="A5" s="2" t="s">
        <v>2</v>
      </c>
      <c r="B5" s="3"/>
      <c r="C5" s="989" t="s">
        <v>391</v>
      </c>
      <c r="D5" s="989"/>
      <c r="E5" s="989"/>
      <c r="F5" s="989"/>
      <c r="G5" s="989"/>
      <c r="H5" s="989"/>
      <c r="I5" s="989"/>
      <c r="J5" s="989"/>
      <c r="K5" s="989"/>
      <c r="L5" s="989"/>
      <c r="M5" s="989"/>
      <c r="N5" s="989"/>
      <c r="O5" s="989"/>
      <c r="P5" s="990"/>
      <c r="Q5" s="393"/>
    </row>
    <row r="6" spans="1:17" ht="12.75" customHeight="1" x14ac:dyDescent="0.25">
      <c r="A6" s="2" t="s">
        <v>3</v>
      </c>
      <c r="B6" s="3"/>
      <c r="C6" s="989" t="s">
        <v>392</v>
      </c>
      <c r="D6" s="989"/>
      <c r="E6" s="989"/>
      <c r="F6" s="989"/>
      <c r="G6" s="989"/>
      <c r="H6" s="989"/>
      <c r="I6" s="989"/>
      <c r="J6" s="989"/>
      <c r="K6" s="989"/>
      <c r="L6" s="989"/>
      <c r="M6" s="989"/>
      <c r="N6" s="989"/>
      <c r="O6" s="989"/>
      <c r="P6" s="990"/>
      <c r="Q6" s="393"/>
    </row>
    <row r="7" spans="1:17" ht="26.25" customHeight="1" x14ac:dyDescent="0.25">
      <c r="A7" s="2" t="s">
        <v>4</v>
      </c>
      <c r="B7" s="3"/>
      <c r="C7" s="994" t="s">
        <v>626</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394</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2582711</v>
      </c>
      <c r="D20" s="206">
        <f>SUM(D21,D24,D25,D41,D43)</f>
        <v>2454894</v>
      </c>
      <c r="E20" s="397">
        <f t="shared" ref="E20:F20" si="0">SUM(E21,E24,E25,E41,E43)</f>
        <v>127817</v>
      </c>
      <c r="F20" s="398">
        <f t="shared" si="0"/>
        <v>2582711</v>
      </c>
      <c r="G20" s="206">
        <f>SUM(G21,G24,G43)</f>
        <v>0</v>
      </c>
      <c r="H20" s="241">
        <f t="shared" ref="H20:I20" si="1">SUM(H21,H24,H43)</f>
        <v>0</v>
      </c>
      <c r="I20" s="26">
        <f t="shared" si="1"/>
        <v>0</v>
      </c>
      <c r="J20" s="241">
        <f>SUM(J21,J26,J43)</f>
        <v>0</v>
      </c>
      <c r="K20" s="25">
        <f t="shared" ref="K20:L20" si="2">SUM(K21,K26,K43)</f>
        <v>0</v>
      </c>
      <c r="L20" s="26">
        <f t="shared" si="2"/>
        <v>0</v>
      </c>
      <c r="M20" s="24">
        <f>SUM(M21,M45)</f>
        <v>0</v>
      </c>
      <c r="N20" s="25">
        <f t="shared" ref="N20:O20" si="3">SUM(N21,N45)</f>
        <v>0</v>
      </c>
      <c r="O20" s="26">
        <f t="shared" si="3"/>
        <v>0</v>
      </c>
      <c r="P20" s="329"/>
    </row>
    <row r="21" spans="1:16" ht="12.75" hidden="1" thickTop="1" x14ac:dyDescent="0.25">
      <c r="A21" s="27"/>
      <c r="B21" s="28" t="s">
        <v>20</v>
      </c>
      <c r="C21" s="29">
        <f t="shared" ref="C21:C84" si="4">F21+I21+L21+O21</f>
        <v>0</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0</v>
      </c>
      <c r="L21" s="31">
        <f t="shared" si="7"/>
        <v>0</v>
      </c>
      <c r="M21" s="29">
        <f>SUM(M22:M23)</f>
        <v>0</v>
      </c>
      <c r="N21" s="30">
        <f t="shared" ref="N21:O21" si="8">SUM(N22:N23)</f>
        <v>0</v>
      </c>
      <c r="O21" s="31">
        <f t="shared" si="8"/>
        <v>0</v>
      </c>
      <c r="P21" s="330"/>
    </row>
    <row r="22" spans="1:16" ht="12.75" hidden="1" thickTop="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ht="12.75" hidden="1" thickTop="1" x14ac:dyDescent="0.25">
      <c r="A23" s="37"/>
      <c r="B23" s="38" t="s">
        <v>22</v>
      </c>
      <c r="C23" s="39">
        <f t="shared" si="4"/>
        <v>0</v>
      </c>
      <c r="D23" s="209"/>
      <c r="E23" s="403"/>
      <c r="F23" s="404">
        <f>D23+E23</f>
        <v>0</v>
      </c>
      <c r="G23" s="209"/>
      <c r="H23" s="244"/>
      <c r="I23" s="303">
        <f>G23+H23</f>
        <v>0</v>
      </c>
      <c r="J23" s="244"/>
      <c r="K23" s="40"/>
      <c r="L23" s="303">
        <f>J23+K23</f>
        <v>0</v>
      </c>
      <c r="M23" s="358"/>
      <c r="N23" s="40"/>
      <c r="O23" s="303">
        <f>M23+N23</f>
        <v>0</v>
      </c>
      <c r="P23" s="381"/>
    </row>
    <row r="24" spans="1:16" s="21" customFormat="1" ht="25.5" thickTop="1" thickBot="1" x14ac:dyDescent="0.3">
      <c r="A24" s="41">
        <v>19300</v>
      </c>
      <c r="B24" s="41" t="s">
        <v>304</v>
      </c>
      <c r="C24" s="42">
        <f>F24+I24</f>
        <v>2582711</v>
      </c>
      <c r="D24" s="210">
        <f>D51</f>
        <v>2454894</v>
      </c>
      <c r="E24" s="405">
        <f>-49871+60343-153342-8368-43816-74+12088-197756-3747-23317-5000-14520+49871+153342+8368+43816+74+197756+3747+23317+5000+14520+55386</f>
        <v>127817</v>
      </c>
      <c r="F24" s="406">
        <f>D24+E24</f>
        <v>2582711</v>
      </c>
      <c r="G24" s="210"/>
      <c r="H24" s="245"/>
      <c r="I24" s="348">
        <f>G24+H24</f>
        <v>0</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hidden="1" thickTop="1" x14ac:dyDescent="0.25">
      <c r="A26" s="45">
        <v>21300</v>
      </c>
      <c r="B26" s="45" t="s">
        <v>305</v>
      </c>
      <c r="C26" s="46">
        <f>L26</f>
        <v>0</v>
      </c>
      <c r="D26" s="212" t="s">
        <v>23</v>
      </c>
      <c r="E26" s="409" t="s">
        <v>23</v>
      </c>
      <c r="F26" s="410" t="s">
        <v>23</v>
      </c>
      <c r="G26" s="212" t="s">
        <v>23</v>
      </c>
      <c r="H26" s="246" t="s">
        <v>23</v>
      </c>
      <c r="I26" s="49" t="s">
        <v>23</v>
      </c>
      <c r="J26" s="106">
        <f>SUM(J27,J31,J33,J36)</f>
        <v>0</v>
      </c>
      <c r="K26" s="50">
        <f t="shared" ref="K26:L26" si="9">SUM(K27,K31,K33,K36)</f>
        <v>0</v>
      </c>
      <c r="L26" s="117">
        <f t="shared" si="9"/>
        <v>0</v>
      </c>
      <c r="M26" s="312" t="s">
        <v>23</v>
      </c>
      <c r="N26" s="48" t="s">
        <v>23</v>
      </c>
      <c r="O26" s="49" t="s">
        <v>23</v>
      </c>
      <c r="P26" s="332"/>
    </row>
    <row r="27" spans="1:16" s="21" customFormat="1" ht="24.75" hidden="1" thickTop="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t="12.75" hidden="1" thickTop="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t="12.75" hidden="1" thickTop="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75" hidden="1" thickTop="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75" hidden="1" thickTop="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75" hidden="1" thickTop="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ht="12.75" hidden="1" thickTop="1" x14ac:dyDescent="0.25">
      <c r="A33" s="51">
        <v>21380</v>
      </c>
      <c r="B33" s="45" t="s">
        <v>31</v>
      </c>
      <c r="C33" s="46">
        <f t="shared" si="10"/>
        <v>0</v>
      </c>
      <c r="D33" s="212" t="s">
        <v>23</v>
      </c>
      <c r="E33" s="409" t="s">
        <v>23</v>
      </c>
      <c r="F33" s="410" t="s">
        <v>23</v>
      </c>
      <c r="G33" s="212" t="s">
        <v>23</v>
      </c>
      <c r="H33" s="246" t="s">
        <v>23</v>
      </c>
      <c r="I33" s="49" t="s">
        <v>23</v>
      </c>
      <c r="J33" s="106">
        <f>SUM(J34:J35)</f>
        <v>0</v>
      </c>
      <c r="K33" s="50">
        <f t="shared" ref="K33:L33" si="13">SUM(K34:K35)</f>
        <v>0</v>
      </c>
      <c r="L33" s="117">
        <f t="shared" si="13"/>
        <v>0</v>
      </c>
      <c r="M33" s="312" t="s">
        <v>23</v>
      </c>
      <c r="N33" s="48" t="s">
        <v>23</v>
      </c>
      <c r="O33" s="49" t="s">
        <v>23</v>
      </c>
      <c r="P33" s="332"/>
    </row>
    <row r="34" spans="1:16" ht="12.75" hidden="1" thickTop="1" x14ac:dyDescent="0.25">
      <c r="A34" s="33">
        <v>21381</v>
      </c>
      <c r="B34" s="52" t="s">
        <v>306</v>
      </c>
      <c r="C34" s="53">
        <f t="shared" si="10"/>
        <v>0</v>
      </c>
      <c r="D34" s="213" t="s">
        <v>23</v>
      </c>
      <c r="E34" s="411" t="s">
        <v>23</v>
      </c>
      <c r="F34" s="412" t="s">
        <v>23</v>
      </c>
      <c r="G34" s="213" t="s">
        <v>23</v>
      </c>
      <c r="H34" s="247" t="s">
        <v>23</v>
      </c>
      <c r="I34" s="56" t="s">
        <v>23</v>
      </c>
      <c r="J34" s="256"/>
      <c r="K34" s="55"/>
      <c r="L34" s="347">
        <f>J34+K34</f>
        <v>0</v>
      </c>
      <c r="M34" s="313" t="s">
        <v>23</v>
      </c>
      <c r="N34" s="54" t="s">
        <v>23</v>
      </c>
      <c r="O34" s="56" t="s">
        <v>23</v>
      </c>
      <c r="P34" s="333"/>
    </row>
    <row r="35" spans="1:16" ht="24.75" hidden="1" thickTop="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09" t="s">
        <v>23</v>
      </c>
      <c r="F36" s="410" t="s">
        <v>23</v>
      </c>
      <c r="G36" s="212" t="s">
        <v>23</v>
      </c>
      <c r="H36" s="246" t="s">
        <v>23</v>
      </c>
      <c r="I36" s="49" t="s">
        <v>23</v>
      </c>
      <c r="J36" s="106">
        <f>SUM(J37:J40)</f>
        <v>0</v>
      </c>
      <c r="K36" s="50">
        <f t="shared" ref="K36:L36" si="14">SUM(K37:K40)</f>
        <v>0</v>
      </c>
      <c r="L36" s="117">
        <f t="shared" si="14"/>
        <v>0</v>
      </c>
      <c r="M36" s="312" t="s">
        <v>23</v>
      </c>
      <c r="N36" s="48" t="s">
        <v>23</v>
      </c>
      <c r="O36" s="49" t="s">
        <v>23</v>
      </c>
      <c r="P36" s="332"/>
    </row>
    <row r="37" spans="1:16" ht="24.75" hidden="1" thickTop="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t="12.75" hidden="1" thickTop="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t="12.75" hidden="1" thickTop="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75" hidden="1" thickTop="1" x14ac:dyDescent="0.25">
      <c r="A40" s="184">
        <v>21399</v>
      </c>
      <c r="B40" s="162" t="s">
        <v>36</v>
      </c>
      <c r="C40" s="163">
        <f t="shared" si="10"/>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75" hidden="1" thickTop="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75" hidden="1" thickTop="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75" hidden="1" thickTop="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75" hidden="1" thickTop="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ht="12.75" thickTop="1"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2582711</v>
      </c>
      <c r="D50" s="219">
        <f>SUM(D51,D283)</f>
        <v>2454894</v>
      </c>
      <c r="E50" s="433">
        <f t="shared" ref="E50:F50" si="19">SUM(E51,E283)</f>
        <v>127817</v>
      </c>
      <c r="F50" s="434">
        <f t="shared" si="19"/>
        <v>2582711</v>
      </c>
      <c r="G50" s="219">
        <f>SUM(G51,G283)</f>
        <v>0</v>
      </c>
      <c r="H50" s="252">
        <f t="shared" ref="H50:I50" si="20">SUM(H51,H283)</f>
        <v>0</v>
      </c>
      <c r="I50" s="91">
        <f t="shared" si="20"/>
        <v>0</v>
      </c>
      <c r="J50" s="252">
        <f>SUM(J51,J283)</f>
        <v>0</v>
      </c>
      <c r="K50" s="90">
        <f t="shared" ref="K50:L50" si="21">SUM(K51,K283)</f>
        <v>0</v>
      </c>
      <c r="L50" s="91">
        <f t="shared" si="21"/>
        <v>0</v>
      </c>
      <c r="M50" s="89">
        <f>SUM(M51,M283)</f>
        <v>0</v>
      </c>
      <c r="N50" s="90">
        <f t="shared" ref="N50:O50" si="22">SUM(N51,N283)</f>
        <v>0</v>
      </c>
      <c r="O50" s="91">
        <f t="shared" si="22"/>
        <v>0</v>
      </c>
      <c r="P50" s="340"/>
    </row>
    <row r="51" spans="1:16" s="21" customFormat="1" ht="36.75" thickTop="1" x14ac:dyDescent="0.25">
      <c r="A51" s="92"/>
      <c r="B51" s="93" t="s">
        <v>45</v>
      </c>
      <c r="C51" s="94">
        <f t="shared" si="4"/>
        <v>2582711</v>
      </c>
      <c r="D51" s="220">
        <f>SUM(D52,D194)</f>
        <v>2454894</v>
      </c>
      <c r="E51" s="435">
        <f t="shared" ref="E51:F51" si="23">SUM(E52,E194)</f>
        <v>127817</v>
      </c>
      <c r="F51" s="436">
        <f t="shared" si="23"/>
        <v>2582711</v>
      </c>
      <c r="G51" s="220">
        <f>SUM(G52,G194)</f>
        <v>0</v>
      </c>
      <c r="H51" s="253">
        <f t="shared" ref="H51:I51" si="24">SUM(H52,H194)</f>
        <v>0</v>
      </c>
      <c r="I51" s="96">
        <f t="shared" si="24"/>
        <v>0</v>
      </c>
      <c r="J51" s="253">
        <f>SUM(J52,J194)</f>
        <v>0</v>
      </c>
      <c r="K51" s="95">
        <f t="shared" ref="K51:L51" si="25">SUM(K52,K194)</f>
        <v>0</v>
      </c>
      <c r="L51" s="96">
        <f t="shared" si="25"/>
        <v>0</v>
      </c>
      <c r="M51" s="94">
        <f>SUM(M52,M194)</f>
        <v>0</v>
      </c>
      <c r="N51" s="95">
        <f t="shared" ref="N51:O51" si="26">SUM(N52,N194)</f>
        <v>0</v>
      </c>
      <c r="O51" s="96">
        <f t="shared" si="26"/>
        <v>0</v>
      </c>
      <c r="P51" s="341"/>
    </row>
    <row r="52" spans="1:16" s="21" customFormat="1" ht="24" x14ac:dyDescent="0.25">
      <c r="A52" s="97"/>
      <c r="B52" s="16" t="s">
        <v>46</v>
      </c>
      <c r="C52" s="98">
        <f t="shared" si="4"/>
        <v>64416</v>
      </c>
      <c r="D52" s="221">
        <f>SUM(D53,D75,D173,D187)</f>
        <v>64416</v>
      </c>
      <c r="E52" s="437">
        <f t="shared" ref="E52:F52" si="27">SUM(E53,E75,E173,E187)</f>
        <v>0</v>
      </c>
      <c r="F52" s="438">
        <f t="shared" si="27"/>
        <v>64416</v>
      </c>
      <c r="G52" s="221">
        <f>SUM(G53,G75,G173,G187)</f>
        <v>0</v>
      </c>
      <c r="H52" s="254">
        <f t="shared" ref="H52:I52" si="28">SUM(H53,H75,H173,H187)</f>
        <v>0</v>
      </c>
      <c r="I52" s="100">
        <f t="shared" si="28"/>
        <v>0</v>
      </c>
      <c r="J52" s="254">
        <f>SUM(J53,J75,J173,J187)</f>
        <v>0</v>
      </c>
      <c r="K52" s="99">
        <f t="shared" ref="K52:L52" si="29">SUM(K53,K75,K173,K187)</f>
        <v>0</v>
      </c>
      <c r="L52" s="100">
        <f t="shared" si="29"/>
        <v>0</v>
      </c>
      <c r="M52" s="98">
        <f>SUM(M53,M75,M173,M187)</f>
        <v>0</v>
      </c>
      <c r="N52" s="99">
        <f t="shared" ref="N52:O52" si="30">SUM(N53,N75,N173,N187)</f>
        <v>0</v>
      </c>
      <c r="O52" s="100">
        <f t="shared" si="30"/>
        <v>0</v>
      </c>
      <c r="P52" s="342"/>
    </row>
    <row r="53" spans="1:16" s="21" customFormat="1" hidden="1" x14ac:dyDescent="0.25">
      <c r="A53" s="101">
        <v>1000</v>
      </c>
      <c r="B53" s="101" t="s">
        <v>47</v>
      </c>
      <c r="C53" s="102">
        <f t="shared" si="4"/>
        <v>0</v>
      </c>
      <c r="D53" s="222">
        <f>SUM(D54,D67)</f>
        <v>0</v>
      </c>
      <c r="E53" s="439">
        <f t="shared" ref="E53:F53" si="31">SUM(E54,E67)</f>
        <v>0</v>
      </c>
      <c r="F53" s="440">
        <f t="shared" si="31"/>
        <v>0</v>
      </c>
      <c r="G53" s="222">
        <f>SUM(G54,G67)</f>
        <v>0</v>
      </c>
      <c r="H53" s="255">
        <f t="shared" ref="H53:I53" si="32">SUM(H54,H67)</f>
        <v>0</v>
      </c>
      <c r="I53" s="104">
        <f t="shared" si="32"/>
        <v>0</v>
      </c>
      <c r="J53" s="255">
        <f>SUM(J54,J67)</f>
        <v>0</v>
      </c>
      <c r="K53" s="103">
        <f t="shared" ref="K53:L53" si="33">SUM(K54,K67)</f>
        <v>0</v>
      </c>
      <c r="L53" s="104">
        <f t="shared" si="33"/>
        <v>0</v>
      </c>
      <c r="M53" s="102">
        <f>SUM(M54,M67)</f>
        <v>0</v>
      </c>
      <c r="N53" s="103">
        <f t="shared" ref="N53:O53" si="34">SUM(N54,N67)</f>
        <v>0</v>
      </c>
      <c r="O53" s="104">
        <f t="shared" si="34"/>
        <v>0</v>
      </c>
      <c r="P53" s="343"/>
    </row>
    <row r="54" spans="1:16" hidden="1" x14ac:dyDescent="0.25">
      <c r="A54" s="45">
        <v>1100</v>
      </c>
      <c r="B54" s="105" t="s">
        <v>48</v>
      </c>
      <c r="C54" s="46">
        <f t="shared" si="4"/>
        <v>0</v>
      </c>
      <c r="D54" s="223">
        <f>SUM(D55,D58,D66)</f>
        <v>0</v>
      </c>
      <c r="E54" s="441">
        <f t="shared" ref="E54:F54" si="35">SUM(E55,E58,E66)</f>
        <v>0</v>
      </c>
      <c r="F54" s="408">
        <f t="shared" si="35"/>
        <v>0</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v>0</v>
      </c>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5">
      <c r="A57" s="38">
        <v>1119</v>
      </c>
      <c r="B57" s="57" t="s">
        <v>51</v>
      </c>
      <c r="C57" s="58">
        <f t="shared" si="4"/>
        <v>0</v>
      </c>
      <c r="D57" s="225">
        <v>0</v>
      </c>
      <c r="E57" s="446"/>
      <c r="F57" s="404">
        <f t="shared" si="43"/>
        <v>0</v>
      </c>
      <c r="G57" s="225"/>
      <c r="H57" s="257"/>
      <c r="I57" s="114">
        <f t="shared" si="44"/>
        <v>0</v>
      </c>
      <c r="J57" s="257"/>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v>0</v>
      </c>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v>0</v>
      </c>
      <c r="E60" s="446"/>
      <c r="F60" s="404">
        <f t="shared" si="50"/>
        <v>0</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v>0</v>
      </c>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v>0</v>
      </c>
      <c r="E62" s="446"/>
      <c r="F62" s="404">
        <f t="shared" si="50"/>
        <v>0</v>
      </c>
      <c r="G62" s="225"/>
      <c r="H62" s="257"/>
      <c r="I62" s="114">
        <f t="shared" si="51"/>
        <v>0</v>
      </c>
      <c r="J62" s="257"/>
      <c r="K62" s="60"/>
      <c r="L62" s="114">
        <f t="shared" si="52"/>
        <v>0</v>
      </c>
      <c r="M62" s="320"/>
      <c r="N62" s="60"/>
      <c r="O62" s="114">
        <f t="shared" si="53"/>
        <v>0</v>
      </c>
      <c r="P62" s="111"/>
    </row>
    <row r="63" spans="1:16" hidden="1" x14ac:dyDescent="0.25">
      <c r="A63" s="38">
        <v>1147</v>
      </c>
      <c r="B63" s="57" t="s">
        <v>56</v>
      </c>
      <c r="C63" s="58">
        <f t="shared" si="4"/>
        <v>0</v>
      </c>
      <c r="D63" s="225">
        <v>0</v>
      </c>
      <c r="E63" s="446"/>
      <c r="F63" s="404">
        <f t="shared" si="50"/>
        <v>0</v>
      </c>
      <c r="G63" s="225"/>
      <c r="H63" s="257"/>
      <c r="I63" s="114">
        <f t="shared" si="51"/>
        <v>0</v>
      </c>
      <c r="J63" s="257"/>
      <c r="K63" s="60"/>
      <c r="L63" s="114">
        <f t="shared" si="52"/>
        <v>0</v>
      </c>
      <c r="M63" s="320"/>
      <c r="N63" s="60"/>
      <c r="O63" s="114">
        <f t="shared" si="53"/>
        <v>0</v>
      </c>
      <c r="P63" s="111"/>
    </row>
    <row r="64" spans="1:16" hidden="1" x14ac:dyDescent="0.25">
      <c r="A64" s="38">
        <v>1148</v>
      </c>
      <c r="B64" s="57" t="s">
        <v>57</v>
      </c>
      <c r="C64" s="58">
        <f t="shared" si="4"/>
        <v>0</v>
      </c>
      <c r="D64" s="225">
        <v>0</v>
      </c>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5">
      <c r="A65" s="38">
        <v>1149</v>
      </c>
      <c r="B65" s="57" t="s">
        <v>58</v>
      </c>
      <c r="C65" s="58">
        <f>F65+I65+L65+O65</f>
        <v>0</v>
      </c>
      <c r="D65" s="225">
        <v>0</v>
      </c>
      <c r="E65" s="446"/>
      <c r="F65" s="404">
        <f t="shared" si="50"/>
        <v>0</v>
      </c>
      <c r="G65" s="225"/>
      <c r="H65" s="257"/>
      <c r="I65" s="114">
        <f t="shared" si="51"/>
        <v>0</v>
      </c>
      <c r="J65" s="257"/>
      <c r="K65" s="60"/>
      <c r="L65" s="114">
        <f t="shared" si="52"/>
        <v>0</v>
      </c>
      <c r="M65" s="320"/>
      <c r="N65" s="60"/>
      <c r="O65" s="114">
        <f t="shared" si="53"/>
        <v>0</v>
      </c>
      <c r="P65" s="111"/>
    </row>
    <row r="66" spans="1:16" ht="36" hidden="1" x14ac:dyDescent="0.25">
      <c r="A66" s="107">
        <v>1150</v>
      </c>
      <c r="B66" s="78" t="s">
        <v>59</v>
      </c>
      <c r="C66" s="84">
        <f>F66+I66+L66+O66</f>
        <v>0</v>
      </c>
      <c r="D66" s="227">
        <v>0</v>
      </c>
      <c r="E66" s="448"/>
      <c r="F66" s="443">
        <f t="shared" si="50"/>
        <v>0</v>
      </c>
      <c r="G66" s="227"/>
      <c r="H66" s="258"/>
      <c r="I66" s="109">
        <f t="shared" si="51"/>
        <v>0</v>
      </c>
      <c r="J66" s="258"/>
      <c r="K66" s="115"/>
      <c r="L66" s="109">
        <f t="shared" si="52"/>
        <v>0</v>
      </c>
      <c r="M66" s="321"/>
      <c r="N66" s="115"/>
      <c r="O66" s="109">
        <f t="shared" si="53"/>
        <v>0</v>
      </c>
      <c r="P66" s="116"/>
    </row>
    <row r="67" spans="1:16" ht="24" hidden="1" x14ac:dyDescent="0.25">
      <c r="A67" s="45">
        <v>1200</v>
      </c>
      <c r="B67" s="105" t="s">
        <v>296</v>
      </c>
      <c r="C67" s="46">
        <f t="shared" si="4"/>
        <v>0</v>
      </c>
      <c r="D67" s="223">
        <f>SUM(D68:D69)</f>
        <v>0</v>
      </c>
      <c r="E67" s="441">
        <f t="shared" ref="E67:F67" si="54">SUM(E68:E69)</f>
        <v>0</v>
      </c>
      <c r="F67" s="408">
        <f t="shared" si="54"/>
        <v>0</v>
      </c>
      <c r="G67" s="223">
        <f>SUM(G68:G69)</f>
        <v>0</v>
      </c>
      <c r="H67" s="106">
        <f t="shared" ref="H67:I67" si="55">SUM(H68:H69)</f>
        <v>0</v>
      </c>
      <c r="I67" s="117">
        <f t="shared" si="55"/>
        <v>0</v>
      </c>
      <c r="J67" s="106">
        <f>SUM(J68:J69)</f>
        <v>0</v>
      </c>
      <c r="K67" s="50">
        <f t="shared" ref="K67:L67" si="56">SUM(K68:K69)</f>
        <v>0</v>
      </c>
      <c r="L67" s="117">
        <f t="shared" si="56"/>
        <v>0</v>
      </c>
      <c r="M67" s="46">
        <f>SUM(M68:M69)</f>
        <v>0</v>
      </c>
      <c r="N67" s="50">
        <f t="shared" ref="N67:O67" si="57">SUM(N68:N69)</f>
        <v>0</v>
      </c>
      <c r="O67" s="117">
        <f t="shared" si="57"/>
        <v>0</v>
      </c>
      <c r="P67" s="122"/>
    </row>
    <row r="68" spans="1:16" ht="24" hidden="1" x14ac:dyDescent="0.25">
      <c r="A68" s="736">
        <v>1210</v>
      </c>
      <c r="B68" s="52" t="s">
        <v>60</v>
      </c>
      <c r="C68" s="53">
        <f t="shared" si="4"/>
        <v>0</v>
      </c>
      <c r="D68" s="224">
        <v>0</v>
      </c>
      <c r="E68" s="444"/>
      <c r="F68" s="445">
        <f>D68+E68</f>
        <v>0</v>
      </c>
      <c r="G68" s="224"/>
      <c r="H68" s="256"/>
      <c r="I68" s="119">
        <f>G68+H68</f>
        <v>0</v>
      </c>
      <c r="J68" s="256"/>
      <c r="K68" s="55"/>
      <c r="L68" s="119">
        <f>J68+K68</f>
        <v>0</v>
      </c>
      <c r="M68" s="319"/>
      <c r="N68" s="55"/>
      <c r="O68" s="119">
        <f>M68+N68</f>
        <v>0</v>
      </c>
      <c r="P68" s="110"/>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v>0</v>
      </c>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v>0</v>
      </c>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v>0</v>
      </c>
      <c r="E72" s="446"/>
      <c r="F72" s="404">
        <f t="shared" si="62"/>
        <v>0</v>
      </c>
      <c r="G72" s="225"/>
      <c r="H72" s="257"/>
      <c r="I72" s="114">
        <f t="shared" si="63"/>
        <v>0</v>
      </c>
      <c r="J72" s="257"/>
      <c r="K72" s="60"/>
      <c r="L72" s="114">
        <f t="shared" si="64"/>
        <v>0</v>
      </c>
      <c r="M72" s="320"/>
      <c r="N72" s="60"/>
      <c r="O72" s="114">
        <f t="shared" si="65"/>
        <v>0</v>
      </c>
      <c r="P72" s="111"/>
    </row>
    <row r="73" spans="1:16" ht="36" hidden="1" x14ac:dyDescent="0.25">
      <c r="A73" s="38">
        <v>1227</v>
      </c>
      <c r="B73" s="57" t="s">
        <v>64</v>
      </c>
      <c r="C73" s="58">
        <f t="shared" si="4"/>
        <v>0</v>
      </c>
      <c r="D73" s="225">
        <v>0</v>
      </c>
      <c r="E73" s="446"/>
      <c r="F73" s="404">
        <f t="shared" si="62"/>
        <v>0</v>
      </c>
      <c r="G73" s="225"/>
      <c r="H73" s="257"/>
      <c r="I73" s="114">
        <f t="shared" si="63"/>
        <v>0</v>
      </c>
      <c r="J73" s="257"/>
      <c r="K73" s="60"/>
      <c r="L73" s="114">
        <f t="shared" si="64"/>
        <v>0</v>
      </c>
      <c r="M73" s="320"/>
      <c r="N73" s="60"/>
      <c r="O73" s="114">
        <f t="shared" si="65"/>
        <v>0</v>
      </c>
      <c r="P73" s="111"/>
    </row>
    <row r="74" spans="1:16" ht="48" hidden="1" x14ac:dyDescent="0.25">
      <c r="A74" s="38">
        <v>1228</v>
      </c>
      <c r="B74" s="57" t="s">
        <v>298</v>
      </c>
      <c r="C74" s="58">
        <f t="shared" si="4"/>
        <v>0</v>
      </c>
      <c r="D74" s="225">
        <v>0</v>
      </c>
      <c r="E74" s="446"/>
      <c r="F74" s="404">
        <f t="shared" si="62"/>
        <v>0</v>
      </c>
      <c r="G74" s="225"/>
      <c r="H74" s="257"/>
      <c r="I74" s="114">
        <f t="shared" si="63"/>
        <v>0</v>
      </c>
      <c r="J74" s="257"/>
      <c r="K74" s="60"/>
      <c r="L74" s="114">
        <f t="shared" si="64"/>
        <v>0</v>
      </c>
      <c r="M74" s="320"/>
      <c r="N74" s="60"/>
      <c r="O74" s="114">
        <f t="shared" si="65"/>
        <v>0</v>
      </c>
      <c r="P74" s="111"/>
    </row>
    <row r="75" spans="1:16" x14ac:dyDescent="0.25">
      <c r="A75" s="101">
        <v>2000</v>
      </c>
      <c r="B75" s="101" t="s">
        <v>65</v>
      </c>
      <c r="C75" s="102">
        <f t="shared" si="4"/>
        <v>64416</v>
      </c>
      <c r="D75" s="222">
        <f>SUM(D76,D83,D130,D164,D165,D172)</f>
        <v>64416</v>
      </c>
      <c r="E75" s="439">
        <f t="shared" ref="E75:F75" si="66">SUM(E76,E83,E130,E164,E165,E172)</f>
        <v>0</v>
      </c>
      <c r="F75" s="440">
        <f t="shared" si="66"/>
        <v>64416</v>
      </c>
      <c r="G75" s="222">
        <f>SUM(G76,G83,G130,G164,G165,G172)</f>
        <v>0</v>
      </c>
      <c r="H75" s="255">
        <f t="shared" ref="H75:I75" si="67">SUM(H76,H83,H130,H164,H165,H172)</f>
        <v>0</v>
      </c>
      <c r="I75" s="104">
        <f t="shared" si="67"/>
        <v>0</v>
      </c>
      <c r="J75" s="255">
        <f>SUM(J76,J83,J130,J164,J165,J172)</f>
        <v>0</v>
      </c>
      <c r="K75" s="103">
        <f t="shared" ref="K75:L75" si="68">SUM(K76,K83,K130,K164,K165,K172)</f>
        <v>0</v>
      </c>
      <c r="L75" s="104">
        <f t="shared" si="68"/>
        <v>0</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v>0</v>
      </c>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v>0</v>
      </c>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v>0</v>
      </c>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v>0</v>
      </c>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64416</v>
      </c>
      <c r="D83" s="223">
        <f>SUM(D84,D89,D95,D103,D112,D116,D122,D128)</f>
        <v>64416</v>
      </c>
      <c r="E83" s="441">
        <f t="shared" ref="E83:F83" si="90">SUM(E84,E89,E95,E103,E112,E116,E122,E128)</f>
        <v>0</v>
      </c>
      <c r="F83" s="408">
        <f t="shared" si="90"/>
        <v>64416</v>
      </c>
      <c r="G83" s="223">
        <f>SUM(G84,G89,G95,G103,G112,G116,G122,G128)</f>
        <v>0</v>
      </c>
      <c r="H83" s="106">
        <f t="shared" ref="H83:I83" si="91">SUM(H84,H89,H95,H103,H112,H116,H122,H128)</f>
        <v>0</v>
      </c>
      <c r="I83" s="117">
        <f t="shared" si="91"/>
        <v>0</v>
      </c>
      <c r="J83" s="106">
        <f>SUM(J84,J89,J95,J103,J112,J116,J122,J128)</f>
        <v>0</v>
      </c>
      <c r="K83" s="50">
        <f t="shared" ref="K83:L83" si="92">SUM(K84,K89,K95,K103,K112,K116,K122,K128)</f>
        <v>0</v>
      </c>
      <c r="L83" s="117">
        <f t="shared" si="92"/>
        <v>0</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v>0</v>
      </c>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hidden="1" x14ac:dyDescent="0.25">
      <c r="A86" s="38">
        <v>2212</v>
      </c>
      <c r="B86" s="57" t="s">
        <v>74</v>
      </c>
      <c r="C86" s="58">
        <f t="shared" si="98"/>
        <v>0</v>
      </c>
      <c r="D86" s="225">
        <v>0</v>
      </c>
      <c r="E86" s="446"/>
      <c r="F86" s="404">
        <f t="shared" si="99"/>
        <v>0</v>
      </c>
      <c r="G86" s="225"/>
      <c r="H86" s="257"/>
      <c r="I86" s="114">
        <f t="shared" si="100"/>
        <v>0</v>
      </c>
      <c r="J86" s="257"/>
      <c r="K86" s="60"/>
      <c r="L86" s="114">
        <f t="shared" si="101"/>
        <v>0</v>
      </c>
      <c r="M86" s="320"/>
      <c r="N86" s="60"/>
      <c r="O86" s="114">
        <f t="shared" si="102"/>
        <v>0</v>
      </c>
      <c r="P86" s="111"/>
    </row>
    <row r="87" spans="1:16" ht="24" hidden="1" x14ac:dyDescent="0.25">
      <c r="A87" s="38">
        <v>2214</v>
      </c>
      <c r="B87" s="57" t="s">
        <v>75</v>
      </c>
      <c r="C87" s="58">
        <f t="shared" si="98"/>
        <v>0</v>
      </c>
      <c r="D87" s="225">
        <v>0</v>
      </c>
      <c r="E87" s="446"/>
      <c r="F87" s="404">
        <f t="shared" si="99"/>
        <v>0</v>
      </c>
      <c r="G87" s="225"/>
      <c r="H87" s="257"/>
      <c r="I87" s="114">
        <f t="shared" si="100"/>
        <v>0</v>
      </c>
      <c r="J87" s="257"/>
      <c r="K87" s="60"/>
      <c r="L87" s="114">
        <f t="shared" si="101"/>
        <v>0</v>
      </c>
      <c r="M87" s="320"/>
      <c r="N87" s="60"/>
      <c r="O87" s="114">
        <f t="shared" si="102"/>
        <v>0</v>
      </c>
      <c r="P87" s="111"/>
    </row>
    <row r="88" spans="1:16" hidden="1" x14ac:dyDescent="0.25">
      <c r="A88" s="38">
        <v>2219</v>
      </c>
      <c r="B88" s="57" t="s">
        <v>76</v>
      </c>
      <c r="C88" s="58">
        <f t="shared" si="98"/>
        <v>0</v>
      </c>
      <c r="D88" s="225">
        <v>0</v>
      </c>
      <c r="E88" s="446"/>
      <c r="F88" s="404">
        <f t="shared" si="99"/>
        <v>0</v>
      </c>
      <c r="G88" s="225"/>
      <c r="H88" s="257"/>
      <c r="I88" s="114">
        <f t="shared" si="100"/>
        <v>0</v>
      </c>
      <c r="J88" s="257"/>
      <c r="K88" s="60"/>
      <c r="L88" s="114">
        <f t="shared" si="101"/>
        <v>0</v>
      </c>
      <c r="M88" s="320"/>
      <c r="N88" s="60"/>
      <c r="O88" s="114">
        <f t="shared" si="102"/>
        <v>0</v>
      </c>
      <c r="P88" s="111"/>
    </row>
    <row r="89" spans="1:16" ht="24" hidden="1" x14ac:dyDescent="0.25">
      <c r="A89" s="112">
        <v>2220</v>
      </c>
      <c r="B89" s="57" t="s">
        <v>77</v>
      </c>
      <c r="C89" s="58">
        <f t="shared" si="98"/>
        <v>0</v>
      </c>
      <c r="D89" s="226">
        <f>SUM(D90:D94)</f>
        <v>0</v>
      </c>
      <c r="E89" s="447">
        <f t="shared" ref="E89:F89" si="103">SUM(E90:E94)</f>
        <v>0</v>
      </c>
      <c r="F89" s="404">
        <f t="shared" si="103"/>
        <v>0</v>
      </c>
      <c r="G89" s="226">
        <f>SUM(G90:G94)</f>
        <v>0</v>
      </c>
      <c r="H89" s="120">
        <f t="shared" ref="H89:I89" si="104">SUM(H90:H94)</f>
        <v>0</v>
      </c>
      <c r="I89" s="114">
        <f t="shared" si="104"/>
        <v>0</v>
      </c>
      <c r="J89" s="120">
        <f>SUM(J90:J94)</f>
        <v>0</v>
      </c>
      <c r="K89" s="113">
        <f t="shared" ref="K89:L89" si="105">SUM(K90:K94)</f>
        <v>0</v>
      </c>
      <c r="L89" s="114">
        <f t="shared" si="105"/>
        <v>0</v>
      </c>
      <c r="M89" s="58">
        <f>SUM(M90:M94)</f>
        <v>0</v>
      </c>
      <c r="N89" s="113">
        <f t="shared" ref="N89:O89" si="106">SUM(N90:N94)</f>
        <v>0</v>
      </c>
      <c r="O89" s="114">
        <f t="shared" si="106"/>
        <v>0</v>
      </c>
      <c r="P89" s="111"/>
    </row>
    <row r="90" spans="1:16" ht="24" hidden="1" x14ac:dyDescent="0.25">
      <c r="A90" s="38">
        <v>2221</v>
      </c>
      <c r="B90" s="57" t="s">
        <v>289</v>
      </c>
      <c r="C90" s="58">
        <f t="shared" si="98"/>
        <v>0</v>
      </c>
      <c r="D90" s="225">
        <v>0</v>
      </c>
      <c r="E90" s="446"/>
      <c r="F90" s="404">
        <f t="shared" ref="F90:F94" si="107">D90+E90</f>
        <v>0</v>
      </c>
      <c r="G90" s="225"/>
      <c r="H90" s="257"/>
      <c r="I90" s="114">
        <f t="shared" ref="I90:I94" si="108">G90+H90</f>
        <v>0</v>
      </c>
      <c r="J90" s="257"/>
      <c r="K90" s="60"/>
      <c r="L90" s="114">
        <f t="shared" ref="L90:L94" si="109">J90+K90</f>
        <v>0</v>
      </c>
      <c r="M90" s="320"/>
      <c r="N90" s="60"/>
      <c r="O90" s="114">
        <f t="shared" ref="O90:O94" si="110">M90+N90</f>
        <v>0</v>
      </c>
      <c r="P90" s="111"/>
    </row>
    <row r="91" spans="1:16" hidden="1" x14ac:dyDescent="0.25">
      <c r="A91" s="38">
        <v>2222</v>
      </c>
      <c r="B91" s="57" t="s">
        <v>78</v>
      </c>
      <c r="C91" s="58">
        <f t="shared" si="98"/>
        <v>0</v>
      </c>
      <c r="D91" s="225">
        <v>0</v>
      </c>
      <c r="E91" s="446"/>
      <c r="F91" s="404">
        <f t="shared" si="107"/>
        <v>0</v>
      </c>
      <c r="G91" s="225"/>
      <c r="H91" s="257"/>
      <c r="I91" s="114">
        <f t="shared" si="108"/>
        <v>0</v>
      </c>
      <c r="J91" s="257"/>
      <c r="K91" s="60"/>
      <c r="L91" s="114">
        <f t="shared" si="109"/>
        <v>0</v>
      </c>
      <c r="M91" s="320"/>
      <c r="N91" s="60"/>
      <c r="O91" s="114">
        <f t="shared" si="110"/>
        <v>0</v>
      </c>
      <c r="P91" s="111"/>
    </row>
    <row r="92" spans="1:16" hidden="1" x14ac:dyDescent="0.25">
      <c r="A92" s="38">
        <v>2223</v>
      </c>
      <c r="B92" s="57" t="s">
        <v>79</v>
      </c>
      <c r="C92" s="58">
        <f t="shared" si="98"/>
        <v>0</v>
      </c>
      <c r="D92" s="225">
        <v>0</v>
      </c>
      <c r="E92" s="446"/>
      <c r="F92" s="404">
        <f t="shared" si="107"/>
        <v>0</v>
      </c>
      <c r="G92" s="225"/>
      <c r="H92" s="257"/>
      <c r="I92" s="114">
        <f t="shared" si="108"/>
        <v>0</v>
      </c>
      <c r="J92" s="257"/>
      <c r="K92" s="60"/>
      <c r="L92" s="114">
        <f t="shared" si="109"/>
        <v>0</v>
      </c>
      <c r="M92" s="320"/>
      <c r="N92" s="60"/>
      <c r="O92" s="114">
        <f t="shared" si="110"/>
        <v>0</v>
      </c>
      <c r="P92" s="111"/>
    </row>
    <row r="93" spans="1:16" ht="48" hidden="1" x14ac:dyDescent="0.25">
      <c r="A93" s="38">
        <v>2224</v>
      </c>
      <c r="B93" s="57" t="s">
        <v>299</v>
      </c>
      <c r="C93" s="58">
        <f t="shared" si="98"/>
        <v>0</v>
      </c>
      <c r="D93" s="225">
        <v>0</v>
      </c>
      <c r="E93" s="446"/>
      <c r="F93" s="404">
        <f t="shared" si="107"/>
        <v>0</v>
      </c>
      <c r="G93" s="225"/>
      <c r="H93" s="257"/>
      <c r="I93" s="114">
        <f t="shared" si="108"/>
        <v>0</v>
      </c>
      <c r="J93" s="257"/>
      <c r="K93" s="60"/>
      <c r="L93" s="114">
        <f t="shared" si="109"/>
        <v>0</v>
      </c>
      <c r="M93" s="320"/>
      <c r="N93" s="60"/>
      <c r="O93" s="114">
        <f t="shared" si="110"/>
        <v>0</v>
      </c>
      <c r="P93" s="111"/>
    </row>
    <row r="94" spans="1:16" ht="24" hidden="1" x14ac:dyDescent="0.25">
      <c r="A94" s="38">
        <v>2229</v>
      </c>
      <c r="B94" s="57" t="s">
        <v>80</v>
      </c>
      <c r="C94" s="58">
        <f t="shared" si="98"/>
        <v>0</v>
      </c>
      <c r="D94" s="225">
        <v>0</v>
      </c>
      <c r="E94" s="446"/>
      <c r="F94" s="404">
        <f t="shared" si="107"/>
        <v>0</v>
      </c>
      <c r="G94" s="225"/>
      <c r="H94" s="257"/>
      <c r="I94" s="114">
        <f t="shared" si="108"/>
        <v>0</v>
      </c>
      <c r="J94" s="257"/>
      <c r="K94" s="60"/>
      <c r="L94" s="114">
        <f t="shared" si="109"/>
        <v>0</v>
      </c>
      <c r="M94" s="320"/>
      <c r="N94" s="60"/>
      <c r="O94" s="114">
        <f t="shared" si="110"/>
        <v>0</v>
      </c>
      <c r="P94" s="111"/>
    </row>
    <row r="95" spans="1:16" ht="36" x14ac:dyDescent="0.25">
      <c r="A95" s="112">
        <v>2230</v>
      </c>
      <c r="B95" s="57" t="s">
        <v>81</v>
      </c>
      <c r="C95" s="58">
        <f t="shared" si="98"/>
        <v>500</v>
      </c>
      <c r="D95" s="226">
        <f>SUM(D96:D102)</f>
        <v>500</v>
      </c>
      <c r="E95" s="447">
        <f t="shared" ref="E95:F95" si="111">SUM(E96:E102)</f>
        <v>0</v>
      </c>
      <c r="F95" s="404">
        <f t="shared" si="111"/>
        <v>500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v>0</v>
      </c>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v>0</v>
      </c>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v>0</v>
      </c>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v>0</v>
      </c>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v>0</v>
      </c>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v>0</v>
      </c>
      <c r="E101" s="446"/>
      <c r="F101" s="404">
        <f t="shared" si="115"/>
        <v>0</v>
      </c>
      <c r="G101" s="225"/>
      <c r="H101" s="257"/>
      <c r="I101" s="114">
        <f t="shared" si="116"/>
        <v>0</v>
      </c>
      <c r="J101" s="257"/>
      <c r="K101" s="60"/>
      <c r="L101" s="114">
        <f t="shared" si="117"/>
        <v>0</v>
      </c>
      <c r="M101" s="320"/>
      <c r="N101" s="60"/>
      <c r="O101" s="114">
        <f t="shared" si="118"/>
        <v>0</v>
      </c>
      <c r="P101" s="111"/>
    </row>
    <row r="102" spans="1:16" ht="24" x14ac:dyDescent="0.25">
      <c r="A102" s="38">
        <v>2239</v>
      </c>
      <c r="B102" s="57" t="s">
        <v>88</v>
      </c>
      <c r="C102" s="58">
        <f t="shared" si="98"/>
        <v>500</v>
      </c>
      <c r="D102" s="225">
        <v>500</v>
      </c>
      <c r="E102" s="446">
        <f>-74+74</f>
        <v>0</v>
      </c>
      <c r="F102" s="404">
        <f t="shared" si="115"/>
        <v>500</v>
      </c>
      <c r="G102" s="225"/>
      <c r="H102" s="257"/>
      <c r="I102" s="114">
        <f t="shared" si="116"/>
        <v>0</v>
      </c>
      <c r="J102" s="257"/>
      <c r="K102" s="60"/>
      <c r="L102" s="114">
        <f t="shared" si="117"/>
        <v>0</v>
      </c>
      <c r="M102" s="320"/>
      <c r="N102" s="60"/>
      <c r="O102" s="114">
        <f t="shared" si="118"/>
        <v>0</v>
      </c>
      <c r="P102" s="111"/>
    </row>
    <row r="103" spans="1:16" ht="36" x14ac:dyDescent="0.25">
      <c r="A103" s="112">
        <v>2240</v>
      </c>
      <c r="B103" s="57" t="s">
        <v>89</v>
      </c>
      <c r="C103" s="58">
        <f t="shared" si="98"/>
        <v>63916</v>
      </c>
      <c r="D103" s="226">
        <f>SUM(D104:D111)</f>
        <v>63916</v>
      </c>
      <c r="E103" s="447">
        <f t="shared" ref="E103:F103" si="119">SUM(E104:E111)</f>
        <v>0</v>
      </c>
      <c r="F103" s="404">
        <f t="shared" si="119"/>
        <v>63916</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x14ac:dyDescent="0.25">
      <c r="A104" s="38">
        <v>2241</v>
      </c>
      <c r="B104" s="57" t="s">
        <v>90</v>
      </c>
      <c r="C104" s="58">
        <f t="shared" si="98"/>
        <v>63916</v>
      </c>
      <c r="D104" s="225">
        <f>61154+2762</f>
        <v>63916</v>
      </c>
      <c r="E104" s="446">
        <f>-8368-43816-5000+8368+43816+5000</f>
        <v>0</v>
      </c>
      <c r="F104" s="404">
        <f t="shared" ref="F104:F111" si="123">D104+E104</f>
        <v>63916</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v>0</v>
      </c>
      <c r="E105" s="446"/>
      <c r="F105" s="404">
        <f t="shared" si="123"/>
        <v>0</v>
      </c>
      <c r="G105" s="225"/>
      <c r="H105" s="257"/>
      <c r="I105" s="114">
        <f t="shared" si="124"/>
        <v>0</v>
      </c>
      <c r="J105" s="257"/>
      <c r="K105" s="60"/>
      <c r="L105" s="114">
        <f t="shared" si="125"/>
        <v>0</v>
      </c>
      <c r="M105" s="320"/>
      <c r="N105" s="60"/>
      <c r="O105" s="114">
        <f t="shared" si="126"/>
        <v>0</v>
      </c>
      <c r="P105" s="111"/>
    </row>
    <row r="106" spans="1:16" ht="24" hidden="1" x14ac:dyDescent="0.25">
      <c r="A106" s="38">
        <v>2243</v>
      </c>
      <c r="B106" s="57" t="s">
        <v>92</v>
      </c>
      <c r="C106" s="58">
        <f t="shared" si="98"/>
        <v>0</v>
      </c>
      <c r="D106" s="225">
        <v>0</v>
      </c>
      <c r="E106" s="446"/>
      <c r="F106" s="404">
        <f t="shared" si="123"/>
        <v>0</v>
      </c>
      <c r="G106" s="225"/>
      <c r="H106" s="257"/>
      <c r="I106" s="114">
        <f t="shared" si="124"/>
        <v>0</v>
      </c>
      <c r="J106" s="257"/>
      <c r="K106" s="60"/>
      <c r="L106" s="114">
        <f t="shared" si="125"/>
        <v>0</v>
      </c>
      <c r="M106" s="320"/>
      <c r="N106" s="60"/>
      <c r="O106" s="114">
        <f t="shared" si="126"/>
        <v>0</v>
      </c>
      <c r="P106" s="111"/>
    </row>
    <row r="107" spans="1:16" hidden="1" x14ac:dyDescent="0.25">
      <c r="A107" s="38">
        <v>2244</v>
      </c>
      <c r="B107" s="57" t="s">
        <v>93</v>
      </c>
      <c r="C107" s="58">
        <f t="shared" si="98"/>
        <v>0</v>
      </c>
      <c r="D107" s="225">
        <v>0</v>
      </c>
      <c r="E107" s="446"/>
      <c r="F107" s="404">
        <f t="shared" si="123"/>
        <v>0</v>
      </c>
      <c r="G107" s="225"/>
      <c r="H107" s="257"/>
      <c r="I107" s="114">
        <f t="shared" si="124"/>
        <v>0</v>
      </c>
      <c r="J107" s="257"/>
      <c r="K107" s="60"/>
      <c r="L107" s="114">
        <f t="shared" si="125"/>
        <v>0</v>
      </c>
      <c r="M107" s="320"/>
      <c r="N107" s="60"/>
      <c r="O107" s="114">
        <f t="shared" si="126"/>
        <v>0</v>
      </c>
      <c r="P107" s="111"/>
    </row>
    <row r="108" spans="1:16" ht="24" hidden="1" x14ac:dyDescent="0.25">
      <c r="A108" s="38">
        <v>2246</v>
      </c>
      <c r="B108" s="57" t="s">
        <v>94</v>
      </c>
      <c r="C108" s="58">
        <f t="shared" si="98"/>
        <v>0</v>
      </c>
      <c r="D108" s="225">
        <v>0</v>
      </c>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v>0</v>
      </c>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v>0</v>
      </c>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5">
      <c r="A111" s="38">
        <v>2249</v>
      </c>
      <c r="B111" s="57" t="s">
        <v>96</v>
      </c>
      <c r="C111" s="58">
        <f t="shared" si="98"/>
        <v>0</v>
      </c>
      <c r="D111" s="225">
        <v>0</v>
      </c>
      <c r="E111" s="446"/>
      <c r="F111" s="404">
        <f t="shared" si="123"/>
        <v>0</v>
      </c>
      <c r="G111" s="225"/>
      <c r="H111" s="257"/>
      <c r="I111" s="114">
        <f t="shared" si="124"/>
        <v>0</v>
      </c>
      <c r="J111" s="257"/>
      <c r="K111" s="60"/>
      <c r="L111" s="114">
        <f t="shared" si="125"/>
        <v>0</v>
      </c>
      <c r="M111" s="320"/>
      <c r="N111" s="60"/>
      <c r="O111" s="114">
        <f t="shared" si="126"/>
        <v>0</v>
      </c>
      <c r="P111" s="111"/>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v>0</v>
      </c>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v>0</v>
      </c>
      <c r="E114" s="446"/>
      <c r="F114" s="404">
        <f t="shared" si="131"/>
        <v>0</v>
      </c>
      <c r="G114" s="225"/>
      <c r="H114" s="257"/>
      <c r="I114" s="114">
        <f t="shared" si="132"/>
        <v>0</v>
      </c>
      <c r="J114" s="257"/>
      <c r="K114" s="60"/>
      <c r="L114" s="114">
        <f t="shared" si="133"/>
        <v>0</v>
      </c>
      <c r="M114" s="320"/>
      <c r="N114" s="60"/>
      <c r="O114" s="114">
        <f t="shared" si="134"/>
        <v>0</v>
      </c>
      <c r="P114" s="111"/>
    </row>
    <row r="115" spans="1:16" ht="24" hidden="1" x14ac:dyDescent="0.25">
      <c r="A115" s="38">
        <v>2259</v>
      </c>
      <c r="B115" s="57" t="s">
        <v>100</v>
      </c>
      <c r="C115" s="58">
        <f t="shared" si="98"/>
        <v>0</v>
      </c>
      <c r="D115" s="225">
        <v>0</v>
      </c>
      <c r="E115" s="446"/>
      <c r="F115" s="404">
        <f t="shared" si="131"/>
        <v>0</v>
      </c>
      <c r="G115" s="225"/>
      <c r="H115" s="257"/>
      <c r="I115" s="114">
        <f t="shared" si="132"/>
        <v>0</v>
      </c>
      <c r="J115" s="257"/>
      <c r="K115" s="60"/>
      <c r="L115" s="114">
        <f t="shared" si="133"/>
        <v>0</v>
      </c>
      <c r="M115" s="320"/>
      <c r="N115" s="60"/>
      <c r="O115" s="114">
        <f t="shared" si="134"/>
        <v>0</v>
      </c>
      <c r="P115" s="111"/>
    </row>
    <row r="116" spans="1:16" hidden="1" x14ac:dyDescent="0.25">
      <c r="A116" s="112">
        <v>2260</v>
      </c>
      <c r="B116" s="57" t="s">
        <v>101</v>
      </c>
      <c r="C116" s="58">
        <f t="shared" si="98"/>
        <v>0</v>
      </c>
      <c r="D116" s="226">
        <f>SUM(D117:D121)</f>
        <v>0</v>
      </c>
      <c r="E116" s="447">
        <f t="shared" ref="E116:F116" si="135">SUM(E117:E121)</f>
        <v>0</v>
      </c>
      <c r="F116" s="404">
        <f t="shared" si="135"/>
        <v>0</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v>0</v>
      </c>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v>0</v>
      </c>
      <c r="E118" s="446"/>
      <c r="F118" s="404">
        <f t="shared" si="139"/>
        <v>0</v>
      </c>
      <c r="G118" s="225"/>
      <c r="H118" s="257"/>
      <c r="I118" s="114">
        <f t="shared" si="140"/>
        <v>0</v>
      </c>
      <c r="J118" s="257"/>
      <c r="K118" s="60"/>
      <c r="L118" s="114">
        <f t="shared" si="141"/>
        <v>0</v>
      </c>
      <c r="M118" s="320"/>
      <c r="N118" s="60"/>
      <c r="O118" s="114">
        <f t="shared" si="142"/>
        <v>0</v>
      </c>
      <c r="P118" s="111"/>
    </row>
    <row r="119" spans="1:16" hidden="1" x14ac:dyDescent="0.25">
      <c r="A119" s="38">
        <v>2263</v>
      </c>
      <c r="B119" s="57" t="s">
        <v>104</v>
      </c>
      <c r="C119" s="58">
        <f t="shared" si="98"/>
        <v>0</v>
      </c>
      <c r="D119" s="225">
        <v>0</v>
      </c>
      <c r="E119" s="446"/>
      <c r="F119" s="404">
        <f t="shared" si="139"/>
        <v>0</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v>0</v>
      </c>
      <c r="E120" s="446"/>
      <c r="F120" s="404">
        <f t="shared" si="139"/>
        <v>0</v>
      </c>
      <c r="G120" s="225"/>
      <c r="H120" s="257"/>
      <c r="I120" s="114">
        <f t="shared" si="140"/>
        <v>0</v>
      </c>
      <c r="J120" s="257"/>
      <c r="K120" s="60"/>
      <c r="L120" s="114">
        <f t="shared" si="141"/>
        <v>0</v>
      </c>
      <c r="M120" s="320"/>
      <c r="N120" s="60"/>
      <c r="O120" s="114">
        <f t="shared" si="142"/>
        <v>0</v>
      </c>
      <c r="P120" s="111"/>
    </row>
    <row r="121" spans="1:16" hidden="1" x14ac:dyDescent="0.25">
      <c r="A121" s="38">
        <v>2269</v>
      </c>
      <c r="B121" s="57" t="s">
        <v>106</v>
      </c>
      <c r="C121" s="58">
        <f t="shared" si="98"/>
        <v>0</v>
      </c>
      <c r="D121" s="225">
        <v>0</v>
      </c>
      <c r="E121" s="446"/>
      <c r="F121" s="404">
        <f t="shared" si="139"/>
        <v>0</v>
      </c>
      <c r="G121" s="225"/>
      <c r="H121" s="257"/>
      <c r="I121" s="114">
        <f t="shared" si="140"/>
        <v>0</v>
      </c>
      <c r="J121" s="257"/>
      <c r="K121" s="60"/>
      <c r="L121" s="114">
        <f t="shared" si="141"/>
        <v>0</v>
      </c>
      <c r="M121" s="320"/>
      <c r="N121" s="60"/>
      <c r="O121" s="114">
        <f t="shared" si="142"/>
        <v>0</v>
      </c>
      <c r="P121" s="111"/>
    </row>
    <row r="122" spans="1:16" hidden="1" x14ac:dyDescent="0.25">
      <c r="A122" s="112">
        <v>2270</v>
      </c>
      <c r="B122" s="57" t="s">
        <v>107</v>
      </c>
      <c r="C122" s="58">
        <f t="shared" si="98"/>
        <v>0</v>
      </c>
      <c r="D122" s="226">
        <f>SUM(D123:D127)</f>
        <v>0</v>
      </c>
      <c r="E122" s="447">
        <f t="shared" ref="E122:F122" si="143">SUM(E123:E127)</f>
        <v>0</v>
      </c>
      <c r="F122" s="404">
        <f t="shared" si="143"/>
        <v>0</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v>0</v>
      </c>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v>0</v>
      </c>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5">
      <c r="A125" s="38">
        <v>2275</v>
      </c>
      <c r="B125" s="57" t="s">
        <v>109</v>
      </c>
      <c r="C125" s="58">
        <f t="shared" si="98"/>
        <v>0</v>
      </c>
      <c r="D125" s="225">
        <v>0</v>
      </c>
      <c r="E125" s="446"/>
      <c r="F125" s="404">
        <f t="shared" si="147"/>
        <v>0</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v>0</v>
      </c>
      <c r="E126" s="446"/>
      <c r="F126" s="404">
        <f t="shared" si="147"/>
        <v>0</v>
      </c>
      <c r="G126" s="225"/>
      <c r="H126" s="257"/>
      <c r="I126" s="114">
        <f t="shared" si="148"/>
        <v>0</v>
      </c>
      <c r="J126" s="257"/>
      <c r="K126" s="60"/>
      <c r="L126" s="114">
        <f t="shared" si="149"/>
        <v>0</v>
      </c>
      <c r="M126" s="320"/>
      <c r="N126" s="60"/>
      <c r="O126" s="114">
        <f t="shared" si="150"/>
        <v>0</v>
      </c>
      <c r="P126" s="111"/>
    </row>
    <row r="127" spans="1:16" ht="24" hidden="1" x14ac:dyDescent="0.25">
      <c r="A127" s="38">
        <v>2279</v>
      </c>
      <c r="B127" s="57" t="s">
        <v>111</v>
      </c>
      <c r="C127" s="58">
        <f t="shared" si="98"/>
        <v>0</v>
      </c>
      <c r="D127" s="225">
        <v>0</v>
      </c>
      <c r="E127" s="446"/>
      <c r="F127" s="404">
        <f t="shared" si="147"/>
        <v>0</v>
      </c>
      <c r="G127" s="225"/>
      <c r="H127" s="257"/>
      <c r="I127" s="114">
        <f t="shared" si="148"/>
        <v>0</v>
      </c>
      <c r="J127" s="257"/>
      <c r="K127" s="60"/>
      <c r="L127" s="114">
        <f t="shared" si="149"/>
        <v>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v>0</v>
      </c>
      <c r="E129" s="446"/>
      <c r="F129" s="404">
        <f>D129+E129</f>
        <v>0</v>
      </c>
      <c r="G129" s="225"/>
      <c r="H129" s="257"/>
      <c r="I129" s="114">
        <f>G129+H129</f>
        <v>0</v>
      </c>
      <c r="J129" s="257"/>
      <c r="K129" s="60"/>
      <c r="L129" s="114">
        <f>J129+K129</f>
        <v>0</v>
      </c>
      <c r="M129" s="320"/>
      <c r="N129" s="60"/>
      <c r="O129" s="114">
        <f>M129+N129</f>
        <v>0</v>
      </c>
      <c r="P129" s="111"/>
    </row>
    <row r="130" spans="1:16" ht="38.25" hidden="1" customHeight="1" x14ac:dyDescent="0.25">
      <c r="A130" s="45">
        <v>2300</v>
      </c>
      <c r="B130" s="105" t="s">
        <v>113</v>
      </c>
      <c r="C130" s="46">
        <f t="shared" si="98"/>
        <v>0</v>
      </c>
      <c r="D130" s="223">
        <f>SUM(D131,D136,D140,D141,D144,D151,D159,D160,D163)</f>
        <v>0</v>
      </c>
      <c r="E130" s="441">
        <f t="shared" ref="E130:F130" si="152">SUM(E131,E136,E140,E141,E144,E151,E159,E160,E163)</f>
        <v>0</v>
      </c>
      <c r="F130" s="408">
        <f t="shared" si="152"/>
        <v>0</v>
      </c>
      <c r="G130" s="223">
        <f>SUM(G131,G136,G140,G141,G144,G151,G159,G160,G163)</f>
        <v>0</v>
      </c>
      <c r="H130" s="106">
        <f t="shared" ref="H130:I130" si="153">SUM(H131,H136,H140,H141,H144,H151,H159,H160,H163)</f>
        <v>0</v>
      </c>
      <c r="I130" s="117">
        <f t="shared" si="153"/>
        <v>0</v>
      </c>
      <c r="J130" s="106">
        <f>SUM(J131,J136,J140,J141,J144,J151,J159,J160,J163)</f>
        <v>0</v>
      </c>
      <c r="K130" s="50">
        <f t="shared" ref="K130:L130" si="154">SUM(K131,K136,K140,K141,K144,K151,K159,K160,K163)</f>
        <v>0</v>
      </c>
      <c r="L130" s="117">
        <f t="shared" si="154"/>
        <v>0</v>
      </c>
      <c r="M130" s="46">
        <f>SUM(M131,M136,M140,M141,M144,M151,M159,M160,M163)</f>
        <v>0</v>
      </c>
      <c r="N130" s="50">
        <f t="shared" ref="N130:O130" si="155">SUM(N131,N136,N140,N141,N144,N151,N159,N160,N163)</f>
        <v>0</v>
      </c>
      <c r="O130" s="117">
        <f t="shared" si="155"/>
        <v>0</v>
      </c>
      <c r="P130" s="122"/>
    </row>
    <row r="131" spans="1:16" ht="24" hidden="1" x14ac:dyDescent="0.25">
      <c r="A131" s="736">
        <v>2310</v>
      </c>
      <c r="B131" s="52" t="s">
        <v>114</v>
      </c>
      <c r="C131" s="53">
        <f t="shared" si="98"/>
        <v>0</v>
      </c>
      <c r="D131" s="228">
        <f t="shared" ref="D131:O131" si="156">SUM(D132:D135)</f>
        <v>0</v>
      </c>
      <c r="E131" s="449">
        <f t="shared" si="156"/>
        <v>0</v>
      </c>
      <c r="F131" s="445">
        <f t="shared" si="156"/>
        <v>0</v>
      </c>
      <c r="G131" s="228">
        <f t="shared" si="156"/>
        <v>0</v>
      </c>
      <c r="H131" s="259">
        <f t="shared" si="156"/>
        <v>0</v>
      </c>
      <c r="I131" s="119">
        <f t="shared" si="156"/>
        <v>0</v>
      </c>
      <c r="J131" s="259">
        <f t="shared" si="156"/>
        <v>0</v>
      </c>
      <c r="K131" s="118">
        <f t="shared" si="156"/>
        <v>0</v>
      </c>
      <c r="L131" s="119">
        <f t="shared" si="156"/>
        <v>0</v>
      </c>
      <c r="M131" s="53">
        <f t="shared" si="156"/>
        <v>0</v>
      </c>
      <c r="N131" s="118">
        <f t="shared" si="156"/>
        <v>0</v>
      </c>
      <c r="O131" s="119">
        <f t="shared" si="156"/>
        <v>0</v>
      </c>
      <c r="P131" s="110"/>
    </row>
    <row r="132" spans="1:16" hidden="1" x14ac:dyDescent="0.25">
      <c r="A132" s="38">
        <v>2311</v>
      </c>
      <c r="B132" s="57" t="s">
        <v>115</v>
      </c>
      <c r="C132" s="58">
        <f t="shared" si="98"/>
        <v>0</v>
      </c>
      <c r="D132" s="225">
        <v>0</v>
      </c>
      <c r="E132" s="446"/>
      <c r="F132" s="404">
        <f t="shared" ref="F132:F135" si="157">D132+E132</f>
        <v>0</v>
      </c>
      <c r="G132" s="225"/>
      <c r="H132" s="257"/>
      <c r="I132" s="114">
        <f t="shared" ref="I132:I135" si="158">G132+H132</f>
        <v>0</v>
      </c>
      <c r="J132" s="257"/>
      <c r="K132" s="60"/>
      <c r="L132" s="114">
        <f t="shared" ref="L132:L135" si="159">J132+K132</f>
        <v>0</v>
      </c>
      <c r="M132" s="320"/>
      <c r="N132" s="60"/>
      <c r="O132" s="114">
        <f t="shared" ref="O132:O135" si="160">M132+N132</f>
        <v>0</v>
      </c>
      <c r="P132" s="111"/>
    </row>
    <row r="133" spans="1:16" hidden="1" x14ac:dyDescent="0.25">
      <c r="A133" s="38">
        <v>2312</v>
      </c>
      <c r="B133" s="57" t="s">
        <v>116</v>
      </c>
      <c r="C133" s="58">
        <f t="shared" si="98"/>
        <v>0</v>
      </c>
      <c r="D133" s="225">
        <v>0</v>
      </c>
      <c r="E133" s="446"/>
      <c r="F133" s="404">
        <f t="shared" si="157"/>
        <v>0</v>
      </c>
      <c r="G133" s="225"/>
      <c r="H133" s="257"/>
      <c r="I133" s="114">
        <f t="shared" si="158"/>
        <v>0</v>
      </c>
      <c r="J133" s="257"/>
      <c r="K133" s="60"/>
      <c r="L133" s="114">
        <f t="shared" si="159"/>
        <v>0</v>
      </c>
      <c r="M133" s="320"/>
      <c r="N133" s="60"/>
      <c r="O133" s="114">
        <f t="shared" si="160"/>
        <v>0</v>
      </c>
      <c r="P133" s="111"/>
    </row>
    <row r="134" spans="1:16" hidden="1" x14ac:dyDescent="0.25">
      <c r="A134" s="38">
        <v>2313</v>
      </c>
      <c r="B134" s="57" t="s">
        <v>117</v>
      </c>
      <c r="C134" s="58">
        <f t="shared" si="98"/>
        <v>0</v>
      </c>
      <c r="D134" s="225">
        <v>0</v>
      </c>
      <c r="E134" s="446"/>
      <c r="F134" s="404">
        <f t="shared" si="157"/>
        <v>0</v>
      </c>
      <c r="G134" s="225"/>
      <c r="H134" s="257"/>
      <c r="I134" s="114">
        <f t="shared" si="158"/>
        <v>0</v>
      </c>
      <c r="J134" s="257"/>
      <c r="K134" s="60"/>
      <c r="L134" s="114">
        <f t="shared" si="159"/>
        <v>0</v>
      </c>
      <c r="M134" s="320"/>
      <c r="N134" s="60"/>
      <c r="O134" s="114">
        <f t="shared" si="160"/>
        <v>0</v>
      </c>
      <c r="P134" s="111"/>
    </row>
    <row r="135" spans="1:16" ht="36" hidden="1" customHeight="1" x14ac:dyDescent="0.25">
      <c r="A135" s="38">
        <v>2314</v>
      </c>
      <c r="B135" s="57" t="s">
        <v>291</v>
      </c>
      <c r="C135" s="58">
        <f t="shared" si="98"/>
        <v>0</v>
      </c>
      <c r="D135" s="225">
        <v>0</v>
      </c>
      <c r="E135" s="446"/>
      <c r="F135" s="404">
        <f t="shared" si="157"/>
        <v>0</v>
      </c>
      <c r="G135" s="225"/>
      <c r="H135" s="257"/>
      <c r="I135" s="114">
        <f t="shared" si="158"/>
        <v>0</v>
      </c>
      <c r="J135" s="257"/>
      <c r="K135" s="60"/>
      <c r="L135" s="114">
        <f t="shared" si="159"/>
        <v>0</v>
      </c>
      <c r="M135" s="320"/>
      <c r="N135" s="60"/>
      <c r="O135" s="114">
        <f t="shared" si="160"/>
        <v>0</v>
      </c>
      <c r="P135" s="111"/>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v>0</v>
      </c>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hidden="1" x14ac:dyDescent="0.25">
      <c r="A138" s="38">
        <v>2322</v>
      </c>
      <c r="B138" s="57" t="s">
        <v>120</v>
      </c>
      <c r="C138" s="58">
        <f t="shared" si="98"/>
        <v>0</v>
      </c>
      <c r="D138" s="225">
        <v>0</v>
      </c>
      <c r="E138" s="446"/>
      <c r="F138" s="404">
        <f t="shared" si="165"/>
        <v>0</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v>0</v>
      </c>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v>0</v>
      </c>
      <c r="E140" s="446"/>
      <c r="F140" s="404">
        <f t="shared" si="165"/>
        <v>0</v>
      </c>
      <c r="G140" s="225"/>
      <c r="H140" s="257"/>
      <c r="I140" s="114">
        <f t="shared" si="166"/>
        <v>0</v>
      </c>
      <c r="J140" s="257"/>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v>0</v>
      </c>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v>0</v>
      </c>
      <c r="E143" s="446"/>
      <c r="F143" s="404">
        <f t="shared" si="173"/>
        <v>0</v>
      </c>
      <c r="G143" s="225"/>
      <c r="H143" s="257"/>
      <c r="I143" s="114">
        <f t="shared" si="174"/>
        <v>0</v>
      </c>
      <c r="J143" s="257"/>
      <c r="K143" s="60"/>
      <c r="L143" s="114">
        <f t="shared" si="175"/>
        <v>0</v>
      </c>
      <c r="M143" s="320"/>
      <c r="N143" s="60"/>
      <c r="O143" s="114">
        <f t="shared" si="176"/>
        <v>0</v>
      </c>
      <c r="P143" s="111"/>
    </row>
    <row r="144" spans="1:16" ht="24" hidden="1" x14ac:dyDescent="0.25">
      <c r="A144" s="107">
        <v>2350</v>
      </c>
      <c r="B144" s="78" t="s">
        <v>125</v>
      </c>
      <c r="C144" s="84">
        <f t="shared" si="98"/>
        <v>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0</v>
      </c>
      <c r="K144" s="108">
        <f t="shared" ref="K144:L144" si="179">SUM(K145:K150)</f>
        <v>0</v>
      </c>
      <c r="L144" s="109">
        <f t="shared" si="179"/>
        <v>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v>0</v>
      </c>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hidden="1" x14ac:dyDescent="0.25">
      <c r="A146" s="38">
        <v>2352</v>
      </c>
      <c r="B146" s="57" t="s">
        <v>127</v>
      </c>
      <c r="C146" s="58">
        <f t="shared" si="98"/>
        <v>0</v>
      </c>
      <c r="D146" s="225">
        <v>0</v>
      </c>
      <c r="E146" s="446"/>
      <c r="F146" s="404">
        <f t="shared" si="181"/>
        <v>0</v>
      </c>
      <c r="G146" s="225"/>
      <c r="H146" s="257"/>
      <c r="I146" s="114">
        <f t="shared" si="182"/>
        <v>0</v>
      </c>
      <c r="J146" s="257"/>
      <c r="K146" s="60"/>
      <c r="L146" s="114">
        <f t="shared" si="183"/>
        <v>0</v>
      </c>
      <c r="M146" s="320"/>
      <c r="N146" s="60"/>
      <c r="O146" s="114">
        <f t="shared" si="184"/>
        <v>0</v>
      </c>
      <c r="P146" s="111"/>
    </row>
    <row r="147" spans="1:16" ht="24" hidden="1" x14ac:dyDescent="0.25">
      <c r="A147" s="38">
        <v>2353</v>
      </c>
      <c r="B147" s="57" t="s">
        <v>128</v>
      </c>
      <c r="C147" s="58">
        <f t="shared" si="98"/>
        <v>0</v>
      </c>
      <c r="D147" s="225">
        <v>0</v>
      </c>
      <c r="E147" s="446"/>
      <c r="F147" s="404">
        <f t="shared" si="181"/>
        <v>0</v>
      </c>
      <c r="G147" s="225"/>
      <c r="H147" s="257"/>
      <c r="I147" s="114">
        <f t="shared" si="182"/>
        <v>0</v>
      </c>
      <c r="J147" s="257"/>
      <c r="K147" s="60"/>
      <c r="L147" s="114">
        <f t="shared" si="183"/>
        <v>0</v>
      </c>
      <c r="M147" s="320"/>
      <c r="N147" s="60"/>
      <c r="O147" s="114">
        <f t="shared" si="184"/>
        <v>0</v>
      </c>
      <c r="P147" s="111"/>
    </row>
    <row r="148" spans="1:16" ht="24" hidden="1" x14ac:dyDescent="0.25">
      <c r="A148" s="38">
        <v>2354</v>
      </c>
      <c r="B148" s="57" t="s">
        <v>129</v>
      </c>
      <c r="C148" s="58">
        <f t="shared" si="98"/>
        <v>0</v>
      </c>
      <c r="D148" s="225">
        <v>0</v>
      </c>
      <c r="E148" s="446"/>
      <c r="F148" s="404">
        <f t="shared" si="181"/>
        <v>0</v>
      </c>
      <c r="G148" s="225"/>
      <c r="H148" s="257"/>
      <c r="I148" s="114">
        <f t="shared" si="182"/>
        <v>0</v>
      </c>
      <c r="J148" s="257"/>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v>0</v>
      </c>
      <c r="E149" s="446"/>
      <c r="F149" s="404">
        <f t="shared" si="181"/>
        <v>0</v>
      </c>
      <c r="G149" s="225"/>
      <c r="H149" s="257"/>
      <c r="I149" s="114">
        <f t="shared" si="182"/>
        <v>0</v>
      </c>
      <c r="J149" s="257"/>
      <c r="K149" s="60"/>
      <c r="L149" s="114">
        <f t="shared" si="183"/>
        <v>0</v>
      </c>
      <c r="M149" s="320"/>
      <c r="N149" s="60"/>
      <c r="O149" s="114">
        <f t="shared" si="184"/>
        <v>0</v>
      </c>
      <c r="P149" s="111"/>
    </row>
    <row r="150" spans="1:16" ht="24" hidden="1" x14ac:dyDescent="0.25">
      <c r="A150" s="38">
        <v>2359</v>
      </c>
      <c r="B150" s="57" t="s">
        <v>131</v>
      </c>
      <c r="C150" s="58">
        <f t="shared" si="185"/>
        <v>0</v>
      </c>
      <c r="D150" s="225">
        <v>0</v>
      </c>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v>0</v>
      </c>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v>0</v>
      </c>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v>0</v>
      </c>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v>0</v>
      </c>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v>0</v>
      </c>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v>0</v>
      </c>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v>0</v>
      </c>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5">
      <c r="A159" s="107">
        <v>2370</v>
      </c>
      <c r="B159" s="78" t="s">
        <v>140</v>
      </c>
      <c r="C159" s="84">
        <f t="shared" si="185"/>
        <v>0</v>
      </c>
      <c r="D159" s="227">
        <v>0</v>
      </c>
      <c r="E159" s="448"/>
      <c r="F159" s="443">
        <f t="shared" si="190"/>
        <v>0</v>
      </c>
      <c r="G159" s="227"/>
      <c r="H159" s="258"/>
      <c r="I159" s="109">
        <f t="shared" si="191"/>
        <v>0</v>
      </c>
      <c r="J159" s="258"/>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v>0</v>
      </c>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v>0</v>
      </c>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v>0</v>
      </c>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v>0</v>
      </c>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v>0</v>
      </c>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v>0</v>
      </c>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v>0</v>
      </c>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v>0</v>
      </c>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v>0</v>
      </c>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v>0</v>
      </c>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v>0</v>
      </c>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v>0</v>
      </c>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v>0</v>
      </c>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v>0</v>
      </c>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v>0</v>
      </c>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v>0</v>
      </c>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v>0</v>
      </c>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v>0</v>
      </c>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v>0</v>
      </c>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v>0</v>
      </c>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v>0</v>
      </c>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v>0</v>
      </c>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2518295</v>
      </c>
      <c r="D194" s="221">
        <f>SUM(D195,D230,D269)</f>
        <v>2390478</v>
      </c>
      <c r="E194" s="437">
        <f t="shared" ref="E194:F194" si="251">SUM(E195,E230,E269)</f>
        <v>127817</v>
      </c>
      <c r="F194" s="438">
        <f t="shared" si="251"/>
        <v>2518295</v>
      </c>
      <c r="G194" s="221">
        <f>SUM(G195,G230,G269)</f>
        <v>0</v>
      </c>
      <c r="H194" s="254">
        <f t="shared" ref="H194:I194" si="252">SUM(H195,H230,H269)</f>
        <v>0</v>
      </c>
      <c r="I194" s="100">
        <f t="shared" si="252"/>
        <v>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86"/>
    </row>
    <row r="195" spans="1:16" x14ac:dyDescent="0.25">
      <c r="A195" s="101">
        <v>5000</v>
      </c>
      <c r="B195" s="101" t="s">
        <v>175</v>
      </c>
      <c r="C195" s="102">
        <f t="shared" si="185"/>
        <v>2518295</v>
      </c>
      <c r="D195" s="222">
        <f>D196+D204</f>
        <v>2390478</v>
      </c>
      <c r="E195" s="439">
        <f t="shared" ref="E195:F195" si="255">E196+E204</f>
        <v>127817</v>
      </c>
      <c r="F195" s="440">
        <f t="shared" si="255"/>
        <v>2518295</v>
      </c>
      <c r="G195" s="222">
        <f>G196+G204</f>
        <v>0</v>
      </c>
      <c r="H195" s="255">
        <f t="shared" ref="H195:I195" si="256">H196+H204</f>
        <v>0</v>
      </c>
      <c r="I195" s="104">
        <f t="shared" si="256"/>
        <v>0</v>
      </c>
      <c r="J195" s="255">
        <f>J196+J204</f>
        <v>0</v>
      </c>
      <c r="K195" s="103">
        <f t="shared" ref="K195:L195" si="257">K196+K204</f>
        <v>0</v>
      </c>
      <c r="L195" s="104">
        <f t="shared" si="257"/>
        <v>0</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v>0</v>
      </c>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v>0</v>
      </c>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v>0</v>
      </c>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v>0</v>
      </c>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v>0</v>
      </c>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v>0</v>
      </c>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2518295</v>
      </c>
      <c r="D204" s="223">
        <f>D205+D215+D216+D225+D226+D227+D229</f>
        <v>2390478</v>
      </c>
      <c r="E204" s="441">
        <f t="shared" ref="E204:F204" si="271">E205+E215+E216+E225+E226+E227+E229</f>
        <v>127817</v>
      </c>
      <c r="F204" s="408">
        <f t="shared" si="271"/>
        <v>2518295</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v>0</v>
      </c>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v>0</v>
      </c>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v>0</v>
      </c>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v>0</v>
      </c>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v>0</v>
      </c>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v>0</v>
      </c>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v>0</v>
      </c>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v>0</v>
      </c>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v>0</v>
      </c>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v>0</v>
      </c>
      <c r="E215" s="446"/>
      <c r="F215" s="404">
        <f t="shared" si="279"/>
        <v>0</v>
      </c>
      <c r="G215" s="225"/>
      <c r="H215" s="257"/>
      <c r="I215" s="114">
        <f t="shared" si="280"/>
        <v>0</v>
      </c>
      <c r="J215" s="257"/>
      <c r="K215" s="60"/>
      <c r="L215" s="114">
        <f t="shared" si="281"/>
        <v>0</v>
      </c>
      <c r="M215" s="320"/>
      <c r="N215" s="60"/>
      <c r="O215" s="114">
        <f t="shared" si="282"/>
        <v>0</v>
      </c>
      <c r="P215" s="111"/>
    </row>
    <row r="216" spans="1:16" hidden="1" x14ac:dyDescent="0.25">
      <c r="A216" s="112">
        <v>5230</v>
      </c>
      <c r="B216" s="57" t="s">
        <v>196</v>
      </c>
      <c r="C216" s="58">
        <f t="shared" si="283"/>
        <v>0</v>
      </c>
      <c r="D216" s="226">
        <f>SUM(D217:D224)</f>
        <v>0</v>
      </c>
      <c r="E216" s="447">
        <f t="shared" ref="E216:F216" si="284">SUM(E217:E224)</f>
        <v>0</v>
      </c>
      <c r="F216" s="404">
        <f t="shared" si="284"/>
        <v>0</v>
      </c>
      <c r="G216" s="226">
        <f>SUM(G217:G224)</f>
        <v>0</v>
      </c>
      <c r="H216" s="120">
        <f t="shared" ref="H216:I216" si="285">SUM(H217:H224)</f>
        <v>0</v>
      </c>
      <c r="I216" s="114">
        <f t="shared" si="285"/>
        <v>0</v>
      </c>
      <c r="J216" s="120">
        <f>SUM(J217:J224)</f>
        <v>0</v>
      </c>
      <c r="K216" s="113">
        <f t="shared" ref="K216:L216" si="286">SUM(K217:K224)</f>
        <v>0</v>
      </c>
      <c r="L216" s="114">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v>0</v>
      </c>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v>0</v>
      </c>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5">
      <c r="A219" s="38">
        <v>5233</v>
      </c>
      <c r="B219" s="57" t="s">
        <v>199</v>
      </c>
      <c r="C219" s="58">
        <f t="shared" si="283"/>
        <v>0</v>
      </c>
      <c r="D219" s="225">
        <v>0</v>
      </c>
      <c r="E219" s="446"/>
      <c r="F219" s="404">
        <f t="shared" si="288"/>
        <v>0</v>
      </c>
      <c r="G219" s="225"/>
      <c r="H219" s="257"/>
      <c r="I219" s="114">
        <f t="shared" si="289"/>
        <v>0</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v>0</v>
      </c>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v>0</v>
      </c>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v>0</v>
      </c>
      <c r="E222" s="446"/>
      <c r="F222" s="404">
        <f t="shared" si="288"/>
        <v>0</v>
      </c>
      <c r="G222" s="225"/>
      <c r="H222" s="257"/>
      <c r="I222" s="114">
        <f t="shared" si="289"/>
        <v>0</v>
      </c>
      <c r="J222" s="257"/>
      <c r="K222" s="60"/>
      <c r="L222" s="114">
        <f t="shared" si="290"/>
        <v>0</v>
      </c>
      <c r="M222" s="320"/>
      <c r="N222" s="60"/>
      <c r="O222" s="114">
        <f t="shared" si="291"/>
        <v>0</v>
      </c>
      <c r="P222" s="111"/>
    </row>
    <row r="223" spans="1:16" ht="24" hidden="1" x14ac:dyDescent="0.25">
      <c r="A223" s="38">
        <v>5238</v>
      </c>
      <c r="B223" s="57" t="s">
        <v>203</v>
      </c>
      <c r="C223" s="58">
        <f t="shared" si="283"/>
        <v>0</v>
      </c>
      <c r="D223" s="225">
        <v>0</v>
      </c>
      <c r="E223" s="446"/>
      <c r="F223" s="404">
        <f t="shared" si="288"/>
        <v>0</v>
      </c>
      <c r="G223" s="225"/>
      <c r="H223" s="257"/>
      <c r="I223" s="114">
        <f t="shared" si="289"/>
        <v>0</v>
      </c>
      <c r="J223" s="257"/>
      <c r="K223" s="60"/>
      <c r="L223" s="114">
        <f t="shared" si="290"/>
        <v>0</v>
      </c>
      <c r="M223" s="320"/>
      <c r="N223" s="60"/>
      <c r="O223" s="114">
        <f t="shared" si="291"/>
        <v>0</v>
      </c>
      <c r="P223" s="111"/>
    </row>
    <row r="224" spans="1:16" ht="24" hidden="1" x14ac:dyDescent="0.25">
      <c r="A224" s="38">
        <v>5239</v>
      </c>
      <c r="B224" s="57" t="s">
        <v>204</v>
      </c>
      <c r="C224" s="58">
        <f t="shared" si="283"/>
        <v>0</v>
      </c>
      <c r="D224" s="225">
        <v>0</v>
      </c>
      <c r="E224" s="446"/>
      <c r="F224" s="404">
        <f t="shared" si="288"/>
        <v>0</v>
      </c>
      <c r="G224" s="225"/>
      <c r="H224" s="257"/>
      <c r="I224" s="114">
        <f t="shared" si="289"/>
        <v>0</v>
      </c>
      <c r="J224" s="257"/>
      <c r="K224" s="60"/>
      <c r="L224" s="114">
        <f t="shared" si="290"/>
        <v>0</v>
      </c>
      <c r="M224" s="320"/>
      <c r="N224" s="60"/>
      <c r="O224" s="114">
        <f t="shared" si="291"/>
        <v>0</v>
      </c>
      <c r="P224" s="111"/>
    </row>
    <row r="225" spans="1:16" ht="24" x14ac:dyDescent="0.25">
      <c r="A225" s="112">
        <v>5240</v>
      </c>
      <c r="B225" s="57" t="s">
        <v>205</v>
      </c>
      <c r="C225" s="58">
        <f t="shared" si="283"/>
        <v>257746</v>
      </c>
      <c r="D225" s="225">
        <v>129929</v>
      </c>
      <c r="E225" s="446">
        <f>-49871+60343+12088-3747+49871+3747+55386</f>
        <v>127817</v>
      </c>
      <c r="F225" s="404">
        <f t="shared" si="288"/>
        <v>257746</v>
      </c>
      <c r="G225" s="225"/>
      <c r="H225" s="257"/>
      <c r="I225" s="114">
        <f t="shared" si="289"/>
        <v>0</v>
      </c>
      <c r="J225" s="257"/>
      <c r="K225" s="60"/>
      <c r="L225" s="114">
        <f t="shared" si="290"/>
        <v>0</v>
      </c>
      <c r="M225" s="320"/>
      <c r="N225" s="60"/>
      <c r="O225" s="114">
        <f t="shared" si="291"/>
        <v>0</v>
      </c>
      <c r="P225" s="111"/>
    </row>
    <row r="226" spans="1:16" x14ac:dyDescent="0.25">
      <c r="A226" s="112">
        <v>5250</v>
      </c>
      <c r="B226" s="57" t="s">
        <v>206</v>
      </c>
      <c r="C226" s="58">
        <f t="shared" si="283"/>
        <v>2260549</v>
      </c>
      <c r="D226" s="225">
        <f>2142354+118195</f>
        <v>2260549</v>
      </c>
      <c r="E226" s="446">
        <f>-153342-197756-23317-14520+153342+197756+23317+14520</f>
        <v>0</v>
      </c>
      <c r="F226" s="404">
        <f t="shared" si="288"/>
        <v>2260549</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v>0</v>
      </c>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v>0</v>
      </c>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v>0</v>
      </c>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v>0</v>
      </c>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v>0</v>
      </c>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v>0</v>
      </c>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v>0</v>
      </c>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v>0</v>
      </c>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v>0</v>
      </c>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v>0</v>
      </c>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v>0</v>
      </c>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v>0</v>
      </c>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v>0</v>
      </c>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v>0</v>
      </c>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v>0</v>
      </c>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v>0</v>
      </c>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v>0</v>
      </c>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v>0</v>
      </c>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v>0</v>
      </c>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v>0</v>
      </c>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v>0</v>
      </c>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v>0</v>
      </c>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v>0</v>
      </c>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v>0</v>
      </c>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v>0</v>
      </c>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v>0</v>
      </c>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v>0</v>
      </c>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v>0</v>
      </c>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v>0</v>
      </c>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v>0</v>
      </c>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v>0</v>
      </c>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v>0</v>
      </c>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v>0</v>
      </c>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v>0</v>
      </c>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v>0</v>
      </c>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v>0</v>
      </c>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v>0</v>
      </c>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v>0</v>
      </c>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v>0</v>
      </c>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v>0</v>
      </c>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v>0</v>
      </c>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2582711</v>
      </c>
      <c r="D286" s="235">
        <f t="shared" ref="D286:O286" si="382">SUM(D283,D269,D230,D195,D187,D173,D75,D53)</f>
        <v>2454894</v>
      </c>
      <c r="E286" s="459">
        <f t="shared" si="382"/>
        <v>127817</v>
      </c>
      <c r="F286" s="460">
        <f t="shared" si="382"/>
        <v>2582711</v>
      </c>
      <c r="G286" s="235">
        <f t="shared" si="382"/>
        <v>0</v>
      </c>
      <c r="H286" s="172">
        <f t="shared" si="382"/>
        <v>0</v>
      </c>
      <c r="I286" s="291">
        <f t="shared" si="382"/>
        <v>0</v>
      </c>
      <c r="J286" s="172">
        <f t="shared" si="382"/>
        <v>0</v>
      </c>
      <c r="K286" s="171">
        <f t="shared" si="382"/>
        <v>0</v>
      </c>
      <c r="L286" s="291">
        <f t="shared" si="382"/>
        <v>0</v>
      </c>
      <c r="M286" s="308">
        <f t="shared" si="382"/>
        <v>0</v>
      </c>
      <c r="N286" s="171">
        <f t="shared" si="382"/>
        <v>0</v>
      </c>
      <c r="O286" s="291">
        <f t="shared" si="382"/>
        <v>0</v>
      </c>
      <c r="P286" s="388"/>
    </row>
    <row r="287" spans="1:16" s="21" customFormat="1" ht="13.5" hidden="1" thickTop="1" thickBot="1" x14ac:dyDescent="0.3">
      <c r="A287" s="951" t="s">
        <v>262</v>
      </c>
      <c r="B287" s="952"/>
      <c r="C287" s="179">
        <f t="shared" si="368"/>
        <v>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0</v>
      </c>
      <c r="L287" s="292">
        <f t="shared" si="385"/>
        <v>0</v>
      </c>
      <c r="M287" s="179">
        <f>M45-M51</f>
        <v>0</v>
      </c>
      <c r="N287" s="174">
        <f t="shared" ref="N287:O287" si="386">N45-N51</f>
        <v>0</v>
      </c>
      <c r="O287" s="292">
        <f t="shared" si="386"/>
        <v>0</v>
      </c>
      <c r="P287" s="389"/>
    </row>
    <row r="288" spans="1:16" s="21" customFormat="1" ht="12.75" hidden="1" thickTop="1" x14ac:dyDescent="0.25">
      <c r="A288" s="953" t="s">
        <v>263</v>
      </c>
      <c r="B288" s="954"/>
      <c r="C288" s="160">
        <f t="shared" si="368"/>
        <v>0</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0</v>
      </c>
      <c r="L288" s="158">
        <f t="shared" si="387"/>
        <v>0</v>
      </c>
      <c r="M288" s="160">
        <f t="shared" si="387"/>
        <v>0</v>
      </c>
      <c r="N288" s="157">
        <f t="shared" si="387"/>
        <v>0</v>
      </c>
      <c r="O288" s="158">
        <f t="shared" si="387"/>
        <v>0</v>
      </c>
      <c r="P288" s="390"/>
    </row>
    <row r="289" spans="1:16" s="21" customFormat="1" ht="13.5" hidden="1" thickTop="1" thickBot="1" x14ac:dyDescent="0.3">
      <c r="A289" s="88" t="s">
        <v>264</v>
      </c>
      <c r="B289" s="88" t="s">
        <v>265</v>
      </c>
      <c r="C289" s="89">
        <f t="shared" si="368"/>
        <v>0</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0</v>
      </c>
      <c r="L289" s="91">
        <f t="shared" si="388"/>
        <v>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8OcnM+wF5Efk/B37r7tyGNK62dLIcOidoFA6yKknW6oNM0AIA97qBHUfhnEPMp1NgjpD2Lbq2p2d3NF1OpepyQ==" saltValue="E57vVn8iyenSMpaC0ybkXg==" spinCount="100000" sheet="1" objects="1" scenarios="1" formatCells="0" formatColumns="0" formatRows="0"/>
  <autoFilter ref="A18:P298">
    <filterColumn colId="2">
      <filters blank="1">
        <filter val="2 260 549"/>
        <filter val="2 518 295"/>
        <filter val="2 582 711"/>
        <filter val="257 746"/>
        <filter val="500"/>
        <filter val="63 916"/>
        <filter val="64 41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2018.gada 15.marta saistošajiem noteikumiem Nr.11
(protokols Nr.4, 28.punkts)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6" sqref="T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627</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389</v>
      </c>
      <c r="D3" s="994"/>
      <c r="E3" s="994"/>
      <c r="F3" s="994"/>
      <c r="G3" s="994"/>
      <c r="H3" s="994"/>
      <c r="I3" s="994"/>
      <c r="J3" s="994"/>
      <c r="K3" s="994"/>
      <c r="L3" s="994"/>
      <c r="M3" s="994"/>
      <c r="N3" s="994"/>
      <c r="O3" s="994"/>
      <c r="P3" s="995"/>
      <c r="Q3" s="393"/>
    </row>
    <row r="4" spans="1:17" ht="12.75" customHeight="1" x14ac:dyDescent="0.25">
      <c r="A4" s="4" t="s">
        <v>1</v>
      </c>
      <c r="B4" s="5"/>
      <c r="C4" s="994" t="s">
        <v>390</v>
      </c>
      <c r="D4" s="994"/>
      <c r="E4" s="994"/>
      <c r="F4" s="994"/>
      <c r="G4" s="994"/>
      <c r="H4" s="994"/>
      <c r="I4" s="994"/>
      <c r="J4" s="994"/>
      <c r="K4" s="994"/>
      <c r="L4" s="994"/>
      <c r="M4" s="994"/>
      <c r="N4" s="994"/>
      <c r="O4" s="994"/>
      <c r="P4" s="995"/>
      <c r="Q4" s="393"/>
    </row>
    <row r="5" spans="1:17" ht="12.75" customHeight="1" x14ac:dyDescent="0.25">
      <c r="A5" s="2" t="s">
        <v>2</v>
      </c>
      <c r="B5" s="3"/>
      <c r="C5" s="989" t="s">
        <v>391</v>
      </c>
      <c r="D5" s="989"/>
      <c r="E5" s="989"/>
      <c r="F5" s="989"/>
      <c r="G5" s="989"/>
      <c r="H5" s="989"/>
      <c r="I5" s="989"/>
      <c r="J5" s="989"/>
      <c r="K5" s="989"/>
      <c r="L5" s="989"/>
      <c r="M5" s="989"/>
      <c r="N5" s="989"/>
      <c r="O5" s="989"/>
      <c r="P5" s="990"/>
      <c r="Q5" s="393"/>
    </row>
    <row r="6" spans="1:17" ht="12.75" customHeight="1" x14ac:dyDescent="0.25">
      <c r="A6" s="2" t="s">
        <v>3</v>
      </c>
      <c r="B6" s="3"/>
      <c r="C6" s="989" t="s">
        <v>628</v>
      </c>
      <c r="D6" s="989"/>
      <c r="E6" s="989"/>
      <c r="F6" s="989"/>
      <c r="G6" s="989"/>
      <c r="H6" s="989"/>
      <c r="I6" s="989"/>
      <c r="J6" s="989"/>
      <c r="K6" s="989"/>
      <c r="L6" s="989"/>
      <c r="M6" s="989"/>
      <c r="N6" s="989"/>
      <c r="O6" s="989"/>
      <c r="P6" s="990"/>
      <c r="Q6" s="393"/>
    </row>
    <row r="7" spans="1:17" ht="27" customHeight="1" x14ac:dyDescent="0.25">
      <c r="A7" s="2" t="s">
        <v>4</v>
      </c>
      <c r="B7" s="3"/>
      <c r="C7" s="994" t="s">
        <v>629</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394</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1125598</v>
      </c>
      <c r="D20" s="206">
        <f>SUM(D21,D24,D25,D41,D43)</f>
        <v>1110648</v>
      </c>
      <c r="E20" s="397">
        <f t="shared" ref="E20:F20" si="0">SUM(E21,E24,E25,E41,E43)</f>
        <v>14950</v>
      </c>
      <c r="F20" s="398">
        <f t="shared" si="0"/>
        <v>1125598</v>
      </c>
      <c r="G20" s="206">
        <f>SUM(G21,G24,G43)</f>
        <v>0</v>
      </c>
      <c r="H20" s="241">
        <f t="shared" ref="H20:I20" si="1">SUM(H21,H24,H43)</f>
        <v>0</v>
      </c>
      <c r="I20" s="26">
        <f t="shared" si="1"/>
        <v>0</v>
      </c>
      <c r="J20" s="241">
        <f>SUM(J21,J26,J43)</f>
        <v>0</v>
      </c>
      <c r="K20" s="25">
        <f t="shared" ref="K20:L20" si="2">SUM(K21,K26,K43)</f>
        <v>0</v>
      </c>
      <c r="L20" s="26">
        <f t="shared" si="2"/>
        <v>0</v>
      </c>
      <c r="M20" s="24">
        <f>SUM(M21,M45)</f>
        <v>0</v>
      </c>
      <c r="N20" s="25">
        <f t="shared" ref="N20:O20" si="3">SUM(N21,N45)</f>
        <v>0</v>
      </c>
      <c r="O20" s="26">
        <f t="shared" si="3"/>
        <v>0</v>
      </c>
      <c r="P20" s="329"/>
    </row>
    <row r="21" spans="1:16" ht="12.75" hidden="1" thickTop="1" x14ac:dyDescent="0.25">
      <c r="A21" s="27"/>
      <c r="B21" s="28" t="s">
        <v>20</v>
      </c>
      <c r="C21" s="29">
        <f t="shared" ref="C21:C84" si="4">F21+I21+L21+O21</f>
        <v>0</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0</v>
      </c>
      <c r="L21" s="31">
        <f t="shared" si="7"/>
        <v>0</v>
      </c>
      <c r="M21" s="29">
        <f>SUM(M22:M23)</f>
        <v>0</v>
      </c>
      <c r="N21" s="30">
        <f t="shared" ref="N21:O21" si="8">SUM(N22:N23)</f>
        <v>0</v>
      </c>
      <c r="O21" s="31">
        <f t="shared" si="8"/>
        <v>0</v>
      </c>
      <c r="P21" s="330"/>
    </row>
    <row r="22" spans="1:16" ht="12.75" hidden="1" thickTop="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ht="12.75" hidden="1" thickTop="1" x14ac:dyDescent="0.25">
      <c r="A23" s="37"/>
      <c r="B23" s="38" t="s">
        <v>22</v>
      </c>
      <c r="C23" s="39">
        <f t="shared" si="4"/>
        <v>0</v>
      </c>
      <c r="D23" s="209"/>
      <c r="E23" s="403"/>
      <c r="F23" s="404">
        <f>D23+E23</f>
        <v>0</v>
      </c>
      <c r="G23" s="209"/>
      <c r="H23" s="244"/>
      <c r="I23" s="303">
        <f>G23+H23</f>
        <v>0</v>
      </c>
      <c r="J23" s="244"/>
      <c r="K23" s="40"/>
      <c r="L23" s="303">
        <f>J23+K23</f>
        <v>0</v>
      </c>
      <c r="M23" s="358"/>
      <c r="N23" s="40"/>
      <c r="O23" s="303">
        <f>M23+N23</f>
        <v>0</v>
      </c>
      <c r="P23" s="381"/>
    </row>
    <row r="24" spans="1:16" s="21" customFormat="1" ht="25.5" thickTop="1" thickBot="1" x14ac:dyDescent="0.3">
      <c r="A24" s="41">
        <v>19300</v>
      </c>
      <c r="B24" s="41" t="s">
        <v>304</v>
      </c>
      <c r="C24" s="42">
        <f>F24+I24</f>
        <v>1125598</v>
      </c>
      <c r="D24" s="210">
        <v>1110648</v>
      </c>
      <c r="E24" s="405">
        <f>-12100-21107-57501-15500-125000-5412+12100+21107+72451+15500+125000+5412</f>
        <v>14950</v>
      </c>
      <c r="F24" s="406">
        <f>D24+E24</f>
        <v>1125598</v>
      </c>
      <c r="G24" s="210"/>
      <c r="H24" s="245"/>
      <c r="I24" s="348">
        <f>G24+H24</f>
        <v>0</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hidden="1" thickTop="1" x14ac:dyDescent="0.25">
      <c r="A26" s="45">
        <v>21300</v>
      </c>
      <c r="B26" s="45" t="s">
        <v>305</v>
      </c>
      <c r="C26" s="46">
        <f>L26</f>
        <v>0</v>
      </c>
      <c r="D26" s="212" t="s">
        <v>23</v>
      </c>
      <c r="E26" s="409" t="s">
        <v>23</v>
      </c>
      <c r="F26" s="410" t="s">
        <v>23</v>
      </c>
      <c r="G26" s="212" t="s">
        <v>23</v>
      </c>
      <c r="H26" s="246" t="s">
        <v>23</v>
      </c>
      <c r="I26" s="49" t="s">
        <v>23</v>
      </c>
      <c r="J26" s="106">
        <f>SUM(J27,J31,J33,J36)</f>
        <v>0</v>
      </c>
      <c r="K26" s="50">
        <f t="shared" ref="K26:L26" si="9">SUM(K27,K31,K33,K36)</f>
        <v>0</v>
      </c>
      <c r="L26" s="117">
        <f t="shared" si="9"/>
        <v>0</v>
      </c>
      <c r="M26" s="312" t="s">
        <v>23</v>
      </c>
      <c r="N26" s="48" t="s">
        <v>23</v>
      </c>
      <c r="O26" s="49" t="s">
        <v>23</v>
      </c>
      <c r="P26" s="332"/>
    </row>
    <row r="27" spans="1:16" s="21" customFormat="1" ht="24.75" hidden="1" thickTop="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t="12.75" hidden="1" thickTop="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t="12.75" hidden="1" thickTop="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75" hidden="1" thickTop="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75" hidden="1" thickTop="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75" hidden="1" thickTop="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ht="12.75" hidden="1" thickTop="1" x14ac:dyDescent="0.25">
      <c r="A33" s="51">
        <v>21380</v>
      </c>
      <c r="B33" s="45" t="s">
        <v>31</v>
      </c>
      <c r="C33" s="46">
        <f t="shared" si="10"/>
        <v>0</v>
      </c>
      <c r="D33" s="212" t="s">
        <v>23</v>
      </c>
      <c r="E33" s="409" t="s">
        <v>23</v>
      </c>
      <c r="F33" s="410" t="s">
        <v>23</v>
      </c>
      <c r="G33" s="212" t="s">
        <v>23</v>
      </c>
      <c r="H33" s="246" t="s">
        <v>23</v>
      </c>
      <c r="I33" s="49" t="s">
        <v>23</v>
      </c>
      <c r="J33" s="106">
        <f>SUM(J34:J35)</f>
        <v>0</v>
      </c>
      <c r="K33" s="50">
        <f t="shared" ref="K33:L33" si="13">SUM(K34:K35)</f>
        <v>0</v>
      </c>
      <c r="L33" s="117">
        <f t="shared" si="13"/>
        <v>0</v>
      </c>
      <c r="M33" s="312" t="s">
        <v>23</v>
      </c>
      <c r="N33" s="48" t="s">
        <v>23</v>
      </c>
      <c r="O33" s="49" t="s">
        <v>23</v>
      </c>
      <c r="P33" s="332"/>
    </row>
    <row r="34" spans="1:16" ht="12.75" hidden="1" thickTop="1" x14ac:dyDescent="0.25">
      <c r="A34" s="33">
        <v>21381</v>
      </c>
      <c r="B34" s="52" t="s">
        <v>306</v>
      </c>
      <c r="C34" s="53">
        <f t="shared" si="10"/>
        <v>0</v>
      </c>
      <c r="D34" s="213" t="s">
        <v>23</v>
      </c>
      <c r="E34" s="411" t="s">
        <v>23</v>
      </c>
      <c r="F34" s="412" t="s">
        <v>23</v>
      </c>
      <c r="G34" s="213" t="s">
        <v>23</v>
      </c>
      <c r="H34" s="247" t="s">
        <v>23</v>
      </c>
      <c r="I34" s="56" t="s">
        <v>23</v>
      </c>
      <c r="J34" s="256"/>
      <c r="K34" s="55"/>
      <c r="L34" s="347">
        <f>J34+K34</f>
        <v>0</v>
      </c>
      <c r="M34" s="313" t="s">
        <v>23</v>
      </c>
      <c r="N34" s="54" t="s">
        <v>23</v>
      </c>
      <c r="O34" s="56" t="s">
        <v>23</v>
      </c>
      <c r="P34" s="333"/>
    </row>
    <row r="35" spans="1:16" ht="24.75" hidden="1" thickTop="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09" t="s">
        <v>23</v>
      </c>
      <c r="F36" s="410" t="s">
        <v>23</v>
      </c>
      <c r="G36" s="212" t="s">
        <v>23</v>
      </c>
      <c r="H36" s="246" t="s">
        <v>23</v>
      </c>
      <c r="I36" s="49" t="s">
        <v>23</v>
      </c>
      <c r="J36" s="106">
        <f>SUM(J37:J40)</f>
        <v>0</v>
      </c>
      <c r="K36" s="50">
        <f t="shared" ref="K36:L36" si="14">SUM(K37:K40)</f>
        <v>0</v>
      </c>
      <c r="L36" s="117">
        <f t="shared" si="14"/>
        <v>0</v>
      </c>
      <c r="M36" s="312" t="s">
        <v>23</v>
      </c>
      <c r="N36" s="48" t="s">
        <v>23</v>
      </c>
      <c r="O36" s="49" t="s">
        <v>23</v>
      </c>
      <c r="P36" s="332"/>
    </row>
    <row r="37" spans="1:16" ht="24.75" hidden="1" thickTop="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t="12.75" hidden="1" thickTop="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t="12.75" hidden="1" thickTop="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75" hidden="1" thickTop="1" x14ac:dyDescent="0.25">
      <c r="A40" s="184">
        <v>21399</v>
      </c>
      <c r="B40" s="162" t="s">
        <v>36</v>
      </c>
      <c r="C40" s="163">
        <f t="shared" si="10"/>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75" hidden="1" thickTop="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75" hidden="1" thickTop="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75" hidden="1" thickTop="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75" hidden="1" thickTop="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ht="12.75" thickTop="1"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1125598</v>
      </c>
      <c r="D50" s="219">
        <f>SUM(D51,D283)</f>
        <v>1110648</v>
      </c>
      <c r="E50" s="433">
        <f t="shared" ref="E50:F50" si="19">SUM(E51,E283)</f>
        <v>14950</v>
      </c>
      <c r="F50" s="434">
        <f t="shared" si="19"/>
        <v>1125598</v>
      </c>
      <c r="G50" s="219">
        <f>SUM(G51,G283)</f>
        <v>0</v>
      </c>
      <c r="H50" s="252">
        <f t="shared" ref="H50:I50" si="20">SUM(H51,H283)</f>
        <v>0</v>
      </c>
      <c r="I50" s="91">
        <f t="shared" si="20"/>
        <v>0</v>
      </c>
      <c r="J50" s="252">
        <f>SUM(J51,J283)</f>
        <v>0</v>
      </c>
      <c r="K50" s="90">
        <f t="shared" ref="K50:L50" si="21">SUM(K51,K283)</f>
        <v>0</v>
      </c>
      <c r="L50" s="91">
        <f t="shared" si="21"/>
        <v>0</v>
      </c>
      <c r="M50" s="89">
        <f>SUM(M51,M283)</f>
        <v>0</v>
      </c>
      <c r="N50" s="90">
        <f t="shared" ref="N50:O50" si="22">SUM(N51,N283)</f>
        <v>0</v>
      </c>
      <c r="O50" s="91">
        <f t="shared" si="22"/>
        <v>0</v>
      </c>
      <c r="P50" s="340"/>
    </row>
    <row r="51" spans="1:16" s="21" customFormat="1" ht="36.75" thickTop="1" x14ac:dyDescent="0.25">
      <c r="A51" s="92"/>
      <c r="B51" s="93" t="s">
        <v>45</v>
      </c>
      <c r="C51" s="94">
        <f t="shared" si="4"/>
        <v>1125598</v>
      </c>
      <c r="D51" s="220">
        <f>SUM(D52,D194)</f>
        <v>1110648</v>
      </c>
      <c r="E51" s="435">
        <f t="shared" ref="E51:F51" si="23">SUM(E52,E194)</f>
        <v>14950</v>
      </c>
      <c r="F51" s="436">
        <f t="shared" si="23"/>
        <v>1125598</v>
      </c>
      <c r="G51" s="220">
        <f>SUM(G52,G194)</f>
        <v>0</v>
      </c>
      <c r="H51" s="253">
        <f t="shared" ref="H51:I51" si="24">SUM(H52,H194)</f>
        <v>0</v>
      </c>
      <c r="I51" s="96">
        <f t="shared" si="24"/>
        <v>0</v>
      </c>
      <c r="J51" s="253">
        <f>SUM(J52,J194)</f>
        <v>0</v>
      </c>
      <c r="K51" s="95">
        <f t="shared" ref="K51:L51" si="25">SUM(K52,K194)</f>
        <v>0</v>
      </c>
      <c r="L51" s="96">
        <f t="shared" si="25"/>
        <v>0</v>
      </c>
      <c r="M51" s="94">
        <f>SUM(M52,M194)</f>
        <v>0</v>
      </c>
      <c r="N51" s="95">
        <f t="shared" ref="N51:O51" si="26">SUM(N52,N194)</f>
        <v>0</v>
      </c>
      <c r="O51" s="96">
        <f t="shared" si="26"/>
        <v>0</v>
      </c>
      <c r="P51" s="341"/>
    </row>
    <row r="52" spans="1:16" s="21" customFormat="1" ht="24" x14ac:dyDescent="0.25">
      <c r="A52" s="97"/>
      <c r="B52" s="16" t="s">
        <v>46</v>
      </c>
      <c r="C52" s="98">
        <f t="shared" si="4"/>
        <v>46990</v>
      </c>
      <c r="D52" s="221">
        <f>SUM(D53,D75,D173,D187)</f>
        <v>46990</v>
      </c>
      <c r="E52" s="437">
        <f t="shared" ref="E52:F52" si="27">SUM(E53,E75,E173,E187)</f>
        <v>0</v>
      </c>
      <c r="F52" s="438">
        <f t="shared" si="27"/>
        <v>46990</v>
      </c>
      <c r="G52" s="221">
        <f>SUM(G53,G75,G173,G187)</f>
        <v>0</v>
      </c>
      <c r="H52" s="254">
        <f t="shared" ref="H52:I52" si="28">SUM(H53,H75,H173,H187)</f>
        <v>0</v>
      </c>
      <c r="I52" s="100">
        <f t="shared" si="28"/>
        <v>0</v>
      </c>
      <c r="J52" s="254">
        <f>SUM(J53,J75,J173,J187)</f>
        <v>0</v>
      </c>
      <c r="K52" s="99">
        <f t="shared" ref="K52:L52" si="29">SUM(K53,K75,K173,K187)</f>
        <v>0</v>
      </c>
      <c r="L52" s="100">
        <f t="shared" si="29"/>
        <v>0</v>
      </c>
      <c r="M52" s="98">
        <f>SUM(M53,M75,M173,M187)</f>
        <v>0</v>
      </c>
      <c r="N52" s="99">
        <f t="shared" ref="N52:O52" si="30">SUM(N53,N75,N173,N187)</f>
        <v>0</v>
      </c>
      <c r="O52" s="100">
        <f t="shared" si="30"/>
        <v>0</v>
      </c>
      <c r="P52" s="342"/>
    </row>
    <row r="53" spans="1:16" s="21" customFormat="1" hidden="1" x14ac:dyDescent="0.25">
      <c r="A53" s="101">
        <v>1000</v>
      </c>
      <c r="B53" s="101" t="s">
        <v>47</v>
      </c>
      <c r="C53" s="102">
        <f t="shared" si="4"/>
        <v>0</v>
      </c>
      <c r="D53" s="222">
        <f>SUM(D54,D67)</f>
        <v>0</v>
      </c>
      <c r="E53" s="439">
        <f t="shared" ref="E53:F53" si="31">SUM(E54,E67)</f>
        <v>0</v>
      </c>
      <c r="F53" s="440">
        <f t="shared" si="31"/>
        <v>0</v>
      </c>
      <c r="G53" s="222">
        <f>SUM(G54,G67)</f>
        <v>0</v>
      </c>
      <c r="H53" s="255">
        <f t="shared" ref="H53:I53" si="32">SUM(H54,H67)</f>
        <v>0</v>
      </c>
      <c r="I53" s="104">
        <f t="shared" si="32"/>
        <v>0</v>
      </c>
      <c r="J53" s="255">
        <f>SUM(J54,J67)</f>
        <v>0</v>
      </c>
      <c r="K53" s="103">
        <f t="shared" ref="K53:L53" si="33">SUM(K54,K67)</f>
        <v>0</v>
      </c>
      <c r="L53" s="104">
        <f t="shared" si="33"/>
        <v>0</v>
      </c>
      <c r="M53" s="102">
        <f>SUM(M54,M67)</f>
        <v>0</v>
      </c>
      <c r="N53" s="103">
        <f t="shared" ref="N53:O53" si="34">SUM(N54,N67)</f>
        <v>0</v>
      </c>
      <c r="O53" s="104">
        <f t="shared" si="34"/>
        <v>0</v>
      </c>
      <c r="P53" s="343"/>
    </row>
    <row r="54" spans="1:16" hidden="1" x14ac:dyDescent="0.25">
      <c r="A54" s="45">
        <v>1100</v>
      </c>
      <c r="B54" s="105" t="s">
        <v>48</v>
      </c>
      <c r="C54" s="46">
        <f t="shared" si="4"/>
        <v>0</v>
      </c>
      <c r="D54" s="223">
        <f>SUM(D55,D58,D66)</f>
        <v>0</v>
      </c>
      <c r="E54" s="441">
        <f t="shared" ref="E54:F54" si="35">SUM(E55,E58,E66)</f>
        <v>0</v>
      </c>
      <c r="F54" s="408">
        <f t="shared" si="35"/>
        <v>0</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v>0</v>
      </c>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5">
      <c r="A57" s="38">
        <v>1119</v>
      </c>
      <c r="B57" s="57" t="s">
        <v>51</v>
      </c>
      <c r="C57" s="58">
        <f t="shared" si="4"/>
        <v>0</v>
      </c>
      <c r="D57" s="225">
        <v>0</v>
      </c>
      <c r="E57" s="446"/>
      <c r="F57" s="404">
        <f t="shared" si="43"/>
        <v>0</v>
      </c>
      <c r="G57" s="225"/>
      <c r="H57" s="257"/>
      <c r="I57" s="114">
        <f t="shared" si="44"/>
        <v>0</v>
      </c>
      <c r="J57" s="257"/>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v>0</v>
      </c>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v>0</v>
      </c>
      <c r="E60" s="446"/>
      <c r="F60" s="404">
        <f t="shared" si="50"/>
        <v>0</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v>0</v>
      </c>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v>0</v>
      </c>
      <c r="E62" s="446"/>
      <c r="F62" s="404">
        <f t="shared" si="50"/>
        <v>0</v>
      </c>
      <c r="G62" s="225"/>
      <c r="H62" s="257"/>
      <c r="I62" s="114">
        <f t="shared" si="51"/>
        <v>0</v>
      </c>
      <c r="J62" s="257"/>
      <c r="K62" s="60"/>
      <c r="L62" s="114">
        <f t="shared" si="52"/>
        <v>0</v>
      </c>
      <c r="M62" s="320"/>
      <c r="N62" s="60"/>
      <c r="O62" s="114">
        <f t="shared" si="53"/>
        <v>0</v>
      </c>
      <c r="P62" s="111"/>
    </row>
    <row r="63" spans="1:16" hidden="1" x14ac:dyDescent="0.25">
      <c r="A63" s="38">
        <v>1147</v>
      </c>
      <c r="B63" s="57" t="s">
        <v>56</v>
      </c>
      <c r="C63" s="58">
        <f t="shared" si="4"/>
        <v>0</v>
      </c>
      <c r="D63" s="225">
        <v>0</v>
      </c>
      <c r="E63" s="446"/>
      <c r="F63" s="404">
        <f t="shared" si="50"/>
        <v>0</v>
      </c>
      <c r="G63" s="225"/>
      <c r="H63" s="257"/>
      <c r="I63" s="114">
        <f t="shared" si="51"/>
        <v>0</v>
      </c>
      <c r="J63" s="257"/>
      <c r="K63" s="60"/>
      <c r="L63" s="114">
        <f t="shared" si="52"/>
        <v>0</v>
      </c>
      <c r="M63" s="320"/>
      <c r="N63" s="60"/>
      <c r="O63" s="114">
        <f t="shared" si="53"/>
        <v>0</v>
      </c>
      <c r="P63" s="111"/>
    </row>
    <row r="64" spans="1:16" hidden="1" x14ac:dyDescent="0.25">
      <c r="A64" s="38">
        <v>1148</v>
      </c>
      <c r="B64" s="57" t="s">
        <v>57</v>
      </c>
      <c r="C64" s="58">
        <f t="shared" si="4"/>
        <v>0</v>
      </c>
      <c r="D64" s="225">
        <v>0</v>
      </c>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5">
      <c r="A65" s="38">
        <v>1149</v>
      </c>
      <c r="B65" s="57" t="s">
        <v>58</v>
      </c>
      <c r="C65" s="58">
        <f>F65+I65+L65+O65</f>
        <v>0</v>
      </c>
      <c r="D65" s="225">
        <v>0</v>
      </c>
      <c r="E65" s="446"/>
      <c r="F65" s="404">
        <f t="shared" si="50"/>
        <v>0</v>
      </c>
      <c r="G65" s="225"/>
      <c r="H65" s="257"/>
      <c r="I65" s="114">
        <f t="shared" si="51"/>
        <v>0</v>
      </c>
      <c r="J65" s="257"/>
      <c r="K65" s="60"/>
      <c r="L65" s="114">
        <f t="shared" si="52"/>
        <v>0</v>
      </c>
      <c r="M65" s="320"/>
      <c r="N65" s="60"/>
      <c r="O65" s="114">
        <f t="shared" si="53"/>
        <v>0</v>
      </c>
      <c r="P65" s="111"/>
    </row>
    <row r="66" spans="1:16" ht="36" hidden="1" x14ac:dyDescent="0.25">
      <c r="A66" s="107">
        <v>1150</v>
      </c>
      <c r="B66" s="78" t="s">
        <v>59</v>
      </c>
      <c r="C66" s="84">
        <f>F66+I66+L66+O66</f>
        <v>0</v>
      </c>
      <c r="D66" s="227">
        <v>0</v>
      </c>
      <c r="E66" s="448"/>
      <c r="F66" s="443">
        <f t="shared" si="50"/>
        <v>0</v>
      </c>
      <c r="G66" s="227"/>
      <c r="H66" s="258"/>
      <c r="I66" s="109">
        <f t="shared" si="51"/>
        <v>0</v>
      </c>
      <c r="J66" s="258"/>
      <c r="K66" s="115"/>
      <c r="L66" s="109">
        <f t="shared" si="52"/>
        <v>0</v>
      </c>
      <c r="M66" s="321"/>
      <c r="N66" s="115"/>
      <c r="O66" s="109">
        <f t="shared" si="53"/>
        <v>0</v>
      </c>
      <c r="P66" s="116"/>
    </row>
    <row r="67" spans="1:16" ht="24" hidden="1" x14ac:dyDescent="0.25">
      <c r="A67" s="45">
        <v>1200</v>
      </c>
      <c r="B67" s="105" t="s">
        <v>296</v>
      </c>
      <c r="C67" s="46">
        <f t="shared" si="4"/>
        <v>0</v>
      </c>
      <c r="D67" s="223">
        <f>SUM(D68:D69)</f>
        <v>0</v>
      </c>
      <c r="E67" s="441">
        <f t="shared" ref="E67:F67" si="54">SUM(E68:E69)</f>
        <v>0</v>
      </c>
      <c r="F67" s="408">
        <f t="shared" si="54"/>
        <v>0</v>
      </c>
      <c r="G67" s="223">
        <f>SUM(G68:G69)</f>
        <v>0</v>
      </c>
      <c r="H67" s="106">
        <f t="shared" ref="H67:I67" si="55">SUM(H68:H69)</f>
        <v>0</v>
      </c>
      <c r="I67" s="117">
        <f t="shared" si="55"/>
        <v>0</v>
      </c>
      <c r="J67" s="106">
        <f>SUM(J68:J69)</f>
        <v>0</v>
      </c>
      <c r="K67" s="50">
        <f t="shared" ref="K67:L67" si="56">SUM(K68:K69)</f>
        <v>0</v>
      </c>
      <c r="L67" s="117">
        <f t="shared" si="56"/>
        <v>0</v>
      </c>
      <c r="M67" s="46">
        <f>SUM(M68:M69)</f>
        <v>0</v>
      </c>
      <c r="N67" s="50">
        <f t="shared" ref="N67:O67" si="57">SUM(N68:N69)</f>
        <v>0</v>
      </c>
      <c r="O67" s="117">
        <f t="shared" si="57"/>
        <v>0</v>
      </c>
      <c r="P67" s="122"/>
    </row>
    <row r="68" spans="1:16" ht="24" hidden="1" x14ac:dyDescent="0.25">
      <c r="A68" s="736">
        <v>1210</v>
      </c>
      <c r="B68" s="52" t="s">
        <v>60</v>
      </c>
      <c r="C68" s="53">
        <f t="shared" si="4"/>
        <v>0</v>
      </c>
      <c r="D68" s="224">
        <v>0</v>
      </c>
      <c r="E68" s="444"/>
      <c r="F68" s="445">
        <f>D68+E68</f>
        <v>0</v>
      </c>
      <c r="G68" s="224"/>
      <c r="H68" s="256"/>
      <c r="I68" s="119">
        <f>G68+H68</f>
        <v>0</v>
      </c>
      <c r="J68" s="256"/>
      <c r="K68" s="55"/>
      <c r="L68" s="119">
        <f>J68+K68</f>
        <v>0</v>
      </c>
      <c r="M68" s="319"/>
      <c r="N68" s="55"/>
      <c r="O68" s="119">
        <f>M68+N68</f>
        <v>0</v>
      </c>
      <c r="P68" s="110"/>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v>0</v>
      </c>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v>0</v>
      </c>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v>0</v>
      </c>
      <c r="E72" s="446"/>
      <c r="F72" s="404">
        <f t="shared" si="62"/>
        <v>0</v>
      </c>
      <c r="G72" s="225"/>
      <c r="H72" s="257"/>
      <c r="I72" s="114">
        <f t="shared" si="63"/>
        <v>0</v>
      </c>
      <c r="J72" s="257"/>
      <c r="K72" s="60"/>
      <c r="L72" s="114">
        <f t="shared" si="64"/>
        <v>0</v>
      </c>
      <c r="M72" s="320"/>
      <c r="N72" s="60"/>
      <c r="O72" s="114">
        <f t="shared" si="65"/>
        <v>0</v>
      </c>
      <c r="P72" s="111"/>
    </row>
    <row r="73" spans="1:16" ht="36" hidden="1" x14ac:dyDescent="0.25">
      <c r="A73" s="38">
        <v>1227</v>
      </c>
      <c r="B73" s="57" t="s">
        <v>64</v>
      </c>
      <c r="C73" s="58">
        <f t="shared" si="4"/>
        <v>0</v>
      </c>
      <c r="D73" s="225">
        <v>0</v>
      </c>
      <c r="E73" s="446"/>
      <c r="F73" s="404">
        <f t="shared" si="62"/>
        <v>0</v>
      </c>
      <c r="G73" s="225"/>
      <c r="H73" s="257"/>
      <c r="I73" s="114">
        <f t="shared" si="63"/>
        <v>0</v>
      </c>
      <c r="J73" s="257"/>
      <c r="K73" s="60"/>
      <c r="L73" s="114">
        <f t="shared" si="64"/>
        <v>0</v>
      </c>
      <c r="M73" s="320"/>
      <c r="N73" s="60"/>
      <c r="O73" s="114">
        <f t="shared" si="65"/>
        <v>0</v>
      </c>
      <c r="P73" s="111"/>
    </row>
    <row r="74" spans="1:16" ht="48" hidden="1" x14ac:dyDescent="0.25">
      <c r="A74" s="38">
        <v>1228</v>
      </c>
      <c r="B74" s="57" t="s">
        <v>298</v>
      </c>
      <c r="C74" s="58">
        <f t="shared" si="4"/>
        <v>0</v>
      </c>
      <c r="D74" s="225">
        <v>0</v>
      </c>
      <c r="E74" s="446"/>
      <c r="F74" s="404">
        <f t="shared" si="62"/>
        <v>0</v>
      </c>
      <c r="G74" s="225"/>
      <c r="H74" s="257"/>
      <c r="I74" s="114">
        <f t="shared" si="63"/>
        <v>0</v>
      </c>
      <c r="J74" s="257"/>
      <c r="K74" s="60"/>
      <c r="L74" s="114">
        <f t="shared" si="64"/>
        <v>0</v>
      </c>
      <c r="M74" s="320"/>
      <c r="N74" s="60"/>
      <c r="O74" s="114">
        <f t="shared" si="65"/>
        <v>0</v>
      </c>
      <c r="P74" s="111"/>
    </row>
    <row r="75" spans="1:16" x14ac:dyDescent="0.25">
      <c r="A75" s="101">
        <v>2000</v>
      </c>
      <c r="B75" s="101" t="s">
        <v>65</v>
      </c>
      <c r="C75" s="102">
        <f t="shared" si="4"/>
        <v>46990</v>
      </c>
      <c r="D75" s="222">
        <f>SUM(D76,D83,D130,D164,D165,D172)</f>
        <v>46990</v>
      </c>
      <c r="E75" s="439">
        <f t="shared" ref="E75:F75" si="66">SUM(E76,E83,E130,E164,E165,E172)</f>
        <v>0</v>
      </c>
      <c r="F75" s="440">
        <f t="shared" si="66"/>
        <v>46990</v>
      </c>
      <c r="G75" s="222">
        <f>SUM(G76,G83,G130,G164,G165,G172)</f>
        <v>0</v>
      </c>
      <c r="H75" s="255">
        <f t="shared" ref="H75:I75" si="67">SUM(H76,H83,H130,H164,H165,H172)</f>
        <v>0</v>
      </c>
      <c r="I75" s="104">
        <f t="shared" si="67"/>
        <v>0</v>
      </c>
      <c r="J75" s="255">
        <f>SUM(J76,J83,J130,J164,J165,J172)</f>
        <v>0</v>
      </c>
      <c r="K75" s="103">
        <f t="shared" ref="K75:L75" si="68">SUM(K76,K83,K130,K164,K165,K172)</f>
        <v>0</v>
      </c>
      <c r="L75" s="104">
        <f t="shared" si="68"/>
        <v>0</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v>0</v>
      </c>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v>0</v>
      </c>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v>0</v>
      </c>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v>0</v>
      </c>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41390</v>
      </c>
      <c r="D83" s="223">
        <f>SUM(D84,D89,D95,D103,D112,D116,D122,D128)</f>
        <v>41390</v>
      </c>
      <c r="E83" s="441">
        <f t="shared" ref="E83:F83" si="90">SUM(E84,E89,E95,E103,E112,E116,E122,E128)</f>
        <v>0</v>
      </c>
      <c r="F83" s="408">
        <f t="shared" si="90"/>
        <v>41390</v>
      </c>
      <c r="G83" s="223">
        <f>SUM(G84,G89,G95,G103,G112,G116,G122,G128)</f>
        <v>0</v>
      </c>
      <c r="H83" s="106">
        <f t="shared" ref="H83:I83" si="91">SUM(H84,H89,H95,H103,H112,H116,H122,H128)</f>
        <v>0</v>
      </c>
      <c r="I83" s="117">
        <f t="shared" si="91"/>
        <v>0</v>
      </c>
      <c r="J83" s="106">
        <f>SUM(J84,J89,J95,J103,J112,J116,J122,J128)</f>
        <v>0</v>
      </c>
      <c r="K83" s="50">
        <f t="shared" ref="K83:L83" si="92">SUM(K84,K89,K95,K103,K112,K116,K122,K128)</f>
        <v>0</v>
      </c>
      <c r="L83" s="117">
        <f t="shared" si="92"/>
        <v>0</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v>0</v>
      </c>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hidden="1" x14ac:dyDescent="0.25">
      <c r="A86" s="38">
        <v>2212</v>
      </c>
      <c r="B86" s="57" t="s">
        <v>74</v>
      </c>
      <c r="C86" s="58">
        <f t="shared" si="98"/>
        <v>0</v>
      </c>
      <c r="D86" s="225">
        <v>0</v>
      </c>
      <c r="E86" s="446"/>
      <c r="F86" s="404">
        <f t="shared" si="99"/>
        <v>0</v>
      </c>
      <c r="G86" s="225"/>
      <c r="H86" s="257"/>
      <c r="I86" s="114">
        <f t="shared" si="100"/>
        <v>0</v>
      </c>
      <c r="J86" s="257"/>
      <c r="K86" s="60"/>
      <c r="L86" s="114">
        <f t="shared" si="101"/>
        <v>0</v>
      </c>
      <c r="M86" s="320"/>
      <c r="N86" s="60"/>
      <c r="O86" s="114">
        <f t="shared" si="102"/>
        <v>0</v>
      </c>
      <c r="P86" s="111"/>
    </row>
    <row r="87" spans="1:16" ht="24" hidden="1" x14ac:dyDescent="0.25">
      <c r="A87" s="38">
        <v>2214</v>
      </c>
      <c r="B87" s="57" t="s">
        <v>75</v>
      </c>
      <c r="C87" s="58">
        <f t="shared" si="98"/>
        <v>0</v>
      </c>
      <c r="D87" s="225">
        <v>0</v>
      </c>
      <c r="E87" s="446"/>
      <c r="F87" s="404">
        <f t="shared" si="99"/>
        <v>0</v>
      </c>
      <c r="G87" s="225"/>
      <c r="H87" s="257"/>
      <c r="I87" s="114">
        <f t="shared" si="100"/>
        <v>0</v>
      </c>
      <c r="J87" s="257"/>
      <c r="K87" s="60"/>
      <c r="L87" s="114">
        <f t="shared" si="101"/>
        <v>0</v>
      </c>
      <c r="M87" s="320"/>
      <c r="N87" s="60"/>
      <c r="O87" s="114">
        <f t="shared" si="102"/>
        <v>0</v>
      </c>
      <c r="P87" s="111"/>
    </row>
    <row r="88" spans="1:16" hidden="1" x14ac:dyDescent="0.25">
      <c r="A88" s="38">
        <v>2219</v>
      </c>
      <c r="B88" s="57" t="s">
        <v>76</v>
      </c>
      <c r="C88" s="58">
        <f t="shared" si="98"/>
        <v>0</v>
      </c>
      <c r="D88" s="225">
        <v>0</v>
      </c>
      <c r="E88" s="446"/>
      <c r="F88" s="404">
        <f t="shared" si="99"/>
        <v>0</v>
      </c>
      <c r="G88" s="225"/>
      <c r="H88" s="257"/>
      <c r="I88" s="114">
        <f t="shared" si="100"/>
        <v>0</v>
      </c>
      <c r="J88" s="257"/>
      <c r="K88" s="60"/>
      <c r="L88" s="114">
        <f t="shared" si="101"/>
        <v>0</v>
      </c>
      <c r="M88" s="320"/>
      <c r="N88" s="60"/>
      <c r="O88" s="114">
        <f t="shared" si="102"/>
        <v>0</v>
      </c>
      <c r="P88" s="111"/>
    </row>
    <row r="89" spans="1:16" ht="24" hidden="1" x14ac:dyDescent="0.25">
      <c r="A89" s="112">
        <v>2220</v>
      </c>
      <c r="B89" s="57" t="s">
        <v>77</v>
      </c>
      <c r="C89" s="58">
        <f t="shared" si="98"/>
        <v>0</v>
      </c>
      <c r="D89" s="226">
        <f>SUM(D90:D94)</f>
        <v>0</v>
      </c>
      <c r="E89" s="447">
        <f t="shared" ref="E89:F89" si="103">SUM(E90:E94)</f>
        <v>0</v>
      </c>
      <c r="F89" s="404">
        <f t="shared" si="103"/>
        <v>0</v>
      </c>
      <c r="G89" s="226">
        <f>SUM(G90:G94)</f>
        <v>0</v>
      </c>
      <c r="H89" s="120">
        <f t="shared" ref="H89:I89" si="104">SUM(H90:H94)</f>
        <v>0</v>
      </c>
      <c r="I89" s="114">
        <f t="shared" si="104"/>
        <v>0</v>
      </c>
      <c r="J89" s="120">
        <f>SUM(J90:J94)</f>
        <v>0</v>
      </c>
      <c r="K89" s="113">
        <f t="shared" ref="K89:L89" si="105">SUM(K90:K94)</f>
        <v>0</v>
      </c>
      <c r="L89" s="114">
        <f t="shared" si="105"/>
        <v>0</v>
      </c>
      <c r="M89" s="58">
        <f>SUM(M90:M94)</f>
        <v>0</v>
      </c>
      <c r="N89" s="113">
        <f t="shared" ref="N89:O89" si="106">SUM(N90:N94)</f>
        <v>0</v>
      </c>
      <c r="O89" s="114">
        <f t="shared" si="106"/>
        <v>0</v>
      </c>
      <c r="P89" s="111"/>
    </row>
    <row r="90" spans="1:16" ht="24" hidden="1" x14ac:dyDescent="0.25">
      <c r="A90" s="38">
        <v>2221</v>
      </c>
      <c r="B90" s="57" t="s">
        <v>289</v>
      </c>
      <c r="C90" s="58">
        <f t="shared" si="98"/>
        <v>0</v>
      </c>
      <c r="D90" s="225">
        <v>0</v>
      </c>
      <c r="E90" s="446"/>
      <c r="F90" s="404">
        <f t="shared" ref="F90:F94" si="107">D90+E90</f>
        <v>0</v>
      </c>
      <c r="G90" s="225"/>
      <c r="H90" s="257"/>
      <c r="I90" s="114">
        <f t="shared" ref="I90:I94" si="108">G90+H90</f>
        <v>0</v>
      </c>
      <c r="J90" s="257"/>
      <c r="K90" s="60"/>
      <c r="L90" s="114">
        <f t="shared" ref="L90:L94" si="109">J90+K90</f>
        <v>0</v>
      </c>
      <c r="M90" s="320"/>
      <c r="N90" s="60"/>
      <c r="O90" s="114">
        <f t="shared" ref="O90:O94" si="110">M90+N90</f>
        <v>0</v>
      </c>
      <c r="P90" s="111"/>
    </row>
    <row r="91" spans="1:16" hidden="1" x14ac:dyDescent="0.25">
      <c r="A91" s="38">
        <v>2222</v>
      </c>
      <c r="B91" s="57" t="s">
        <v>78</v>
      </c>
      <c r="C91" s="58">
        <f t="shared" si="98"/>
        <v>0</v>
      </c>
      <c r="D91" s="225">
        <v>0</v>
      </c>
      <c r="E91" s="446"/>
      <c r="F91" s="404">
        <f t="shared" si="107"/>
        <v>0</v>
      </c>
      <c r="G91" s="225"/>
      <c r="H91" s="257"/>
      <c r="I91" s="114">
        <f t="shared" si="108"/>
        <v>0</v>
      </c>
      <c r="J91" s="257"/>
      <c r="K91" s="60"/>
      <c r="L91" s="114">
        <f t="shared" si="109"/>
        <v>0</v>
      </c>
      <c r="M91" s="320"/>
      <c r="N91" s="60"/>
      <c r="O91" s="114">
        <f t="shared" si="110"/>
        <v>0</v>
      </c>
      <c r="P91" s="111"/>
    </row>
    <row r="92" spans="1:16" hidden="1" x14ac:dyDescent="0.25">
      <c r="A92" s="38">
        <v>2223</v>
      </c>
      <c r="B92" s="57" t="s">
        <v>79</v>
      </c>
      <c r="C92" s="58">
        <f t="shared" si="98"/>
        <v>0</v>
      </c>
      <c r="D92" s="225">
        <v>0</v>
      </c>
      <c r="E92" s="446"/>
      <c r="F92" s="404">
        <f t="shared" si="107"/>
        <v>0</v>
      </c>
      <c r="G92" s="225"/>
      <c r="H92" s="257"/>
      <c r="I92" s="114">
        <f t="shared" si="108"/>
        <v>0</v>
      </c>
      <c r="J92" s="257"/>
      <c r="K92" s="60"/>
      <c r="L92" s="114">
        <f t="shared" si="109"/>
        <v>0</v>
      </c>
      <c r="M92" s="320"/>
      <c r="N92" s="60"/>
      <c r="O92" s="114">
        <f t="shared" si="110"/>
        <v>0</v>
      </c>
      <c r="P92" s="111"/>
    </row>
    <row r="93" spans="1:16" ht="48" hidden="1" x14ac:dyDescent="0.25">
      <c r="A93" s="38">
        <v>2224</v>
      </c>
      <c r="B93" s="57" t="s">
        <v>299</v>
      </c>
      <c r="C93" s="58">
        <f t="shared" si="98"/>
        <v>0</v>
      </c>
      <c r="D93" s="225">
        <v>0</v>
      </c>
      <c r="E93" s="446"/>
      <c r="F93" s="404">
        <f t="shared" si="107"/>
        <v>0</v>
      </c>
      <c r="G93" s="225"/>
      <c r="H93" s="257"/>
      <c r="I93" s="114">
        <f t="shared" si="108"/>
        <v>0</v>
      </c>
      <c r="J93" s="257"/>
      <c r="K93" s="60"/>
      <c r="L93" s="114">
        <f t="shared" si="109"/>
        <v>0</v>
      </c>
      <c r="M93" s="320"/>
      <c r="N93" s="60"/>
      <c r="O93" s="114">
        <f t="shared" si="110"/>
        <v>0</v>
      </c>
      <c r="P93" s="111"/>
    </row>
    <row r="94" spans="1:16" ht="24" hidden="1" x14ac:dyDescent="0.25">
      <c r="A94" s="38">
        <v>2229</v>
      </c>
      <c r="B94" s="57" t="s">
        <v>80</v>
      </c>
      <c r="C94" s="58">
        <f t="shared" si="98"/>
        <v>0</v>
      </c>
      <c r="D94" s="225">
        <v>0</v>
      </c>
      <c r="E94" s="446"/>
      <c r="F94" s="404">
        <f t="shared" si="107"/>
        <v>0</v>
      </c>
      <c r="G94" s="225"/>
      <c r="H94" s="257"/>
      <c r="I94" s="114">
        <f t="shared" si="108"/>
        <v>0</v>
      </c>
      <c r="J94" s="257"/>
      <c r="K94" s="60"/>
      <c r="L94" s="114">
        <f t="shared" si="109"/>
        <v>0</v>
      </c>
      <c r="M94" s="320"/>
      <c r="N94" s="60"/>
      <c r="O94" s="114">
        <f t="shared" si="110"/>
        <v>0</v>
      </c>
      <c r="P94" s="111"/>
    </row>
    <row r="95" spans="1:16" ht="36" hidden="1" x14ac:dyDescent="0.25">
      <c r="A95" s="112">
        <v>2230</v>
      </c>
      <c r="B95" s="57" t="s">
        <v>81</v>
      </c>
      <c r="C95" s="58">
        <f t="shared" si="98"/>
        <v>0</v>
      </c>
      <c r="D95" s="226">
        <f>SUM(D96:D102)</f>
        <v>0</v>
      </c>
      <c r="E95" s="447">
        <f t="shared" ref="E95:F95" si="111">SUM(E96:E102)</f>
        <v>0</v>
      </c>
      <c r="F95" s="404">
        <f t="shared" si="111"/>
        <v>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v>0</v>
      </c>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v>0</v>
      </c>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v>0</v>
      </c>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v>0</v>
      </c>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v>0</v>
      </c>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v>0</v>
      </c>
      <c r="E101" s="446"/>
      <c r="F101" s="404">
        <f t="shared" si="115"/>
        <v>0</v>
      </c>
      <c r="G101" s="225"/>
      <c r="H101" s="257"/>
      <c r="I101" s="114">
        <f t="shared" si="116"/>
        <v>0</v>
      </c>
      <c r="J101" s="257"/>
      <c r="K101" s="60"/>
      <c r="L101" s="114">
        <f t="shared" si="117"/>
        <v>0</v>
      </c>
      <c r="M101" s="320"/>
      <c r="N101" s="60"/>
      <c r="O101" s="114">
        <f t="shared" si="118"/>
        <v>0</v>
      </c>
      <c r="P101" s="111"/>
    </row>
    <row r="102" spans="1:16" ht="24" hidden="1" x14ac:dyDescent="0.25">
      <c r="A102" s="38">
        <v>2239</v>
      </c>
      <c r="B102" s="57" t="s">
        <v>88</v>
      </c>
      <c r="C102" s="58">
        <f t="shared" si="98"/>
        <v>0</v>
      </c>
      <c r="D102" s="225">
        <v>0</v>
      </c>
      <c r="E102" s="446"/>
      <c r="F102" s="404">
        <f t="shared" si="115"/>
        <v>0</v>
      </c>
      <c r="G102" s="225"/>
      <c r="H102" s="257"/>
      <c r="I102" s="114">
        <f t="shared" si="116"/>
        <v>0</v>
      </c>
      <c r="J102" s="257"/>
      <c r="K102" s="60"/>
      <c r="L102" s="114">
        <f t="shared" si="117"/>
        <v>0</v>
      </c>
      <c r="M102" s="320"/>
      <c r="N102" s="60"/>
      <c r="O102" s="114">
        <f t="shared" si="118"/>
        <v>0</v>
      </c>
      <c r="P102" s="111"/>
    </row>
    <row r="103" spans="1:16" ht="36" x14ac:dyDescent="0.25">
      <c r="A103" s="112">
        <v>2240</v>
      </c>
      <c r="B103" s="57" t="s">
        <v>89</v>
      </c>
      <c r="C103" s="58">
        <f t="shared" si="98"/>
        <v>39187</v>
      </c>
      <c r="D103" s="226">
        <f>SUM(D104:D111)</f>
        <v>39187</v>
      </c>
      <c r="E103" s="447">
        <f t="shared" ref="E103:F103" si="119">SUM(E104:E111)</f>
        <v>0</v>
      </c>
      <c r="F103" s="404">
        <f t="shared" si="119"/>
        <v>39187</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v>0</v>
      </c>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v>0</v>
      </c>
      <c r="E105" s="446"/>
      <c r="F105" s="404">
        <f t="shared" si="123"/>
        <v>0</v>
      </c>
      <c r="G105" s="225"/>
      <c r="H105" s="257"/>
      <c r="I105" s="114">
        <f t="shared" si="124"/>
        <v>0</v>
      </c>
      <c r="J105" s="257"/>
      <c r="K105" s="60"/>
      <c r="L105" s="114">
        <f t="shared" si="125"/>
        <v>0</v>
      </c>
      <c r="M105" s="320"/>
      <c r="N105" s="60"/>
      <c r="O105" s="114">
        <f t="shared" si="126"/>
        <v>0</v>
      </c>
      <c r="P105" s="111"/>
    </row>
    <row r="106" spans="1:16" ht="24" x14ac:dyDescent="0.25">
      <c r="A106" s="38">
        <v>2243</v>
      </c>
      <c r="B106" s="57" t="s">
        <v>92</v>
      </c>
      <c r="C106" s="58">
        <f t="shared" si="98"/>
        <v>11637</v>
      </c>
      <c r="D106" s="225">
        <v>11637</v>
      </c>
      <c r="E106" s="446"/>
      <c r="F106" s="404">
        <f t="shared" si="123"/>
        <v>11637</v>
      </c>
      <c r="G106" s="225"/>
      <c r="H106" s="257"/>
      <c r="I106" s="114">
        <f t="shared" si="124"/>
        <v>0</v>
      </c>
      <c r="J106" s="257"/>
      <c r="K106" s="60"/>
      <c r="L106" s="114">
        <f t="shared" si="125"/>
        <v>0</v>
      </c>
      <c r="M106" s="320"/>
      <c r="N106" s="60"/>
      <c r="O106" s="114">
        <f t="shared" si="126"/>
        <v>0</v>
      </c>
      <c r="P106" s="111"/>
    </row>
    <row r="107" spans="1:16" x14ac:dyDescent="0.25">
      <c r="A107" s="38">
        <v>2244</v>
      </c>
      <c r="B107" s="57" t="s">
        <v>93</v>
      </c>
      <c r="C107" s="58">
        <f t="shared" si="98"/>
        <v>27550</v>
      </c>
      <c r="D107" s="225">
        <v>27550</v>
      </c>
      <c r="E107" s="446"/>
      <c r="F107" s="404">
        <f t="shared" si="123"/>
        <v>27550</v>
      </c>
      <c r="G107" s="225"/>
      <c r="H107" s="257"/>
      <c r="I107" s="114">
        <f t="shared" si="124"/>
        <v>0</v>
      </c>
      <c r="J107" s="257"/>
      <c r="K107" s="60"/>
      <c r="L107" s="114">
        <f t="shared" si="125"/>
        <v>0</v>
      </c>
      <c r="M107" s="320"/>
      <c r="N107" s="60"/>
      <c r="O107" s="114">
        <f t="shared" si="126"/>
        <v>0</v>
      </c>
      <c r="P107" s="111"/>
    </row>
    <row r="108" spans="1:16" ht="24" hidden="1" x14ac:dyDescent="0.25">
      <c r="A108" s="38">
        <v>2246</v>
      </c>
      <c r="B108" s="57" t="s">
        <v>94</v>
      </c>
      <c r="C108" s="58">
        <f t="shared" si="98"/>
        <v>0</v>
      </c>
      <c r="D108" s="225">
        <v>0</v>
      </c>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v>0</v>
      </c>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v>0</v>
      </c>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5">
      <c r="A111" s="38">
        <v>2249</v>
      </c>
      <c r="B111" s="57" t="s">
        <v>96</v>
      </c>
      <c r="C111" s="58">
        <f t="shared" si="98"/>
        <v>0</v>
      </c>
      <c r="D111" s="225">
        <v>0</v>
      </c>
      <c r="E111" s="446"/>
      <c r="F111" s="404">
        <f t="shared" si="123"/>
        <v>0</v>
      </c>
      <c r="G111" s="225"/>
      <c r="H111" s="257"/>
      <c r="I111" s="114">
        <f t="shared" si="124"/>
        <v>0</v>
      </c>
      <c r="J111" s="257"/>
      <c r="K111" s="60"/>
      <c r="L111" s="114">
        <f t="shared" si="125"/>
        <v>0</v>
      </c>
      <c r="M111" s="320"/>
      <c r="N111" s="60"/>
      <c r="O111" s="114">
        <f t="shared" si="126"/>
        <v>0</v>
      </c>
      <c r="P111" s="111"/>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v>0</v>
      </c>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v>0</v>
      </c>
      <c r="E114" s="446"/>
      <c r="F114" s="404">
        <f t="shared" si="131"/>
        <v>0</v>
      </c>
      <c r="G114" s="225"/>
      <c r="H114" s="257"/>
      <c r="I114" s="114">
        <f t="shared" si="132"/>
        <v>0</v>
      </c>
      <c r="J114" s="257"/>
      <c r="K114" s="60"/>
      <c r="L114" s="114">
        <f t="shared" si="133"/>
        <v>0</v>
      </c>
      <c r="M114" s="320"/>
      <c r="N114" s="60"/>
      <c r="O114" s="114">
        <f t="shared" si="134"/>
        <v>0</v>
      </c>
      <c r="P114" s="111"/>
    </row>
    <row r="115" spans="1:16" ht="24" hidden="1" x14ac:dyDescent="0.25">
      <c r="A115" s="38">
        <v>2259</v>
      </c>
      <c r="B115" s="57" t="s">
        <v>100</v>
      </c>
      <c r="C115" s="58">
        <f t="shared" si="98"/>
        <v>0</v>
      </c>
      <c r="D115" s="225">
        <v>0</v>
      </c>
      <c r="E115" s="446"/>
      <c r="F115" s="404">
        <f t="shared" si="131"/>
        <v>0</v>
      </c>
      <c r="G115" s="225"/>
      <c r="H115" s="257"/>
      <c r="I115" s="114">
        <f t="shared" si="132"/>
        <v>0</v>
      </c>
      <c r="J115" s="257"/>
      <c r="K115" s="60"/>
      <c r="L115" s="114">
        <f t="shared" si="133"/>
        <v>0</v>
      </c>
      <c r="M115" s="320"/>
      <c r="N115" s="60"/>
      <c r="O115" s="114">
        <f t="shared" si="134"/>
        <v>0</v>
      </c>
      <c r="P115" s="111"/>
    </row>
    <row r="116" spans="1:16" hidden="1" x14ac:dyDescent="0.25">
      <c r="A116" s="112">
        <v>2260</v>
      </c>
      <c r="B116" s="57" t="s">
        <v>101</v>
      </c>
      <c r="C116" s="58">
        <f t="shared" si="98"/>
        <v>0</v>
      </c>
      <c r="D116" s="226">
        <f>SUM(D117:D121)</f>
        <v>0</v>
      </c>
      <c r="E116" s="447">
        <f t="shared" ref="E116:F116" si="135">SUM(E117:E121)</f>
        <v>0</v>
      </c>
      <c r="F116" s="404">
        <f t="shared" si="135"/>
        <v>0</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v>0</v>
      </c>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v>0</v>
      </c>
      <c r="E118" s="446"/>
      <c r="F118" s="404">
        <f t="shared" si="139"/>
        <v>0</v>
      </c>
      <c r="G118" s="225"/>
      <c r="H118" s="257"/>
      <c r="I118" s="114">
        <f t="shared" si="140"/>
        <v>0</v>
      </c>
      <c r="J118" s="257"/>
      <c r="K118" s="60"/>
      <c r="L118" s="114">
        <f t="shared" si="141"/>
        <v>0</v>
      </c>
      <c r="M118" s="320"/>
      <c r="N118" s="60"/>
      <c r="O118" s="114">
        <f t="shared" si="142"/>
        <v>0</v>
      </c>
      <c r="P118" s="111"/>
    </row>
    <row r="119" spans="1:16" hidden="1" x14ac:dyDescent="0.25">
      <c r="A119" s="38">
        <v>2263</v>
      </c>
      <c r="B119" s="57" t="s">
        <v>104</v>
      </c>
      <c r="C119" s="58">
        <f t="shared" si="98"/>
        <v>0</v>
      </c>
      <c r="D119" s="225">
        <v>0</v>
      </c>
      <c r="E119" s="446"/>
      <c r="F119" s="404">
        <f t="shared" si="139"/>
        <v>0</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v>0</v>
      </c>
      <c r="E120" s="446"/>
      <c r="F120" s="404">
        <f t="shared" si="139"/>
        <v>0</v>
      </c>
      <c r="G120" s="225"/>
      <c r="H120" s="257"/>
      <c r="I120" s="114">
        <f t="shared" si="140"/>
        <v>0</v>
      </c>
      <c r="J120" s="257"/>
      <c r="K120" s="60"/>
      <c r="L120" s="114">
        <f t="shared" si="141"/>
        <v>0</v>
      </c>
      <c r="M120" s="320"/>
      <c r="N120" s="60"/>
      <c r="O120" s="114">
        <f t="shared" si="142"/>
        <v>0</v>
      </c>
      <c r="P120" s="111"/>
    </row>
    <row r="121" spans="1:16" hidden="1" x14ac:dyDescent="0.25">
      <c r="A121" s="38">
        <v>2269</v>
      </c>
      <c r="B121" s="57" t="s">
        <v>106</v>
      </c>
      <c r="C121" s="58">
        <f t="shared" si="98"/>
        <v>0</v>
      </c>
      <c r="D121" s="225">
        <v>0</v>
      </c>
      <c r="E121" s="446"/>
      <c r="F121" s="404">
        <f t="shared" si="139"/>
        <v>0</v>
      </c>
      <c r="G121" s="225"/>
      <c r="H121" s="257"/>
      <c r="I121" s="114">
        <f t="shared" si="140"/>
        <v>0</v>
      </c>
      <c r="J121" s="257"/>
      <c r="K121" s="60"/>
      <c r="L121" s="114">
        <f t="shared" si="141"/>
        <v>0</v>
      </c>
      <c r="M121" s="320"/>
      <c r="N121" s="60"/>
      <c r="O121" s="114">
        <f t="shared" si="142"/>
        <v>0</v>
      </c>
      <c r="P121" s="111"/>
    </row>
    <row r="122" spans="1:16" x14ac:dyDescent="0.25">
      <c r="A122" s="112">
        <v>2270</v>
      </c>
      <c r="B122" s="57" t="s">
        <v>107</v>
      </c>
      <c r="C122" s="58">
        <f t="shared" si="98"/>
        <v>2203</v>
      </c>
      <c r="D122" s="226">
        <f>SUM(D123:D127)</f>
        <v>2203</v>
      </c>
      <c r="E122" s="447">
        <f t="shared" ref="E122:F122" si="143">SUM(E123:E127)</f>
        <v>0</v>
      </c>
      <c r="F122" s="404">
        <f t="shared" si="143"/>
        <v>2203</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v>0</v>
      </c>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v>0</v>
      </c>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5">
      <c r="A125" s="38">
        <v>2275</v>
      </c>
      <c r="B125" s="57" t="s">
        <v>109</v>
      </c>
      <c r="C125" s="58">
        <f t="shared" si="98"/>
        <v>0</v>
      </c>
      <c r="D125" s="225">
        <v>0</v>
      </c>
      <c r="E125" s="446"/>
      <c r="F125" s="404">
        <f t="shared" si="147"/>
        <v>0</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v>0</v>
      </c>
      <c r="E126" s="446"/>
      <c r="F126" s="404">
        <f t="shared" si="147"/>
        <v>0</v>
      </c>
      <c r="G126" s="225"/>
      <c r="H126" s="257"/>
      <c r="I126" s="114">
        <f t="shared" si="148"/>
        <v>0</v>
      </c>
      <c r="J126" s="257"/>
      <c r="K126" s="60"/>
      <c r="L126" s="114">
        <f t="shared" si="149"/>
        <v>0</v>
      </c>
      <c r="M126" s="320"/>
      <c r="N126" s="60"/>
      <c r="O126" s="114">
        <f t="shared" si="150"/>
        <v>0</v>
      </c>
      <c r="P126" s="111"/>
    </row>
    <row r="127" spans="1:16" ht="24" x14ac:dyDescent="0.25">
      <c r="A127" s="38">
        <v>2279</v>
      </c>
      <c r="B127" s="57" t="s">
        <v>111</v>
      </c>
      <c r="C127" s="58">
        <f t="shared" si="98"/>
        <v>2203</v>
      </c>
      <c r="D127" s="225">
        <v>2203</v>
      </c>
      <c r="E127" s="446"/>
      <c r="F127" s="404">
        <f t="shared" si="147"/>
        <v>2203</v>
      </c>
      <c r="G127" s="225"/>
      <c r="H127" s="257"/>
      <c r="I127" s="114">
        <f t="shared" si="148"/>
        <v>0</v>
      </c>
      <c r="J127" s="257"/>
      <c r="K127" s="60"/>
      <c r="L127" s="114">
        <f t="shared" si="149"/>
        <v>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v>0</v>
      </c>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5">
      <c r="A130" s="45">
        <v>2300</v>
      </c>
      <c r="B130" s="105" t="s">
        <v>113</v>
      </c>
      <c r="C130" s="46">
        <f t="shared" si="98"/>
        <v>5600</v>
      </c>
      <c r="D130" s="223">
        <f>SUM(D131,D136,D140,D141,D144,D151,D159,D160,D163)</f>
        <v>5600</v>
      </c>
      <c r="E130" s="441">
        <f t="shared" ref="E130:F130" si="152">SUM(E131,E136,E140,E141,E144,E151,E159,E160,E163)</f>
        <v>0</v>
      </c>
      <c r="F130" s="408">
        <f t="shared" si="152"/>
        <v>5600</v>
      </c>
      <c r="G130" s="223">
        <f>SUM(G131,G136,G140,G141,G144,G151,G159,G160,G163)</f>
        <v>0</v>
      </c>
      <c r="H130" s="106">
        <f t="shared" ref="H130:I130" si="153">SUM(H131,H136,H140,H141,H144,H151,H159,H160,H163)</f>
        <v>0</v>
      </c>
      <c r="I130" s="117">
        <f t="shared" si="153"/>
        <v>0</v>
      </c>
      <c r="J130" s="106">
        <f>SUM(J131,J136,J140,J141,J144,J151,J159,J160,J163)</f>
        <v>0</v>
      </c>
      <c r="K130" s="50">
        <f t="shared" ref="K130:L130" si="154">SUM(K131,K136,K140,K141,K144,K151,K159,K160,K163)</f>
        <v>0</v>
      </c>
      <c r="L130" s="117">
        <f t="shared" si="154"/>
        <v>0</v>
      </c>
      <c r="M130" s="46">
        <f>SUM(M131,M136,M140,M141,M144,M151,M159,M160,M163)</f>
        <v>0</v>
      </c>
      <c r="N130" s="50">
        <f t="shared" ref="N130:O130" si="155">SUM(N131,N136,N140,N141,N144,N151,N159,N160,N163)</f>
        <v>0</v>
      </c>
      <c r="O130" s="117">
        <f t="shared" si="155"/>
        <v>0</v>
      </c>
      <c r="P130" s="122"/>
    </row>
    <row r="131" spans="1:16" ht="24" x14ac:dyDescent="0.25">
      <c r="A131" s="736">
        <v>2310</v>
      </c>
      <c r="B131" s="52" t="s">
        <v>114</v>
      </c>
      <c r="C131" s="53">
        <f t="shared" si="98"/>
        <v>5000</v>
      </c>
      <c r="D131" s="228">
        <f t="shared" ref="D131:O131" si="156">SUM(D132:D135)</f>
        <v>5000</v>
      </c>
      <c r="E131" s="449">
        <f t="shared" si="156"/>
        <v>0</v>
      </c>
      <c r="F131" s="445">
        <f t="shared" si="156"/>
        <v>5000</v>
      </c>
      <c r="G131" s="228">
        <f t="shared" si="156"/>
        <v>0</v>
      </c>
      <c r="H131" s="259">
        <f t="shared" si="156"/>
        <v>0</v>
      </c>
      <c r="I131" s="119">
        <f t="shared" si="156"/>
        <v>0</v>
      </c>
      <c r="J131" s="259">
        <f t="shared" si="156"/>
        <v>0</v>
      </c>
      <c r="K131" s="118">
        <f t="shared" si="156"/>
        <v>0</v>
      </c>
      <c r="L131" s="119">
        <f t="shared" si="156"/>
        <v>0</v>
      </c>
      <c r="M131" s="53">
        <f t="shared" si="156"/>
        <v>0</v>
      </c>
      <c r="N131" s="118">
        <f t="shared" si="156"/>
        <v>0</v>
      </c>
      <c r="O131" s="119">
        <f t="shared" si="156"/>
        <v>0</v>
      </c>
      <c r="P131" s="110"/>
    </row>
    <row r="132" spans="1:16" hidden="1" x14ac:dyDescent="0.25">
      <c r="A132" s="38">
        <v>2311</v>
      </c>
      <c r="B132" s="57" t="s">
        <v>115</v>
      </c>
      <c r="C132" s="58">
        <f t="shared" si="98"/>
        <v>0</v>
      </c>
      <c r="D132" s="225">
        <v>0</v>
      </c>
      <c r="E132" s="446"/>
      <c r="F132" s="404">
        <f t="shared" ref="F132:F135" si="157">D132+E132</f>
        <v>0</v>
      </c>
      <c r="G132" s="225"/>
      <c r="H132" s="257"/>
      <c r="I132" s="114">
        <f t="shared" ref="I132:I135" si="158">G132+H132</f>
        <v>0</v>
      </c>
      <c r="J132" s="257"/>
      <c r="K132" s="60"/>
      <c r="L132" s="114">
        <f t="shared" ref="L132:L135" si="159">J132+K132</f>
        <v>0</v>
      </c>
      <c r="M132" s="320"/>
      <c r="N132" s="60"/>
      <c r="O132" s="114">
        <f t="shared" ref="O132:O135" si="160">M132+N132</f>
        <v>0</v>
      </c>
      <c r="P132" s="111"/>
    </row>
    <row r="133" spans="1:16" x14ac:dyDescent="0.25">
      <c r="A133" s="38">
        <v>2312</v>
      </c>
      <c r="B133" s="57" t="s">
        <v>116</v>
      </c>
      <c r="C133" s="58">
        <f t="shared" si="98"/>
        <v>5000</v>
      </c>
      <c r="D133" s="225">
        <v>5000</v>
      </c>
      <c r="E133" s="446"/>
      <c r="F133" s="404">
        <f t="shared" si="157"/>
        <v>5000</v>
      </c>
      <c r="G133" s="225"/>
      <c r="H133" s="257"/>
      <c r="I133" s="114">
        <f t="shared" si="158"/>
        <v>0</v>
      </c>
      <c r="J133" s="257"/>
      <c r="K133" s="60"/>
      <c r="L133" s="114">
        <f t="shared" si="159"/>
        <v>0</v>
      </c>
      <c r="M133" s="320"/>
      <c r="N133" s="60"/>
      <c r="O133" s="114">
        <f t="shared" si="160"/>
        <v>0</v>
      </c>
      <c r="P133" s="111"/>
    </row>
    <row r="134" spans="1:16" hidden="1" x14ac:dyDescent="0.25">
      <c r="A134" s="38">
        <v>2313</v>
      </c>
      <c r="B134" s="57" t="s">
        <v>117</v>
      </c>
      <c r="C134" s="58">
        <f t="shared" si="98"/>
        <v>0</v>
      </c>
      <c r="D134" s="225">
        <v>0</v>
      </c>
      <c r="E134" s="446"/>
      <c r="F134" s="404">
        <f t="shared" si="157"/>
        <v>0</v>
      </c>
      <c r="G134" s="225"/>
      <c r="H134" s="257"/>
      <c r="I134" s="114">
        <f t="shared" si="158"/>
        <v>0</v>
      </c>
      <c r="J134" s="257"/>
      <c r="K134" s="60"/>
      <c r="L134" s="114">
        <f t="shared" si="159"/>
        <v>0</v>
      </c>
      <c r="M134" s="320"/>
      <c r="N134" s="60"/>
      <c r="O134" s="114">
        <f t="shared" si="160"/>
        <v>0</v>
      </c>
      <c r="P134" s="111"/>
    </row>
    <row r="135" spans="1:16" ht="36" hidden="1" customHeight="1" x14ac:dyDescent="0.25">
      <c r="A135" s="38">
        <v>2314</v>
      </c>
      <c r="B135" s="57" t="s">
        <v>291</v>
      </c>
      <c r="C135" s="58">
        <f t="shared" si="98"/>
        <v>0</v>
      </c>
      <c r="D135" s="225">
        <v>0</v>
      </c>
      <c r="E135" s="446"/>
      <c r="F135" s="404">
        <f t="shared" si="157"/>
        <v>0</v>
      </c>
      <c r="G135" s="225"/>
      <c r="H135" s="257"/>
      <c r="I135" s="114">
        <f t="shared" si="158"/>
        <v>0</v>
      </c>
      <c r="J135" s="257"/>
      <c r="K135" s="60"/>
      <c r="L135" s="114">
        <f t="shared" si="159"/>
        <v>0</v>
      </c>
      <c r="M135" s="320"/>
      <c r="N135" s="60"/>
      <c r="O135" s="114">
        <f t="shared" si="160"/>
        <v>0</v>
      </c>
      <c r="P135" s="111"/>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v>0</v>
      </c>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hidden="1" x14ac:dyDescent="0.25">
      <c r="A138" s="38">
        <v>2322</v>
      </c>
      <c r="B138" s="57" t="s">
        <v>120</v>
      </c>
      <c r="C138" s="58">
        <f t="shared" si="98"/>
        <v>0</v>
      </c>
      <c r="D138" s="225">
        <v>0</v>
      </c>
      <c r="E138" s="446"/>
      <c r="F138" s="404">
        <f t="shared" si="165"/>
        <v>0</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v>0</v>
      </c>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v>0</v>
      </c>
      <c r="E140" s="446"/>
      <c r="F140" s="404">
        <f t="shared" si="165"/>
        <v>0</v>
      </c>
      <c r="G140" s="225"/>
      <c r="H140" s="257"/>
      <c r="I140" s="114">
        <f t="shared" si="166"/>
        <v>0</v>
      </c>
      <c r="J140" s="257"/>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v>0</v>
      </c>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v>0</v>
      </c>
      <c r="E143" s="446"/>
      <c r="F143" s="404">
        <f t="shared" si="173"/>
        <v>0</v>
      </c>
      <c r="G143" s="225"/>
      <c r="H143" s="257"/>
      <c r="I143" s="114">
        <f t="shared" si="174"/>
        <v>0</v>
      </c>
      <c r="J143" s="257"/>
      <c r="K143" s="60"/>
      <c r="L143" s="114">
        <f t="shared" si="175"/>
        <v>0</v>
      </c>
      <c r="M143" s="320"/>
      <c r="N143" s="60"/>
      <c r="O143" s="114">
        <f t="shared" si="176"/>
        <v>0</v>
      </c>
      <c r="P143" s="111"/>
    </row>
    <row r="144" spans="1:16" ht="24" hidden="1" x14ac:dyDescent="0.25">
      <c r="A144" s="107">
        <v>2350</v>
      </c>
      <c r="B144" s="78" t="s">
        <v>125</v>
      </c>
      <c r="C144" s="84">
        <f t="shared" si="98"/>
        <v>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0</v>
      </c>
      <c r="K144" s="108">
        <f t="shared" ref="K144:L144" si="179">SUM(K145:K150)</f>
        <v>0</v>
      </c>
      <c r="L144" s="109">
        <f t="shared" si="179"/>
        <v>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v>0</v>
      </c>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hidden="1" x14ac:dyDescent="0.25">
      <c r="A146" s="38">
        <v>2352</v>
      </c>
      <c r="B146" s="57" t="s">
        <v>127</v>
      </c>
      <c r="C146" s="58">
        <f t="shared" si="98"/>
        <v>0</v>
      </c>
      <c r="D146" s="225">
        <v>0</v>
      </c>
      <c r="E146" s="446"/>
      <c r="F146" s="404">
        <f t="shared" si="181"/>
        <v>0</v>
      </c>
      <c r="G146" s="225"/>
      <c r="H146" s="257"/>
      <c r="I146" s="114">
        <f t="shared" si="182"/>
        <v>0</v>
      </c>
      <c r="J146" s="257"/>
      <c r="K146" s="60"/>
      <c r="L146" s="114">
        <f t="shared" si="183"/>
        <v>0</v>
      </c>
      <c r="M146" s="320"/>
      <c r="N146" s="60"/>
      <c r="O146" s="114">
        <f t="shared" si="184"/>
        <v>0</v>
      </c>
      <c r="P146" s="111"/>
    </row>
    <row r="147" spans="1:16" ht="24" hidden="1" x14ac:dyDescent="0.25">
      <c r="A147" s="38">
        <v>2353</v>
      </c>
      <c r="B147" s="57" t="s">
        <v>128</v>
      </c>
      <c r="C147" s="58">
        <f t="shared" si="98"/>
        <v>0</v>
      </c>
      <c r="D147" s="225">
        <v>0</v>
      </c>
      <c r="E147" s="446"/>
      <c r="F147" s="404">
        <f t="shared" si="181"/>
        <v>0</v>
      </c>
      <c r="G147" s="225"/>
      <c r="H147" s="257"/>
      <c r="I147" s="114">
        <f t="shared" si="182"/>
        <v>0</v>
      </c>
      <c r="J147" s="257"/>
      <c r="K147" s="60"/>
      <c r="L147" s="114">
        <f t="shared" si="183"/>
        <v>0</v>
      </c>
      <c r="M147" s="320"/>
      <c r="N147" s="60"/>
      <c r="O147" s="114">
        <f t="shared" si="184"/>
        <v>0</v>
      </c>
      <c r="P147" s="111"/>
    </row>
    <row r="148" spans="1:16" ht="24" hidden="1" x14ac:dyDescent="0.25">
      <c r="A148" s="38">
        <v>2354</v>
      </c>
      <c r="B148" s="57" t="s">
        <v>129</v>
      </c>
      <c r="C148" s="58">
        <f t="shared" si="98"/>
        <v>0</v>
      </c>
      <c r="D148" s="225">
        <v>0</v>
      </c>
      <c r="E148" s="446"/>
      <c r="F148" s="404">
        <f t="shared" si="181"/>
        <v>0</v>
      </c>
      <c r="G148" s="225"/>
      <c r="H148" s="257"/>
      <c r="I148" s="114">
        <f t="shared" si="182"/>
        <v>0</v>
      </c>
      <c r="J148" s="257"/>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v>0</v>
      </c>
      <c r="E149" s="446"/>
      <c r="F149" s="404">
        <f t="shared" si="181"/>
        <v>0</v>
      </c>
      <c r="G149" s="225"/>
      <c r="H149" s="257"/>
      <c r="I149" s="114">
        <f t="shared" si="182"/>
        <v>0</v>
      </c>
      <c r="J149" s="257"/>
      <c r="K149" s="60"/>
      <c r="L149" s="114">
        <f t="shared" si="183"/>
        <v>0</v>
      </c>
      <c r="M149" s="320"/>
      <c r="N149" s="60"/>
      <c r="O149" s="114">
        <f t="shared" si="184"/>
        <v>0</v>
      </c>
      <c r="P149" s="111"/>
    </row>
    <row r="150" spans="1:16" ht="24" hidden="1" x14ac:dyDescent="0.25">
      <c r="A150" s="38">
        <v>2359</v>
      </c>
      <c r="B150" s="57" t="s">
        <v>131</v>
      </c>
      <c r="C150" s="58">
        <f t="shared" si="185"/>
        <v>0</v>
      </c>
      <c r="D150" s="225">
        <v>0</v>
      </c>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v>0</v>
      </c>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v>0</v>
      </c>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v>0</v>
      </c>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v>0</v>
      </c>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v>0</v>
      </c>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v>0</v>
      </c>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v>0</v>
      </c>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5">
      <c r="A159" s="107">
        <v>2370</v>
      </c>
      <c r="B159" s="78" t="s">
        <v>140</v>
      </c>
      <c r="C159" s="84">
        <f t="shared" si="185"/>
        <v>0</v>
      </c>
      <c r="D159" s="227">
        <v>0</v>
      </c>
      <c r="E159" s="448"/>
      <c r="F159" s="443">
        <f t="shared" si="190"/>
        <v>0</v>
      </c>
      <c r="G159" s="227"/>
      <c r="H159" s="258"/>
      <c r="I159" s="109">
        <f t="shared" si="191"/>
        <v>0</v>
      </c>
      <c r="J159" s="258"/>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v>0</v>
      </c>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v>0</v>
      </c>
      <c r="E162" s="446"/>
      <c r="F162" s="404">
        <f t="shared" si="198"/>
        <v>0</v>
      </c>
      <c r="G162" s="225"/>
      <c r="H162" s="257"/>
      <c r="I162" s="114">
        <f t="shared" si="199"/>
        <v>0</v>
      </c>
      <c r="J162" s="257"/>
      <c r="K162" s="60"/>
      <c r="L162" s="114">
        <f t="shared" si="200"/>
        <v>0</v>
      </c>
      <c r="M162" s="320"/>
      <c r="N162" s="60"/>
      <c r="O162" s="114">
        <f t="shared" si="201"/>
        <v>0</v>
      </c>
      <c r="P162" s="111"/>
    </row>
    <row r="163" spans="1:16" x14ac:dyDescent="0.25">
      <c r="A163" s="107">
        <v>2390</v>
      </c>
      <c r="B163" s="78" t="s">
        <v>144</v>
      </c>
      <c r="C163" s="84">
        <f t="shared" si="185"/>
        <v>600</v>
      </c>
      <c r="D163" s="227">
        <v>600</v>
      </c>
      <c r="E163" s="448"/>
      <c r="F163" s="443">
        <f t="shared" si="198"/>
        <v>600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v>0</v>
      </c>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v>0</v>
      </c>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v>0</v>
      </c>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v>0</v>
      </c>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v>0</v>
      </c>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v>0</v>
      </c>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v>0</v>
      </c>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v>0</v>
      </c>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v>0</v>
      </c>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v>0</v>
      </c>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v>0</v>
      </c>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v>0</v>
      </c>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v>0</v>
      </c>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v>0</v>
      </c>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v>0</v>
      </c>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v>0</v>
      </c>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v>0</v>
      </c>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v>0</v>
      </c>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v>0</v>
      </c>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1078608</v>
      </c>
      <c r="D194" s="221">
        <f>SUM(D195,D230,D269)</f>
        <v>1063658</v>
      </c>
      <c r="E194" s="437">
        <f t="shared" ref="E194:F194" si="251">SUM(E195,E230,E269)</f>
        <v>14950</v>
      </c>
      <c r="F194" s="438">
        <f t="shared" si="251"/>
        <v>1078608</v>
      </c>
      <c r="G194" s="221">
        <f>SUM(G195,G230,G269)</f>
        <v>0</v>
      </c>
      <c r="H194" s="254">
        <f t="shared" ref="H194:I194" si="252">SUM(H195,H230,H269)</f>
        <v>0</v>
      </c>
      <c r="I194" s="100">
        <f t="shared" si="252"/>
        <v>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86"/>
    </row>
    <row r="195" spans="1:16" x14ac:dyDescent="0.25">
      <c r="A195" s="101">
        <v>5000</v>
      </c>
      <c r="B195" s="101" t="s">
        <v>175</v>
      </c>
      <c r="C195" s="102">
        <f t="shared" si="185"/>
        <v>1078608</v>
      </c>
      <c r="D195" s="222">
        <f>D196+D204</f>
        <v>1063658</v>
      </c>
      <c r="E195" s="439">
        <f t="shared" ref="E195:F195" si="255">E196+E204</f>
        <v>14950</v>
      </c>
      <c r="F195" s="440">
        <f t="shared" si="255"/>
        <v>1078608</v>
      </c>
      <c r="G195" s="222">
        <f>G196+G204</f>
        <v>0</v>
      </c>
      <c r="H195" s="255">
        <f t="shared" ref="H195:I195" si="256">H196+H204</f>
        <v>0</v>
      </c>
      <c r="I195" s="104">
        <f t="shared" si="256"/>
        <v>0</v>
      </c>
      <c r="J195" s="255">
        <f>J196+J204</f>
        <v>0</v>
      </c>
      <c r="K195" s="103">
        <f t="shared" ref="K195:L195" si="257">K196+K204</f>
        <v>0</v>
      </c>
      <c r="L195" s="104">
        <f t="shared" si="257"/>
        <v>0</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v>0</v>
      </c>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v>0</v>
      </c>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v>0</v>
      </c>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v>0</v>
      </c>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v>0</v>
      </c>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v>0</v>
      </c>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1078608</v>
      </c>
      <c r="D204" s="223">
        <f>D205+D215+D216+D225+D226+D227+D229</f>
        <v>1063658</v>
      </c>
      <c r="E204" s="441">
        <f t="shared" ref="E204:F204" si="271">E205+E215+E216+E225+E226+E227+E229</f>
        <v>14950</v>
      </c>
      <c r="F204" s="408">
        <f t="shared" si="271"/>
        <v>1078608</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v>0</v>
      </c>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v>0</v>
      </c>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v>0</v>
      </c>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v>0</v>
      </c>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v>0</v>
      </c>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v>0</v>
      </c>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v>0</v>
      </c>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v>0</v>
      </c>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v>0</v>
      </c>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v>0</v>
      </c>
      <c r="E215" s="446"/>
      <c r="F215" s="404">
        <f t="shared" si="279"/>
        <v>0</v>
      </c>
      <c r="G215" s="225"/>
      <c r="H215" s="257"/>
      <c r="I215" s="114">
        <f t="shared" si="280"/>
        <v>0</v>
      </c>
      <c r="J215" s="257"/>
      <c r="K215" s="60"/>
      <c r="L215" s="114">
        <f t="shared" si="281"/>
        <v>0</v>
      </c>
      <c r="M215" s="320"/>
      <c r="N215" s="60"/>
      <c r="O215" s="114">
        <f t="shared" si="282"/>
        <v>0</v>
      </c>
      <c r="P215" s="111"/>
    </row>
    <row r="216" spans="1:16" x14ac:dyDescent="0.25">
      <c r="A216" s="112">
        <v>5230</v>
      </c>
      <c r="B216" s="57" t="s">
        <v>196</v>
      </c>
      <c r="C216" s="58">
        <f t="shared" si="283"/>
        <v>36647</v>
      </c>
      <c r="D216" s="226">
        <f>SUM(D217:D224)</f>
        <v>36647</v>
      </c>
      <c r="E216" s="447">
        <f t="shared" ref="E216:F216" si="284">SUM(E217:E224)</f>
        <v>0</v>
      </c>
      <c r="F216" s="404">
        <f t="shared" si="284"/>
        <v>36647</v>
      </c>
      <c r="G216" s="226">
        <f>SUM(G217:G224)</f>
        <v>0</v>
      </c>
      <c r="H216" s="120">
        <f t="shared" ref="H216:I216" si="285">SUM(H217:H224)</f>
        <v>0</v>
      </c>
      <c r="I216" s="114">
        <f t="shared" si="285"/>
        <v>0</v>
      </c>
      <c r="J216" s="120">
        <f>SUM(J217:J224)</f>
        <v>0</v>
      </c>
      <c r="K216" s="113">
        <f t="shared" ref="K216:L216" si="286">SUM(K217:K224)</f>
        <v>0</v>
      </c>
      <c r="L216" s="114">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v>0</v>
      </c>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v>0</v>
      </c>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5">
      <c r="A219" s="38">
        <v>5233</v>
      </c>
      <c r="B219" s="57" t="s">
        <v>199</v>
      </c>
      <c r="C219" s="58">
        <f t="shared" si="283"/>
        <v>0</v>
      </c>
      <c r="D219" s="225">
        <v>0</v>
      </c>
      <c r="E219" s="446"/>
      <c r="F219" s="404">
        <f t="shared" si="288"/>
        <v>0</v>
      </c>
      <c r="G219" s="225"/>
      <c r="H219" s="257"/>
      <c r="I219" s="114">
        <f t="shared" si="289"/>
        <v>0</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v>0</v>
      </c>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v>0</v>
      </c>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v>0</v>
      </c>
      <c r="E222" s="446"/>
      <c r="F222" s="404">
        <f t="shared" si="288"/>
        <v>0</v>
      </c>
      <c r="G222" s="225"/>
      <c r="H222" s="257"/>
      <c r="I222" s="114">
        <f t="shared" si="289"/>
        <v>0</v>
      </c>
      <c r="J222" s="257"/>
      <c r="K222" s="60"/>
      <c r="L222" s="114">
        <f t="shared" si="290"/>
        <v>0</v>
      </c>
      <c r="M222" s="320"/>
      <c r="N222" s="60"/>
      <c r="O222" s="114">
        <f t="shared" si="291"/>
        <v>0</v>
      </c>
      <c r="P222" s="111"/>
    </row>
    <row r="223" spans="1:16" ht="24" hidden="1" x14ac:dyDescent="0.25">
      <c r="A223" s="38">
        <v>5238</v>
      </c>
      <c r="B223" s="57" t="s">
        <v>203</v>
      </c>
      <c r="C223" s="58">
        <f t="shared" si="283"/>
        <v>0</v>
      </c>
      <c r="D223" s="225">
        <v>0</v>
      </c>
      <c r="E223" s="446"/>
      <c r="F223" s="404">
        <f t="shared" si="288"/>
        <v>0</v>
      </c>
      <c r="G223" s="225"/>
      <c r="H223" s="257"/>
      <c r="I223" s="114">
        <f t="shared" si="289"/>
        <v>0</v>
      </c>
      <c r="J223" s="257"/>
      <c r="K223" s="60"/>
      <c r="L223" s="114">
        <f t="shared" si="290"/>
        <v>0</v>
      </c>
      <c r="M223" s="320"/>
      <c r="N223" s="60"/>
      <c r="O223" s="114">
        <f t="shared" si="291"/>
        <v>0</v>
      </c>
      <c r="P223" s="111"/>
    </row>
    <row r="224" spans="1:16" ht="24" x14ac:dyDescent="0.25">
      <c r="A224" s="38">
        <v>5239</v>
      </c>
      <c r="B224" s="57" t="s">
        <v>204</v>
      </c>
      <c r="C224" s="58">
        <f t="shared" si="283"/>
        <v>36647</v>
      </c>
      <c r="D224" s="225">
        <v>36647</v>
      </c>
      <c r="E224" s="446"/>
      <c r="F224" s="404">
        <f t="shared" si="288"/>
        <v>36647</v>
      </c>
      <c r="G224" s="225"/>
      <c r="H224" s="257"/>
      <c r="I224" s="114">
        <f t="shared" si="289"/>
        <v>0</v>
      </c>
      <c r="J224" s="257"/>
      <c r="K224" s="60"/>
      <c r="L224" s="114">
        <f t="shared" si="290"/>
        <v>0</v>
      </c>
      <c r="M224" s="320"/>
      <c r="N224" s="60"/>
      <c r="O224" s="114">
        <f t="shared" si="291"/>
        <v>0</v>
      </c>
      <c r="P224" s="111"/>
    </row>
    <row r="225" spans="1:16" ht="24" x14ac:dyDescent="0.25">
      <c r="A225" s="112">
        <v>5240</v>
      </c>
      <c r="B225" s="57" t="s">
        <v>205</v>
      </c>
      <c r="C225" s="58">
        <f t="shared" si="283"/>
        <v>552860</v>
      </c>
      <c r="D225" s="225">
        <v>552860</v>
      </c>
      <c r="E225" s="446"/>
      <c r="F225" s="404">
        <f t="shared" si="288"/>
        <v>552860</v>
      </c>
      <c r="G225" s="225"/>
      <c r="H225" s="257"/>
      <c r="I225" s="114">
        <f t="shared" si="289"/>
        <v>0</v>
      </c>
      <c r="J225" s="257"/>
      <c r="K225" s="60"/>
      <c r="L225" s="114">
        <f t="shared" si="290"/>
        <v>0</v>
      </c>
      <c r="M225" s="320"/>
      <c r="N225" s="60"/>
      <c r="O225" s="114">
        <f t="shared" si="291"/>
        <v>0</v>
      </c>
      <c r="P225" s="111"/>
    </row>
    <row r="226" spans="1:16" x14ac:dyDescent="0.25">
      <c r="A226" s="112">
        <v>5250</v>
      </c>
      <c r="B226" s="57" t="s">
        <v>206</v>
      </c>
      <c r="C226" s="58">
        <f t="shared" si="283"/>
        <v>489101</v>
      </c>
      <c r="D226" s="225">
        <f>452123+22028</f>
        <v>474151</v>
      </c>
      <c r="E226" s="446">
        <f>-12100-21107-57501-15500-125000-5412+12100+21107+72451+15500+125000+5412</f>
        <v>14950</v>
      </c>
      <c r="F226" s="404">
        <f t="shared" si="288"/>
        <v>489101</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v>0</v>
      </c>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v>0</v>
      </c>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v>0</v>
      </c>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v>0</v>
      </c>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v>0</v>
      </c>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v>0</v>
      </c>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v>0</v>
      </c>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v>0</v>
      </c>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v>0</v>
      </c>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v>0</v>
      </c>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v>0</v>
      </c>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v>0</v>
      </c>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v>0</v>
      </c>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v>0</v>
      </c>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v>0</v>
      </c>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v>0</v>
      </c>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v>0</v>
      </c>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v>0</v>
      </c>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v>0</v>
      </c>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v>0</v>
      </c>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v>0</v>
      </c>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v>0</v>
      </c>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v>0</v>
      </c>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v>0</v>
      </c>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v>0</v>
      </c>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v>0</v>
      </c>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v>0</v>
      </c>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v>0</v>
      </c>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v>0</v>
      </c>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v>0</v>
      </c>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v>0</v>
      </c>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v>0</v>
      </c>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v>0</v>
      </c>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v>0</v>
      </c>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v>0</v>
      </c>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v>0</v>
      </c>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v>0</v>
      </c>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v>0</v>
      </c>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v>0</v>
      </c>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v>0</v>
      </c>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v>0</v>
      </c>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1125598</v>
      </c>
      <c r="D286" s="235">
        <f t="shared" ref="D286:O286" si="382">SUM(D283,D269,D230,D195,D187,D173,D75,D53)</f>
        <v>1110648</v>
      </c>
      <c r="E286" s="459">
        <f t="shared" si="382"/>
        <v>14950</v>
      </c>
      <c r="F286" s="460">
        <f t="shared" si="382"/>
        <v>1125598</v>
      </c>
      <c r="G286" s="235">
        <f t="shared" si="382"/>
        <v>0</v>
      </c>
      <c r="H286" s="172">
        <f t="shared" si="382"/>
        <v>0</v>
      </c>
      <c r="I286" s="291">
        <f t="shared" si="382"/>
        <v>0</v>
      </c>
      <c r="J286" s="172">
        <f t="shared" si="382"/>
        <v>0</v>
      </c>
      <c r="K286" s="171">
        <f t="shared" si="382"/>
        <v>0</v>
      </c>
      <c r="L286" s="291">
        <f t="shared" si="382"/>
        <v>0</v>
      </c>
      <c r="M286" s="308">
        <f t="shared" si="382"/>
        <v>0</v>
      </c>
      <c r="N286" s="171">
        <f t="shared" si="382"/>
        <v>0</v>
      </c>
      <c r="O286" s="291">
        <f t="shared" si="382"/>
        <v>0</v>
      </c>
      <c r="P286" s="388"/>
    </row>
    <row r="287" spans="1:16" s="21" customFormat="1" ht="13.5" hidden="1" thickTop="1" thickBot="1" x14ac:dyDescent="0.3">
      <c r="A287" s="951" t="s">
        <v>262</v>
      </c>
      <c r="B287" s="952"/>
      <c r="C287" s="179">
        <f t="shared" si="368"/>
        <v>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0</v>
      </c>
      <c r="L287" s="292">
        <f t="shared" si="385"/>
        <v>0</v>
      </c>
      <c r="M287" s="179">
        <f>M45-M51</f>
        <v>0</v>
      </c>
      <c r="N287" s="174">
        <f t="shared" ref="N287:O287" si="386">N45-N51</f>
        <v>0</v>
      </c>
      <c r="O287" s="292">
        <f t="shared" si="386"/>
        <v>0</v>
      </c>
      <c r="P287" s="389"/>
    </row>
    <row r="288" spans="1:16" s="21" customFormat="1" ht="12.75" hidden="1" thickTop="1" x14ac:dyDescent="0.25">
      <c r="A288" s="953" t="s">
        <v>263</v>
      </c>
      <c r="B288" s="954"/>
      <c r="C288" s="160">
        <f t="shared" si="368"/>
        <v>0</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0</v>
      </c>
      <c r="L288" s="158">
        <f t="shared" si="387"/>
        <v>0</v>
      </c>
      <c r="M288" s="160">
        <f t="shared" si="387"/>
        <v>0</v>
      </c>
      <c r="N288" s="157">
        <f t="shared" si="387"/>
        <v>0</v>
      </c>
      <c r="O288" s="158">
        <f t="shared" si="387"/>
        <v>0</v>
      </c>
      <c r="P288" s="390"/>
    </row>
    <row r="289" spans="1:16" s="21" customFormat="1" ht="13.5" hidden="1" thickTop="1" thickBot="1" x14ac:dyDescent="0.3">
      <c r="A289" s="88" t="s">
        <v>264</v>
      </c>
      <c r="B289" s="88" t="s">
        <v>265</v>
      </c>
      <c r="C289" s="89">
        <f t="shared" si="368"/>
        <v>0</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0</v>
      </c>
      <c r="L289" s="91">
        <f t="shared" si="388"/>
        <v>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OrANDJCvZ4Tz4pYXgnV0N9BXy5z1zH50m5+RkUe3IxaJ77LKgcQlp0iWN5al+S3GWDds3TNCK6ifIvd8TXdW6w==" saltValue="ft/kpZuKvxYD/B/go0ZaMA==" spinCount="100000" sheet="1" objects="1" scenarios="1" formatCells="0" formatColumns="0" formatRows="0"/>
  <autoFilter ref="A18:P298">
    <filterColumn colId="2">
      <filters blank="1">
        <filter val="1 078 608"/>
        <filter val="1 125 598"/>
        <filter val="11 637"/>
        <filter val="2 203"/>
        <filter val="27 550"/>
        <filter val="36 647"/>
        <filter val="39 187"/>
        <filter val="41 390"/>
        <filter val="46 990"/>
        <filter val="489 101"/>
        <filter val="5 000"/>
        <filter val="5 600"/>
        <filter val="552 860"/>
        <filter val="6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2018.gada 15.marta saistošajiem noteikumiem Nr.11
(protokols Nr.4, 28.punkts)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S4" sqref="S4"/>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630</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320</v>
      </c>
      <c r="D3" s="994"/>
      <c r="E3" s="994"/>
      <c r="F3" s="994"/>
      <c r="G3" s="994"/>
      <c r="H3" s="994"/>
      <c r="I3" s="994"/>
      <c r="J3" s="994"/>
      <c r="K3" s="994"/>
      <c r="L3" s="994"/>
      <c r="M3" s="994"/>
      <c r="N3" s="994"/>
      <c r="O3" s="994"/>
      <c r="P3" s="995"/>
      <c r="Q3" s="393"/>
    </row>
    <row r="4" spans="1:17" ht="12.75" customHeight="1" x14ac:dyDescent="0.25">
      <c r="A4" s="4" t="s">
        <v>1</v>
      </c>
      <c r="B4" s="5"/>
      <c r="C4" s="994" t="s">
        <v>631</v>
      </c>
      <c r="D4" s="994"/>
      <c r="E4" s="994"/>
      <c r="F4" s="994"/>
      <c r="G4" s="994"/>
      <c r="H4" s="994"/>
      <c r="I4" s="994"/>
      <c r="J4" s="994"/>
      <c r="K4" s="994"/>
      <c r="L4" s="994"/>
      <c r="M4" s="994"/>
      <c r="N4" s="994"/>
      <c r="O4" s="994"/>
      <c r="P4" s="995"/>
      <c r="Q4" s="393"/>
    </row>
    <row r="5" spans="1:17" ht="12.75" customHeight="1" x14ac:dyDescent="0.25">
      <c r="A5" s="2" t="s">
        <v>2</v>
      </c>
      <c r="B5" s="3"/>
      <c r="C5" s="989" t="s">
        <v>632</v>
      </c>
      <c r="D5" s="989"/>
      <c r="E5" s="989"/>
      <c r="F5" s="989"/>
      <c r="G5" s="989"/>
      <c r="H5" s="989"/>
      <c r="I5" s="989"/>
      <c r="J5" s="989"/>
      <c r="K5" s="989"/>
      <c r="L5" s="989"/>
      <c r="M5" s="989"/>
      <c r="N5" s="989"/>
      <c r="O5" s="989"/>
      <c r="P5" s="990"/>
      <c r="Q5" s="393"/>
    </row>
    <row r="6" spans="1:17" ht="12.75" customHeight="1" x14ac:dyDescent="0.25">
      <c r="A6" s="2" t="s">
        <v>3</v>
      </c>
      <c r="B6" s="3"/>
      <c r="C6" s="989" t="s">
        <v>633</v>
      </c>
      <c r="D6" s="989"/>
      <c r="E6" s="989"/>
      <c r="F6" s="989"/>
      <c r="G6" s="989"/>
      <c r="H6" s="989"/>
      <c r="I6" s="989"/>
      <c r="J6" s="989"/>
      <c r="K6" s="989"/>
      <c r="L6" s="989"/>
      <c r="M6" s="989"/>
      <c r="N6" s="989"/>
      <c r="O6" s="989"/>
      <c r="P6" s="990"/>
      <c r="Q6" s="393"/>
    </row>
    <row r="7" spans="1:17" ht="24" customHeight="1" x14ac:dyDescent="0.25">
      <c r="A7" s="2" t="s">
        <v>4</v>
      </c>
      <c r="B7" s="3"/>
      <c r="C7" s="994" t="s">
        <v>634</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324</v>
      </c>
      <c r="D9" s="989"/>
      <c r="E9" s="989"/>
      <c r="F9" s="989"/>
      <c r="G9" s="989"/>
      <c r="H9" s="989"/>
      <c r="I9" s="989"/>
      <c r="J9" s="989"/>
      <c r="K9" s="989"/>
      <c r="L9" s="989"/>
      <c r="M9" s="989"/>
      <c r="N9" s="989"/>
      <c r="O9" s="989"/>
      <c r="P9" s="990"/>
      <c r="Q9" s="393"/>
    </row>
    <row r="10" spans="1:17" ht="12.75" customHeight="1" x14ac:dyDescent="0.25">
      <c r="A10" s="2"/>
      <c r="B10" s="3" t="s">
        <v>7</v>
      </c>
      <c r="C10" s="989" t="s">
        <v>325</v>
      </c>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326</v>
      </c>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974520</v>
      </c>
      <c r="D20" s="206">
        <f>SUM(D21,D24,D25,D41,D43)</f>
        <v>979233</v>
      </c>
      <c r="E20" s="397">
        <f t="shared" ref="E20:F20" si="0">SUM(E21,E24,E25,E41,E43)</f>
        <v>-33222</v>
      </c>
      <c r="F20" s="398">
        <f t="shared" si="0"/>
        <v>946011</v>
      </c>
      <c r="G20" s="206">
        <f>SUM(G21,G24,G43)</f>
        <v>9618</v>
      </c>
      <c r="H20" s="241">
        <f t="shared" ref="H20:I20" si="1">SUM(H21,H24,H43)</f>
        <v>0</v>
      </c>
      <c r="I20" s="26">
        <f t="shared" si="1"/>
        <v>9618</v>
      </c>
      <c r="J20" s="241">
        <f>SUM(J21,J26,J43)</f>
        <v>19887</v>
      </c>
      <c r="K20" s="25">
        <f t="shared" ref="K20:L20" si="2">SUM(K21,K26,K43)</f>
        <v>-996</v>
      </c>
      <c r="L20" s="26">
        <f t="shared" si="2"/>
        <v>18891</v>
      </c>
      <c r="M20" s="24">
        <f>SUM(M21,M45)</f>
        <v>0</v>
      </c>
      <c r="N20" s="25">
        <f t="shared" ref="N20:O20" si="3">SUM(N21,N45)</f>
        <v>0</v>
      </c>
      <c r="O20" s="26">
        <f t="shared" si="3"/>
        <v>0</v>
      </c>
      <c r="P20" s="329"/>
    </row>
    <row r="21" spans="1:16" ht="12.75" thickTop="1" x14ac:dyDescent="0.25">
      <c r="A21" s="27"/>
      <c r="B21" s="28" t="s">
        <v>20</v>
      </c>
      <c r="C21" s="29">
        <f t="shared" ref="C21:C84" si="4">F21+I21+L21+O21</f>
        <v>1190</v>
      </c>
      <c r="D21" s="207">
        <f>SUM(D22:D23)</f>
        <v>0</v>
      </c>
      <c r="E21" s="399">
        <f t="shared" ref="E21" si="5">SUM(E22:E23)</f>
        <v>0</v>
      </c>
      <c r="F21" s="400">
        <f>SUM(F22:F23)</f>
        <v>0</v>
      </c>
      <c r="G21" s="207">
        <f>SUM(G22:G23)</f>
        <v>0</v>
      </c>
      <c r="H21" s="242">
        <f t="shared" ref="H21:I21" si="6">SUM(H22:H23)</f>
        <v>0</v>
      </c>
      <c r="I21" s="31">
        <f t="shared" si="6"/>
        <v>0</v>
      </c>
      <c r="J21" s="242">
        <f>SUM(J22:J23)</f>
        <v>1190</v>
      </c>
      <c r="K21" s="30">
        <f t="shared" ref="K21:L21" si="7">SUM(K22:K23)</f>
        <v>0</v>
      </c>
      <c r="L21" s="31">
        <f t="shared" si="7"/>
        <v>1190</v>
      </c>
      <c r="M21" s="29">
        <f>SUM(M22:M23)</f>
        <v>0</v>
      </c>
      <c r="N21" s="30">
        <f t="shared" ref="N21:O21" si="8">SUM(N22:N23)</f>
        <v>0</v>
      </c>
      <c r="O21" s="31">
        <f t="shared" si="8"/>
        <v>0</v>
      </c>
      <c r="P21" s="330"/>
    </row>
    <row r="22" spans="1:16" hidden="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x14ac:dyDescent="0.25">
      <c r="A23" s="37"/>
      <c r="B23" s="38" t="s">
        <v>22</v>
      </c>
      <c r="C23" s="39">
        <f t="shared" si="4"/>
        <v>1190</v>
      </c>
      <c r="D23" s="209"/>
      <c r="E23" s="403"/>
      <c r="F23" s="404">
        <f>D23+E23</f>
        <v>0</v>
      </c>
      <c r="G23" s="209"/>
      <c r="H23" s="244"/>
      <c r="I23" s="303">
        <f>G23+H23</f>
        <v>0</v>
      </c>
      <c r="J23" s="244">
        <v>1190</v>
      </c>
      <c r="K23" s="40"/>
      <c r="L23" s="303">
        <f>J23+K23</f>
        <v>1190</v>
      </c>
      <c r="M23" s="358"/>
      <c r="N23" s="40"/>
      <c r="O23" s="303">
        <f>M23+N23</f>
        <v>0</v>
      </c>
      <c r="P23" s="744"/>
    </row>
    <row r="24" spans="1:16" s="21" customFormat="1" ht="64.5" customHeight="1" thickBot="1" x14ac:dyDescent="0.3">
      <c r="A24" s="41">
        <v>19300</v>
      </c>
      <c r="B24" s="41" t="s">
        <v>304</v>
      </c>
      <c r="C24" s="42">
        <f>F24+I24</f>
        <v>955629</v>
      </c>
      <c r="D24" s="210">
        <v>979233</v>
      </c>
      <c r="E24" s="405">
        <v>-33222</v>
      </c>
      <c r="F24" s="406">
        <f>D24+E24</f>
        <v>946011</v>
      </c>
      <c r="G24" s="210">
        <v>9618</v>
      </c>
      <c r="H24" s="245"/>
      <c r="I24" s="348">
        <f>G24+H24</f>
        <v>9618</v>
      </c>
      <c r="J24" s="286" t="s">
        <v>23</v>
      </c>
      <c r="K24" s="43" t="s">
        <v>23</v>
      </c>
      <c r="L24" s="44" t="s">
        <v>23</v>
      </c>
      <c r="M24" s="311" t="s">
        <v>23</v>
      </c>
      <c r="N24" s="43" t="s">
        <v>23</v>
      </c>
      <c r="O24" s="44" t="s">
        <v>23</v>
      </c>
      <c r="P24" s="467" t="s">
        <v>635</v>
      </c>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48.75" thickTop="1" x14ac:dyDescent="0.25">
      <c r="A26" s="45">
        <v>21300</v>
      </c>
      <c r="B26" s="45" t="s">
        <v>305</v>
      </c>
      <c r="C26" s="46">
        <f>L26</f>
        <v>17701</v>
      </c>
      <c r="D26" s="212" t="s">
        <v>23</v>
      </c>
      <c r="E26" s="409" t="s">
        <v>23</v>
      </c>
      <c r="F26" s="410" t="s">
        <v>23</v>
      </c>
      <c r="G26" s="212" t="s">
        <v>23</v>
      </c>
      <c r="H26" s="246" t="s">
        <v>23</v>
      </c>
      <c r="I26" s="49" t="s">
        <v>23</v>
      </c>
      <c r="J26" s="106">
        <f>SUM(J27,J31,J33,J36)</f>
        <v>18697</v>
      </c>
      <c r="K26" s="50">
        <f t="shared" ref="K26:L26" si="9">SUM(K27,K31,K33,K36)</f>
        <v>-996</v>
      </c>
      <c r="L26" s="117">
        <f t="shared" si="9"/>
        <v>17701</v>
      </c>
      <c r="M26" s="312" t="s">
        <v>23</v>
      </c>
      <c r="N26" s="48" t="s">
        <v>23</v>
      </c>
      <c r="O26" s="49" t="s">
        <v>23</v>
      </c>
      <c r="P26" s="468" t="s">
        <v>636</v>
      </c>
    </row>
    <row r="27" spans="1:16"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520"/>
    </row>
    <row r="33" spans="1:16" s="21" customFormat="1" x14ac:dyDescent="0.25">
      <c r="A33" s="51">
        <v>21380</v>
      </c>
      <c r="B33" s="45" t="s">
        <v>31</v>
      </c>
      <c r="C33" s="46">
        <f t="shared" si="10"/>
        <v>13986</v>
      </c>
      <c r="D33" s="212" t="s">
        <v>23</v>
      </c>
      <c r="E33" s="409" t="s">
        <v>23</v>
      </c>
      <c r="F33" s="410" t="s">
        <v>23</v>
      </c>
      <c r="G33" s="212" t="s">
        <v>23</v>
      </c>
      <c r="H33" s="246" t="s">
        <v>23</v>
      </c>
      <c r="I33" s="49" t="s">
        <v>23</v>
      </c>
      <c r="J33" s="106">
        <f>SUM(J34:J35)</f>
        <v>14107</v>
      </c>
      <c r="K33" s="50">
        <f t="shared" ref="K33:L33" si="13">SUM(K34:K35)</f>
        <v>-121</v>
      </c>
      <c r="L33" s="117">
        <f t="shared" si="13"/>
        <v>13986</v>
      </c>
      <c r="M33" s="312" t="s">
        <v>23</v>
      </c>
      <c r="N33" s="48" t="s">
        <v>23</v>
      </c>
      <c r="O33" s="49" t="s">
        <v>23</v>
      </c>
      <c r="P33" s="332"/>
    </row>
    <row r="34" spans="1:16" ht="24" x14ac:dyDescent="0.25">
      <c r="A34" s="33">
        <v>21381</v>
      </c>
      <c r="B34" s="52" t="s">
        <v>306</v>
      </c>
      <c r="C34" s="53">
        <f t="shared" si="10"/>
        <v>13986</v>
      </c>
      <c r="D34" s="213" t="s">
        <v>23</v>
      </c>
      <c r="E34" s="411" t="s">
        <v>23</v>
      </c>
      <c r="F34" s="412" t="s">
        <v>23</v>
      </c>
      <c r="G34" s="213" t="s">
        <v>23</v>
      </c>
      <c r="H34" s="247" t="s">
        <v>23</v>
      </c>
      <c r="I34" s="56" t="s">
        <v>23</v>
      </c>
      <c r="J34" s="256">
        <v>14107</v>
      </c>
      <c r="K34" s="55">
        <v>-121</v>
      </c>
      <c r="L34" s="347">
        <f>J34+K34</f>
        <v>13986</v>
      </c>
      <c r="M34" s="313" t="s">
        <v>23</v>
      </c>
      <c r="N34" s="54" t="s">
        <v>23</v>
      </c>
      <c r="O34" s="56" t="s">
        <v>23</v>
      </c>
      <c r="P34" s="745" t="s">
        <v>637</v>
      </c>
    </row>
    <row r="35" spans="1:16"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744"/>
    </row>
    <row r="36" spans="1:16" s="21" customFormat="1" ht="25.5" customHeight="1" x14ac:dyDescent="0.25">
      <c r="A36" s="51">
        <v>21390</v>
      </c>
      <c r="B36" s="45" t="s">
        <v>307</v>
      </c>
      <c r="C36" s="46">
        <f t="shared" si="10"/>
        <v>3715</v>
      </c>
      <c r="D36" s="212" t="s">
        <v>23</v>
      </c>
      <c r="E36" s="409" t="s">
        <v>23</v>
      </c>
      <c r="F36" s="410" t="s">
        <v>23</v>
      </c>
      <c r="G36" s="212" t="s">
        <v>23</v>
      </c>
      <c r="H36" s="246" t="s">
        <v>23</v>
      </c>
      <c r="I36" s="49" t="s">
        <v>23</v>
      </c>
      <c r="J36" s="106">
        <f>SUM(J37:J40)</f>
        <v>4590</v>
      </c>
      <c r="K36" s="50">
        <f t="shared" ref="K36:L36" si="14">SUM(K37:K40)</f>
        <v>-875</v>
      </c>
      <c r="L36" s="117">
        <f t="shared" si="14"/>
        <v>3715</v>
      </c>
      <c r="M36" s="312" t="s">
        <v>23</v>
      </c>
      <c r="N36" s="48" t="s">
        <v>23</v>
      </c>
      <c r="O36" s="49" t="s">
        <v>23</v>
      </c>
      <c r="P36" s="39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746"/>
    </row>
    <row r="38" spans="1:16" hidden="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74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744"/>
    </row>
    <row r="40" spans="1:16" ht="48" x14ac:dyDescent="0.25">
      <c r="A40" s="184">
        <v>21399</v>
      </c>
      <c r="B40" s="162" t="s">
        <v>36</v>
      </c>
      <c r="C40" s="163">
        <f t="shared" si="10"/>
        <v>3715</v>
      </c>
      <c r="D40" s="216" t="s">
        <v>23</v>
      </c>
      <c r="E40" s="417" t="s">
        <v>23</v>
      </c>
      <c r="F40" s="418" t="s">
        <v>23</v>
      </c>
      <c r="G40" s="216" t="s">
        <v>23</v>
      </c>
      <c r="H40" s="250" t="s">
        <v>23</v>
      </c>
      <c r="I40" s="186" t="s">
        <v>23</v>
      </c>
      <c r="J40" s="287">
        <v>4590</v>
      </c>
      <c r="K40" s="185">
        <v>-875</v>
      </c>
      <c r="L40" s="419">
        <f>J40+K40</f>
        <v>3715</v>
      </c>
      <c r="M40" s="316" t="s">
        <v>23</v>
      </c>
      <c r="N40" s="76" t="s">
        <v>23</v>
      </c>
      <c r="O40" s="186" t="s">
        <v>23</v>
      </c>
      <c r="P40" s="747" t="s">
        <v>638</v>
      </c>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hidden="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 hidden="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974520</v>
      </c>
      <c r="D50" s="219">
        <f>SUM(D51,D283)</f>
        <v>979233</v>
      </c>
      <c r="E50" s="433">
        <f t="shared" ref="E50:F50" si="19">SUM(E51,E283)</f>
        <v>-33222</v>
      </c>
      <c r="F50" s="434">
        <f t="shared" si="19"/>
        <v>946011</v>
      </c>
      <c r="G50" s="219">
        <f>SUM(G51,G283)</f>
        <v>9618</v>
      </c>
      <c r="H50" s="252">
        <f t="shared" ref="H50:I50" si="20">SUM(H51,H283)</f>
        <v>0</v>
      </c>
      <c r="I50" s="91">
        <f t="shared" si="20"/>
        <v>9618</v>
      </c>
      <c r="J50" s="252">
        <f>SUM(J51,J283)</f>
        <v>19887</v>
      </c>
      <c r="K50" s="90">
        <f t="shared" ref="K50:L50" si="21">SUM(K51,K283)</f>
        <v>-996</v>
      </c>
      <c r="L50" s="91">
        <f t="shared" si="21"/>
        <v>18891</v>
      </c>
      <c r="M50" s="89">
        <f>SUM(M51,M283)</f>
        <v>0</v>
      </c>
      <c r="N50" s="90">
        <f t="shared" ref="N50:O50" si="22">SUM(N51,N283)</f>
        <v>0</v>
      </c>
      <c r="O50" s="91">
        <f t="shared" si="22"/>
        <v>0</v>
      </c>
      <c r="P50" s="340"/>
    </row>
    <row r="51" spans="1:16" s="21" customFormat="1" ht="36.75" thickTop="1" x14ac:dyDescent="0.25">
      <c r="A51" s="92"/>
      <c r="B51" s="93" t="s">
        <v>45</v>
      </c>
      <c r="C51" s="94">
        <f t="shared" si="4"/>
        <v>974520</v>
      </c>
      <c r="D51" s="220">
        <f>SUM(D52,D194)</f>
        <v>979233</v>
      </c>
      <c r="E51" s="435">
        <f t="shared" ref="E51:F51" si="23">SUM(E52,E194)</f>
        <v>-33222</v>
      </c>
      <c r="F51" s="436">
        <f t="shared" si="23"/>
        <v>946011</v>
      </c>
      <c r="G51" s="220">
        <f>SUM(G52,G194)</f>
        <v>9618</v>
      </c>
      <c r="H51" s="253">
        <f t="shared" ref="H51:I51" si="24">SUM(H52,H194)</f>
        <v>0</v>
      </c>
      <c r="I51" s="96">
        <f t="shared" si="24"/>
        <v>9618</v>
      </c>
      <c r="J51" s="253">
        <f>SUM(J52,J194)</f>
        <v>19887</v>
      </c>
      <c r="K51" s="95">
        <f t="shared" ref="K51:L51" si="25">SUM(K52,K194)</f>
        <v>-996</v>
      </c>
      <c r="L51" s="96">
        <f t="shared" si="25"/>
        <v>18891</v>
      </c>
      <c r="M51" s="94">
        <f>SUM(M52,M194)</f>
        <v>0</v>
      </c>
      <c r="N51" s="95">
        <f t="shared" ref="N51:O51" si="26">SUM(N52,N194)</f>
        <v>0</v>
      </c>
      <c r="O51" s="96">
        <f t="shared" si="26"/>
        <v>0</v>
      </c>
      <c r="P51" s="341"/>
    </row>
    <row r="52" spans="1:16" s="21" customFormat="1" ht="24" x14ac:dyDescent="0.25">
      <c r="A52" s="97"/>
      <c r="B52" s="16" t="s">
        <v>46</v>
      </c>
      <c r="C52" s="98">
        <f t="shared" si="4"/>
        <v>949678</v>
      </c>
      <c r="D52" s="221">
        <f>SUM(D53,D75,D173,D187)</f>
        <v>957368</v>
      </c>
      <c r="E52" s="437">
        <f t="shared" ref="E52:F52" si="27">SUM(E53,E75,E173,E187)</f>
        <v>-33222</v>
      </c>
      <c r="F52" s="438">
        <f t="shared" si="27"/>
        <v>924146</v>
      </c>
      <c r="G52" s="221">
        <f>SUM(G53,G75,G173,G187)</f>
        <v>9618</v>
      </c>
      <c r="H52" s="254">
        <f t="shared" ref="H52:I52" si="28">SUM(H53,H75,H173,H187)</f>
        <v>0</v>
      </c>
      <c r="I52" s="100">
        <f t="shared" si="28"/>
        <v>9618</v>
      </c>
      <c r="J52" s="254">
        <f>SUM(J53,J75,J173,J187)</f>
        <v>16910</v>
      </c>
      <c r="K52" s="99">
        <f t="shared" ref="K52:L52" si="29">SUM(K53,K75,K173,K187)</f>
        <v>-996</v>
      </c>
      <c r="L52" s="100">
        <f t="shared" si="29"/>
        <v>15914</v>
      </c>
      <c r="M52" s="98">
        <f>SUM(M53,M75,M173,M187)</f>
        <v>0</v>
      </c>
      <c r="N52" s="99">
        <f t="shared" ref="N52:O52" si="30">SUM(N53,N75,N173,N187)</f>
        <v>0</v>
      </c>
      <c r="O52" s="100">
        <f t="shared" si="30"/>
        <v>0</v>
      </c>
      <c r="P52" s="342"/>
    </row>
    <row r="53" spans="1:16" s="21" customFormat="1" x14ac:dyDescent="0.25">
      <c r="A53" s="101">
        <v>1000</v>
      </c>
      <c r="B53" s="101" t="s">
        <v>47</v>
      </c>
      <c r="C53" s="102">
        <f t="shared" si="4"/>
        <v>858174</v>
      </c>
      <c r="D53" s="222">
        <f>SUM(D54,D67)</f>
        <v>877533</v>
      </c>
      <c r="E53" s="439">
        <f t="shared" ref="E53:F53" si="31">SUM(E54,E67)</f>
        <v>-28977</v>
      </c>
      <c r="F53" s="440">
        <f t="shared" si="31"/>
        <v>848556</v>
      </c>
      <c r="G53" s="222">
        <f>SUM(G54,G67)</f>
        <v>9618</v>
      </c>
      <c r="H53" s="255">
        <f t="shared" ref="H53:I53" si="32">SUM(H54,H67)</f>
        <v>0</v>
      </c>
      <c r="I53" s="104">
        <f t="shared" si="32"/>
        <v>9618</v>
      </c>
      <c r="J53" s="255">
        <f>SUM(J54,J67)</f>
        <v>0</v>
      </c>
      <c r="K53" s="103">
        <f t="shared" ref="K53:L53" si="33">SUM(K54,K67)</f>
        <v>0</v>
      </c>
      <c r="L53" s="104">
        <f t="shared" si="33"/>
        <v>0</v>
      </c>
      <c r="M53" s="102">
        <f>SUM(M54,M67)</f>
        <v>0</v>
      </c>
      <c r="N53" s="103">
        <f t="shared" ref="N53:O53" si="34">SUM(N54,N67)</f>
        <v>0</v>
      </c>
      <c r="O53" s="104">
        <f t="shared" si="34"/>
        <v>0</v>
      </c>
      <c r="P53" s="343"/>
    </row>
    <row r="54" spans="1:16" x14ac:dyDescent="0.25">
      <c r="A54" s="45">
        <v>1100</v>
      </c>
      <c r="B54" s="105" t="s">
        <v>48</v>
      </c>
      <c r="C54" s="46">
        <f t="shared" si="4"/>
        <v>648868</v>
      </c>
      <c r="D54" s="223">
        <f>SUM(D55,D58,D66)</f>
        <v>662676</v>
      </c>
      <c r="E54" s="441">
        <f t="shared" ref="E54:F54" si="35">SUM(E55,E58,E66)</f>
        <v>-21584</v>
      </c>
      <c r="F54" s="408">
        <f t="shared" si="35"/>
        <v>641092</v>
      </c>
      <c r="G54" s="223">
        <f>SUM(G55,G58,G66)</f>
        <v>7776</v>
      </c>
      <c r="H54" s="106">
        <f t="shared" ref="H54:I54" si="36">SUM(H55,H58,H66)</f>
        <v>0</v>
      </c>
      <c r="I54" s="117">
        <f t="shared" si="36"/>
        <v>7776</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x14ac:dyDescent="0.25">
      <c r="A55" s="107">
        <v>1110</v>
      </c>
      <c r="B55" s="78" t="s">
        <v>49</v>
      </c>
      <c r="C55" s="84">
        <f t="shared" si="4"/>
        <v>603462</v>
      </c>
      <c r="D55" s="131">
        <f>SUM(D56:D57)</f>
        <v>614810</v>
      </c>
      <c r="E55" s="442">
        <f t="shared" ref="E55:F55" si="39">SUM(E56:E57)</f>
        <v>-19124</v>
      </c>
      <c r="F55" s="443">
        <f t="shared" si="39"/>
        <v>595686</v>
      </c>
      <c r="G55" s="131">
        <f>SUM(G56:G57)</f>
        <v>7776</v>
      </c>
      <c r="H55" s="201">
        <f t="shared" ref="H55:I55" si="40">SUM(H56:H57)</f>
        <v>0</v>
      </c>
      <c r="I55" s="109">
        <f t="shared" si="40"/>
        <v>7776</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159.75" customHeight="1" x14ac:dyDescent="0.25">
      <c r="A57" s="38">
        <v>1119</v>
      </c>
      <c r="B57" s="57" t="s">
        <v>51</v>
      </c>
      <c r="C57" s="58">
        <f t="shared" si="4"/>
        <v>603462</v>
      </c>
      <c r="D57" s="225">
        <v>614810</v>
      </c>
      <c r="E57" s="446">
        <v>-19124</v>
      </c>
      <c r="F57" s="404">
        <f t="shared" si="43"/>
        <v>595686</v>
      </c>
      <c r="G57" s="225">
        <v>7776</v>
      </c>
      <c r="H57" s="257"/>
      <c r="I57" s="114">
        <f t="shared" si="44"/>
        <v>7776</v>
      </c>
      <c r="J57" s="257"/>
      <c r="K57" s="60"/>
      <c r="L57" s="114">
        <f t="shared" si="45"/>
        <v>0</v>
      </c>
      <c r="M57" s="320"/>
      <c r="N57" s="60"/>
      <c r="O57" s="114">
        <f>M57+N57</f>
        <v>0</v>
      </c>
      <c r="P57" s="362" t="s">
        <v>639</v>
      </c>
    </row>
    <row r="58" spans="1:16" x14ac:dyDescent="0.25">
      <c r="A58" s="112">
        <v>1140</v>
      </c>
      <c r="B58" s="57" t="s">
        <v>295</v>
      </c>
      <c r="C58" s="58">
        <f t="shared" si="4"/>
        <v>45406</v>
      </c>
      <c r="D58" s="226">
        <f>SUM(D59:D65)</f>
        <v>47866</v>
      </c>
      <c r="E58" s="447">
        <f t="shared" ref="E58:F58" si="46">SUM(E59:E65)</f>
        <v>-2460</v>
      </c>
      <c r="F58" s="404">
        <f t="shared" si="46"/>
        <v>45406</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362"/>
    </row>
    <row r="59" spans="1:16" hidden="1" x14ac:dyDescent="0.25">
      <c r="A59" s="38">
        <v>1141</v>
      </c>
      <c r="B59" s="57" t="s">
        <v>52</v>
      </c>
      <c r="C59" s="58">
        <f t="shared" si="4"/>
        <v>0</v>
      </c>
      <c r="D59" s="225"/>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362"/>
    </row>
    <row r="60" spans="1:16" ht="24.75" hidden="1" customHeight="1" x14ac:dyDescent="0.25">
      <c r="A60" s="38">
        <v>1142</v>
      </c>
      <c r="B60" s="57" t="s">
        <v>53</v>
      </c>
      <c r="C60" s="58">
        <f t="shared" si="4"/>
        <v>0</v>
      </c>
      <c r="D60" s="225"/>
      <c r="E60" s="446"/>
      <c r="F60" s="404">
        <f t="shared" si="50"/>
        <v>0</v>
      </c>
      <c r="G60" s="225"/>
      <c r="H60" s="257"/>
      <c r="I60" s="114">
        <f t="shared" si="51"/>
        <v>0</v>
      </c>
      <c r="J60" s="257"/>
      <c r="K60" s="60"/>
      <c r="L60" s="114">
        <f>J60+K60</f>
        <v>0</v>
      </c>
      <c r="M60" s="320"/>
      <c r="N60" s="60"/>
      <c r="O60" s="114">
        <f t="shared" si="53"/>
        <v>0</v>
      </c>
      <c r="P60" s="362"/>
    </row>
    <row r="61" spans="1:16" ht="24" hidden="1" x14ac:dyDescent="0.25">
      <c r="A61" s="38">
        <v>1145</v>
      </c>
      <c r="B61" s="57" t="s">
        <v>54</v>
      </c>
      <c r="C61" s="58">
        <f t="shared" si="4"/>
        <v>0</v>
      </c>
      <c r="D61" s="225"/>
      <c r="E61" s="446"/>
      <c r="F61" s="404">
        <f t="shared" si="50"/>
        <v>0</v>
      </c>
      <c r="G61" s="225"/>
      <c r="H61" s="257"/>
      <c r="I61" s="114">
        <f t="shared" si="51"/>
        <v>0</v>
      </c>
      <c r="J61" s="257"/>
      <c r="K61" s="60"/>
      <c r="L61" s="114">
        <f t="shared" si="52"/>
        <v>0</v>
      </c>
      <c r="M61" s="320"/>
      <c r="N61" s="60"/>
      <c r="O61" s="114">
        <f>M61+N61</f>
        <v>0</v>
      </c>
      <c r="P61" s="362"/>
    </row>
    <row r="62" spans="1:16"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362"/>
    </row>
    <row r="63" spans="1:16" ht="84" x14ac:dyDescent="0.25">
      <c r="A63" s="38">
        <v>1147</v>
      </c>
      <c r="B63" s="57" t="s">
        <v>56</v>
      </c>
      <c r="C63" s="58">
        <f t="shared" si="4"/>
        <v>14036</v>
      </c>
      <c r="D63" s="225">
        <v>14856</v>
      </c>
      <c r="E63" s="446">
        <v>-820</v>
      </c>
      <c r="F63" s="404">
        <f t="shared" si="50"/>
        <v>14036</v>
      </c>
      <c r="G63" s="225"/>
      <c r="H63" s="257"/>
      <c r="I63" s="114">
        <f t="shared" si="51"/>
        <v>0</v>
      </c>
      <c r="J63" s="257"/>
      <c r="K63" s="60"/>
      <c r="L63" s="114">
        <f t="shared" si="52"/>
        <v>0</v>
      </c>
      <c r="M63" s="320"/>
      <c r="N63" s="60"/>
      <c r="O63" s="114">
        <f t="shared" si="53"/>
        <v>0</v>
      </c>
      <c r="P63" s="362" t="s">
        <v>640</v>
      </c>
    </row>
    <row r="64" spans="1:16" ht="84" x14ac:dyDescent="0.25">
      <c r="A64" s="38">
        <v>1148</v>
      </c>
      <c r="B64" s="57" t="s">
        <v>57</v>
      </c>
      <c r="C64" s="58">
        <f t="shared" si="4"/>
        <v>31370</v>
      </c>
      <c r="D64" s="225">
        <v>33010</v>
      </c>
      <c r="E64" s="446">
        <v>-1640</v>
      </c>
      <c r="F64" s="404">
        <f t="shared" si="50"/>
        <v>31370</v>
      </c>
      <c r="G64" s="225"/>
      <c r="H64" s="257"/>
      <c r="I64" s="114">
        <f t="shared" si="51"/>
        <v>0</v>
      </c>
      <c r="J64" s="257"/>
      <c r="K64" s="60"/>
      <c r="L64" s="114">
        <f t="shared" si="52"/>
        <v>0</v>
      </c>
      <c r="M64" s="320"/>
      <c r="N64" s="60"/>
      <c r="O64" s="114">
        <f t="shared" si="53"/>
        <v>0</v>
      </c>
      <c r="P64" s="362" t="s">
        <v>641</v>
      </c>
    </row>
    <row r="65" spans="1:16" ht="24" hidden="1" customHeight="1" x14ac:dyDescent="0.25">
      <c r="A65" s="38">
        <v>1149</v>
      </c>
      <c r="B65" s="57" t="s">
        <v>58</v>
      </c>
      <c r="C65" s="58">
        <f>F65+I65+L65+O65</f>
        <v>0</v>
      </c>
      <c r="D65" s="225"/>
      <c r="E65" s="446"/>
      <c r="F65" s="404">
        <f t="shared" si="50"/>
        <v>0</v>
      </c>
      <c r="G65" s="225"/>
      <c r="H65" s="257"/>
      <c r="I65" s="114">
        <f t="shared" si="51"/>
        <v>0</v>
      </c>
      <c r="J65" s="257"/>
      <c r="K65" s="60"/>
      <c r="L65" s="114">
        <f t="shared" si="52"/>
        <v>0</v>
      </c>
      <c r="M65" s="320"/>
      <c r="N65" s="60"/>
      <c r="O65" s="114">
        <f t="shared" si="53"/>
        <v>0</v>
      </c>
      <c r="P65" s="362"/>
    </row>
    <row r="66" spans="1:16" ht="36" hidden="1" x14ac:dyDescent="0.25">
      <c r="A66" s="107">
        <v>1150</v>
      </c>
      <c r="B66" s="78" t="s">
        <v>59</v>
      </c>
      <c r="C66" s="84">
        <f>F66+I66+L66+O66</f>
        <v>0</v>
      </c>
      <c r="D66" s="227"/>
      <c r="E66" s="448"/>
      <c r="F66" s="443">
        <f t="shared" si="50"/>
        <v>0</v>
      </c>
      <c r="G66" s="227"/>
      <c r="H66" s="258"/>
      <c r="I66" s="109">
        <f t="shared" si="51"/>
        <v>0</v>
      </c>
      <c r="J66" s="258"/>
      <c r="K66" s="115"/>
      <c r="L66" s="109">
        <f t="shared" si="52"/>
        <v>0</v>
      </c>
      <c r="M66" s="321"/>
      <c r="N66" s="115"/>
      <c r="O66" s="109">
        <f t="shared" si="53"/>
        <v>0</v>
      </c>
      <c r="P66" s="364"/>
    </row>
    <row r="67" spans="1:16" ht="24" x14ac:dyDescent="0.25">
      <c r="A67" s="45">
        <v>1200</v>
      </c>
      <c r="B67" s="105" t="s">
        <v>296</v>
      </c>
      <c r="C67" s="46">
        <f t="shared" si="4"/>
        <v>209306</v>
      </c>
      <c r="D67" s="223">
        <f>SUM(D68:D69)</f>
        <v>214857</v>
      </c>
      <c r="E67" s="441">
        <f t="shared" ref="E67:F67" si="54">SUM(E68:E69)</f>
        <v>-7393</v>
      </c>
      <c r="F67" s="408">
        <f t="shared" si="54"/>
        <v>207464</v>
      </c>
      <c r="G67" s="223">
        <f>SUM(G68:G69)</f>
        <v>1842</v>
      </c>
      <c r="H67" s="106">
        <f t="shared" ref="H67:I67" si="55">SUM(H68:H69)</f>
        <v>0</v>
      </c>
      <c r="I67" s="117">
        <f t="shared" si="55"/>
        <v>1842</v>
      </c>
      <c r="J67" s="106">
        <f>SUM(J68:J69)</f>
        <v>0</v>
      </c>
      <c r="K67" s="50">
        <f t="shared" ref="K67:L67" si="56">SUM(K68:K69)</f>
        <v>0</v>
      </c>
      <c r="L67" s="117">
        <f t="shared" si="56"/>
        <v>0</v>
      </c>
      <c r="M67" s="46">
        <f>SUM(M68:M69)</f>
        <v>0</v>
      </c>
      <c r="N67" s="50">
        <f t="shared" ref="N67:O67" si="57">SUM(N68:N69)</f>
        <v>0</v>
      </c>
      <c r="O67" s="117">
        <f t="shared" si="57"/>
        <v>0</v>
      </c>
      <c r="P67" s="367"/>
    </row>
    <row r="68" spans="1:16" ht="39.75" customHeight="1" x14ac:dyDescent="0.25">
      <c r="A68" s="736">
        <v>1210</v>
      </c>
      <c r="B68" s="52" t="s">
        <v>60</v>
      </c>
      <c r="C68" s="53">
        <f t="shared" si="4"/>
        <v>162292</v>
      </c>
      <c r="D68" s="224">
        <v>165979</v>
      </c>
      <c r="E68" s="444">
        <v>-5529</v>
      </c>
      <c r="F68" s="445">
        <f>D68+E68</f>
        <v>160450</v>
      </c>
      <c r="G68" s="224">
        <v>1842</v>
      </c>
      <c r="H68" s="256"/>
      <c r="I68" s="119">
        <f>G68+H68</f>
        <v>1842</v>
      </c>
      <c r="J68" s="256"/>
      <c r="K68" s="55"/>
      <c r="L68" s="119">
        <f>J68+K68</f>
        <v>0</v>
      </c>
      <c r="M68" s="319"/>
      <c r="N68" s="55"/>
      <c r="O68" s="119">
        <f>M68+N68</f>
        <v>0</v>
      </c>
      <c r="P68" s="362" t="s">
        <v>642</v>
      </c>
    </row>
    <row r="69" spans="1:16" ht="24" x14ac:dyDescent="0.25">
      <c r="A69" s="112">
        <v>1220</v>
      </c>
      <c r="B69" s="57" t="s">
        <v>61</v>
      </c>
      <c r="C69" s="58">
        <f t="shared" si="4"/>
        <v>47014</v>
      </c>
      <c r="D69" s="226">
        <f>SUM(D70:D74)</f>
        <v>48878</v>
      </c>
      <c r="E69" s="447">
        <f t="shared" ref="E69:F69" si="58">SUM(E70:E74)</f>
        <v>-1864</v>
      </c>
      <c r="F69" s="404">
        <f t="shared" si="58"/>
        <v>47014</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362"/>
    </row>
    <row r="70" spans="1:16" ht="48" x14ac:dyDescent="0.25">
      <c r="A70" s="38">
        <v>1221</v>
      </c>
      <c r="B70" s="57" t="s">
        <v>297</v>
      </c>
      <c r="C70" s="58">
        <f t="shared" si="4"/>
        <v>24952</v>
      </c>
      <c r="D70" s="225">
        <v>26318</v>
      </c>
      <c r="E70" s="446">
        <v>-1366</v>
      </c>
      <c r="F70" s="404">
        <f t="shared" ref="F70:F74" si="62">D70+E70</f>
        <v>24952</v>
      </c>
      <c r="G70" s="225"/>
      <c r="H70" s="257"/>
      <c r="I70" s="114">
        <f t="shared" ref="I70:I74" si="63">G70+H70</f>
        <v>0</v>
      </c>
      <c r="J70" s="257"/>
      <c r="K70" s="60"/>
      <c r="L70" s="114">
        <f t="shared" ref="L70:L74" si="64">J70+K70</f>
        <v>0</v>
      </c>
      <c r="M70" s="320"/>
      <c r="N70" s="60"/>
      <c r="O70" s="114">
        <f t="shared" ref="O70:O74" si="65">M70+N70</f>
        <v>0</v>
      </c>
      <c r="P70" s="362" t="s">
        <v>643</v>
      </c>
    </row>
    <row r="71" spans="1:16"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362"/>
    </row>
    <row r="72" spans="1:16"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362"/>
    </row>
    <row r="73" spans="1:16" ht="48" x14ac:dyDescent="0.25">
      <c r="A73" s="38">
        <v>1227</v>
      </c>
      <c r="B73" s="57" t="s">
        <v>64</v>
      </c>
      <c r="C73" s="58">
        <f t="shared" si="4"/>
        <v>21272</v>
      </c>
      <c r="D73" s="225">
        <v>21770</v>
      </c>
      <c r="E73" s="446">
        <v>-498</v>
      </c>
      <c r="F73" s="404">
        <f t="shared" si="62"/>
        <v>21272</v>
      </c>
      <c r="G73" s="225"/>
      <c r="H73" s="257"/>
      <c r="I73" s="114">
        <f t="shared" si="63"/>
        <v>0</v>
      </c>
      <c r="J73" s="257"/>
      <c r="K73" s="60"/>
      <c r="L73" s="114">
        <f t="shared" si="64"/>
        <v>0</v>
      </c>
      <c r="M73" s="320"/>
      <c r="N73" s="60"/>
      <c r="O73" s="114">
        <f t="shared" si="65"/>
        <v>0</v>
      </c>
      <c r="P73" s="362" t="s">
        <v>644</v>
      </c>
    </row>
    <row r="74" spans="1:16" ht="48" x14ac:dyDescent="0.25">
      <c r="A74" s="38">
        <v>1228</v>
      </c>
      <c r="B74" s="57" t="s">
        <v>298</v>
      </c>
      <c r="C74" s="58">
        <f t="shared" si="4"/>
        <v>790</v>
      </c>
      <c r="D74" s="225">
        <v>790</v>
      </c>
      <c r="E74" s="446"/>
      <c r="F74" s="404">
        <f t="shared" si="62"/>
        <v>790</v>
      </c>
      <c r="G74" s="225"/>
      <c r="H74" s="257"/>
      <c r="I74" s="114">
        <f t="shared" si="63"/>
        <v>0</v>
      </c>
      <c r="J74" s="257"/>
      <c r="K74" s="60"/>
      <c r="L74" s="114">
        <f t="shared" si="64"/>
        <v>0</v>
      </c>
      <c r="M74" s="320"/>
      <c r="N74" s="60"/>
      <c r="O74" s="114">
        <f t="shared" si="65"/>
        <v>0</v>
      </c>
      <c r="P74" s="362"/>
    </row>
    <row r="75" spans="1:16" x14ac:dyDescent="0.25">
      <c r="A75" s="101">
        <v>2000</v>
      </c>
      <c r="B75" s="101" t="s">
        <v>65</v>
      </c>
      <c r="C75" s="102">
        <f t="shared" si="4"/>
        <v>91504</v>
      </c>
      <c r="D75" s="222">
        <f>SUM(D76,D83,D130,D164,D165,D172)</f>
        <v>79835</v>
      </c>
      <c r="E75" s="439">
        <f t="shared" ref="E75:F75" si="66">SUM(E76,E83,E130,E164,E165,E172)</f>
        <v>-4245</v>
      </c>
      <c r="F75" s="440">
        <f t="shared" si="66"/>
        <v>75590</v>
      </c>
      <c r="G75" s="222">
        <f>SUM(G76,G83,G130,G164,G165,G172)</f>
        <v>0</v>
      </c>
      <c r="H75" s="255">
        <f t="shared" ref="H75:I75" si="67">SUM(H76,H83,H130,H164,H165,H172)</f>
        <v>0</v>
      </c>
      <c r="I75" s="104">
        <f t="shared" si="67"/>
        <v>0</v>
      </c>
      <c r="J75" s="255">
        <f>SUM(J76,J83,J130,J164,J165,J172)</f>
        <v>16910</v>
      </c>
      <c r="K75" s="103">
        <f t="shared" ref="K75:L75" si="68">SUM(K76,K83,K130,K164,K165,K172)</f>
        <v>-996</v>
      </c>
      <c r="L75" s="104">
        <f t="shared" si="68"/>
        <v>15914</v>
      </c>
      <c r="M75" s="102">
        <f>SUM(M76,M83,M130,M164,M165,M172)</f>
        <v>0</v>
      </c>
      <c r="N75" s="103">
        <f t="shared" ref="N75:O75" si="69">SUM(N76,N83,N130,N164,N165,N172)</f>
        <v>0</v>
      </c>
      <c r="O75" s="104">
        <f t="shared" si="69"/>
        <v>0</v>
      </c>
      <c r="P75" s="366"/>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367"/>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365"/>
    </row>
    <row r="78" spans="1:16"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362"/>
    </row>
    <row r="79" spans="1:16" ht="24" hidden="1" x14ac:dyDescent="0.25">
      <c r="A79" s="38">
        <v>2112</v>
      </c>
      <c r="B79" s="57" t="s">
        <v>69</v>
      </c>
      <c r="C79" s="58">
        <f t="shared" si="4"/>
        <v>0</v>
      </c>
      <c r="D79" s="225"/>
      <c r="E79" s="446"/>
      <c r="F79" s="404">
        <f t="shared" si="78"/>
        <v>0</v>
      </c>
      <c r="G79" s="225"/>
      <c r="H79" s="257"/>
      <c r="I79" s="114">
        <f t="shared" si="79"/>
        <v>0</v>
      </c>
      <c r="J79" s="257"/>
      <c r="K79" s="60"/>
      <c r="L79" s="114">
        <f t="shared" si="80"/>
        <v>0</v>
      </c>
      <c r="M79" s="320"/>
      <c r="N79" s="60"/>
      <c r="O79" s="114">
        <f t="shared" si="81"/>
        <v>0</v>
      </c>
      <c r="P79" s="362"/>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362"/>
    </row>
    <row r="81" spans="1:16" hidden="1" x14ac:dyDescent="0.25">
      <c r="A81" s="38">
        <v>2121</v>
      </c>
      <c r="B81" s="57" t="s">
        <v>68</v>
      </c>
      <c r="C81" s="58">
        <f t="shared" si="4"/>
        <v>0</v>
      </c>
      <c r="D81" s="225"/>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362"/>
    </row>
    <row r="82" spans="1:16" ht="24" hidden="1" x14ac:dyDescent="0.25">
      <c r="A82" s="38">
        <v>2122</v>
      </c>
      <c r="B82" s="57" t="s">
        <v>69</v>
      </c>
      <c r="C82" s="58">
        <f t="shared" si="4"/>
        <v>0</v>
      </c>
      <c r="D82" s="225"/>
      <c r="E82" s="446"/>
      <c r="F82" s="404">
        <f t="shared" si="86"/>
        <v>0</v>
      </c>
      <c r="G82" s="225"/>
      <c r="H82" s="257"/>
      <c r="I82" s="114">
        <f t="shared" si="87"/>
        <v>0</v>
      </c>
      <c r="J82" s="257"/>
      <c r="K82" s="60"/>
      <c r="L82" s="114">
        <f t="shared" si="88"/>
        <v>0</v>
      </c>
      <c r="M82" s="320"/>
      <c r="N82" s="60"/>
      <c r="O82" s="114">
        <f t="shared" si="89"/>
        <v>0</v>
      </c>
      <c r="P82" s="362"/>
    </row>
    <row r="83" spans="1:16" x14ac:dyDescent="0.25">
      <c r="A83" s="45">
        <v>2200</v>
      </c>
      <c r="B83" s="105" t="s">
        <v>71</v>
      </c>
      <c r="C83" s="46">
        <f t="shared" si="4"/>
        <v>81184</v>
      </c>
      <c r="D83" s="223">
        <f>SUM(D84,D89,D95,D103,D112,D116,D122,D128)</f>
        <v>71663</v>
      </c>
      <c r="E83" s="441">
        <f t="shared" ref="E83:F83" si="90">SUM(E84,E89,E95,E103,E112,E116,E122,E128)</f>
        <v>-3541</v>
      </c>
      <c r="F83" s="408">
        <f t="shared" si="90"/>
        <v>68122</v>
      </c>
      <c r="G83" s="223">
        <f>SUM(G84,G89,G95,G103,G112,G116,G122,G128)</f>
        <v>0</v>
      </c>
      <c r="H83" s="106">
        <f t="shared" ref="H83:I83" si="91">SUM(H84,H89,H95,H103,H112,H116,H122,H128)</f>
        <v>0</v>
      </c>
      <c r="I83" s="117">
        <f t="shared" si="91"/>
        <v>0</v>
      </c>
      <c r="J83" s="106">
        <f>SUM(J84,J89,J95,J103,J112,J116,J122,J128)</f>
        <v>14058</v>
      </c>
      <c r="K83" s="50">
        <f t="shared" ref="K83:L83" si="92">SUM(K84,K89,K95,K103,K112,K116,K122,K128)</f>
        <v>-996</v>
      </c>
      <c r="L83" s="117">
        <f t="shared" si="92"/>
        <v>13062</v>
      </c>
      <c r="M83" s="163">
        <f>SUM(M84,M89,M95,M103,M112,M116,M122,M128)</f>
        <v>0</v>
      </c>
      <c r="N83" s="164">
        <f t="shared" ref="N83:O83" si="93">SUM(N84,N89,N95,N103,N112,N116,N122,N128)</f>
        <v>0</v>
      </c>
      <c r="O83" s="165">
        <f t="shared" si="93"/>
        <v>0</v>
      </c>
      <c r="P83" s="368"/>
    </row>
    <row r="84" spans="1:16" ht="24" x14ac:dyDescent="0.25">
      <c r="A84" s="107">
        <v>2210</v>
      </c>
      <c r="B84" s="78" t="s">
        <v>72</v>
      </c>
      <c r="C84" s="84">
        <f t="shared" si="4"/>
        <v>6194</v>
      </c>
      <c r="D84" s="131">
        <f>SUM(D85:D88)</f>
        <v>6525</v>
      </c>
      <c r="E84" s="442">
        <f t="shared" ref="E84:F84" si="94">SUM(E85:E88)</f>
        <v>-431</v>
      </c>
      <c r="F84" s="443">
        <f t="shared" si="94"/>
        <v>6094</v>
      </c>
      <c r="G84" s="131">
        <f>SUM(G85:G88)</f>
        <v>0</v>
      </c>
      <c r="H84" s="201">
        <f t="shared" ref="H84:I84" si="95">SUM(H85:H88)</f>
        <v>0</v>
      </c>
      <c r="I84" s="109">
        <f t="shared" si="95"/>
        <v>0</v>
      </c>
      <c r="J84" s="201">
        <f>SUM(J85:J88)</f>
        <v>100</v>
      </c>
      <c r="K84" s="108">
        <f t="shared" ref="K84:L84" si="96">SUM(K85:K88)</f>
        <v>0</v>
      </c>
      <c r="L84" s="109">
        <f t="shared" si="96"/>
        <v>100</v>
      </c>
      <c r="M84" s="84">
        <f>SUM(M85:M88)</f>
        <v>0</v>
      </c>
      <c r="N84" s="108">
        <f t="shared" ref="N84:O84" si="97">SUM(N85:N88)</f>
        <v>0</v>
      </c>
      <c r="O84" s="109">
        <f t="shared" si="97"/>
        <v>0</v>
      </c>
      <c r="P84" s="364"/>
    </row>
    <row r="85" spans="1:16"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365"/>
    </row>
    <row r="86" spans="1:16" ht="48" x14ac:dyDescent="0.25">
      <c r="A86" s="38">
        <v>2212</v>
      </c>
      <c r="B86" s="57" t="s">
        <v>74</v>
      </c>
      <c r="C86" s="58">
        <f t="shared" si="98"/>
        <v>4947</v>
      </c>
      <c r="D86" s="225">
        <v>5258</v>
      </c>
      <c r="E86" s="446">
        <v>-361</v>
      </c>
      <c r="F86" s="404">
        <f t="shared" si="99"/>
        <v>4897</v>
      </c>
      <c r="G86" s="225"/>
      <c r="H86" s="257"/>
      <c r="I86" s="114">
        <f t="shared" si="100"/>
        <v>0</v>
      </c>
      <c r="J86" s="257">
        <v>50</v>
      </c>
      <c r="K86" s="60"/>
      <c r="L86" s="114">
        <f t="shared" si="101"/>
        <v>50</v>
      </c>
      <c r="M86" s="320"/>
      <c r="N86" s="60"/>
      <c r="O86" s="114">
        <f t="shared" si="102"/>
        <v>0</v>
      </c>
      <c r="P86" s="362" t="s">
        <v>645</v>
      </c>
    </row>
    <row r="87" spans="1:16" ht="36" x14ac:dyDescent="0.25">
      <c r="A87" s="38">
        <v>2214</v>
      </c>
      <c r="B87" s="57" t="s">
        <v>75</v>
      </c>
      <c r="C87" s="58">
        <f t="shared" si="98"/>
        <v>1174</v>
      </c>
      <c r="D87" s="225">
        <v>1194</v>
      </c>
      <c r="E87" s="446">
        <v>-70</v>
      </c>
      <c r="F87" s="404">
        <f t="shared" si="99"/>
        <v>1124</v>
      </c>
      <c r="G87" s="225"/>
      <c r="H87" s="257"/>
      <c r="I87" s="114">
        <f t="shared" si="100"/>
        <v>0</v>
      </c>
      <c r="J87" s="257">
        <v>50</v>
      </c>
      <c r="K87" s="60"/>
      <c r="L87" s="114">
        <f t="shared" si="101"/>
        <v>50</v>
      </c>
      <c r="M87" s="320"/>
      <c r="N87" s="60"/>
      <c r="O87" s="114">
        <f t="shared" si="102"/>
        <v>0</v>
      </c>
      <c r="P87" s="362" t="s">
        <v>646</v>
      </c>
    </row>
    <row r="88" spans="1:16" x14ac:dyDescent="0.25">
      <c r="A88" s="38">
        <v>2219</v>
      </c>
      <c r="B88" s="57" t="s">
        <v>76</v>
      </c>
      <c r="C88" s="58">
        <f t="shared" si="98"/>
        <v>73</v>
      </c>
      <c r="D88" s="225">
        <v>73</v>
      </c>
      <c r="E88" s="446"/>
      <c r="F88" s="404">
        <f t="shared" si="99"/>
        <v>73</v>
      </c>
      <c r="G88" s="225"/>
      <c r="H88" s="257"/>
      <c r="I88" s="114">
        <f t="shared" si="100"/>
        <v>0</v>
      </c>
      <c r="J88" s="257"/>
      <c r="K88" s="60"/>
      <c r="L88" s="114">
        <f t="shared" si="101"/>
        <v>0</v>
      </c>
      <c r="M88" s="320"/>
      <c r="N88" s="60"/>
      <c r="O88" s="114">
        <f t="shared" si="102"/>
        <v>0</v>
      </c>
      <c r="P88" s="362"/>
    </row>
    <row r="89" spans="1:16" ht="24" x14ac:dyDescent="0.25">
      <c r="A89" s="112">
        <v>2220</v>
      </c>
      <c r="B89" s="57" t="s">
        <v>77</v>
      </c>
      <c r="C89" s="58">
        <f t="shared" si="98"/>
        <v>64593</v>
      </c>
      <c r="D89" s="226">
        <f>SUM(D90:D94)</f>
        <v>55910</v>
      </c>
      <c r="E89" s="447">
        <f t="shared" ref="E89:F89" si="103">SUM(E90:E94)</f>
        <v>-1814</v>
      </c>
      <c r="F89" s="404">
        <f t="shared" si="103"/>
        <v>54096</v>
      </c>
      <c r="G89" s="226">
        <f>SUM(G90:G94)</f>
        <v>0</v>
      </c>
      <c r="H89" s="120">
        <f t="shared" ref="H89:I89" si="104">SUM(H90:H94)</f>
        <v>0</v>
      </c>
      <c r="I89" s="114">
        <f t="shared" si="104"/>
        <v>0</v>
      </c>
      <c r="J89" s="120">
        <f>SUM(J90:J94)</f>
        <v>11493</v>
      </c>
      <c r="K89" s="113">
        <f t="shared" ref="K89:L89" si="105">SUM(K90:K94)</f>
        <v>-996</v>
      </c>
      <c r="L89" s="114">
        <f t="shared" si="105"/>
        <v>10497</v>
      </c>
      <c r="M89" s="58">
        <f>SUM(M90:M94)</f>
        <v>0</v>
      </c>
      <c r="N89" s="113">
        <f t="shared" ref="N89:O89" si="106">SUM(N90:N94)</f>
        <v>0</v>
      </c>
      <c r="O89" s="114">
        <f t="shared" si="106"/>
        <v>0</v>
      </c>
      <c r="P89" s="362"/>
    </row>
    <row r="90" spans="1:16" ht="24" x14ac:dyDescent="0.25">
      <c r="A90" s="38">
        <v>2221</v>
      </c>
      <c r="B90" s="57" t="s">
        <v>289</v>
      </c>
      <c r="C90" s="58">
        <f t="shared" si="98"/>
        <v>35430</v>
      </c>
      <c r="D90" s="225">
        <v>30865</v>
      </c>
      <c r="E90" s="446">
        <v>-980</v>
      </c>
      <c r="F90" s="404">
        <f t="shared" ref="F90:F94" si="107">D90+E90</f>
        <v>29885</v>
      </c>
      <c r="G90" s="225"/>
      <c r="H90" s="257"/>
      <c r="I90" s="114">
        <f t="shared" ref="I90:I94" si="108">G90+H90</f>
        <v>0</v>
      </c>
      <c r="J90" s="257">
        <v>6500</v>
      </c>
      <c r="K90" s="60">
        <v>-955</v>
      </c>
      <c r="L90" s="114">
        <f t="shared" ref="L90:L94" si="109">J90+K90</f>
        <v>5545</v>
      </c>
      <c r="M90" s="320"/>
      <c r="N90" s="60"/>
      <c r="O90" s="114">
        <f t="shared" ref="O90:O94" si="110">M90+N90</f>
        <v>0</v>
      </c>
      <c r="P90" s="362" t="s">
        <v>647</v>
      </c>
    </row>
    <row r="91" spans="1:16" ht="48" x14ac:dyDescent="0.25">
      <c r="A91" s="38">
        <v>2222</v>
      </c>
      <c r="B91" s="57" t="s">
        <v>78</v>
      </c>
      <c r="C91" s="58">
        <f t="shared" si="98"/>
        <v>2980</v>
      </c>
      <c r="D91" s="225">
        <v>2522</v>
      </c>
      <c r="E91" s="446">
        <v>-177</v>
      </c>
      <c r="F91" s="404">
        <f t="shared" si="107"/>
        <v>2345</v>
      </c>
      <c r="G91" s="225"/>
      <c r="H91" s="257"/>
      <c r="I91" s="114">
        <f t="shared" si="108"/>
        <v>0</v>
      </c>
      <c r="J91" s="257">
        <v>655</v>
      </c>
      <c r="K91" s="60">
        <v>-20</v>
      </c>
      <c r="L91" s="114">
        <f t="shared" si="109"/>
        <v>635</v>
      </c>
      <c r="M91" s="320"/>
      <c r="N91" s="60"/>
      <c r="O91" s="114">
        <f t="shared" si="110"/>
        <v>0</v>
      </c>
      <c r="P91" s="362" t="s">
        <v>648</v>
      </c>
    </row>
    <row r="92" spans="1:16" ht="48" x14ac:dyDescent="0.25">
      <c r="A92" s="38">
        <v>2223</v>
      </c>
      <c r="B92" s="57" t="s">
        <v>79</v>
      </c>
      <c r="C92" s="58">
        <f t="shared" si="98"/>
        <v>24240</v>
      </c>
      <c r="D92" s="225">
        <v>21717</v>
      </c>
      <c r="E92" s="446">
        <v>-594</v>
      </c>
      <c r="F92" s="404">
        <f t="shared" si="107"/>
        <v>21123</v>
      </c>
      <c r="G92" s="225"/>
      <c r="H92" s="257"/>
      <c r="I92" s="114">
        <f t="shared" si="108"/>
        <v>0</v>
      </c>
      <c r="J92" s="257">
        <v>3138</v>
      </c>
      <c r="K92" s="60">
        <v>-21</v>
      </c>
      <c r="L92" s="114">
        <f t="shared" si="109"/>
        <v>3117</v>
      </c>
      <c r="M92" s="320"/>
      <c r="N92" s="60"/>
      <c r="O92" s="114">
        <f t="shared" si="110"/>
        <v>0</v>
      </c>
      <c r="P92" s="362" t="s">
        <v>649</v>
      </c>
    </row>
    <row r="93" spans="1:16" ht="48" x14ac:dyDescent="0.25">
      <c r="A93" s="38">
        <v>2224</v>
      </c>
      <c r="B93" s="57" t="s">
        <v>299</v>
      </c>
      <c r="C93" s="58">
        <f t="shared" si="98"/>
        <v>1943</v>
      </c>
      <c r="D93" s="225">
        <v>806</v>
      </c>
      <c r="E93" s="446">
        <v>-63</v>
      </c>
      <c r="F93" s="404">
        <f t="shared" si="107"/>
        <v>743</v>
      </c>
      <c r="G93" s="225"/>
      <c r="H93" s="257"/>
      <c r="I93" s="114">
        <f t="shared" si="108"/>
        <v>0</v>
      </c>
      <c r="J93" s="257">
        <v>1200</v>
      </c>
      <c r="K93" s="60"/>
      <c r="L93" s="114">
        <f t="shared" si="109"/>
        <v>1200</v>
      </c>
      <c r="M93" s="320"/>
      <c r="N93" s="60"/>
      <c r="O93" s="114">
        <f t="shared" si="110"/>
        <v>0</v>
      </c>
      <c r="P93" s="362" t="s">
        <v>650</v>
      </c>
    </row>
    <row r="94" spans="1:16"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111"/>
    </row>
    <row r="95" spans="1:16" ht="36" x14ac:dyDescent="0.25">
      <c r="A95" s="112">
        <v>2230</v>
      </c>
      <c r="B95" s="57" t="s">
        <v>81</v>
      </c>
      <c r="C95" s="58">
        <f t="shared" si="98"/>
        <v>1191</v>
      </c>
      <c r="D95" s="226">
        <f>SUM(D96:D102)</f>
        <v>1033</v>
      </c>
      <c r="E95" s="447">
        <f t="shared" ref="E95:F95" si="111">SUM(E96:E102)</f>
        <v>0</v>
      </c>
      <c r="F95" s="404">
        <f t="shared" si="111"/>
        <v>1033</v>
      </c>
      <c r="G95" s="226">
        <f>SUM(G96:G102)</f>
        <v>0</v>
      </c>
      <c r="H95" s="120">
        <f t="shared" ref="H95:I95" si="112">SUM(H96:H102)</f>
        <v>0</v>
      </c>
      <c r="I95" s="114">
        <f t="shared" si="112"/>
        <v>0</v>
      </c>
      <c r="J95" s="120">
        <f>SUM(J96:J102)</f>
        <v>158</v>
      </c>
      <c r="K95" s="113">
        <f t="shared" ref="K95:L95" si="113">SUM(K96:K102)</f>
        <v>0</v>
      </c>
      <c r="L95" s="114">
        <f t="shared" si="113"/>
        <v>158</v>
      </c>
      <c r="M95" s="58">
        <f>SUM(M96:M102)</f>
        <v>0</v>
      </c>
      <c r="N95" s="113">
        <f t="shared" ref="N95:O95" si="114">SUM(N96:N102)</f>
        <v>0</v>
      </c>
      <c r="O95" s="114">
        <f t="shared" si="114"/>
        <v>0</v>
      </c>
      <c r="P95" s="111"/>
    </row>
    <row r="96" spans="1:16" ht="24" hidden="1" x14ac:dyDescent="0.25">
      <c r="A96" s="38">
        <v>2231</v>
      </c>
      <c r="B96" s="57" t="s">
        <v>82</v>
      </c>
      <c r="C96" s="58">
        <f t="shared" si="98"/>
        <v>0</v>
      </c>
      <c r="D96" s="225"/>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c r="E100" s="446"/>
      <c r="F100" s="404">
        <f t="shared" si="115"/>
        <v>0</v>
      </c>
      <c r="G100" s="225"/>
      <c r="H100" s="257"/>
      <c r="I100" s="114">
        <f t="shared" si="116"/>
        <v>0</v>
      </c>
      <c r="J100" s="257"/>
      <c r="K100" s="60"/>
      <c r="L100" s="114">
        <f t="shared" si="117"/>
        <v>0</v>
      </c>
      <c r="M100" s="320"/>
      <c r="N100" s="60"/>
      <c r="O100" s="114">
        <f t="shared" si="118"/>
        <v>0</v>
      </c>
      <c r="P100" s="111"/>
    </row>
    <row r="101" spans="1:16" x14ac:dyDescent="0.25">
      <c r="A101" s="38">
        <v>2236</v>
      </c>
      <c r="B101" s="57" t="s">
        <v>87</v>
      </c>
      <c r="C101" s="58">
        <f t="shared" si="98"/>
        <v>96</v>
      </c>
      <c r="D101" s="225"/>
      <c r="E101" s="446"/>
      <c r="F101" s="404">
        <f t="shared" si="115"/>
        <v>0</v>
      </c>
      <c r="G101" s="225"/>
      <c r="H101" s="257"/>
      <c r="I101" s="114">
        <f t="shared" si="116"/>
        <v>0</v>
      </c>
      <c r="J101" s="257">
        <v>96</v>
      </c>
      <c r="K101" s="60"/>
      <c r="L101" s="114">
        <f t="shared" si="117"/>
        <v>96</v>
      </c>
      <c r="M101" s="320"/>
      <c r="N101" s="60"/>
      <c r="O101" s="114">
        <f t="shared" si="118"/>
        <v>0</v>
      </c>
      <c r="P101" s="111"/>
    </row>
    <row r="102" spans="1:16" ht="24" x14ac:dyDescent="0.25">
      <c r="A102" s="38">
        <v>2239</v>
      </c>
      <c r="B102" s="57" t="s">
        <v>88</v>
      </c>
      <c r="C102" s="58">
        <f t="shared" si="98"/>
        <v>1095</v>
      </c>
      <c r="D102" s="225">
        <v>1033</v>
      </c>
      <c r="E102" s="446"/>
      <c r="F102" s="404">
        <f t="shared" si="115"/>
        <v>1033</v>
      </c>
      <c r="G102" s="225"/>
      <c r="H102" s="257"/>
      <c r="I102" s="114">
        <f t="shared" si="116"/>
        <v>0</v>
      </c>
      <c r="J102" s="257">
        <v>62</v>
      </c>
      <c r="K102" s="60"/>
      <c r="L102" s="114">
        <f t="shared" si="117"/>
        <v>62</v>
      </c>
      <c r="M102" s="320"/>
      <c r="N102" s="60"/>
      <c r="O102" s="114">
        <f t="shared" si="118"/>
        <v>0</v>
      </c>
      <c r="P102" s="362" t="s">
        <v>651</v>
      </c>
    </row>
    <row r="103" spans="1:16" ht="36" x14ac:dyDescent="0.25">
      <c r="A103" s="112">
        <v>2240</v>
      </c>
      <c r="B103" s="57" t="s">
        <v>89</v>
      </c>
      <c r="C103" s="58">
        <f t="shared" si="98"/>
        <v>8786</v>
      </c>
      <c r="D103" s="226">
        <f>SUM(D104:D111)</f>
        <v>8153</v>
      </c>
      <c r="E103" s="447">
        <f t="shared" ref="E103:F103" si="119">SUM(E104:E111)</f>
        <v>-1292</v>
      </c>
      <c r="F103" s="404">
        <f t="shared" si="119"/>
        <v>6861</v>
      </c>
      <c r="G103" s="226">
        <f>SUM(G104:G111)</f>
        <v>0</v>
      </c>
      <c r="H103" s="120">
        <f t="shared" ref="H103:I103" si="120">SUM(H104:H111)</f>
        <v>0</v>
      </c>
      <c r="I103" s="114">
        <f t="shared" si="120"/>
        <v>0</v>
      </c>
      <c r="J103" s="120">
        <f>SUM(J104:J111)</f>
        <v>1925</v>
      </c>
      <c r="K103" s="113">
        <f t="shared" ref="K103:L103" si="121">SUM(K104:K111)</f>
        <v>0</v>
      </c>
      <c r="L103" s="114">
        <f t="shared" si="121"/>
        <v>1925</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111"/>
    </row>
    <row r="106" spans="1:16" ht="24" x14ac:dyDescent="0.25">
      <c r="A106" s="38">
        <v>2243</v>
      </c>
      <c r="B106" s="57" t="s">
        <v>92</v>
      </c>
      <c r="C106" s="58">
        <f t="shared" si="98"/>
        <v>875</v>
      </c>
      <c r="D106" s="225">
        <v>461</v>
      </c>
      <c r="E106" s="446"/>
      <c r="F106" s="404">
        <f t="shared" si="123"/>
        <v>461</v>
      </c>
      <c r="G106" s="225"/>
      <c r="H106" s="257"/>
      <c r="I106" s="114">
        <f t="shared" si="124"/>
        <v>0</v>
      </c>
      <c r="J106" s="257">
        <v>414</v>
      </c>
      <c r="K106" s="60"/>
      <c r="L106" s="114">
        <f t="shared" si="125"/>
        <v>414</v>
      </c>
      <c r="M106" s="320"/>
      <c r="N106" s="60"/>
      <c r="O106" s="114">
        <f t="shared" si="126"/>
        <v>0</v>
      </c>
      <c r="P106" s="111"/>
    </row>
    <row r="107" spans="1:16" ht="237" customHeight="1" x14ac:dyDescent="0.25">
      <c r="A107" s="38">
        <v>2244</v>
      </c>
      <c r="B107" s="57" t="s">
        <v>93</v>
      </c>
      <c r="C107" s="58">
        <f t="shared" si="98"/>
        <v>7606</v>
      </c>
      <c r="D107" s="225">
        <v>7692</v>
      </c>
      <c r="E107" s="446">
        <v>-1292</v>
      </c>
      <c r="F107" s="404">
        <f t="shared" si="123"/>
        <v>6400</v>
      </c>
      <c r="G107" s="225"/>
      <c r="H107" s="257"/>
      <c r="I107" s="114">
        <f t="shared" si="124"/>
        <v>0</v>
      </c>
      <c r="J107" s="257">
        <v>1206</v>
      </c>
      <c r="K107" s="60"/>
      <c r="L107" s="114">
        <f t="shared" si="125"/>
        <v>1206</v>
      </c>
      <c r="M107" s="320"/>
      <c r="N107" s="529"/>
      <c r="O107" s="114">
        <f t="shared" si="126"/>
        <v>0</v>
      </c>
      <c r="P107" s="362" t="s">
        <v>652</v>
      </c>
    </row>
    <row r="108" spans="1:16"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c r="E110" s="446"/>
      <c r="F110" s="404">
        <f t="shared" si="123"/>
        <v>0</v>
      </c>
      <c r="G110" s="225"/>
      <c r="H110" s="257"/>
      <c r="I110" s="114">
        <f t="shared" si="124"/>
        <v>0</v>
      </c>
      <c r="J110" s="257"/>
      <c r="K110" s="60"/>
      <c r="L110" s="114">
        <f t="shared" si="125"/>
        <v>0</v>
      </c>
      <c r="M110" s="320"/>
      <c r="N110" s="60"/>
      <c r="O110" s="114">
        <f t="shared" si="126"/>
        <v>0</v>
      </c>
      <c r="P110" s="111"/>
    </row>
    <row r="111" spans="1:16" ht="24" x14ac:dyDescent="0.25">
      <c r="A111" s="38">
        <v>2249</v>
      </c>
      <c r="B111" s="57" t="s">
        <v>96</v>
      </c>
      <c r="C111" s="58">
        <f t="shared" si="98"/>
        <v>305</v>
      </c>
      <c r="D111" s="225"/>
      <c r="E111" s="446"/>
      <c r="F111" s="404">
        <f t="shared" si="123"/>
        <v>0</v>
      </c>
      <c r="G111" s="225"/>
      <c r="H111" s="257"/>
      <c r="I111" s="114">
        <f t="shared" si="124"/>
        <v>0</v>
      </c>
      <c r="J111" s="257">
        <v>305</v>
      </c>
      <c r="K111" s="60"/>
      <c r="L111" s="114">
        <f t="shared" si="125"/>
        <v>305</v>
      </c>
      <c r="M111" s="320"/>
      <c r="N111" s="60"/>
      <c r="O111" s="114">
        <f t="shared" si="126"/>
        <v>0</v>
      </c>
      <c r="P111" s="111"/>
    </row>
    <row r="112" spans="1:16" x14ac:dyDescent="0.25">
      <c r="A112" s="112">
        <v>2250</v>
      </c>
      <c r="B112" s="57" t="s">
        <v>97</v>
      </c>
      <c r="C112" s="58">
        <f t="shared" si="98"/>
        <v>150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150</v>
      </c>
      <c r="K112" s="113">
        <f t="shared" ref="K112:L112" si="129">SUM(K113:K115)</f>
        <v>0</v>
      </c>
      <c r="L112" s="114">
        <f t="shared" si="129"/>
        <v>150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111"/>
    </row>
    <row r="115" spans="1:16" ht="24" x14ac:dyDescent="0.25">
      <c r="A115" s="38">
        <v>2259</v>
      </c>
      <c r="B115" s="57" t="s">
        <v>100</v>
      </c>
      <c r="C115" s="58">
        <f t="shared" si="98"/>
        <v>150</v>
      </c>
      <c r="D115" s="225"/>
      <c r="E115" s="446"/>
      <c r="F115" s="404">
        <f t="shared" si="131"/>
        <v>0</v>
      </c>
      <c r="G115" s="225"/>
      <c r="H115" s="257"/>
      <c r="I115" s="114">
        <f t="shared" si="132"/>
        <v>0</v>
      </c>
      <c r="J115" s="257">
        <v>150</v>
      </c>
      <c r="K115" s="60"/>
      <c r="L115" s="114">
        <f t="shared" si="133"/>
        <v>150</v>
      </c>
      <c r="M115" s="320"/>
      <c r="N115" s="60"/>
      <c r="O115" s="114">
        <f t="shared" si="134"/>
        <v>0</v>
      </c>
      <c r="P115" s="111"/>
    </row>
    <row r="116" spans="1:16" x14ac:dyDescent="0.25">
      <c r="A116" s="112">
        <v>2260</v>
      </c>
      <c r="B116" s="57" t="s">
        <v>101</v>
      </c>
      <c r="C116" s="58">
        <f t="shared" si="98"/>
        <v>220</v>
      </c>
      <c r="D116" s="226">
        <f>SUM(D117:D121)</f>
        <v>42</v>
      </c>
      <c r="E116" s="447">
        <f t="shared" ref="E116:F116" si="135">SUM(E117:E121)</f>
        <v>-4</v>
      </c>
      <c r="F116" s="404">
        <f t="shared" si="135"/>
        <v>38</v>
      </c>
      <c r="G116" s="226">
        <f>SUM(G117:G121)</f>
        <v>0</v>
      </c>
      <c r="H116" s="120">
        <f t="shared" ref="H116:I116" si="136">SUM(H117:H121)</f>
        <v>0</v>
      </c>
      <c r="I116" s="114">
        <f t="shared" si="136"/>
        <v>0</v>
      </c>
      <c r="J116" s="120">
        <f>SUM(J117:J121)</f>
        <v>182</v>
      </c>
      <c r="K116" s="113">
        <f t="shared" ref="K116:L116" si="137">SUM(K117:K121)</f>
        <v>0</v>
      </c>
      <c r="L116" s="114">
        <f t="shared" si="137"/>
        <v>182</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c r="E118" s="446"/>
      <c r="F118" s="404">
        <f t="shared" si="139"/>
        <v>0</v>
      </c>
      <c r="G118" s="225"/>
      <c r="H118" s="257"/>
      <c r="I118" s="114">
        <f t="shared" si="140"/>
        <v>0</v>
      </c>
      <c r="J118" s="257"/>
      <c r="K118" s="60"/>
      <c r="L118" s="114">
        <f t="shared" si="141"/>
        <v>0</v>
      </c>
      <c r="M118" s="320"/>
      <c r="N118" s="60"/>
      <c r="O118" s="114">
        <f t="shared" si="142"/>
        <v>0</v>
      </c>
      <c r="P118" s="111"/>
    </row>
    <row r="119" spans="1:16" hidden="1" x14ac:dyDescent="0.25">
      <c r="A119" s="38">
        <v>2263</v>
      </c>
      <c r="B119" s="57" t="s">
        <v>104</v>
      </c>
      <c r="C119" s="58">
        <f t="shared" si="98"/>
        <v>0</v>
      </c>
      <c r="D119" s="225"/>
      <c r="E119" s="446"/>
      <c r="F119" s="404">
        <f t="shared" si="139"/>
        <v>0</v>
      </c>
      <c r="G119" s="225"/>
      <c r="H119" s="257"/>
      <c r="I119" s="114">
        <f t="shared" si="140"/>
        <v>0</v>
      </c>
      <c r="J119" s="257"/>
      <c r="K119" s="60"/>
      <c r="L119" s="114">
        <f t="shared" si="141"/>
        <v>0</v>
      </c>
      <c r="M119" s="320"/>
      <c r="N119" s="60"/>
      <c r="O119" s="114">
        <f t="shared" si="142"/>
        <v>0</v>
      </c>
      <c r="P119" s="111"/>
    </row>
    <row r="120" spans="1:16" ht="24" x14ac:dyDescent="0.25">
      <c r="A120" s="38">
        <v>2264</v>
      </c>
      <c r="B120" s="57" t="s">
        <v>105</v>
      </c>
      <c r="C120" s="58">
        <f t="shared" si="98"/>
        <v>140</v>
      </c>
      <c r="D120" s="225"/>
      <c r="E120" s="446"/>
      <c r="F120" s="404">
        <f t="shared" si="139"/>
        <v>0</v>
      </c>
      <c r="G120" s="225"/>
      <c r="H120" s="257"/>
      <c r="I120" s="114">
        <f t="shared" si="140"/>
        <v>0</v>
      </c>
      <c r="J120" s="257">
        <v>140</v>
      </c>
      <c r="K120" s="60"/>
      <c r="L120" s="114">
        <f t="shared" si="141"/>
        <v>140</v>
      </c>
      <c r="M120" s="320"/>
      <c r="N120" s="60"/>
      <c r="O120" s="114">
        <f t="shared" si="142"/>
        <v>0</v>
      </c>
      <c r="P120" s="111"/>
    </row>
    <row r="121" spans="1:16" ht="48" x14ac:dyDescent="0.25">
      <c r="A121" s="38">
        <v>2269</v>
      </c>
      <c r="B121" s="57" t="s">
        <v>106</v>
      </c>
      <c r="C121" s="58">
        <f t="shared" si="98"/>
        <v>80</v>
      </c>
      <c r="D121" s="225">
        <v>42</v>
      </c>
      <c r="E121" s="446">
        <v>-4</v>
      </c>
      <c r="F121" s="404">
        <f t="shared" si="139"/>
        <v>38</v>
      </c>
      <c r="G121" s="225"/>
      <c r="H121" s="257"/>
      <c r="I121" s="114">
        <f t="shared" si="140"/>
        <v>0</v>
      </c>
      <c r="J121" s="257">
        <v>42</v>
      </c>
      <c r="K121" s="60"/>
      <c r="L121" s="114">
        <f t="shared" si="141"/>
        <v>42</v>
      </c>
      <c r="M121" s="320"/>
      <c r="N121" s="60"/>
      <c r="O121" s="114">
        <f t="shared" si="142"/>
        <v>0</v>
      </c>
      <c r="P121" s="362" t="s">
        <v>653</v>
      </c>
    </row>
    <row r="122" spans="1:16" x14ac:dyDescent="0.25">
      <c r="A122" s="112">
        <v>2270</v>
      </c>
      <c r="B122" s="57" t="s">
        <v>107</v>
      </c>
      <c r="C122" s="58">
        <f t="shared" si="98"/>
        <v>50</v>
      </c>
      <c r="D122" s="226">
        <f>SUM(D123:D127)</f>
        <v>0</v>
      </c>
      <c r="E122" s="447">
        <f t="shared" ref="E122:F122" si="143">SUM(E123:E127)</f>
        <v>0</v>
      </c>
      <c r="F122" s="404">
        <f t="shared" si="143"/>
        <v>0</v>
      </c>
      <c r="G122" s="226">
        <f>SUM(G123:G127)</f>
        <v>0</v>
      </c>
      <c r="H122" s="120">
        <f t="shared" ref="H122:I122" si="144">SUM(H123:H127)</f>
        <v>0</v>
      </c>
      <c r="I122" s="114">
        <f t="shared" si="144"/>
        <v>0</v>
      </c>
      <c r="J122" s="120">
        <f>SUM(J123:J127)</f>
        <v>50</v>
      </c>
      <c r="K122" s="113">
        <f t="shared" ref="K122:L122" si="145">SUM(K123:K127)</f>
        <v>0</v>
      </c>
      <c r="L122" s="114">
        <f t="shared" si="145"/>
        <v>50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5">
      <c r="A125" s="38">
        <v>2275</v>
      </c>
      <c r="B125" s="57" t="s">
        <v>109</v>
      </c>
      <c r="C125" s="58">
        <f t="shared" si="98"/>
        <v>0</v>
      </c>
      <c r="D125" s="225"/>
      <c r="E125" s="446"/>
      <c r="F125" s="404">
        <f t="shared" si="147"/>
        <v>0</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111"/>
    </row>
    <row r="127" spans="1:16" ht="24" x14ac:dyDescent="0.25">
      <c r="A127" s="38">
        <v>2279</v>
      </c>
      <c r="B127" s="57" t="s">
        <v>111</v>
      </c>
      <c r="C127" s="58">
        <f t="shared" si="98"/>
        <v>50</v>
      </c>
      <c r="D127" s="225"/>
      <c r="E127" s="446"/>
      <c r="F127" s="404">
        <f t="shared" si="147"/>
        <v>0</v>
      </c>
      <c r="G127" s="225"/>
      <c r="H127" s="257"/>
      <c r="I127" s="114">
        <f t="shared" si="148"/>
        <v>0</v>
      </c>
      <c r="J127" s="257">
        <v>50</v>
      </c>
      <c r="K127" s="60"/>
      <c r="L127" s="114">
        <f t="shared" si="149"/>
        <v>50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5">
      <c r="A130" s="45">
        <v>2300</v>
      </c>
      <c r="B130" s="105" t="s">
        <v>113</v>
      </c>
      <c r="C130" s="46">
        <f t="shared" si="98"/>
        <v>10320</v>
      </c>
      <c r="D130" s="223">
        <f>SUM(D131,D136,D140,D141,D144,D151,D159,D160,D163)</f>
        <v>8172</v>
      </c>
      <c r="E130" s="441">
        <f t="shared" ref="E130:F130" si="152">SUM(E131,E136,E140,E141,E144,E151,E159,E160,E163)</f>
        <v>-704</v>
      </c>
      <c r="F130" s="408">
        <f t="shared" si="152"/>
        <v>7468</v>
      </c>
      <c r="G130" s="223">
        <f>SUM(G131,G136,G140,G141,G144,G151,G159,G160,G163)</f>
        <v>0</v>
      </c>
      <c r="H130" s="106">
        <f t="shared" ref="H130:I130" si="153">SUM(H131,H136,H140,H141,H144,H151,H159,H160,H163)</f>
        <v>0</v>
      </c>
      <c r="I130" s="117">
        <f t="shared" si="153"/>
        <v>0</v>
      </c>
      <c r="J130" s="106">
        <f>SUM(J131,J136,J140,J141,J144,J151,J159,J160,J163)</f>
        <v>2852</v>
      </c>
      <c r="K130" s="50">
        <f t="shared" ref="K130:L130" si="154">SUM(K131,K136,K140,K141,K144,K151,K159,K160,K163)</f>
        <v>0</v>
      </c>
      <c r="L130" s="117">
        <f t="shared" si="154"/>
        <v>2852</v>
      </c>
      <c r="M130" s="46">
        <f>SUM(M131,M136,M140,M141,M144,M151,M159,M160,M163)</f>
        <v>0</v>
      </c>
      <c r="N130" s="50">
        <f t="shared" ref="N130:O130" si="155">SUM(N131,N136,N140,N141,N144,N151,N159,N160,N163)</f>
        <v>0</v>
      </c>
      <c r="O130" s="117">
        <f t="shared" si="155"/>
        <v>0</v>
      </c>
      <c r="P130" s="122"/>
    </row>
    <row r="131" spans="1:16" ht="24" x14ac:dyDescent="0.25">
      <c r="A131" s="736">
        <v>2310</v>
      </c>
      <c r="B131" s="52" t="s">
        <v>114</v>
      </c>
      <c r="C131" s="53">
        <f t="shared" si="98"/>
        <v>3031</v>
      </c>
      <c r="D131" s="228">
        <f t="shared" ref="D131:O131" si="156">SUM(D132:D135)</f>
        <v>2365</v>
      </c>
      <c r="E131" s="449">
        <f t="shared" si="156"/>
        <v>-404</v>
      </c>
      <c r="F131" s="445">
        <f t="shared" si="156"/>
        <v>1961</v>
      </c>
      <c r="G131" s="228">
        <f t="shared" si="156"/>
        <v>0</v>
      </c>
      <c r="H131" s="259">
        <f t="shared" si="156"/>
        <v>0</v>
      </c>
      <c r="I131" s="119">
        <f t="shared" si="156"/>
        <v>0</v>
      </c>
      <c r="J131" s="259">
        <f t="shared" si="156"/>
        <v>1070</v>
      </c>
      <c r="K131" s="118">
        <f t="shared" si="156"/>
        <v>0</v>
      </c>
      <c r="L131" s="119">
        <f t="shared" si="156"/>
        <v>1070</v>
      </c>
      <c r="M131" s="53">
        <f t="shared" si="156"/>
        <v>0</v>
      </c>
      <c r="N131" s="118">
        <f t="shared" si="156"/>
        <v>0</v>
      </c>
      <c r="O131" s="119">
        <f t="shared" si="156"/>
        <v>0</v>
      </c>
      <c r="P131" s="110"/>
    </row>
    <row r="132" spans="1:16" ht="24" x14ac:dyDescent="0.25">
      <c r="A132" s="38">
        <v>2311</v>
      </c>
      <c r="B132" s="57" t="s">
        <v>115</v>
      </c>
      <c r="C132" s="58">
        <f t="shared" si="98"/>
        <v>1471</v>
      </c>
      <c r="D132" s="225">
        <v>1371</v>
      </c>
      <c r="E132" s="446">
        <v>-100</v>
      </c>
      <c r="F132" s="404">
        <f t="shared" ref="F132:F135" si="157">D132+E132</f>
        <v>1271</v>
      </c>
      <c r="G132" s="225"/>
      <c r="H132" s="257"/>
      <c r="I132" s="114">
        <f t="shared" ref="I132:I135" si="158">G132+H132</f>
        <v>0</v>
      </c>
      <c r="J132" s="257">
        <v>200</v>
      </c>
      <c r="K132" s="60"/>
      <c r="L132" s="114">
        <f t="shared" ref="L132:L135" si="159">J132+K132</f>
        <v>200</v>
      </c>
      <c r="M132" s="320"/>
      <c r="N132" s="60"/>
      <c r="O132" s="114">
        <f t="shared" ref="O132:O135" si="160">M132+N132</f>
        <v>0</v>
      </c>
      <c r="P132" s="362" t="s">
        <v>654</v>
      </c>
    </row>
    <row r="133" spans="1:16" ht="48" x14ac:dyDescent="0.25">
      <c r="A133" s="38">
        <v>2312</v>
      </c>
      <c r="B133" s="57" t="s">
        <v>116</v>
      </c>
      <c r="C133" s="58">
        <f t="shared" si="98"/>
        <v>1260</v>
      </c>
      <c r="D133" s="225">
        <v>994</v>
      </c>
      <c r="E133" s="446">
        <v>-304</v>
      </c>
      <c r="F133" s="404">
        <f t="shared" si="157"/>
        <v>690</v>
      </c>
      <c r="G133" s="225"/>
      <c r="H133" s="257"/>
      <c r="I133" s="114">
        <f t="shared" si="158"/>
        <v>0</v>
      </c>
      <c r="J133" s="257">
        <v>570</v>
      </c>
      <c r="K133" s="60"/>
      <c r="L133" s="114">
        <f t="shared" si="159"/>
        <v>570</v>
      </c>
      <c r="M133" s="320"/>
      <c r="N133" s="60"/>
      <c r="O133" s="114">
        <f t="shared" si="160"/>
        <v>0</v>
      </c>
      <c r="P133" s="362" t="s">
        <v>655</v>
      </c>
    </row>
    <row r="134" spans="1:16" hidden="1" x14ac:dyDescent="0.25">
      <c r="A134" s="38">
        <v>2313</v>
      </c>
      <c r="B134" s="57" t="s">
        <v>117</v>
      </c>
      <c r="C134" s="58">
        <f t="shared" si="98"/>
        <v>0</v>
      </c>
      <c r="D134" s="225"/>
      <c r="E134" s="446"/>
      <c r="F134" s="404">
        <f t="shared" si="157"/>
        <v>0</v>
      </c>
      <c r="G134" s="225"/>
      <c r="H134" s="257"/>
      <c r="I134" s="114">
        <f t="shared" si="158"/>
        <v>0</v>
      </c>
      <c r="J134" s="257"/>
      <c r="K134" s="60"/>
      <c r="L134" s="114">
        <f t="shared" si="159"/>
        <v>0</v>
      </c>
      <c r="M134" s="320"/>
      <c r="N134" s="60"/>
      <c r="O134" s="114">
        <f t="shared" si="160"/>
        <v>0</v>
      </c>
      <c r="P134" s="111"/>
    </row>
    <row r="135" spans="1:16" ht="36" customHeight="1" x14ac:dyDescent="0.25">
      <c r="A135" s="38">
        <v>2314</v>
      </c>
      <c r="B135" s="57" t="s">
        <v>291</v>
      </c>
      <c r="C135" s="58">
        <f t="shared" si="98"/>
        <v>300</v>
      </c>
      <c r="D135" s="225"/>
      <c r="E135" s="446"/>
      <c r="F135" s="404">
        <f t="shared" si="157"/>
        <v>0</v>
      </c>
      <c r="G135" s="225"/>
      <c r="H135" s="257"/>
      <c r="I135" s="114">
        <f t="shared" si="158"/>
        <v>0</v>
      </c>
      <c r="J135" s="257">
        <v>300</v>
      </c>
      <c r="K135" s="60"/>
      <c r="L135" s="114">
        <f t="shared" si="159"/>
        <v>300</v>
      </c>
      <c r="M135" s="320"/>
      <c r="N135" s="60"/>
      <c r="O135" s="114">
        <f t="shared" si="160"/>
        <v>0</v>
      </c>
      <c r="P135" s="111"/>
    </row>
    <row r="136" spans="1:16" x14ac:dyDescent="0.25">
      <c r="A136" s="112">
        <v>2320</v>
      </c>
      <c r="B136" s="57" t="s">
        <v>118</v>
      </c>
      <c r="C136" s="58">
        <f t="shared" si="98"/>
        <v>1457</v>
      </c>
      <c r="D136" s="226">
        <f>SUM(D137:D139)</f>
        <v>1457</v>
      </c>
      <c r="E136" s="447">
        <f t="shared" ref="E136:F136" si="161">SUM(E137:E139)</f>
        <v>0</v>
      </c>
      <c r="F136" s="404">
        <f t="shared" si="161"/>
        <v>1457</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x14ac:dyDescent="0.25">
      <c r="A138" s="38">
        <v>2322</v>
      </c>
      <c r="B138" s="57" t="s">
        <v>120</v>
      </c>
      <c r="C138" s="58">
        <f t="shared" si="98"/>
        <v>1457</v>
      </c>
      <c r="D138" s="225">
        <v>1457</v>
      </c>
      <c r="E138" s="446"/>
      <c r="F138" s="404">
        <f t="shared" si="165"/>
        <v>1457</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c r="E140" s="446"/>
      <c r="F140" s="404">
        <f t="shared" si="165"/>
        <v>0</v>
      </c>
      <c r="G140" s="225"/>
      <c r="H140" s="257"/>
      <c r="I140" s="114">
        <f t="shared" si="166"/>
        <v>0</v>
      </c>
      <c r="J140" s="257"/>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446"/>
      <c r="F143" s="404">
        <f t="shared" si="173"/>
        <v>0</v>
      </c>
      <c r="G143" s="225"/>
      <c r="H143" s="257"/>
      <c r="I143" s="114">
        <f t="shared" si="174"/>
        <v>0</v>
      </c>
      <c r="J143" s="257"/>
      <c r="K143" s="60"/>
      <c r="L143" s="114">
        <f t="shared" si="175"/>
        <v>0</v>
      </c>
      <c r="M143" s="320"/>
      <c r="N143" s="60"/>
      <c r="O143" s="114">
        <f t="shared" si="176"/>
        <v>0</v>
      </c>
      <c r="P143" s="111"/>
    </row>
    <row r="144" spans="1:16" ht="24" x14ac:dyDescent="0.25">
      <c r="A144" s="107">
        <v>2350</v>
      </c>
      <c r="B144" s="78" t="s">
        <v>125</v>
      </c>
      <c r="C144" s="84">
        <f t="shared" si="98"/>
        <v>5832</v>
      </c>
      <c r="D144" s="131">
        <f>SUM(D145:D150)</f>
        <v>4350</v>
      </c>
      <c r="E144" s="442">
        <f t="shared" ref="E144:F144" si="177">SUM(E145:E150)</f>
        <v>-300</v>
      </c>
      <c r="F144" s="443">
        <f t="shared" si="177"/>
        <v>4050</v>
      </c>
      <c r="G144" s="131">
        <f>SUM(G145:G150)</f>
        <v>0</v>
      </c>
      <c r="H144" s="201">
        <f t="shared" ref="H144:I144" si="178">SUM(H145:H150)</f>
        <v>0</v>
      </c>
      <c r="I144" s="109">
        <f t="shared" si="178"/>
        <v>0</v>
      </c>
      <c r="J144" s="201">
        <f>SUM(J145:J150)</f>
        <v>1782</v>
      </c>
      <c r="K144" s="108">
        <f t="shared" ref="K144:L144" si="179">SUM(K145:K150)</f>
        <v>0</v>
      </c>
      <c r="L144" s="109">
        <f t="shared" si="179"/>
        <v>1782</v>
      </c>
      <c r="M144" s="84">
        <f>SUM(M145:M150)</f>
        <v>0</v>
      </c>
      <c r="N144" s="108">
        <f t="shared" ref="N144:O144" si="180">SUM(N145:N150)</f>
        <v>0</v>
      </c>
      <c r="O144" s="109">
        <f t="shared" si="180"/>
        <v>0</v>
      </c>
      <c r="P144" s="116"/>
    </row>
    <row r="145" spans="1:16" x14ac:dyDescent="0.25">
      <c r="A145" s="33">
        <v>2351</v>
      </c>
      <c r="B145" s="52" t="s">
        <v>126</v>
      </c>
      <c r="C145" s="53">
        <f t="shared" si="98"/>
        <v>450</v>
      </c>
      <c r="D145" s="224">
        <v>350</v>
      </c>
      <c r="E145" s="444"/>
      <c r="F145" s="445">
        <f t="shared" ref="F145:F150" si="181">D145+E145</f>
        <v>350</v>
      </c>
      <c r="G145" s="224"/>
      <c r="H145" s="256"/>
      <c r="I145" s="119">
        <f t="shared" ref="I145:I150" si="182">G145+H145</f>
        <v>0</v>
      </c>
      <c r="J145" s="256">
        <v>100</v>
      </c>
      <c r="K145" s="55"/>
      <c r="L145" s="119">
        <f t="shared" ref="L145:L150" si="183">J145+K145</f>
        <v>100</v>
      </c>
      <c r="M145" s="319"/>
      <c r="N145" s="55"/>
      <c r="O145" s="119">
        <f t="shared" ref="O145:O150" si="184">M145+N145</f>
        <v>0</v>
      </c>
      <c r="P145" s="110"/>
    </row>
    <row r="146" spans="1:16" ht="36" x14ac:dyDescent="0.25">
      <c r="A146" s="38">
        <v>2352</v>
      </c>
      <c r="B146" s="57" t="s">
        <v>127</v>
      </c>
      <c r="C146" s="58">
        <f t="shared" si="98"/>
        <v>4650</v>
      </c>
      <c r="D146" s="225">
        <v>4000</v>
      </c>
      <c r="E146" s="446">
        <v>-300</v>
      </c>
      <c r="F146" s="404">
        <f t="shared" si="181"/>
        <v>3700</v>
      </c>
      <c r="G146" s="225"/>
      <c r="H146" s="257"/>
      <c r="I146" s="114">
        <f t="shared" si="182"/>
        <v>0</v>
      </c>
      <c r="J146" s="257">
        <v>950</v>
      </c>
      <c r="K146" s="60"/>
      <c r="L146" s="114">
        <f t="shared" si="183"/>
        <v>950</v>
      </c>
      <c r="M146" s="320"/>
      <c r="N146" s="60"/>
      <c r="O146" s="114">
        <f t="shared" si="184"/>
        <v>0</v>
      </c>
      <c r="P146" s="362" t="s">
        <v>656</v>
      </c>
    </row>
    <row r="147" spans="1:16" ht="24" x14ac:dyDescent="0.25">
      <c r="A147" s="38">
        <v>2353</v>
      </c>
      <c r="B147" s="57" t="s">
        <v>128</v>
      </c>
      <c r="C147" s="58">
        <f t="shared" si="98"/>
        <v>700</v>
      </c>
      <c r="D147" s="225"/>
      <c r="E147" s="446"/>
      <c r="F147" s="404">
        <f t="shared" si="181"/>
        <v>0</v>
      </c>
      <c r="G147" s="225"/>
      <c r="H147" s="257"/>
      <c r="I147" s="114">
        <f t="shared" si="182"/>
        <v>0</v>
      </c>
      <c r="J147" s="257">
        <v>700</v>
      </c>
      <c r="K147" s="60"/>
      <c r="L147" s="114">
        <f t="shared" si="183"/>
        <v>700</v>
      </c>
      <c r="M147" s="320"/>
      <c r="N147" s="60"/>
      <c r="O147" s="114">
        <f t="shared" si="184"/>
        <v>0</v>
      </c>
      <c r="P147" s="362"/>
    </row>
    <row r="148" spans="1:16" ht="24" hidden="1" x14ac:dyDescent="0.25">
      <c r="A148" s="38">
        <v>2354</v>
      </c>
      <c r="B148" s="57" t="s">
        <v>129</v>
      </c>
      <c r="C148" s="58">
        <f t="shared" si="98"/>
        <v>0</v>
      </c>
      <c r="D148" s="225"/>
      <c r="E148" s="446"/>
      <c r="F148" s="404">
        <f t="shared" si="181"/>
        <v>0</v>
      </c>
      <c r="G148" s="225"/>
      <c r="H148" s="257"/>
      <c r="I148" s="114">
        <f t="shared" si="182"/>
        <v>0</v>
      </c>
      <c r="J148" s="257"/>
      <c r="K148" s="60"/>
      <c r="L148" s="114">
        <f t="shared" si="183"/>
        <v>0</v>
      </c>
      <c r="M148" s="320"/>
      <c r="N148" s="60"/>
      <c r="O148" s="114">
        <f t="shared" si="184"/>
        <v>0</v>
      </c>
      <c r="P148" s="111"/>
    </row>
    <row r="149" spans="1:16" ht="24" x14ac:dyDescent="0.25">
      <c r="A149" s="38">
        <v>2355</v>
      </c>
      <c r="B149" s="57" t="s">
        <v>130</v>
      </c>
      <c r="C149" s="58">
        <f t="shared" ref="C149:C212" si="185">F149+I149+L149+O149</f>
        <v>32</v>
      </c>
      <c r="D149" s="225"/>
      <c r="E149" s="446"/>
      <c r="F149" s="404">
        <f t="shared" si="181"/>
        <v>0</v>
      </c>
      <c r="G149" s="225"/>
      <c r="H149" s="257"/>
      <c r="I149" s="114">
        <f t="shared" si="182"/>
        <v>0</v>
      </c>
      <c r="J149" s="257">
        <v>32</v>
      </c>
      <c r="K149" s="60"/>
      <c r="L149" s="114">
        <f t="shared" si="183"/>
        <v>32</v>
      </c>
      <c r="M149" s="320"/>
      <c r="N149" s="60"/>
      <c r="O149" s="114">
        <f t="shared" si="184"/>
        <v>0</v>
      </c>
      <c r="P149" s="111"/>
    </row>
    <row r="150" spans="1:16" ht="24" hidden="1" x14ac:dyDescent="0.25">
      <c r="A150" s="38">
        <v>2359</v>
      </c>
      <c r="B150" s="57" t="s">
        <v>131</v>
      </c>
      <c r="C150" s="58">
        <f t="shared" si="185"/>
        <v>0</v>
      </c>
      <c r="D150" s="225"/>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5">
      <c r="A159" s="107">
        <v>2370</v>
      </c>
      <c r="B159" s="78" t="s">
        <v>140</v>
      </c>
      <c r="C159" s="84">
        <f t="shared" si="185"/>
        <v>0</v>
      </c>
      <c r="D159" s="227"/>
      <c r="E159" s="448"/>
      <c r="F159" s="443">
        <f t="shared" si="190"/>
        <v>0</v>
      </c>
      <c r="G159" s="227"/>
      <c r="H159" s="258"/>
      <c r="I159" s="109">
        <f t="shared" si="191"/>
        <v>0</v>
      </c>
      <c r="J159" s="258"/>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24842</v>
      </c>
      <c r="D194" s="221">
        <f>SUM(D195,D230,D269)</f>
        <v>21865</v>
      </c>
      <c r="E194" s="437">
        <f t="shared" ref="E194:F194" si="251">SUM(E195,E230,E269)</f>
        <v>0</v>
      </c>
      <c r="F194" s="438">
        <f t="shared" si="251"/>
        <v>21865</v>
      </c>
      <c r="G194" s="221">
        <f>SUM(G195,G230,G269)</f>
        <v>0</v>
      </c>
      <c r="H194" s="254">
        <f t="shared" ref="H194:I194" si="252">SUM(H195,H230,H269)</f>
        <v>0</v>
      </c>
      <c r="I194" s="100">
        <f t="shared" si="252"/>
        <v>0</v>
      </c>
      <c r="J194" s="254">
        <f>SUM(J195,J230,J269)</f>
        <v>2977</v>
      </c>
      <c r="K194" s="99">
        <f t="shared" ref="K194:L194" si="253">SUM(K195,K230,K269)</f>
        <v>0</v>
      </c>
      <c r="L194" s="100">
        <f t="shared" si="253"/>
        <v>2977</v>
      </c>
      <c r="M194" s="324">
        <f>SUM(M195,M230,M269)</f>
        <v>0</v>
      </c>
      <c r="N194" s="301">
        <f t="shared" ref="N194:O194" si="254">SUM(N195,N230,N269)</f>
        <v>0</v>
      </c>
      <c r="O194" s="306">
        <f t="shared" si="254"/>
        <v>0</v>
      </c>
      <c r="P194" s="386"/>
    </row>
    <row r="195" spans="1:16" x14ac:dyDescent="0.25">
      <c r="A195" s="101">
        <v>5000</v>
      </c>
      <c r="B195" s="101" t="s">
        <v>175</v>
      </c>
      <c r="C195" s="102">
        <f t="shared" si="185"/>
        <v>24842</v>
      </c>
      <c r="D195" s="222">
        <f>D196+D204</f>
        <v>21865</v>
      </c>
      <c r="E195" s="439">
        <f t="shared" ref="E195:F195" si="255">E196+E204</f>
        <v>0</v>
      </c>
      <c r="F195" s="440">
        <f t="shared" si="255"/>
        <v>21865</v>
      </c>
      <c r="G195" s="222">
        <f>G196+G204</f>
        <v>0</v>
      </c>
      <c r="H195" s="255">
        <f t="shared" ref="H195:I195" si="256">H196+H204</f>
        <v>0</v>
      </c>
      <c r="I195" s="104">
        <f t="shared" si="256"/>
        <v>0</v>
      </c>
      <c r="J195" s="255">
        <f>J196+J204</f>
        <v>2977</v>
      </c>
      <c r="K195" s="103">
        <f t="shared" ref="K195:L195" si="257">K196+K204</f>
        <v>0</v>
      </c>
      <c r="L195" s="104">
        <f t="shared" si="257"/>
        <v>2977</v>
      </c>
      <c r="M195" s="102">
        <f>M196+M204</f>
        <v>0</v>
      </c>
      <c r="N195" s="103">
        <f t="shared" ref="N195:O195" si="258">N196+N204</f>
        <v>0</v>
      </c>
      <c r="O195" s="104">
        <f t="shared" si="258"/>
        <v>0</v>
      </c>
      <c r="P195" s="343"/>
    </row>
    <row r="196" spans="1:16" x14ac:dyDescent="0.25">
      <c r="A196" s="45">
        <v>5100</v>
      </c>
      <c r="B196" s="105" t="s">
        <v>176</v>
      </c>
      <c r="C196" s="46">
        <f t="shared" si="185"/>
        <v>180</v>
      </c>
      <c r="D196" s="223">
        <f>D197+D198+D201+D202+D203</f>
        <v>180</v>
      </c>
      <c r="E196" s="441">
        <f t="shared" ref="E196:F196" si="259">E197+E198+E201+E202+E203</f>
        <v>0</v>
      </c>
      <c r="F196" s="408">
        <f t="shared" si="259"/>
        <v>180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c r="E197" s="444"/>
      <c r="F197" s="445">
        <f>D197+E197</f>
        <v>0</v>
      </c>
      <c r="G197" s="224"/>
      <c r="H197" s="256"/>
      <c r="I197" s="119">
        <f>G197+H197</f>
        <v>0</v>
      </c>
      <c r="J197" s="256"/>
      <c r="K197" s="55"/>
      <c r="L197" s="119">
        <f>J197+K197</f>
        <v>0</v>
      </c>
      <c r="M197" s="319"/>
      <c r="N197" s="55"/>
      <c r="O197" s="119">
        <f>M197+N197</f>
        <v>0</v>
      </c>
      <c r="P197" s="110"/>
    </row>
    <row r="198" spans="1:16" ht="24" x14ac:dyDescent="0.25">
      <c r="A198" s="112">
        <v>5120</v>
      </c>
      <c r="B198" s="57" t="s">
        <v>178</v>
      </c>
      <c r="C198" s="58">
        <f t="shared" si="185"/>
        <v>180</v>
      </c>
      <c r="D198" s="226">
        <f>D199+D200</f>
        <v>180</v>
      </c>
      <c r="E198" s="447">
        <f t="shared" ref="E198:F198" si="263">E199+E200</f>
        <v>0</v>
      </c>
      <c r="F198" s="404">
        <f t="shared" si="263"/>
        <v>180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x14ac:dyDescent="0.25">
      <c r="A199" s="38">
        <v>5121</v>
      </c>
      <c r="B199" s="57" t="s">
        <v>179</v>
      </c>
      <c r="C199" s="58">
        <f t="shared" si="185"/>
        <v>180</v>
      </c>
      <c r="D199" s="225">
        <v>180</v>
      </c>
      <c r="E199" s="446"/>
      <c r="F199" s="404">
        <f t="shared" ref="F199:F203" si="267">D199+E199</f>
        <v>180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24662</v>
      </c>
      <c r="D204" s="223">
        <f>D205+D215+D216+D225+D226+D227+D229</f>
        <v>21685</v>
      </c>
      <c r="E204" s="441">
        <f t="shared" ref="E204:F204" si="271">E205+E215+E216+E225+E226+E227+E229</f>
        <v>0</v>
      </c>
      <c r="F204" s="408">
        <f t="shared" si="271"/>
        <v>21685</v>
      </c>
      <c r="G204" s="223">
        <f>G205+G215+G216+G225+G226+G227+G229</f>
        <v>0</v>
      </c>
      <c r="H204" s="106">
        <f t="shared" ref="H204:I204" si="272">H205+H215+H216+H225+H226+H227+H229</f>
        <v>0</v>
      </c>
      <c r="I204" s="117">
        <f t="shared" si="272"/>
        <v>0</v>
      </c>
      <c r="J204" s="106">
        <f>J205+J215+J216+J225+J226+J227+J229</f>
        <v>2977</v>
      </c>
      <c r="K204" s="50">
        <f t="shared" ref="K204:L204" si="273">K205+K215+K216+K225+K226+K227+K229</f>
        <v>0</v>
      </c>
      <c r="L204" s="117">
        <f t="shared" si="273"/>
        <v>2977</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c r="E215" s="446"/>
      <c r="F215" s="404">
        <f t="shared" si="279"/>
        <v>0</v>
      </c>
      <c r="G215" s="225"/>
      <c r="H215" s="257"/>
      <c r="I215" s="114">
        <f t="shared" si="280"/>
        <v>0</v>
      </c>
      <c r="J215" s="257"/>
      <c r="K215" s="60"/>
      <c r="L215" s="114">
        <f t="shared" si="281"/>
        <v>0</v>
      </c>
      <c r="M215" s="320"/>
      <c r="N215" s="60"/>
      <c r="O215" s="114">
        <f t="shared" si="282"/>
        <v>0</v>
      </c>
      <c r="P215" s="111"/>
    </row>
    <row r="216" spans="1:16" x14ac:dyDescent="0.25">
      <c r="A216" s="112">
        <v>5230</v>
      </c>
      <c r="B216" s="57" t="s">
        <v>196</v>
      </c>
      <c r="C216" s="58">
        <f t="shared" si="283"/>
        <v>24662</v>
      </c>
      <c r="D216" s="226">
        <f>SUM(D217:D224)</f>
        <v>21685</v>
      </c>
      <c r="E216" s="447">
        <f t="shared" ref="E216:F216" si="284">SUM(E217:E224)</f>
        <v>0</v>
      </c>
      <c r="F216" s="404">
        <f t="shared" si="284"/>
        <v>21685</v>
      </c>
      <c r="G216" s="226">
        <f>SUM(G217:G224)</f>
        <v>0</v>
      </c>
      <c r="H216" s="120">
        <f t="shared" ref="H216:I216" si="285">SUM(H217:H224)</f>
        <v>0</v>
      </c>
      <c r="I216" s="114">
        <f t="shared" si="285"/>
        <v>0</v>
      </c>
      <c r="J216" s="120">
        <f>SUM(J217:J224)</f>
        <v>2977</v>
      </c>
      <c r="K216" s="113">
        <f t="shared" ref="K216:L216" si="286">SUM(K217:K224)</f>
        <v>0</v>
      </c>
      <c r="L216" s="114">
        <f t="shared" si="286"/>
        <v>2977</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5">
      <c r="A219" s="38">
        <v>5233</v>
      </c>
      <c r="B219" s="57" t="s">
        <v>199</v>
      </c>
      <c r="C219" s="58">
        <f t="shared" si="283"/>
        <v>0</v>
      </c>
      <c r="D219" s="225"/>
      <c r="E219" s="446"/>
      <c r="F219" s="404">
        <f t="shared" si="288"/>
        <v>0</v>
      </c>
      <c r="G219" s="225"/>
      <c r="H219" s="257"/>
      <c r="I219" s="114">
        <f t="shared" si="289"/>
        <v>0</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c r="E222" s="446"/>
      <c r="F222" s="404">
        <f t="shared" si="288"/>
        <v>0</v>
      </c>
      <c r="G222" s="225"/>
      <c r="H222" s="257"/>
      <c r="I222" s="114">
        <f t="shared" si="289"/>
        <v>0</v>
      </c>
      <c r="J222" s="257"/>
      <c r="K222" s="60"/>
      <c r="L222" s="114">
        <f t="shared" si="290"/>
        <v>0</v>
      </c>
      <c r="M222" s="320"/>
      <c r="N222" s="60"/>
      <c r="O222" s="114">
        <f t="shared" si="291"/>
        <v>0</v>
      </c>
      <c r="P222" s="111"/>
    </row>
    <row r="223" spans="1:16" ht="24" x14ac:dyDescent="0.25">
      <c r="A223" s="38">
        <v>5238</v>
      </c>
      <c r="B223" s="57" t="s">
        <v>203</v>
      </c>
      <c r="C223" s="58">
        <f t="shared" si="283"/>
        <v>1100</v>
      </c>
      <c r="D223" s="225">
        <v>1100</v>
      </c>
      <c r="E223" s="446"/>
      <c r="F223" s="404">
        <f t="shared" si="288"/>
        <v>1100</v>
      </c>
      <c r="G223" s="225"/>
      <c r="H223" s="257"/>
      <c r="I223" s="114">
        <f t="shared" si="289"/>
        <v>0</v>
      </c>
      <c r="J223" s="257"/>
      <c r="K223" s="60"/>
      <c r="L223" s="114">
        <f t="shared" si="290"/>
        <v>0</v>
      </c>
      <c r="M223" s="320"/>
      <c r="N223" s="60"/>
      <c r="O223" s="114">
        <f t="shared" si="291"/>
        <v>0</v>
      </c>
      <c r="P223" s="111"/>
    </row>
    <row r="224" spans="1:16" ht="24" x14ac:dyDescent="0.25">
      <c r="A224" s="38">
        <v>5239</v>
      </c>
      <c r="B224" s="57" t="s">
        <v>204</v>
      </c>
      <c r="C224" s="58">
        <f t="shared" si="283"/>
        <v>23562</v>
      </c>
      <c r="D224" s="225">
        <v>20585</v>
      </c>
      <c r="E224" s="446"/>
      <c r="F224" s="404">
        <f t="shared" si="288"/>
        <v>20585</v>
      </c>
      <c r="G224" s="225"/>
      <c r="H224" s="257"/>
      <c r="I224" s="114">
        <f t="shared" si="289"/>
        <v>0</v>
      </c>
      <c r="J224" s="257">
        <v>2977</v>
      </c>
      <c r="K224" s="60"/>
      <c r="L224" s="114">
        <f t="shared" si="290"/>
        <v>2977</v>
      </c>
      <c r="M224" s="320"/>
      <c r="N224" s="60"/>
      <c r="O224" s="114">
        <f t="shared" si="291"/>
        <v>0</v>
      </c>
      <c r="P224" s="111"/>
    </row>
    <row r="225" spans="1:16" ht="24" hidden="1" x14ac:dyDescent="0.25">
      <c r="A225" s="112">
        <v>5240</v>
      </c>
      <c r="B225" s="57" t="s">
        <v>205</v>
      </c>
      <c r="C225" s="58">
        <f t="shared" si="283"/>
        <v>0</v>
      </c>
      <c r="D225" s="225"/>
      <c r="E225" s="446"/>
      <c r="F225" s="404">
        <f t="shared" si="288"/>
        <v>0</v>
      </c>
      <c r="G225" s="225"/>
      <c r="H225" s="257"/>
      <c r="I225" s="114">
        <f t="shared" si="289"/>
        <v>0</v>
      </c>
      <c r="J225" s="257"/>
      <c r="K225" s="60"/>
      <c r="L225" s="114">
        <f t="shared" si="290"/>
        <v>0</v>
      </c>
      <c r="M225" s="320"/>
      <c r="N225" s="60"/>
      <c r="O225" s="114">
        <f t="shared" si="291"/>
        <v>0</v>
      </c>
      <c r="P225" s="111"/>
    </row>
    <row r="226" spans="1:16" hidden="1" x14ac:dyDescent="0.25">
      <c r="A226" s="112">
        <v>5250</v>
      </c>
      <c r="B226" s="57" t="s">
        <v>206</v>
      </c>
      <c r="C226" s="58">
        <f t="shared" si="283"/>
        <v>0</v>
      </c>
      <c r="D226" s="225"/>
      <c r="E226" s="446"/>
      <c r="F226" s="404">
        <f t="shared" si="288"/>
        <v>0</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974520</v>
      </c>
      <c r="D286" s="235">
        <f t="shared" ref="D286:O286" si="382">SUM(D283,D269,D230,D195,D187,D173,D75,D53)</f>
        <v>979233</v>
      </c>
      <c r="E286" s="459">
        <f t="shared" si="382"/>
        <v>-33222</v>
      </c>
      <c r="F286" s="460">
        <f t="shared" si="382"/>
        <v>946011</v>
      </c>
      <c r="G286" s="235">
        <f t="shared" si="382"/>
        <v>9618</v>
      </c>
      <c r="H286" s="172">
        <f t="shared" si="382"/>
        <v>0</v>
      </c>
      <c r="I286" s="291">
        <f t="shared" si="382"/>
        <v>9618</v>
      </c>
      <c r="J286" s="172">
        <f t="shared" si="382"/>
        <v>19887</v>
      </c>
      <c r="K286" s="171">
        <f t="shared" si="382"/>
        <v>-996</v>
      </c>
      <c r="L286" s="291">
        <f t="shared" si="382"/>
        <v>18891</v>
      </c>
      <c r="M286" s="308">
        <f t="shared" si="382"/>
        <v>0</v>
      </c>
      <c r="N286" s="171">
        <f t="shared" si="382"/>
        <v>0</v>
      </c>
      <c r="O286" s="291">
        <f t="shared" si="382"/>
        <v>0</v>
      </c>
      <c r="P286" s="388"/>
    </row>
    <row r="287" spans="1:16" s="21" customFormat="1" ht="13.5" thickTop="1" thickBot="1" x14ac:dyDescent="0.3">
      <c r="A287" s="951" t="s">
        <v>262</v>
      </c>
      <c r="B287" s="952"/>
      <c r="C287" s="179">
        <f t="shared" si="368"/>
        <v>-1190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-1190</v>
      </c>
      <c r="K287" s="174">
        <f t="shared" ref="K287:L287" si="385">(K26+K43)-K51</f>
        <v>0</v>
      </c>
      <c r="L287" s="292">
        <f t="shared" si="385"/>
        <v>-1190</v>
      </c>
      <c r="M287" s="179">
        <f>M45-M51</f>
        <v>0</v>
      </c>
      <c r="N287" s="174">
        <f t="shared" ref="N287:O287" si="386">N45-N51</f>
        <v>0</v>
      </c>
      <c r="O287" s="292">
        <f t="shared" si="386"/>
        <v>0</v>
      </c>
      <c r="P287" s="389"/>
    </row>
    <row r="288" spans="1:16" s="21" customFormat="1" ht="12.75" thickTop="1" x14ac:dyDescent="0.25">
      <c r="A288" s="953" t="s">
        <v>263</v>
      </c>
      <c r="B288" s="954"/>
      <c r="C288" s="160">
        <f t="shared" si="368"/>
        <v>1190</v>
      </c>
      <c r="D288" s="237">
        <f t="shared" ref="D288:O288" si="387">SUM(D289,D290)-D297+D298</f>
        <v>0</v>
      </c>
      <c r="E288" s="463">
        <f t="shared" si="387"/>
        <v>0</v>
      </c>
      <c r="F288" s="464">
        <f t="shared" si="387"/>
        <v>0</v>
      </c>
      <c r="G288" s="237">
        <f t="shared" si="387"/>
        <v>0</v>
      </c>
      <c r="H288" s="267">
        <f t="shared" si="387"/>
        <v>0</v>
      </c>
      <c r="I288" s="158">
        <f t="shared" si="387"/>
        <v>0</v>
      </c>
      <c r="J288" s="267">
        <f t="shared" si="387"/>
        <v>1190</v>
      </c>
      <c r="K288" s="157">
        <f t="shared" si="387"/>
        <v>0</v>
      </c>
      <c r="L288" s="158">
        <f t="shared" si="387"/>
        <v>1190</v>
      </c>
      <c r="M288" s="160">
        <f t="shared" si="387"/>
        <v>0</v>
      </c>
      <c r="N288" s="157">
        <f t="shared" si="387"/>
        <v>0</v>
      </c>
      <c r="O288" s="158">
        <f t="shared" si="387"/>
        <v>0</v>
      </c>
      <c r="P288" s="390"/>
    </row>
    <row r="289" spans="1:16" s="21" customFormat="1" ht="12.75" thickBot="1" x14ac:dyDescent="0.3">
      <c r="A289" s="88" t="s">
        <v>264</v>
      </c>
      <c r="B289" s="88" t="s">
        <v>265</v>
      </c>
      <c r="C289" s="89">
        <f t="shared" si="368"/>
        <v>1190</v>
      </c>
      <c r="D289" s="219">
        <f t="shared" ref="D289:O289" si="388">D21-D283</f>
        <v>0</v>
      </c>
      <c r="E289" s="433">
        <f t="shared" si="388"/>
        <v>0</v>
      </c>
      <c r="F289" s="434">
        <f t="shared" si="388"/>
        <v>0</v>
      </c>
      <c r="G289" s="219">
        <f t="shared" si="388"/>
        <v>0</v>
      </c>
      <c r="H289" s="252">
        <f t="shared" si="388"/>
        <v>0</v>
      </c>
      <c r="I289" s="91">
        <f t="shared" si="388"/>
        <v>0</v>
      </c>
      <c r="J289" s="252">
        <f t="shared" si="388"/>
        <v>1190</v>
      </c>
      <c r="K289" s="90">
        <f t="shared" si="388"/>
        <v>0</v>
      </c>
      <c r="L289" s="91">
        <f t="shared" si="388"/>
        <v>1190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uNWps7a2Q8djYEP7zhiiEFx7Bh8hFElWXzPw3fl2AeHkOWvUSmALzOx6VzGkhzRDHB6jK5RhRrbWI9Fj7fUfzA==" saltValue="l5cQ6/1016SIqSrYJGwdug==" spinCount="100000" sheet="1" objects="1" scenarios="1" formatCells="0" formatColumns="0" formatRows="0"/>
  <autoFilter ref="A18:P298">
    <filterColumn colId="2">
      <filters blank="1">
        <filter val="1 095"/>
        <filter val="1 100"/>
        <filter val="1 174"/>
        <filter val="1 190"/>
        <filter val="-1 190"/>
        <filter val="1 191"/>
        <filter val="1 260"/>
        <filter val="1 457"/>
        <filter val="1 471"/>
        <filter val="1 943"/>
        <filter val="10 320"/>
        <filter val="13 986"/>
        <filter val="14 036"/>
        <filter val="140"/>
        <filter val="150"/>
        <filter val="162 292"/>
        <filter val="17 701"/>
        <filter val="180"/>
        <filter val="2 980"/>
        <filter val="209 306"/>
        <filter val="21 272"/>
        <filter val="220"/>
        <filter val="23 562"/>
        <filter val="24 240"/>
        <filter val="24 662"/>
        <filter val="24 842"/>
        <filter val="24 952"/>
        <filter val="3 031"/>
        <filter val="3 715"/>
        <filter val="300"/>
        <filter val="305"/>
        <filter val="31 370"/>
        <filter val="32"/>
        <filter val="35 430"/>
        <filter val="4 650"/>
        <filter val="4 947"/>
        <filter val="45 406"/>
        <filter val="450"/>
        <filter val="47 014"/>
        <filter val="5 832"/>
        <filter val="50"/>
        <filter val="6 194"/>
        <filter val="603 462"/>
        <filter val="64 593"/>
        <filter val="648 868"/>
        <filter val="7 606"/>
        <filter val="700"/>
        <filter val="73"/>
        <filter val="790"/>
        <filter val="8 786"/>
        <filter val="80"/>
        <filter val="81 184"/>
        <filter val="858 174"/>
        <filter val="875"/>
        <filter val="91 504"/>
        <filter val="949 678"/>
        <filter val="955 629"/>
        <filter val="96"/>
        <filter val="974 52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22.pielikums Jūrmalas pilsētas domes
2018.gada 15.marta saistošajiem noteikumiem Nr.11
(protokols Nr.4, 28.punkts)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S12" sqref="S1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657</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320</v>
      </c>
      <c r="D3" s="994"/>
      <c r="E3" s="994"/>
      <c r="F3" s="994"/>
      <c r="G3" s="994"/>
      <c r="H3" s="994"/>
      <c r="I3" s="994"/>
      <c r="J3" s="994"/>
      <c r="K3" s="994"/>
      <c r="L3" s="994"/>
      <c r="M3" s="994"/>
      <c r="N3" s="994"/>
      <c r="O3" s="994"/>
      <c r="P3" s="995"/>
      <c r="Q3" s="393"/>
    </row>
    <row r="4" spans="1:17" ht="12.75" customHeight="1" x14ac:dyDescent="0.25">
      <c r="A4" s="4" t="s">
        <v>1</v>
      </c>
      <c r="B4" s="5"/>
      <c r="C4" s="994" t="s">
        <v>321</v>
      </c>
      <c r="D4" s="994"/>
      <c r="E4" s="994"/>
      <c r="F4" s="994"/>
      <c r="G4" s="994"/>
      <c r="H4" s="994"/>
      <c r="I4" s="994"/>
      <c r="J4" s="994"/>
      <c r="K4" s="994"/>
      <c r="L4" s="994"/>
      <c r="M4" s="994"/>
      <c r="N4" s="994"/>
      <c r="O4" s="994"/>
      <c r="P4" s="995"/>
      <c r="Q4" s="393"/>
    </row>
    <row r="5" spans="1:17" ht="12.75" customHeight="1" x14ac:dyDescent="0.25">
      <c r="A5" s="2" t="s">
        <v>2</v>
      </c>
      <c r="B5" s="3"/>
      <c r="C5" s="989" t="s">
        <v>322</v>
      </c>
      <c r="D5" s="989"/>
      <c r="E5" s="989"/>
      <c r="F5" s="989"/>
      <c r="G5" s="989"/>
      <c r="H5" s="989"/>
      <c r="I5" s="989"/>
      <c r="J5" s="989"/>
      <c r="K5" s="989"/>
      <c r="L5" s="989"/>
      <c r="M5" s="989"/>
      <c r="N5" s="989"/>
      <c r="O5" s="989"/>
      <c r="P5" s="990"/>
      <c r="Q5" s="393"/>
    </row>
    <row r="6" spans="1:17" ht="12.75" customHeight="1" x14ac:dyDescent="0.25">
      <c r="A6" s="2" t="s">
        <v>3</v>
      </c>
      <c r="B6" s="3"/>
      <c r="C6" s="989" t="s">
        <v>323</v>
      </c>
      <c r="D6" s="989"/>
      <c r="E6" s="989"/>
      <c r="F6" s="989"/>
      <c r="G6" s="989"/>
      <c r="H6" s="989"/>
      <c r="I6" s="989"/>
      <c r="J6" s="989"/>
      <c r="K6" s="989"/>
      <c r="L6" s="989"/>
      <c r="M6" s="989"/>
      <c r="N6" s="989"/>
      <c r="O6" s="989"/>
      <c r="P6" s="990"/>
      <c r="Q6" s="393"/>
    </row>
    <row r="7" spans="1:17" ht="15" customHeight="1" x14ac:dyDescent="0.25">
      <c r="A7" s="2" t="s">
        <v>4</v>
      </c>
      <c r="B7" s="3"/>
      <c r="C7" s="994" t="s">
        <v>658</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324</v>
      </c>
      <c r="D9" s="989"/>
      <c r="E9" s="989"/>
      <c r="F9" s="989"/>
      <c r="G9" s="989"/>
      <c r="H9" s="989"/>
      <c r="I9" s="989"/>
      <c r="J9" s="989"/>
      <c r="K9" s="989"/>
      <c r="L9" s="989"/>
      <c r="M9" s="989"/>
      <c r="N9" s="989"/>
      <c r="O9" s="989"/>
      <c r="P9" s="990"/>
      <c r="Q9" s="393"/>
    </row>
    <row r="10" spans="1:17" ht="12.75" customHeight="1" x14ac:dyDescent="0.25">
      <c r="A10" s="2"/>
      <c r="B10" s="3" t="s">
        <v>7</v>
      </c>
      <c r="C10" s="989" t="s">
        <v>325</v>
      </c>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326</v>
      </c>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518641</v>
      </c>
      <c r="D20" s="206">
        <f>SUM(D21,D24,D25,D41,D43)</f>
        <v>507272</v>
      </c>
      <c r="E20" s="397">
        <f t="shared" ref="E20:F20" si="0">SUM(E21,E24,E25,E41,E43)</f>
        <v>-8600</v>
      </c>
      <c r="F20" s="398">
        <f t="shared" si="0"/>
        <v>498672</v>
      </c>
      <c r="G20" s="206">
        <f>SUM(G21,G24,G43)</f>
        <v>0</v>
      </c>
      <c r="H20" s="241">
        <f t="shared" ref="H20:I20" si="1">SUM(H21,H24,H43)</f>
        <v>0</v>
      </c>
      <c r="I20" s="26">
        <f t="shared" si="1"/>
        <v>0</v>
      </c>
      <c r="J20" s="241">
        <f>SUM(J21,J26,J43)</f>
        <v>19969</v>
      </c>
      <c r="K20" s="25">
        <f t="shared" ref="K20:L20" si="2">SUM(K21,K26,K43)</f>
        <v>0</v>
      </c>
      <c r="L20" s="26">
        <f t="shared" si="2"/>
        <v>19969</v>
      </c>
      <c r="M20" s="24">
        <f>SUM(M21,M45)</f>
        <v>0</v>
      </c>
      <c r="N20" s="25">
        <f t="shared" ref="N20:O20" si="3">SUM(N21,N45)</f>
        <v>0</v>
      </c>
      <c r="O20" s="26">
        <f t="shared" si="3"/>
        <v>0</v>
      </c>
      <c r="P20" s="329"/>
    </row>
    <row r="21" spans="1:16" ht="12.75" thickTop="1" x14ac:dyDescent="0.25">
      <c r="A21" s="27"/>
      <c r="B21" s="28" t="s">
        <v>20</v>
      </c>
      <c r="C21" s="29">
        <f t="shared" ref="C21:C84" si="4">F21+I21+L21+O21</f>
        <v>1599</v>
      </c>
      <c r="D21" s="207">
        <f>SUM(D22:D23)</f>
        <v>0</v>
      </c>
      <c r="E21" s="399">
        <f t="shared" ref="E21" si="5">SUM(E22:E23)</f>
        <v>0</v>
      </c>
      <c r="F21" s="400">
        <f>SUM(F22:F23)</f>
        <v>0</v>
      </c>
      <c r="G21" s="207">
        <f>SUM(G22:G23)</f>
        <v>0</v>
      </c>
      <c r="H21" s="242">
        <f t="shared" ref="H21:I21" si="6">SUM(H22:H23)</f>
        <v>0</v>
      </c>
      <c r="I21" s="31">
        <f t="shared" si="6"/>
        <v>0</v>
      </c>
      <c r="J21" s="242">
        <f>SUM(J22:J23)</f>
        <v>1599</v>
      </c>
      <c r="K21" s="30">
        <f t="shared" ref="K21:L21" si="7">SUM(K22:K23)</f>
        <v>0</v>
      </c>
      <c r="L21" s="31">
        <f t="shared" si="7"/>
        <v>1599</v>
      </c>
      <c r="M21" s="29">
        <f>SUM(M22:M23)</f>
        <v>0</v>
      </c>
      <c r="N21" s="30">
        <f t="shared" ref="N21:O21" si="8">SUM(N22:N23)</f>
        <v>0</v>
      </c>
      <c r="O21" s="31">
        <f t="shared" si="8"/>
        <v>0</v>
      </c>
      <c r="P21" s="330"/>
    </row>
    <row r="22" spans="1:16" hidden="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x14ac:dyDescent="0.2">
      <c r="A23" s="37"/>
      <c r="B23" s="38" t="s">
        <v>22</v>
      </c>
      <c r="C23" s="39">
        <f t="shared" si="4"/>
        <v>1599</v>
      </c>
      <c r="D23" s="209"/>
      <c r="E23" s="403"/>
      <c r="F23" s="404">
        <f>D23+E23</f>
        <v>0</v>
      </c>
      <c r="G23" s="209"/>
      <c r="H23" s="244"/>
      <c r="I23" s="303">
        <f>G23+H23</f>
        <v>0</v>
      </c>
      <c r="J23" s="244">
        <v>1599</v>
      </c>
      <c r="K23" s="40"/>
      <c r="L23" s="303">
        <f>J23+K23</f>
        <v>1599</v>
      </c>
      <c r="M23" s="358"/>
      <c r="N23" s="40"/>
      <c r="O23" s="303">
        <f>M23+N23</f>
        <v>0</v>
      </c>
      <c r="P23" s="363"/>
    </row>
    <row r="24" spans="1:16" s="21" customFormat="1" ht="60.75" thickBot="1" x14ac:dyDescent="0.3">
      <c r="A24" s="41">
        <v>19300</v>
      </c>
      <c r="B24" s="41" t="s">
        <v>304</v>
      </c>
      <c r="C24" s="42">
        <f>F24+I24</f>
        <v>498672</v>
      </c>
      <c r="D24" s="210">
        <v>507272</v>
      </c>
      <c r="E24" s="405">
        <v>-8600</v>
      </c>
      <c r="F24" s="406">
        <f>D24+E24</f>
        <v>498672</v>
      </c>
      <c r="G24" s="210"/>
      <c r="H24" s="245"/>
      <c r="I24" s="348">
        <f>G24+H24</f>
        <v>0</v>
      </c>
      <c r="J24" s="286" t="s">
        <v>23</v>
      </c>
      <c r="K24" s="43" t="s">
        <v>23</v>
      </c>
      <c r="L24" s="44" t="s">
        <v>23</v>
      </c>
      <c r="M24" s="311" t="s">
        <v>23</v>
      </c>
      <c r="N24" s="43" t="s">
        <v>23</v>
      </c>
      <c r="O24" s="44" t="s">
        <v>23</v>
      </c>
      <c r="P24" s="467" t="s">
        <v>635</v>
      </c>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18370</v>
      </c>
      <c r="D26" s="212" t="s">
        <v>23</v>
      </c>
      <c r="E26" s="409" t="s">
        <v>23</v>
      </c>
      <c r="F26" s="410" t="s">
        <v>23</v>
      </c>
      <c r="G26" s="212" t="s">
        <v>23</v>
      </c>
      <c r="H26" s="246" t="s">
        <v>23</v>
      </c>
      <c r="I26" s="49" t="s">
        <v>23</v>
      </c>
      <c r="J26" s="106">
        <f>SUM(J27,J31,J33,J36)</f>
        <v>18370</v>
      </c>
      <c r="K26" s="50">
        <f t="shared" ref="K26:L26" si="9">SUM(K27,K31,K33,K36)</f>
        <v>0</v>
      </c>
      <c r="L26" s="117">
        <f t="shared" si="9"/>
        <v>18370</v>
      </c>
      <c r="M26" s="312" t="s">
        <v>23</v>
      </c>
      <c r="N26" s="48" t="s">
        <v>23</v>
      </c>
      <c r="O26" s="49" t="s">
        <v>23</v>
      </c>
      <c r="P26" s="332"/>
    </row>
    <row r="27" spans="1:16"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x14ac:dyDescent="0.25">
      <c r="A33" s="51">
        <v>21380</v>
      </c>
      <c r="B33" s="45" t="s">
        <v>31</v>
      </c>
      <c r="C33" s="46">
        <f t="shared" si="10"/>
        <v>1690</v>
      </c>
      <c r="D33" s="212" t="s">
        <v>23</v>
      </c>
      <c r="E33" s="409" t="s">
        <v>23</v>
      </c>
      <c r="F33" s="410" t="s">
        <v>23</v>
      </c>
      <c r="G33" s="212" t="s">
        <v>23</v>
      </c>
      <c r="H33" s="246" t="s">
        <v>23</v>
      </c>
      <c r="I33" s="49" t="s">
        <v>23</v>
      </c>
      <c r="J33" s="106">
        <f>SUM(J34:J35)</f>
        <v>1690</v>
      </c>
      <c r="K33" s="50">
        <f t="shared" ref="K33:L33" si="13">SUM(K34:K35)</f>
        <v>0</v>
      </c>
      <c r="L33" s="117">
        <f t="shared" si="13"/>
        <v>1690</v>
      </c>
      <c r="M33" s="312" t="s">
        <v>23</v>
      </c>
      <c r="N33" s="48" t="s">
        <v>23</v>
      </c>
      <c r="O33" s="49" t="s">
        <v>23</v>
      </c>
      <c r="P33" s="332"/>
    </row>
    <row r="34" spans="1:16" x14ac:dyDescent="0.25">
      <c r="A34" s="33">
        <v>21381</v>
      </c>
      <c r="B34" s="52" t="s">
        <v>306</v>
      </c>
      <c r="C34" s="53">
        <f t="shared" si="10"/>
        <v>1690</v>
      </c>
      <c r="D34" s="213" t="s">
        <v>23</v>
      </c>
      <c r="E34" s="411" t="s">
        <v>23</v>
      </c>
      <c r="F34" s="412" t="s">
        <v>23</v>
      </c>
      <c r="G34" s="213" t="s">
        <v>23</v>
      </c>
      <c r="H34" s="247" t="s">
        <v>23</v>
      </c>
      <c r="I34" s="56" t="s">
        <v>23</v>
      </c>
      <c r="J34" s="256">
        <v>1690</v>
      </c>
      <c r="K34" s="55"/>
      <c r="L34" s="347">
        <f>J34+K34</f>
        <v>1690</v>
      </c>
      <c r="M34" s="313" t="s">
        <v>23</v>
      </c>
      <c r="N34" s="54" t="s">
        <v>23</v>
      </c>
      <c r="O34" s="56" t="s">
        <v>23</v>
      </c>
      <c r="P34" s="333"/>
    </row>
    <row r="35" spans="1:16"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customHeight="1" x14ac:dyDescent="0.25">
      <c r="A36" s="51">
        <v>21390</v>
      </c>
      <c r="B36" s="45" t="s">
        <v>307</v>
      </c>
      <c r="C36" s="46">
        <f t="shared" si="10"/>
        <v>16680</v>
      </c>
      <c r="D36" s="212" t="s">
        <v>23</v>
      </c>
      <c r="E36" s="409" t="s">
        <v>23</v>
      </c>
      <c r="F36" s="410" t="s">
        <v>23</v>
      </c>
      <c r="G36" s="212" t="s">
        <v>23</v>
      </c>
      <c r="H36" s="246" t="s">
        <v>23</v>
      </c>
      <c r="I36" s="49" t="s">
        <v>23</v>
      </c>
      <c r="J36" s="106">
        <f>SUM(J37:J40)</f>
        <v>16680</v>
      </c>
      <c r="K36" s="50">
        <f t="shared" ref="K36:L36" si="14">SUM(K37:K40)</f>
        <v>0</v>
      </c>
      <c r="L36" s="117">
        <f t="shared" si="14"/>
        <v>16680</v>
      </c>
      <c r="M36" s="312" t="s">
        <v>23</v>
      </c>
      <c r="N36" s="48" t="s">
        <v>23</v>
      </c>
      <c r="O36" s="49" t="s">
        <v>23</v>
      </c>
      <c r="P36" s="33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x14ac:dyDescent="0.25">
      <c r="A38" s="38">
        <v>21393</v>
      </c>
      <c r="B38" s="57" t="s">
        <v>34</v>
      </c>
      <c r="C38" s="58">
        <f t="shared" si="10"/>
        <v>16680</v>
      </c>
      <c r="D38" s="214" t="s">
        <v>23</v>
      </c>
      <c r="E38" s="413" t="s">
        <v>23</v>
      </c>
      <c r="F38" s="414" t="s">
        <v>23</v>
      </c>
      <c r="G38" s="214" t="s">
        <v>23</v>
      </c>
      <c r="H38" s="248" t="s">
        <v>23</v>
      </c>
      <c r="I38" s="61" t="s">
        <v>23</v>
      </c>
      <c r="J38" s="257">
        <v>16680</v>
      </c>
      <c r="K38" s="60"/>
      <c r="L38" s="303">
        <f>J38+K38</f>
        <v>16680</v>
      </c>
      <c r="M38" s="314" t="s">
        <v>23</v>
      </c>
      <c r="N38" s="59" t="s">
        <v>23</v>
      </c>
      <c r="O38" s="61" t="s">
        <v>23</v>
      </c>
      <c r="P38" s="33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hidden="1" x14ac:dyDescent="0.25">
      <c r="A40" s="184">
        <v>21399</v>
      </c>
      <c r="B40" s="162" t="s">
        <v>36</v>
      </c>
      <c r="C40" s="163">
        <f t="shared" si="10"/>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hidden="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 hidden="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518641</v>
      </c>
      <c r="D50" s="219">
        <f>SUM(D51,D283)</f>
        <v>507272</v>
      </c>
      <c r="E50" s="433">
        <f t="shared" ref="E50:F50" si="19">SUM(E51,E283)</f>
        <v>-8600</v>
      </c>
      <c r="F50" s="434">
        <f t="shared" si="19"/>
        <v>498672</v>
      </c>
      <c r="G50" s="219">
        <f>SUM(G51,G283)</f>
        <v>0</v>
      </c>
      <c r="H50" s="252">
        <f t="shared" ref="H50:I50" si="20">SUM(H51,H283)</f>
        <v>0</v>
      </c>
      <c r="I50" s="91">
        <f t="shared" si="20"/>
        <v>0</v>
      </c>
      <c r="J50" s="252">
        <f>SUM(J51,J283)</f>
        <v>19969</v>
      </c>
      <c r="K50" s="90">
        <f t="shared" ref="K50:L50" si="21">SUM(K51,K283)</f>
        <v>0</v>
      </c>
      <c r="L50" s="91">
        <f t="shared" si="21"/>
        <v>19969</v>
      </c>
      <c r="M50" s="89">
        <f>SUM(M51,M283)</f>
        <v>0</v>
      </c>
      <c r="N50" s="90">
        <f t="shared" ref="N50:O50" si="22">SUM(N51,N283)</f>
        <v>0</v>
      </c>
      <c r="O50" s="91">
        <f t="shared" si="22"/>
        <v>0</v>
      </c>
      <c r="P50" s="340"/>
    </row>
    <row r="51" spans="1:16" s="21" customFormat="1" ht="36.75" thickTop="1" x14ac:dyDescent="0.25">
      <c r="A51" s="92"/>
      <c r="B51" s="93" t="s">
        <v>45</v>
      </c>
      <c r="C51" s="94">
        <f t="shared" si="4"/>
        <v>518641</v>
      </c>
      <c r="D51" s="220">
        <f>SUM(D52,D194)</f>
        <v>507272</v>
      </c>
      <c r="E51" s="435">
        <f t="shared" ref="E51:F51" si="23">SUM(E52,E194)</f>
        <v>-8600</v>
      </c>
      <c r="F51" s="436">
        <f t="shared" si="23"/>
        <v>498672</v>
      </c>
      <c r="G51" s="220">
        <f>SUM(G52,G194)</f>
        <v>0</v>
      </c>
      <c r="H51" s="253">
        <f t="shared" ref="H51:I51" si="24">SUM(H52,H194)</f>
        <v>0</v>
      </c>
      <c r="I51" s="96">
        <f t="shared" si="24"/>
        <v>0</v>
      </c>
      <c r="J51" s="253">
        <f>SUM(J52,J194)</f>
        <v>19969</v>
      </c>
      <c r="K51" s="95">
        <f t="shared" ref="K51:L51" si="25">SUM(K52,K194)</f>
        <v>0</v>
      </c>
      <c r="L51" s="96">
        <f t="shared" si="25"/>
        <v>19969</v>
      </c>
      <c r="M51" s="94">
        <f>SUM(M52,M194)</f>
        <v>0</v>
      </c>
      <c r="N51" s="95">
        <f t="shared" ref="N51:O51" si="26">SUM(N52,N194)</f>
        <v>0</v>
      </c>
      <c r="O51" s="96">
        <f t="shared" si="26"/>
        <v>0</v>
      </c>
      <c r="P51" s="341"/>
    </row>
    <row r="52" spans="1:16" s="21" customFormat="1" ht="24" x14ac:dyDescent="0.25">
      <c r="A52" s="97"/>
      <c r="B52" s="16" t="s">
        <v>46</v>
      </c>
      <c r="C52" s="98">
        <f t="shared" si="4"/>
        <v>518641</v>
      </c>
      <c r="D52" s="221">
        <f>SUM(D53,D75,D173,D187)</f>
        <v>505472</v>
      </c>
      <c r="E52" s="437">
        <f t="shared" ref="E52:F52" si="27">SUM(E53,E75,E173,E187)</f>
        <v>-6800</v>
      </c>
      <c r="F52" s="438">
        <f t="shared" si="27"/>
        <v>498672</v>
      </c>
      <c r="G52" s="221">
        <f>SUM(G53,G75,G173,G187)</f>
        <v>0</v>
      </c>
      <c r="H52" s="254">
        <f t="shared" ref="H52:I52" si="28">SUM(H53,H75,H173,H187)</f>
        <v>0</v>
      </c>
      <c r="I52" s="100">
        <f t="shared" si="28"/>
        <v>0</v>
      </c>
      <c r="J52" s="254">
        <f>SUM(J53,J75,J173,J187)</f>
        <v>19969</v>
      </c>
      <c r="K52" s="99">
        <f t="shared" ref="K52:L52" si="29">SUM(K53,K75,K173,K187)</f>
        <v>0</v>
      </c>
      <c r="L52" s="100">
        <f t="shared" si="29"/>
        <v>19969</v>
      </c>
      <c r="M52" s="98">
        <f>SUM(M53,M75,M173,M187)</f>
        <v>0</v>
      </c>
      <c r="N52" s="99">
        <f t="shared" ref="N52:O52" si="30">SUM(N53,N75,N173,N187)</f>
        <v>0</v>
      </c>
      <c r="O52" s="100">
        <f t="shared" si="30"/>
        <v>0</v>
      </c>
      <c r="P52" s="342"/>
    </row>
    <row r="53" spans="1:16" s="21" customFormat="1" x14ac:dyDescent="0.25">
      <c r="A53" s="101">
        <v>1000</v>
      </c>
      <c r="B53" s="101" t="s">
        <v>47</v>
      </c>
      <c r="C53" s="102">
        <f t="shared" si="4"/>
        <v>90422</v>
      </c>
      <c r="D53" s="222">
        <f>SUM(D54,D67)</f>
        <v>85343</v>
      </c>
      <c r="E53" s="439">
        <f t="shared" ref="E53:F53" si="31">SUM(E54,E67)</f>
        <v>-1720</v>
      </c>
      <c r="F53" s="440">
        <f t="shared" si="31"/>
        <v>83623</v>
      </c>
      <c r="G53" s="222">
        <f>SUM(G54,G67)</f>
        <v>0</v>
      </c>
      <c r="H53" s="255">
        <f t="shared" ref="H53:I53" si="32">SUM(H54,H67)</f>
        <v>0</v>
      </c>
      <c r="I53" s="104">
        <f t="shared" si="32"/>
        <v>0</v>
      </c>
      <c r="J53" s="255">
        <f>SUM(J54,J67)</f>
        <v>6799</v>
      </c>
      <c r="K53" s="103">
        <f t="shared" ref="K53:L53" si="33">SUM(K54,K67)</f>
        <v>0</v>
      </c>
      <c r="L53" s="104">
        <f t="shared" si="33"/>
        <v>6799</v>
      </c>
      <c r="M53" s="102">
        <f>SUM(M54,M67)</f>
        <v>0</v>
      </c>
      <c r="N53" s="103">
        <f t="shared" ref="N53:O53" si="34">SUM(N54,N67)</f>
        <v>0</v>
      </c>
      <c r="O53" s="104">
        <f t="shared" si="34"/>
        <v>0</v>
      </c>
      <c r="P53" s="343"/>
    </row>
    <row r="54" spans="1:16" x14ac:dyDescent="0.25">
      <c r="A54" s="45">
        <v>1100</v>
      </c>
      <c r="B54" s="105" t="s">
        <v>48</v>
      </c>
      <c r="C54" s="46">
        <f t="shared" si="4"/>
        <v>86099</v>
      </c>
      <c r="D54" s="223">
        <f>SUM(D55,D58,D66)</f>
        <v>81262</v>
      </c>
      <c r="E54" s="441">
        <f t="shared" ref="E54:F54" si="35">SUM(E55,E58,E66)</f>
        <v>-1636</v>
      </c>
      <c r="F54" s="408">
        <f t="shared" si="35"/>
        <v>79626</v>
      </c>
      <c r="G54" s="223">
        <f>SUM(G55,G58,G66)</f>
        <v>0</v>
      </c>
      <c r="H54" s="106">
        <f t="shared" ref="H54:I54" si="36">SUM(H55,H58,H66)</f>
        <v>0</v>
      </c>
      <c r="I54" s="117">
        <f t="shared" si="36"/>
        <v>0</v>
      </c>
      <c r="J54" s="106">
        <f>SUM(J55,J58,J66)</f>
        <v>6473</v>
      </c>
      <c r="K54" s="50">
        <f t="shared" ref="K54:L54" si="37">SUM(K55,K58,K66)</f>
        <v>0</v>
      </c>
      <c r="L54" s="117">
        <f t="shared" si="37"/>
        <v>6473</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5">
      <c r="A57" s="38">
        <v>1119</v>
      </c>
      <c r="B57" s="57" t="s">
        <v>51</v>
      </c>
      <c r="C57" s="58">
        <f t="shared" si="4"/>
        <v>0</v>
      </c>
      <c r="D57" s="225"/>
      <c r="E57" s="446"/>
      <c r="F57" s="404">
        <f t="shared" si="43"/>
        <v>0</v>
      </c>
      <c r="G57" s="225"/>
      <c r="H57" s="257"/>
      <c r="I57" s="114">
        <f t="shared" si="44"/>
        <v>0</v>
      </c>
      <c r="J57" s="257"/>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c r="E60" s="446"/>
      <c r="F60" s="404">
        <f t="shared" si="50"/>
        <v>0</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111"/>
    </row>
    <row r="63" spans="1:16" hidden="1" x14ac:dyDescent="0.25">
      <c r="A63" s="38">
        <v>1147</v>
      </c>
      <c r="B63" s="57" t="s">
        <v>56</v>
      </c>
      <c r="C63" s="58">
        <f t="shared" si="4"/>
        <v>0</v>
      </c>
      <c r="D63" s="225"/>
      <c r="E63" s="446"/>
      <c r="F63" s="404">
        <f t="shared" si="50"/>
        <v>0</v>
      </c>
      <c r="G63" s="225"/>
      <c r="H63" s="257"/>
      <c r="I63" s="114">
        <f t="shared" si="51"/>
        <v>0</v>
      </c>
      <c r="J63" s="257"/>
      <c r="K63" s="60"/>
      <c r="L63" s="114">
        <f t="shared" si="52"/>
        <v>0</v>
      </c>
      <c r="M63" s="320"/>
      <c r="N63" s="60"/>
      <c r="O63" s="114">
        <f t="shared" si="53"/>
        <v>0</v>
      </c>
      <c r="P63" s="111"/>
    </row>
    <row r="64" spans="1:16" hidden="1" x14ac:dyDescent="0.25">
      <c r="A64" s="38">
        <v>1148</v>
      </c>
      <c r="B64" s="57" t="s">
        <v>57</v>
      </c>
      <c r="C64" s="58">
        <f t="shared" si="4"/>
        <v>0</v>
      </c>
      <c r="D64" s="225"/>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5">
      <c r="A65" s="38">
        <v>1149</v>
      </c>
      <c r="B65" s="57" t="s">
        <v>58</v>
      </c>
      <c r="C65" s="58">
        <f>F65+I65+L65+O65</f>
        <v>0</v>
      </c>
      <c r="D65" s="225"/>
      <c r="E65" s="446"/>
      <c r="F65" s="404">
        <f t="shared" si="50"/>
        <v>0</v>
      </c>
      <c r="G65" s="225"/>
      <c r="H65" s="257"/>
      <c r="I65" s="114">
        <f t="shared" si="51"/>
        <v>0</v>
      </c>
      <c r="J65" s="257"/>
      <c r="K65" s="60"/>
      <c r="L65" s="114">
        <f t="shared" si="52"/>
        <v>0</v>
      </c>
      <c r="M65" s="320"/>
      <c r="N65" s="60"/>
      <c r="O65" s="114">
        <f t="shared" si="53"/>
        <v>0</v>
      </c>
      <c r="P65" s="111"/>
    </row>
    <row r="66" spans="1:16" ht="36" x14ac:dyDescent="0.25">
      <c r="A66" s="107">
        <v>1150</v>
      </c>
      <c r="B66" s="78" t="s">
        <v>59</v>
      </c>
      <c r="C66" s="84">
        <f>F66+I66+L66+O66</f>
        <v>86099</v>
      </c>
      <c r="D66" s="227">
        <v>81262</v>
      </c>
      <c r="E66" s="448">
        <v>-1636</v>
      </c>
      <c r="F66" s="443">
        <f t="shared" si="50"/>
        <v>79626</v>
      </c>
      <c r="G66" s="227"/>
      <c r="H66" s="258"/>
      <c r="I66" s="109">
        <f t="shared" si="51"/>
        <v>0</v>
      </c>
      <c r="J66" s="258">
        <v>6473</v>
      </c>
      <c r="K66" s="115"/>
      <c r="L66" s="109">
        <f t="shared" si="52"/>
        <v>6473</v>
      </c>
      <c r="M66" s="321"/>
      <c r="N66" s="115"/>
      <c r="O66" s="109">
        <f t="shared" si="53"/>
        <v>0</v>
      </c>
      <c r="P66" s="364" t="s">
        <v>659</v>
      </c>
    </row>
    <row r="67" spans="1:16" ht="24" x14ac:dyDescent="0.25">
      <c r="A67" s="45">
        <v>1200</v>
      </c>
      <c r="B67" s="105" t="s">
        <v>296</v>
      </c>
      <c r="C67" s="46">
        <f t="shared" si="4"/>
        <v>4323</v>
      </c>
      <c r="D67" s="223">
        <f>SUM(D68:D69)</f>
        <v>4081</v>
      </c>
      <c r="E67" s="441">
        <f t="shared" ref="E67:F67" si="54">SUM(E68:E69)</f>
        <v>-84</v>
      </c>
      <c r="F67" s="408">
        <f t="shared" si="54"/>
        <v>3997</v>
      </c>
      <c r="G67" s="223">
        <f>SUM(G68:G69)</f>
        <v>0</v>
      </c>
      <c r="H67" s="106">
        <f t="shared" ref="H67:I67" si="55">SUM(H68:H69)</f>
        <v>0</v>
      </c>
      <c r="I67" s="117">
        <f t="shared" si="55"/>
        <v>0</v>
      </c>
      <c r="J67" s="106">
        <f>SUM(J68:J69)</f>
        <v>326</v>
      </c>
      <c r="K67" s="50">
        <f t="shared" ref="K67:L67" si="56">SUM(K68:K69)</f>
        <v>0</v>
      </c>
      <c r="L67" s="117">
        <f t="shared" si="56"/>
        <v>326</v>
      </c>
      <c r="M67" s="46">
        <f>SUM(M68:M69)</f>
        <v>0</v>
      </c>
      <c r="N67" s="50">
        <f t="shared" ref="N67:O67" si="57">SUM(N68:N69)</f>
        <v>0</v>
      </c>
      <c r="O67" s="117">
        <f t="shared" si="57"/>
        <v>0</v>
      </c>
      <c r="P67" s="122"/>
    </row>
    <row r="68" spans="1:16" ht="24" x14ac:dyDescent="0.25">
      <c r="A68" s="736">
        <v>1210</v>
      </c>
      <c r="B68" s="52" t="s">
        <v>60</v>
      </c>
      <c r="C68" s="53">
        <f t="shared" si="4"/>
        <v>4323</v>
      </c>
      <c r="D68" s="224">
        <v>4081</v>
      </c>
      <c r="E68" s="444">
        <v>-84</v>
      </c>
      <c r="F68" s="445">
        <f>D68+E68</f>
        <v>3997</v>
      </c>
      <c r="G68" s="224"/>
      <c r="H68" s="256"/>
      <c r="I68" s="119">
        <f>G68+H68</f>
        <v>0</v>
      </c>
      <c r="J68" s="256">
        <v>326</v>
      </c>
      <c r="K68" s="55"/>
      <c r="L68" s="119">
        <f>J68+K68</f>
        <v>326</v>
      </c>
      <c r="M68" s="319"/>
      <c r="N68" s="55"/>
      <c r="O68" s="119">
        <f>M68+N68</f>
        <v>0</v>
      </c>
      <c r="P68" s="364" t="s">
        <v>659</v>
      </c>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362"/>
    </row>
    <row r="70" spans="1:16" ht="48" hidden="1" x14ac:dyDescent="0.25">
      <c r="A70" s="38">
        <v>1221</v>
      </c>
      <c r="B70" s="57" t="s">
        <v>297</v>
      </c>
      <c r="C70" s="58">
        <f t="shared" si="4"/>
        <v>0</v>
      </c>
      <c r="D70" s="225"/>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362"/>
    </row>
    <row r="71" spans="1:16"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362"/>
    </row>
    <row r="72" spans="1:16"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362"/>
    </row>
    <row r="73" spans="1:16" ht="36" hidden="1" x14ac:dyDescent="0.25">
      <c r="A73" s="38">
        <v>1227</v>
      </c>
      <c r="B73" s="57" t="s">
        <v>64</v>
      </c>
      <c r="C73" s="58">
        <f t="shared" si="4"/>
        <v>0</v>
      </c>
      <c r="D73" s="225"/>
      <c r="E73" s="446"/>
      <c r="F73" s="404">
        <f t="shared" si="62"/>
        <v>0</v>
      </c>
      <c r="G73" s="225"/>
      <c r="H73" s="257"/>
      <c r="I73" s="114">
        <f t="shared" si="63"/>
        <v>0</v>
      </c>
      <c r="J73" s="257"/>
      <c r="K73" s="60"/>
      <c r="L73" s="114">
        <f t="shared" si="64"/>
        <v>0</v>
      </c>
      <c r="M73" s="320"/>
      <c r="N73" s="60"/>
      <c r="O73" s="114">
        <f t="shared" si="65"/>
        <v>0</v>
      </c>
      <c r="P73" s="362"/>
    </row>
    <row r="74" spans="1:16" ht="48" hidden="1" x14ac:dyDescent="0.25">
      <c r="A74" s="38">
        <v>1228</v>
      </c>
      <c r="B74" s="57" t="s">
        <v>298</v>
      </c>
      <c r="C74" s="58">
        <f t="shared" si="4"/>
        <v>0</v>
      </c>
      <c r="D74" s="225"/>
      <c r="E74" s="446"/>
      <c r="F74" s="404">
        <f t="shared" si="62"/>
        <v>0</v>
      </c>
      <c r="G74" s="225"/>
      <c r="H74" s="257"/>
      <c r="I74" s="114">
        <f t="shared" si="63"/>
        <v>0</v>
      </c>
      <c r="J74" s="257"/>
      <c r="K74" s="60"/>
      <c r="L74" s="114">
        <f t="shared" si="64"/>
        <v>0</v>
      </c>
      <c r="M74" s="320"/>
      <c r="N74" s="60"/>
      <c r="O74" s="114">
        <f t="shared" si="65"/>
        <v>0</v>
      </c>
      <c r="P74" s="362"/>
    </row>
    <row r="75" spans="1:16" x14ac:dyDescent="0.25">
      <c r="A75" s="101">
        <v>2000</v>
      </c>
      <c r="B75" s="101" t="s">
        <v>65</v>
      </c>
      <c r="C75" s="102">
        <f t="shared" si="4"/>
        <v>428219</v>
      </c>
      <c r="D75" s="222">
        <f>SUM(D76,D83,D130,D164,D165,D172)</f>
        <v>420129</v>
      </c>
      <c r="E75" s="439">
        <f t="shared" ref="E75:F75" si="66">SUM(E76,E83,E130,E164,E165,E172)</f>
        <v>-5080</v>
      </c>
      <c r="F75" s="440">
        <f t="shared" si="66"/>
        <v>415049</v>
      </c>
      <c r="G75" s="222">
        <f>SUM(G76,G83,G130,G164,G165,G172)</f>
        <v>0</v>
      </c>
      <c r="H75" s="255">
        <f t="shared" ref="H75:I75" si="67">SUM(H76,H83,H130,H164,H165,H172)</f>
        <v>0</v>
      </c>
      <c r="I75" s="104">
        <f t="shared" si="67"/>
        <v>0</v>
      </c>
      <c r="J75" s="255">
        <f>SUM(J76,J83,J130,J164,J165,J172)</f>
        <v>13170</v>
      </c>
      <c r="K75" s="103">
        <f t="shared" ref="K75:L75" si="68">SUM(K76,K83,K130,K164,K165,K172)</f>
        <v>0</v>
      </c>
      <c r="L75" s="104">
        <f t="shared" si="68"/>
        <v>13170</v>
      </c>
      <c r="M75" s="102">
        <f>SUM(M76,M83,M130,M164,M165,M172)</f>
        <v>0</v>
      </c>
      <c r="N75" s="103">
        <f t="shared" ref="N75:O75" si="69">SUM(N76,N83,N130,N164,N165,N172)</f>
        <v>0</v>
      </c>
      <c r="O75" s="104">
        <f t="shared" si="69"/>
        <v>0</v>
      </c>
      <c r="P75" s="366"/>
    </row>
    <row r="76" spans="1:16" ht="24" x14ac:dyDescent="0.25">
      <c r="A76" s="45">
        <v>2100</v>
      </c>
      <c r="B76" s="105" t="s">
        <v>66</v>
      </c>
      <c r="C76" s="46">
        <f t="shared" si="4"/>
        <v>1138</v>
      </c>
      <c r="D76" s="223">
        <f>SUM(D77,D80)</f>
        <v>1138</v>
      </c>
      <c r="E76" s="441">
        <f t="shared" ref="E76:F76" si="70">SUM(E77,E80)</f>
        <v>0</v>
      </c>
      <c r="F76" s="408">
        <f t="shared" si="70"/>
        <v>1138</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367"/>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365"/>
    </row>
    <row r="78" spans="1:16"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362"/>
    </row>
    <row r="79" spans="1:16" ht="24" hidden="1" x14ac:dyDescent="0.25">
      <c r="A79" s="38">
        <v>2112</v>
      </c>
      <c r="B79" s="57" t="s">
        <v>69</v>
      </c>
      <c r="C79" s="58">
        <f t="shared" si="4"/>
        <v>0</v>
      </c>
      <c r="D79" s="225"/>
      <c r="E79" s="446"/>
      <c r="F79" s="404">
        <f t="shared" si="78"/>
        <v>0</v>
      </c>
      <c r="G79" s="225"/>
      <c r="H79" s="257"/>
      <c r="I79" s="114">
        <f t="shared" si="79"/>
        <v>0</v>
      </c>
      <c r="J79" s="257"/>
      <c r="K79" s="60"/>
      <c r="L79" s="114">
        <f t="shared" si="80"/>
        <v>0</v>
      </c>
      <c r="M79" s="320"/>
      <c r="N79" s="60"/>
      <c r="O79" s="114">
        <f t="shared" si="81"/>
        <v>0</v>
      </c>
      <c r="P79" s="362"/>
    </row>
    <row r="80" spans="1:16" ht="24" x14ac:dyDescent="0.25">
      <c r="A80" s="112">
        <v>2120</v>
      </c>
      <c r="B80" s="57" t="s">
        <v>70</v>
      </c>
      <c r="C80" s="58">
        <f t="shared" si="4"/>
        <v>1138</v>
      </c>
      <c r="D80" s="226">
        <f>SUM(D81:D82)</f>
        <v>1138</v>
      </c>
      <c r="E80" s="447">
        <f t="shared" ref="E80:F80" si="82">SUM(E81:E82)</f>
        <v>0</v>
      </c>
      <c r="F80" s="404">
        <f t="shared" si="82"/>
        <v>1138</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362"/>
    </row>
    <row r="81" spans="1:16" x14ac:dyDescent="0.25">
      <c r="A81" s="38">
        <v>2121</v>
      </c>
      <c r="B81" s="57" t="s">
        <v>68</v>
      </c>
      <c r="C81" s="58">
        <f t="shared" si="4"/>
        <v>1138</v>
      </c>
      <c r="D81" s="225">
        <v>1138</v>
      </c>
      <c r="E81" s="446"/>
      <c r="F81" s="404">
        <f t="shared" ref="F81:F82" si="86">D81+E81</f>
        <v>1138</v>
      </c>
      <c r="G81" s="225"/>
      <c r="H81" s="257"/>
      <c r="I81" s="114">
        <f t="shared" ref="I81:I82" si="87">G81+H81</f>
        <v>0</v>
      </c>
      <c r="J81" s="257"/>
      <c r="K81" s="60"/>
      <c r="L81" s="114">
        <f t="shared" ref="L81:L82" si="88">J81+K81</f>
        <v>0</v>
      </c>
      <c r="M81" s="320"/>
      <c r="N81" s="60"/>
      <c r="O81" s="114">
        <f t="shared" ref="O81:O82" si="89">M81+N81</f>
        <v>0</v>
      </c>
      <c r="P81" s="362"/>
    </row>
    <row r="82" spans="1:16" ht="24" hidden="1" x14ac:dyDescent="0.25">
      <c r="A82" s="38">
        <v>2122</v>
      </c>
      <c r="B82" s="57" t="s">
        <v>69</v>
      </c>
      <c r="C82" s="58">
        <f t="shared" si="4"/>
        <v>0</v>
      </c>
      <c r="D82" s="225"/>
      <c r="E82" s="446"/>
      <c r="F82" s="404">
        <f t="shared" si="86"/>
        <v>0</v>
      </c>
      <c r="G82" s="225"/>
      <c r="H82" s="257"/>
      <c r="I82" s="114">
        <f t="shared" si="87"/>
        <v>0</v>
      </c>
      <c r="J82" s="257"/>
      <c r="K82" s="60"/>
      <c r="L82" s="114">
        <f t="shared" si="88"/>
        <v>0</v>
      </c>
      <c r="M82" s="320"/>
      <c r="N82" s="60"/>
      <c r="O82" s="114">
        <f t="shared" si="89"/>
        <v>0</v>
      </c>
      <c r="P82" s="362"/>
    </row>
    <row r="83" spans="1:16" x14ac:dyDescent="0.25">
      <c r="A83" s="45">
        <v>2200</v>
      </c>
      <c r="B83" s="105" t="s">
        <v>71</v>
      </c>
      <c r="C83" s="46">
        <f t="shared" si="4"/>
        <v>344372</v>
      </c>
      <c r="D83" s="223">
        <f>SUM(D84,D89,D95,D103,D112,D116,D122,D128)</f>
        <v>339042</v>
      </c>
      <c r="E83" s="441">
        <f t="shared" ref="E83:F83" si="90">SUM(E84,E89,E95,E103,E112,E116,E122,E128)</f>
        <v>-2620</v>
      </c>
      <c r="F83" s="408">
        <f t="shared" si="90"/>
        <v>336422</v>
      </c>
      <c r="G83" s="223">
        <f>SUM(G84,G89,G95,G103,G112,G116,G122,G128)</f>
        <v>0</v>
      </c>
      <c r="H83" s="106">
        <f t="shared" ref="H83:I83" si="91">SUM(H84,H89,H95,H103,H112,H116,H122,H128)</f>
        <v>0</v>
      </c>
      <c r="I83" s="117">
        <f t="shared" si="91"/>
        <v>0</v>
      </c>
      <c r="J83" s="106">
        <f>SUM(J84,J89,J95,J103,J112,J116,J122,J128)</f>
        <v>7950</v>
      </c>
      <c r="K83" s="50">
        <f t="shared" ref="K83:L83" si="92">SUM(K84,K89,K95,K103,K112,K116,K122,K128)</f>
        <v>0</v>
      </c>
      <c r="L83" s="117">
        <f t="shared" si="92"/>
        <v>7950</v>
      </c>
      <c r="M83" s="163">
        <f>SUM(M84,M89,M95,M103,M112,M116,M122,M128)</f>
        <v>0</v>
      </c>
      <c r="N83" s="164">
        <f t="shared" ref="N83:O83" si="93">SUM(N84,N89,N95,N103,N112,N116,N122,N128)</f>
        <v>0</v>
      </c>
      <c r="O83" s="165">
        <f t="shared" si="93"/>
        <v>0</v>
      </c>
      <c r="P83" s="368"/>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364"/>
    </row>
    <row r="85" spans="1:16"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365"/>
    </row>
    <row r="86" spans="1:16" ht="36" hidden="1" x14ac:dyDescent="0.25">
      <c r="A86" s="38">
        <v>2212</v>
      </c>
      <c r="B86" s="57" t="s">
        <v>74</v>
      </c>
      <c r="C86" s="58">
        <f t="shared" si="98"/>
        <v>0</v>
      </c>
      <c r="D86" s="225"/>
      <c r="E86" s="446"/>
      <c r="F86" s="404">
        <f t="shared" si="99"/>
        <v>0</v>
      </c>
      <c r="G86" s="225"/>
      <c r="H86" s="257"/>
      <c r="I86" s="114">
        <f t="shared" si="100"/>
        <v>0</v>
      </c>
      <c r="J86" s="257"/>
      <c r="K86" s="60"/>
      <c r="L86" s="114">
        <f t="shared" si="101"/>
        <v>0</v>
      </c>
      <c r="M86" s="320"/>
      <c r="N86" s="60"/>
      <c r="O86" s="114">
        <f t="shared" si="102"/>
        <v>0</v>
      </c>
      <c r="P86" s="362"/>
    </row>
    <row r="87" spans="1:16" ht="24" hidden="1" x14ac:dyDescent="0.25">
      <c r="A87" s="38">
        <v>2214</v>
      </c>
      <c r="B87" s="57" t="s">
        <v>75</v>
      </c>
      <c r="C87" s="58">
        <f t="shared" si="98"/>
        <v>0</v>
      </c>
      <c r="D87" s="225"/>
      <c r="E87" s="446"/>
      <c r="F87" s="404">
        <f t="shared" si="99"/>
        <v>0</v>
      </c>
      <c r="G87" s="225"/>
      <c r="H87" s="257"/>
      <c r="I87" s="114">
        <f t="shared" si="100"/>
        <v>0</v>
      </c>
      <c r="J87" s="257"/>
      <c r="K87" s="60"/>
      <c r="L87" s="114">
        <f t="shared" si="101"/>
        <v>0</v>
      </c>
      <c r="M87" s="320"/>
      <c r="N87" s="60"/>
      <c r="O87" s="114">
        <f t="shared" si="102"/>
        <v>0</v>
      </c>
      <c r="P87" s="362"/>
    </row>
    <row r="88" spans="1:16" hidden="1" x14ac:dyDescent="0.25">
      <c r="A88" s="38">
        <v>2219</v>
      </c>
      <c r="B88" s="57" t="s">
        <v>76</v>
      </c>
      <c r="C88" s="58">
        <f t="shared" si="98"/>
        <v>0</v>
      </c>
      <c r="D88" s="225"/>
      <c r="E88" s="446"/>
      <c r="F88" s="404">
        <f t="shared" si="99"/>
        <v>0</v>
      </c>
      <c r="G88" s="225"/>
      <c r="H88" s="257"/>
      <c r="I88" s="114">
        <f t="shared" si="100"/>
        <v>0</v>
      </c>
      <c r="J88" s="257"/>
      <c r="K88" s="60"/>
      <c r="L88" s="114">
        <f t="shared" si="101"/>
        <v>0</v>
      </c>
      <c r="M88" s="320"/>
      <c r="N88" s="60"/>
      <c r="O88" s="114">
        <f t="shared" si="102"/>
        <v>0</v>
      </c>
      <c r="P88" s="362"/>
    </row>
    <row r="89" spans="1:16" ht="24" x14ac:dyDescent="0.25">
      <c r="A89" s="112">
        <v>2220</v>
      </c>
      <c r="B89" s="57" t="s">
        <v>77</v>
      </c>
      <c r="C89" s="58">
        <f t="shared" si="98"/>
        <v>200</v>
      </c>
      <c r="D89" s="226">
        <f>SUM(D90:D94)</f>
        <v>200</v>
      </c>
      <c r="E89" s="447">
        <f t="shared" ref="E89:F89" si="103">SUM(E90:E94)</f>
        <v>0</v>
      </c>
      <c r="F89" s="404">
        <f t="shared" si="103"/>
        <v>200</v>
      </c>
      <c r="G89" s="226">
        <f>SUM(G90:G94)</f>
        <v>0</v>
      </c>
      <c r="H89" s="120">
        <f t="shared" ref="H89:I89" si="104">SUM(H90:H94)</f>
        <v>0</v>
      </c>
      <c r="I89" s="114">
        <f t="shared" si="104"/>
        <v>0</v>
      </c>
      <c r="J89" s="120">
        <f>SUM(J90:J94)</f>
        <v>0</v>
      </c>
      <c r="K89" s="113">
        <f t="shared" ref="K89:L89" si="105">SUM(K90:K94)</f>
        <v>0</v>
      </c>
      <c r="L89" s="114">
        <f t="shared" si="105"/>
        <v>0</v>
      </c>
      <c r="M89" s="58">
        <f>SUM(M90:M94)</f>
        <v>0</v>
      </c>
      <c r="N89" s="113">
        <f t="shared" ref="N89:O89" si="106">SUM(N90:N94)</f>
        <v>0</v>
      </c>
      <c r="O89" s="114">
        <f t="shared" si="106"/>
        <v>0</v>
      </c>
      <c r="P89" s="362"/>
    </row>
    <row r="90" spans="1:16" ht="24" hidden="1" x14ac:dyDescent="0.25">
      <c r="A90" s="38">
        <v>2221</v>
      </c>
      <c r="B90" s="57" t="s">
        <v>289</v>
      </c>
      <c r="C90" s="58">
        <f t="shared" si="98"/>
        <v>0</v>
      </c>
      <c r="D90" s="225"/>
      <c r="E90" s="446"/>
      <c r="F90" s="404">
        <f t="shared" ref="F90:F94" si="107">D90+E90</f>
        <v>0</v>
      </c>
      <c r="G90" s="225"/>
      <c r="H90" s="257"/>
      <c r="I90" s="114">
        <f t="shared" ref="I90:I94" si="108">G90+H90</f>
        <v>0</v>
      </c>
      <c r="J90" s="257"/>
      <c r="K90" s="60"/>
      <c r="L90" s="114">
        <f t="shared" ref="L90:L94" si="109">J90+K90</f>
        <v>0</v>
      </c>
      <c r="M90" s="320"/>
      <c r="N90" s="60"/>
      <c r="O90" s="114">
        <f t="shared" ref="O90:O94" si="110">M90+N90</f>
        <v>0</v>
      </c>
      <c r="P90" s="362"/>
    </row>
    <row r="91" spans="1:16" hidden="1" x14ac:dyDescent="0.25">
      <c r="A91" s="38">
        <v>2222</v>
      </c>
      <c r="B91" s="57" t="s">
        <v>78</v>
      </c>
      <c r="C91" s="58">
        <f t="shared" si="98"/>
        <v>0</v>
      </c>
      <c r="D91" s="225"/>
      <c r="E91" s="446"/>
      <c r="F91" s="404">
        <f t="shared" si="107"/>
        <v>0</v>
      </c>
      <c r="G91" s="225"/>
      <c r="H91" s="257"/>
      <c r="I91" s="114">
        <f t="shared" si="108"/>
        <v>0</v>
      </c>
      <c r="J91" s="257"/>
      <c r="K91" s="60"/>
      <c r="L91" s="114">
        <f t="shared" si="109"/>
        <v>0</v>
      </c>
      <c r="M91" s="320"/>
      <c r="N91" s="60"/>
      <c r="O91" s="114">
        <f t="shared" si="110"/>
        <v>0</v>
      </c>
      <c r="P91" s="362"/>
    </row>
    <row r="92" spans="1:16" x14ac:dyDescent="0.25">
      <c r="A92" s="38">
        <v>2223</v>
      </c>
      <c r="B92" s="57" t="s">
        <v>79</v>
      </c>
      <c r="C92" s="58">
        <f t="shared" si="98"/>
        <v>200</v>
      </c>
      <c r="D92" s="225">
        <v>200</v>
      </c>
      <c r="E92" s="446"/>
      <c r="F92" s="404">
        <f t="shared" si="107"/>
        <v>200</v>
      </c>
      <c r="G92" s="225"/>
      <c r="H92" s="257"/>
      <c r="I92" s="114">
        <f t="shared" si="108"/>
        <v>0</v>
      </c>
      <c r="J92" s="257"/>
      <c r="K92" s="60"/>
      <c r="L92" s="114">
        <f t="shared" si="109"/>
        <v>0</v>
      </c>
      <c r="M92" s="320"/>
      <c r="N92" s="60"/>
      <c r="O92" s="114">
        <f t="shared" si="110"/>
        <v>0</v>
      </c>
      <c r="P92" s="362"/>
    </row>
    <row r="93" spans="1:16" ht="48" hidden="1" x14ac:dyDescent="0.25">
      <c r="A93" s="38">
        <v>2224</v>
      </c>
      <c r="B93" s="57" t="s">
        <v>299</v>
      </c>
      <c r="C93" s="58">
        <f t="shared" si="98"/>
        <v>0</v>
      </c>
      <c r="D93" s="225"/>
      <c r="E93" s="446"/>
      <c r="F93" s="404">
        <f t="shared" si="107"/>
        <v>0</v>
      </c>
      <c r="G93" s="225"/>
      <c r="H93" s="257"/>
      <c r="I93" s="114">
        <f t="shared" si="108"/>
        <v>0</v>
      </c>
      <c r="J93" s="257"/>
      <c r="K93" s="60"/>
      <c r="L93" s="114">
        <f t="shared" si="109"/>
        <v>0</v>
      </c>
      <c r="M93" s="320"/>
      <c r="N93" s="60"/>
      <c r="O93" s="114">
        <f t="shared" si="110"/>
        <v>0</v>
      </c>
      <c r="P93" s="362"/>
    </row>
    <row r="94" spans="1:16"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362"/>
    </row>
    <row r="95" spans="1:16" ht="36" x14ac:dyDescent="0.25">
      <c r="A95" s="112">
        <v>2230</v>
      </c>
      <c r="B95" s="57" t="s">
        <v>81</v>
      </c>
      <c r="C95" s="58">
        <f t="shared" si="98"/>
        <v>41600</v>
      </c>
      <c r="D95" s="226">
        <f>SUM(D96:D102)</f>
        <v>41600</v>
      </c>
      <c r="E95" s="447">
        <f t="shared" ref="E95:F95" si="111">SUM(E96:E102)</f>
        <v>0</v>
      </c>
      <c r="F95" s="404">
        <f t="shared" si="111"/>
        <v>41600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362"/>
    </row>
    <row r="96" spans="1:16" ht="24" x14ac:dyDescent="0.25">
      <c r="A96" s="38">
        <v>2231</v>
      </c>
      <c r="B96" s="57" t="s">
        <v>82</v>
      </c>
      <c r="C96" s="58">
        <f t="shared" si="98"/>
        <v>4000</v>
      </c>
      <c r="D96" s="225">
        <v>4000</v>
      </c>
      <c r="E96" s="446"/>
      <c r="F96" s="404">
        <f t="shared" ref="F96:F102" si="115">D96+E96</f>
        <v>4000</v>
      </c>
      <c r="G96" s="225"/>
      <c r="H96" s="257"/>
      <c r="I96" s="114">
        <f t="shared" ref="I96:I102" si="116">G96+H96</f>
        <v>0</v>
      </c>
      <c r="J96" s="257"/>
      <c r="K96" s="60"/>
      <c r="L96" s="114">
        <f t="shared" ref="L96:L102" si="117">J96+K96</f>
        <v>0</v>
      </c>
      <c r="M96" s="320"/>
      <c r="N96" s="60"/>
      <c r="O96" s="114">
        <f t="shared" ref="O96:O102" si="118">M96+N96</f>
        <v>0</v>
      </c>
      <c r="P96" s="364"/>
    </row>
    <row r="97" spans="1:16" ht="24.75" customHeight="1" x14ac:dyDescent="0.25">
      <c r="A97" s="38">
        <v>2232</v>
      </c>
      <c r="B97" s="57" t="s">
        <v>83</v>
      </c>
      <c r="C97" s="58">
        <f t="shared" si="98"/>
        <v>100</v>
      </c>
      <c r="D97" s="225">
        <v>100</v>
      </c>
      <c r="E97" s="446"/>
      <c r="F97" s="404">
        <f t="shared" si="115"/>
        <v>100</v>
      </c>
      <c r="G97" s="225"/>
      <c r="H97" s="257"/>
      <c r="I97" s="114">
        <f t="shared" si="116"/>
        <v>0</v>
      </c>
      <c r="J97" s="257"/>
      <c r="K97" s="60"/>
      <c r="L97" s="114">
        <f t="shared" si="117"/>
        <v>0</v>
      </c>
      <c r="M97" s="320"/>
      <c r="N97" s="60"/>
      <c r="O97" s="114">
        <f t="shared" si="118"/>
        <v>0</v>
      </c>
      <c r="P97" s="362"/>
    </row>
    <row r="98" spans="1:16" ht="24"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365"/>
    </row>
    <row r="99" spans="1:16" ht="36" hidden="1" x14ac:dyDescent="0.25">
      <c r="A99" s="38">
        <v>2234</v>
      </c>
      <c r="B99" s="57" t="s">
        <v>85</v>
      </c>
      <c r="C99" s="58">
        <f t="shared" si="98"/>
        <v>0</v>
      </c>
      <c r="D99" s="225"/>
      <c r="E99" s="446"/>
      <c r="F99" s="404">
        <f t="shared" si="115"/>
        <v>0</v>
      </c>
      <c r="G99" s="225"/>
      <c r="H99" s="257"/>
      <c r="I99" s="114">
        <f t="shared" si="116"/>
        <v>0</v>
      </c>
      <c r="J99" s="257"/>
      <c r="K99" s="60"/>
      <c r="L99" s="114">
        <f t="shared" si="117"/>
        <v>0</v>
      </c>
      <c r="M99" s="320"/>
      <c r="N99" s="60"/>
      <c r="O99" s="114">
        <f t="shared" si="118"/>
        <v>0</v>
      </c>
      <c r="P99" s="362"/>
    </row>
    <row r="100" spans="1:16" ht="24" hidden="1" x14ac:dyDescent="0.25">
      <c r="A100" s="38">
        <v>2235</v>
      </c>
      <c r="B100" s="57" t="s">
        <v>86</v>
      </c>
      <c r="C100" s="58">
        <f t="shared" si="98"/>
        <v>0</v>
      </c>
      <c r="D100" s="225"/>
      <c r="E100" s="446"/>
      <c r="F100" s="404">
        <f t="shared" si="115"/>
        <v>0</v>
      </c>
      <c r="G100" s="225"/>
      <c r="H100" s="257"/>
      <c r="I100" s="114">
        <f t="shared" si="116"/>
        <v>0</v>
      </c>
      <c r="J100" s="257"/>
      <c r="K100" s="60"/>
      <c r="L100" s="114">
        <f t="shared" si="117"/>
        <v>0</v>
      </c>
      <c r="M100" s="320"/>
      <c r="N100" s="60"/>
      <c r="O100" s="114">
        <f t="shared" si="118"/>
        <v>0</v>
      </c>
      <c r="P100" s="362"/>
    </row>
    <row r="101" spans="1:16" hidden="1" x14ac:dyDescent="0.25">
      <c r="A101" s="38">
        <v>2236</v>
      </c>
      <c r="B101" s="57" t="s">
        <v>87</v>
      </c>
      <c r="C101" s="58">
        <f t="shared" si="98"/>
        <v>0</v>
      </c>
      <c r="D101" s="225"/>
      <c r="E101" s="446"/>
      <c r="F101" s="404">
        <f t="shared" si="115"/>
        <v>0</v>
      </c>
      <c r="G101" s="225"/>
      <c r="H101" s="257"/>
      <c r="I101" s="114">
        <f t="shared" si="116"/>
        <v>0</v>
      </c>
      <c r="J101" s="257"/>
      <c r="K101" s="60"/>
      <c r="L101" s="114">
        <f t="shared" si="117"/>
        <v>0</v>
      </c>
      <c r="M101" s="320"/>
      <c r="N101" s="60"/>
      <c r="O101" s="114">
        <f t="shared" si="118"/>
        <v>0</v>
      </c>
      <c r="P101" s="362"/>
    </row>
    <row r="102" spans="1:16" ht="24" x14ac:dyDescent="0.25">
      <c r="A102" s="38">
        <v>2239</v>
      </c>
      <c r="B102" s="57" t="s">
        <v>88</v>
      </c>
      <c r="C102" s="58">
        <f t="shared" si="98"/>
        <v>37500</v>
      </c>
      <c r="D102" s="225">
        <v>37500</v>
      </c>
      <c r="E102" s="446"/>
      <c r="F102" s="404">
        <f t="shared" si="115"/>
        <v>37500</v>
      </c>
      <c r="G102" s="225"/>
      <c r="H102" s="257"/>
      <c r="I102" s="114">
        <f t="shared" si="116"/>
        <v>0</v>
      </c>
      <c r="J102" s="257"/>
      <c r="K102" s="60"/>
      <c r="L102" s="114">
        <f t="shared" si="117"/>
        <v>0</v>
      </c>
      <c r="M102" s="320"/>
      <c r="N102" s="60"/>
      <c r="O102" s="114">
        <f t="shared" si="118"/>
        <v>0</v>
      </c>
      <c r="P102" s="362"/>
    </row>
    <row r="103" spans="1:16" ht="36" x14ac:dyDescent="0.25">
      <c r="A103" s="112">
        <v>2240</v>
      </c>
      <c r="B103" s="57" t="s">
        <v>89</v>
      </c>
      <c r="C103" s="58">
        <f t="shared" si="98"/>
        <v>700</v>
      </c>
      <c r="D103" s="226">
        <f>SUM(D104:D111)</f>
        <v>700</v>
      </c>
      <c r="E103" s="447">
        <f t="shared" ref="E103:F103" si="119">SUM(E104:E111)</f>
        <v>0</v>
      </c>
      <c r="F103" s="404">
        <f t="shared" si="119"/>
        <v>700</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362"/>
    </row>
    <row r="104" spans="1:16"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362"/>
    </row>
    <row r="105" spans="1:16"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362"/>
    </row>
    <row r="106" spans="1:16" ht="24" hidden="1" x14ac:dyDescent="0.25">
      <c r="A106" s="38">
        <v>2243</v>
      </c>
      <c r="B106" s="57" t="s">
        <v>92</v>
      </c>
      <c r="C106" s="58">
        <f t="shared" si="98"/>
        <v>0</v>
      </c>
      <c r="D106" s="225"/>
      <c r="E106" s="446"/>
      <c r="F106" s="404">
        <f t="shared" si="123"/>
        <v>0</v>
      </c>
      <c r="G106" s="225"/>
      <c r="H106" s="257"/>
      <c r="I106" s="114">
        <f t="shared" si="124"/>
        <v>0</v>
      </c>
      <c r="J106" s="257"/>
      <c r="K106" s="60"/>
      <c r="L106" s="114">
        <f t="shared" si="125"/>
        <v>0</v>
      </c>
      <c r="M106" s="320"/>
      <c r="N106" s="60"/>
      <c r="O106" s="114">
        <f t="shared" si="126"/>
        <v>0</v>
      </c>
      <c r="P106" s="362"/>
    </row>
    <row r="107" spans="1:16" hidden="1" x14ac:dyDescent="0.25">
      <c r="A107" s="38">
        <v>2244</v>
      </c>
      <c r="B107" s="57" t="s">
        <v>93</v>
      </c>
      <c r="C107" s="58">
        <f t="shared" si="98"/>
        <v>0</v>
      </c>
      <c r="D107" s="225"/>
      <c r="E107" s="446"/>
      <c r="F107" s="404">
        <f t="shared" si="123"/>
        <v>0</v>
      </c>
      <c r="G107" s="225"/>
      <c r="H107" s="257"/>
      <c r="I107" s="114">
        <f t="shared" si="124"/>
        <v>0</v>
      </c>
      <c r="J107" s="257"/>
      <c r="K107" s="60"/>
      <c r="L107" s="114">
        <f t="shared" si="125"/>
        <v>0</v>
      </c>
      <c r="M107" s="320"/>
      <c r="N107" s="60"/>
      <c r="O107" s="114">
        <f t="shared" si="126"/>
        <v>0</v>
      </c>
      <c r="P107" s="362"/>
    </row>
    <row r="108" spans="1:16"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362"/>
    </row>
    <row r="109" spans="1:16" x14ac:dyDescent="0.25">
      <c r="A109" s="38">
        <v>2247</v>
      </c>
      <c r="B109" s="57" t="s">
        <v>95</v>
      </c>
      <c r="C109" s="58">
        <f t="shared" si="98"/>
        <v>100</v>
      </c>
      <c r="D109" s="225">
        <v>100</v>
      </c>
      <c r="E109" s="446"/>
      <c r="F109" s="404">
        <f t="shared" si="123"/>
        <v>100</v>
      </c>
      <c r="G109" s="225"/>
      <c r="H109" s="257"/>
      <c r="I109" s="114">
        <f t="shared" si="124"/>
        <v>0</v>
      </c>
      <c r="J109" s="257"/>
      <c r="K109" s="60"/>
      <c r="L109" s="114">
        <f t="shared" si="125"/>
        <v>0</v>
      </c>
      <c r="M109" s="320"/>
      <c r="N109" s="60"/>
      <c r="O109" s="114">
        <f t="shared" si="126"/>
        <v>0</v>
      </c>
      <c r="P109" s="362"/>
    </row>
    <row r="110" spans="1:16" ht="24" x14ac:dyDescent="0.25">
      <c r="A110" s="38">
        <v>2248</v>
      </c>
      <c r="B110" s="57" t="s">
        <v>300</v>
      </c>
      <c r="C110" s="58">
        <f t="shared" si="98"/>
        <v>600</v>
      </c>
      <c r="D110" s="225">
        <v>600</v>
      </c>
      <c r="E110" s="446"/>
      <c r="F110" s="404">
        <f t="shared" si="123"/>
        <v>600</v>
      </c>
      <c r="G110" s="225"/>
      <c r="H110" s="257"/>
      <c r="I110" s="114">
        <f t="shared" si="124"/>
        <v>0</v>
      </c>
      <c r="J110" s="257"/>
      <c r="K110" s="60"/>
      <c r="L110" s="114">
        <f t="shared" si="125"/>
        <v>0</v>
      </c>
      <c r="M110" s="320"/>
      <c r="N110" s="60"/>
      <c r="O110" s="114">
        <f t="shared" si="126"/>
        <v>0</v>
      </c>
      <c r="P110" s="362"/>
    </row>
    <row r="111" spans="1:16" ht="24" hidden="1" x14ac:dyDescent="0.25">
      <c r="A111" s="38">
        <v>2249</v>
      </c>
      <c r="B111" s="57" t="s">
        <v>96</v>
      </c>
      <c r="C111" s="58">
        <f t="shared" si="98"/>
        <v>0</v>
      </c>
      <c r="D111" s="225"/>
      <c r="E111" s="446"/>
      <c r="F111" s="404">
        <f t="shared" si="123"/>
        <v>0</v>
      </c>
      <c r="G111" s="225"/>
      <c r="H111" s="257"/>
      <c r="I111" s="114">
        <f t="shared" si="124"/>
        <v>0</v>
      </c>
      <c r="J111" s="257"/>
      <c r="K111" s="60"/>
      <c r="L111" s="114">
        <f t="shared" si="125"/>
        <v>0</v>
      </c>
      <c r="M111" s="320"/>
      <c r="N111" s="60"/>
      <c r="O111" s="114">
        <f t="shared" si="126"/>
        <v>0</v>
      </c>
      <c r="P111" s="362"/>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362"/>
    </row>
    <row r="113" spans="1:16" hidden="1" x14ac:dyDescent="0.25">
      <c r="A113" s="38">
        <v>2251</v>
      </c>
      <c r="B113" s="57" t="s">
        <v>98</v>
      </c>
      <c r="C113" s="58">
        <f t="shared" si="98"/>
        <v>0</v>
      </c>
      <c r="D113" s="225"/>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362"/>
    </row>
    <row r="114" spans="1:16"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362"/>
    </row>
    <row r="115" spans="1:16" ht="24" hidden="1" x14ac:dyDescent="0.25">
      <c r="A115" s="38">
        <v>2259</v>
      </c>
      <c r="B115" s="57" t="s">
        <v>100</v>
      </c>
      <c r="C115" s="58">
        <f t="shared" si="98"/>
        <v>0</v>
      </c>
      <c r="D115" s="225"/>
      <c r="E115" s="446"/>
      <c r="F115" s="404">
        <f t="shared" si="131"/>
        <v>0</v>
      </c>
      <c r="G115" s="225"/>
      <c r="H115" s="257"/>
      <c r="I115" s="114">
        <f t="shared" si="132"/>
        <v>0</v>
      </c>
      <c r="J115" s="257"/>
      <c r="K115" s="60"/>
      <c r="L115" s="114">
        <f t="shared" si="133"/>
        <v>0</v>
      </c>
      <c r="M115" s="320"/>
      <c r="N115" s="60"/>
      <c r="O115" s="114">
        <f t="shared" si="134"/>
        <v>0</v>
      </c>
      <c r="P115" s="362"/>
    </row>
    <row r="116" spans="1:16" x14ac:dyDescent="0.25">
      <c r="A116" s="112">
        <v>2260</v>
      </c>
      <c r="B116" s="57" t="s">
        <v>101</v>
      </c>
      <c r="C116" s="58">
        <f t="shared" si="98"/>
        <v>168292</v>
      </c>
      <c r="D116" s="226">
        <f>SUM(D117:D121)</f>
        <v>166892</v>
      </c>
      <c r="E116" s="447">
        <f t="shared" ref="E116:F116" si="135">SUM(E117:E121)</f>
        <v>0</v>
      </c>
      <c r="F116" s="404">
        <f t="shared" si="135"/>
        <v>166892</v>
      </c>
      <c r="G116" s="226">
        <f>SUM(G117:G121)</f>
        <v>0</v>
      </c>
      <c r="H116" s="120">
        <f t="shared" ref="H116:I116" si="136">SUM(H117:H121)</f>
        <v>0</v>
      </c>
      <c r="I116" s="114">
        <f t="shared" si="136"/>
        <v>0</v>
      </c>
      <c r="J116" s="120">
        <f>SUM(J117:J121)</f>
        <v>1400</v>
      </c>
      <c r="K116" s="113">
        <f t="shared" ref="K116:L116" si="137">SUM(K117:K121)</f>
        <v>0</v>
      </c>
      <c r="L116" s="114">
        <f t="shared" si="137"/>
        <v>1400</v>
      </c>
      <c r="M116" s="58">
        <f>SUM(M117:M121)</f>
        <v>0</v>
      </c>
      <c r="N116" s="113">
        <f t="shared" ref="N116:O116" si="138">SUM(N117:N121)</f>
        <v>0</v>
      </c>
      <c r="O116" s="114">
        <f t="shared" si="138"/>
        <v>0</v>
      </c>
      <c r="P116" s="362"/>
    </row>
    <row r="117" spans="1:16" x14ac:dyDescent="0.25">
      <c r="A117" s="38">
        <v>2261</v>
      </c>
      <c r="B117" s="57" t="s">
        <v>102</v>
      </c>
      <c r="C117" s="58">
        <f t="shared" si="98"/>
        <v>240</v>
      </c>
      <c r="D117" s="225">
        <v>240</v>
      </c>
      <c r="E117" s="446"/>
      <c r="F117" s="404">
        <f t="shared" ref="F117:F121" si="139">D117+E117</f>
        <v>240</v>
      </c>
      <c r="G117" s="225"/>
      <c r="H117" s="257"/>
      <c r="I117" s="114">
        <f t="shared" ref="I117:I121" si="140">G117+H117</f>
        <v>0</v>
      </c>
      <c r="J117" s="257"/>
      <c r="K117" s="60"/>
      <c r="L117" s="114">
        <f t="shared" ref="L117:L121" si="141">J117+K117</f>
        <v>0</v>
      </c>
      <c r="M117" s="320"/>
      <c r="N117" s="60"/>
      <c r="O117" s="114">
        <f t="shared" ref="O117:O121" si="142">M117+N117</f>
        <v>0</v>
      </c>
      <c r="P117" s="362"/>
    </row>
    <row r="118" spans="1:16" x14ac:dyDescent="0.25">
      <c r="A118" s="38">
        <v>2262</v>
      </c>
      <c r="B118" s="57" t="s">
        <v>103</v>
      </c>
      <c r="C118" s="58">
        <f t="shared" si="98"/>
        <v>18389</v>
      </c>
      <c r="D118" s="225">
        <v>17989</v>
      </c>
      <c r="E118" s="446"/>
      <c r="F118" s="404">
        <f t="shared" si="139"/>
        <v>17989</v>
      </c>
      <c r="G118" s="225"/>
      <c r="H118" s="257"/>
      <c r="I118" s="114">
        <f t="shared" si="140"/>
        <v>0</v>
      </c>
      <c r="J118" s="257">
        <v>400</v>
      </c>
      <c r="K118" s="60"/>
      <c r="L118" s="114">
        <f t="shared" si="141"/>
        <v>400</v>
      </c>
      <c r="M118" s="320"/>
      <c r="N118" s="60"/>
      <c r="O118" s="114">
        <f t="shared" si="142"/>
        <v>0</v>
      </c>
      <c r="P118" s="364"/>
    </row>
    <row r="119" spans="1:16" hidden="1" x14ac:dyDescent="0.25">
      <c r="A119" s="38">
        <v>2263</v>
      </c>
      <c r="B119" s="57" t="s">
        <v>104</v>
      </c>
      <c r="C119" s="58">
        <f t="shared" si="98"/>
        <v>0</v>
      </c>
      <c r="D119" s="225"/>
      <c r="E119" s="446"/>
      <c r="F119" s="404">
        <f t="shared" si="139"/>
        <v>0</v>
      </c>
      <c r="G119" s="225"/>
      <c r="H119" s="257"/>
      <c r="I119" s="114">
        <f t="shared" si="140"/>
        <v>0</v>
      </c>
      <c r="J119" s="257"/>
      <c r="K119" s="60"/>
      <c r="L119" s="114">
        <f t="shared" si="141"/>
        <v>0</v>
      </c>
      <c r="M119" s="320"/>
      <c r="N119" s="60"/>
      <c r="O119" s="114">
        <f t="shared" si="142"/>
        <v>0</v>
      </c>
      <c r="P119" s="362"/>
    </row>
    <row r="120" spans="1:16" ht="24" x14ac:dyDescent="0.25">
      <c r="A120" s="38">
        <v>2264</v>
      </c>
      <c r="B120" s="57" t="s">
        <v>105</v>
      </c>
      <c r="C120" s="58">
        <f t="shared" si="98"/>
        <v>147733</v>
      </c>
      <c r="D120" s="225">
        <v>147733</v>
      </c>
      <c r="E120" s="446"/>
      <c r="F120" s="404">
        <f t="shared" si="139"/>
        <v>147733</v>
      </c>
      <c r="G120" s="225"/>
      <c r="H120" s="257"/>
      <c r="I120" s="114">
        <f t="shared" si="140"/>
        <v>0</v>
      </c>
      <c r="J120" s="257"/>
      <c r="K120" s="60"/>
      <c r="L120" s="114">
        <f t="shared" si="141"/>
        <v>0</v>
      </c>
      <c r="M120" s="320"/>
      <c r="N120" s="60"/>
      <c r="O120" s="114">
        <f t="shared" si="142"/>
        <v>0</v>
      </c>
      <c r="P120" s="364"/>
    </row>
    <row r="121" spans="1:16" x14ac:dyDescent="0.25">
      <c r="A121" s="38">
        <v>2269</v>
      </c>
      <c r="B121" s="57" t="s">
        <v>106</v>
      </c>
      <c r="C121" s="58">
        <f t="shared" si="98"/>
        <v>1930</v>
      </c>
      <c r="D121" s="225">
        <v>930</v>
      </c>
      <c r="E121" s="446"/>
      <c r="F121" s="404">
        <f t="shared" si="139"/>
        <v>930</v>
      </c>
      <c r="G121" s="225"/>
      <c r="H121" s="257"/>
      <c r="I121" s="114">
        <f t="shared" si="140"/>
        <v>0</v>
      </c>
      <c r="J121" s="257">
        <v>1000</v>
      </c>
      <c r="K121" s="60"/>
      <c r="L121" s="114">
        <f t="shared" si="141"/>
        <v>1000</v>
      </c>
      <c r="M121" s="320"/>
      <c r="N121" s="60"/>
      <c r="O121" s="114">
        <f t="shared" si="142"/>
        <v>0</v>
      </c>
      <c r="P121" s="362"/>
    </row>
    <row r="122" spans="1:16" x14ac:dyDescent="0.25">
      <c r="A122" s="112">
        <v>2270</v>
      </c>
      <c r="B122" s="57" t="s">
        <v>107</v>
      </c>
      <c r="C122" s="58">
        <f t="shared" si="98"/>
        <v>133580</v>
      </c>
      <c r="D122" s="226">
        <f>SUM(D123:D127)</f>
        <v>129650</v>
      </c>
      <c r="E122" s="447">
        <f t="shared" ref="E122:F122" si="143">SUM(E123:E127)</f>
        <v>-2620</v>
      </c>
      <c r="F122" s="404">
        <f t="shared" si="143"/>
        <v>127030</v>
      </c>
      <c r="G122" s="226">
        <f>SUM(G123:G127)</f>
        <v>0</v>
      </c>
      <c r="H122" s="120">
        <f t="shared" ref="H122:I122" si="144">SUM(H123:H127)</f>
        <v>0</v>
      </c>
      <c r="I122" s="114">
        <f t="shared" si="144"/>
        <v>0</v>
      </c>
      <c r="J122" s="120">
        <f>SUM(J123:J127)</f>
        <v>6550</v>
      </c>
      <c r="K122" s="113">
        <f t="shared" ref="K122:L122" si="145">SUM(K123:K127)</f>
        <v>0</v>
      </c>
      <c r="L122" s="114">
        <f t="shared" si="145"/>
        <v>6550</v>
      </c>
      <c r="M122" s="58">
        <f>SUM(M123:M127)</f>
        <v>0</v>
      </c>
      <c r="N122" s="113">
        <f t="shared" ref="N122:O122" si="146">SUM(N123:N127)</f>
        <v>0</v>
      </c>
      <c r="O122" s="114">
        <f t="shared" si="146"/>
        <v>0</v>
      </c>
      <c r="P122" s="362"/>
    </row>
    <row r="123" spans="1:16"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362"/>
    </row>
    <row r="124" spans="1:16"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362"/>
    </row>
    <row r="125" spans="1:16" ht="24" x14ac:dyDescent="0.25">
      <c r="A125" s="38">
        <v>2275</v>
      </c>
      <c r="B125" s="57" t="s">
        <v>109</v>
      </c>
      <c r="C125" s="58">
        <f t="shared" si="98"/>
        <v>6138</v>
      </c>
      <c r="D125" s="225">
        <v>6138</v>
      </c>
      <c r="E125" s="446"/>
      <c r="F125" s="404">
        <f t="shared" si="147"/>
        <v>6138</v>
      </c>
      <c r="G125" s="225"/>
      <c r="H125" s="257"/>
      <c r="I125" s="114">
        <f t="shared" si="148"/>
        <v>0</v>
      </c>
      <c r="J125" s="257"/>
      <c r="K125" s="60"/>
      <c r="L125" s="114">
        <f t="shared" si="149"/>
        <v>0</v>
      </c>
      <c r="M125" s="320"/>
      <c r="N125" s="60"/>
      <c r="O125" s="114">
        <f t="shared" si="150"/>
        <v>0</v>
      </c>
      <c r="P125" s="364"/>
    </row>
    <row r="126" spans="1:16"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362"/>
    </row>
    <row r="127" spans="1:16" ht="24" x14ac:dyDescent="0.25">
      <c r="A127" s="38">
        <v>2279</v>
      </c>
      <c r="B127" s="57" t="s">
        <v>111</v>
      </c>
      <c r="C127" s="58">
        <f t="shared" si="98"/>
        <v>127442</v>
      </c>
      <c r="D127" s="225">
        <v>123512</v>
      </c>
      <c r="E127" s="446">
        <v>-2620</v>
      </c>
      <c r="F127" s="404">
        <f t="shared" si="147"/>
        <v>120892</v>
      </c>
      <c r="G127" s="225"/>
      <c r="H127" s="257"/>
      <c r="I127" s="114">
        <f t="shared" si="148"/>
        <v>0</v>
      </c>
      <c r="J127" s="257">
        <v>6550</v>
      </c>
      <c r="K127" s="60"/>
      <c r="L127" s="114">
        <f t="shared" si="149"/>
        <v>6550</v>
      </c>
      <c r="M127" s="320"/>
      <c r="N127" s="60"/>
      <c r="O127" s="114">
        <f t="shared" si="150"/>
        <v>0</v>
      </c>
      <c r="P127" s="364" t="s">
        <v>659</v>
      </c>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362"/>
    </row>
    <row r="129" spans="1:16"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362"/>
    </row>
    <row r="130" spans="1:16" ht="38.25" customHeight="1" x14ac:dyDescent="0.25">
      <c r="A130" s="45">
        <v>2300</v>
      </c>
      <c r="B130" s="105" t="s">
        <v>113</v>
      </c>
      <c r="C130" s="46">
        <f t="shared" si="98"/>
        <v>82709</v>
      </c>
      <c r="D130" s="223">
        <f>SUM(D131,D136,D140,D141,D144,D151,D159,D160,D163)</f>
        <v>79949</v>
      </c>
      <c r="E130" s="441">
        <f t="shared" ref="E130:F130" si="152">SUM(E131,E136,E140,E141,E144,E151,E159,E160,E163)</f>
        <v>-2460</v>
      </c>
      <c r="F130" s="408">
        <f t="shared" si="152"/>
        <v>77489</v>
      </c>
      <c r="G130" s="223">
        <f>SUM(G131,G136,G140,G141,G144,G151,G159,G160,G163)</f>
        <v>0</v>
      </c>
      <c r="H130" s="106">
        <f t="shared" ref="H130:I130" si="153">SUM(H131,H136,H140,H141,H144,H151,H159,H160,H163)</f>
        <v>0</v>
      </c>
      <c r="I130" s="117">
        <f t="shared" si="153"/>
        <v>0</v>
      </c>
      <c r="J130" s="106">
        <f>SUM(J131,J136,J140,J141,J144,J151,J159,J160,J163)</f>
        <v>5220</v>
      </c>
      <c r="K130" s="50">
        <f t="shared" ref="K130:L130" si="154">SUM(K131,K136,K140,K141,K144,K151,K159,K160,K163)</f>
        <v>0</v>
      </c>
      <c r="L130" s="117">
        <f t="shared" si="154"/>
        <v>5220</v>
      </c>
      <c r="M130" s="46">
        <f>SUM(M131,M136,M140,M141,M144,M151,M159,M160,M163)</f>
        <v>0</v>
      </c>
      <c r="N130" s="50">
        <f t="shared" ref="N130:O130" si="155">SUM(N131,N136,N140,N141,N144,N151,N159,N160,N163)</f>
        <v>0</v>
      </c>
      <c r="O130" s="117">
        <f t="shared" si="155"/>
        <v>0</v>
      </c>
      <c r="P130" s="367"/>
    </row>
    <row r="131" spans="1:16" ht="24" x14ac:dyDescent="0.25">
      <c r="A131" s="736">
        <v>2310</v>
      </c>
      <c r="B131" s="52" t="s">
        <v>114</v>
      </c>
      <c r="C131" s="53">
        <f t="shared" si="98"/>
        <v>45195</v>
      </c>
      <c r="D131" s="228">
        <f t="shared" ref="D131:O131" si="156">SUM(D132:D135)</f>
        <v>42435</v>
      </c>
      <c r="E131" s="449">
        <f t="shared" si="156"/>
        <v>-2460</v>
      </c>
      <c r="F131" s="445">
        <f t="shared" si="156"/>
        <v>39975</v>
      </c>
      <c r="G131" s="228">
        <f t="shared" si="156"/>
        <v>0</v>
      </c>
      <c r="H131" s="259">
        <f t="shared" si="156"/>
        <v>0</v>
      </c>
      <c r="I131" s="119">
        <f t="shared" si="156"/>
        <v>0</v>
      </c>
      <c r="J131" s="259">
        <f t="shared" si="156"/>
        <v>5220</v>
      </c>
      <c r="K131" s="118">
        <f t="shared" si="156"/>
        <v>0</v>
      </c>
      <c r="L131" s="119">
        <f t="shared" si="156"/>
        <v>5220</v>
      </c>
      <c r="M131" s="53">
        <f t="shared" si="156"/>
        <v>0</v>
      </c>
      <c r="N131" s="118">
        <f t="shared" si="156"/>
        <v>0</v>
      </c>
      <c r="O131" s="119">
        <f t="shared" si="156"/>
        <v>0</v>
      </c>
      <c r="P131" s="365"/>
    </row>
    <row r="132" spans="1:16" hidden="1" x14ac:dyDescent="0.25">
      <c r="A132" s="38">
        <v>2311</v>
      </c>
      <c r="B132" s="57" t="s">
        <v>115</v>
      </c>
      <c r="C132" s="58">
        <f t="shared" si="98"/>
        <v>0</v>
      </c>
      <c r="D132" s="225"/>
      <c r="E132" s="446"/>
      <c r="F132" s="404">
        <f t="shared" ref="F132:F135" si="157">D132+E132</f>
        <v>0</v>
      </c>
      <c r="G132" s="225"/>
      <c r="H132" s="257"/>
      <c r="I132" s="114">
        <f t="shared" ref="I132:I135" si="158">G132+H132</f>
        <v>0</v>
      </c>
      <c r="J132" s="257"/>
      <c r="K132" s="60"/>
      <c r="L132" s="114">
        <f t="shared" ref="L132:L135" si="159">J132+K132</f>
        <v>0</v>
      </c>
      <c r="M132" s="320"/>
      <c r="N132" s="60"/>
      <c r="O132" s="114">
        <f t="shared" ref="O132:O135" si="160">M132+N132</f>
        <v>0</v>
      </c>
      <c r="P132" s="362"/>
    </row>
    <row r="133" spans="1:16" x14ac:dyDescent="0.25">
      <c r="A133" s="38">
        <v>2312</v>
      </c>
      <c r="B133" s="57" t="s">
        <v>116</v>
      </c>
      <c r="C133" s="58">
        <f t="shared" si="98"/>
        <v>3032</v>
      </c>
      <c r="D133" s="225">
        <v>1912</v>
      </c>
      <c r="E133" s="446"/>
      <c r="F133" s="404">
        <f t="shared" si="157"/>
        <v>1912</v>
      </c>
      <c r="G133" s="225"/>
      <c r="H133" s="257"/>
      <c r="I133" s="114">
        <f t="shared" si="158"/>
        <v>0</v>
      </c>
      <c r="J133" s="257">
        <v>1120</v>
      </c>
      <c r="K133" s="60"/>
      <c r="L133" s="114">
        <f t="shared" si="159"/>
        <v>1120</v>
      </c>
      <c r="M133" s="320"/>
      <c r="N133" s="60"/>
      <c r="O133" s="114">
        <f t="shared" si="160"/>
        <v>0</v>
      </c>
      <c r="P133" s="364"/>
    </row>
    <row r="134" spans="1:16" hidden="1" x14ac:dyDescent="0.25">
      <c r="A134" s="38">
        <v>2313</v>
      </c>
      <c r="B134" s="57" t="s">
        <v>117</v>
      </c>
      <c r="C134" s="58">
        <f t="shared" si="98"/>
        <v>0</v>
      </c>
      <c r="D134" s="225"/>
      <c r="E134" s="446"/>
      <c r="F134" s="404">
        <f t="shared" si="157"/>
        <v>0</v>
      </c>
      <c r="G134" s="225"/>
      <c r="H134" s="257"/>
      <c r="I134" s="114">
        <f t="shared" si="158"/>
        <v>0</v>
      </c>
      <c r="J134" s="257"/>
      <c r="K134" s="60"/>
      <c r="L134" s="114">
        <f t="shared" si="159"/>
        <v>0</v>
      </c>
      <c r="M134" s="320"/>
      <c r="N134" s="60"/>
      <c r="O134" s="114">
        <f t="shared" si="160"/>
        <v>0</v>
      </c>
      <c r="P134" s="362"/>
    </row>
    <row r="135" spans="1:16" ht="36" customHeight="1" x14ac:dyDescent="0.25">
      <c r="A135" s="38">
        <v>2314</v>
      </c>
      <c r="B135" s="57" t="s">
        <v>291</v>
      </c>
      <c r="C135" s="58">
        <f t="shared" si="98"/>
        <v>42163</v>
      </c>
      <c r="D135" s="225">
        <v>40523</v>
      </c>
      <c r="E135" s="446">
        <v>-2460</v>
      </c>
      <c r="F135" s="404">
        <f t="shared" si="157"/>
        <v>38063</v>
      </c>
      <c r="G135" s="225"/>
      <c r="H135" s="257"/>
      <c r="I135" s="114">
        <f t="shared" si="158"/>
        <v>0</v>
      </c>
      <c r="J135" s="257">
        <v>4100</v>
      </c>
      <c r="K135" s="60"/>
      <c r="L135" s="114">
        <f t="shared" si="159"/>
        <v>4100</v>
      </c>
      <c r="M135" s="320"/>
      <c r="N135" s="60"/>
      <c r="O135" s="114">
        <f t="shared" si="160"/>
        <v>0</v>
      </c>
      <c r="P135" s="364" t="s">
        <v>659</v>
      </c>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362"/>
    </row>
    <row r="137" spans="1:16" hidden="1" x14ac:dyDescent="0.25">
      <c r="A137" s="38">
        <v>2321</v>
      </c>
      <c r="B137" s="57" t="s">
        <v>119</v>
      </c>
      <c r="C137" s="58">
        <f t="shared" si="98"/>
        <v>0</v>
      </c>
      <c r="D137" s="225"/>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362"/>
    </row>
    <row r="138" spans="1:16" hidden="1" x14ac:dyDescent="0.25">
      <c r="A138" s="38">
        <v>2322</v>
      </c>
      <c r="B138" s="57" t="s">
        <v>120</v>
      </c>
      <c r="C138" s="58">
        <f t="shared" si="98"/>
        <v>0</v>
      </c>
      <c r="D138" s="225"/>
      <c r="E138" s="446"/>
      <c r="F138" s="404">
        <f t="shared" si="165"/>
        <v>0</v>
      </c>
      <c r="G138" s="225"/>
      <c r="H138" s="257"/>
      <c r="I138" s="114">
        <f t="shared" si="166"/>
        <v>0</v>
      </c>
      <c r="J138" s="257"/>
      <c r="K138" s="60"/>
      <c r="L138" s="114">
        <f t="shared" si="167"/>
        <v>0</v>
      </c>
      <c r="M138" s="320"/>
      <c r="N138" s="60"/>
      <c r="O138" s="114">
        <f t="shared" si="168"/>
        <v>0</v>
      </c>
      <c r="P138" s="362"/>
    </row>
    <row r="139" spans="1:16" ht="10.5" hidden="1" customHeight="1" x14ac:dyDescent="0.25">
      <c r="A139" s="38">
        <v>2329</v>
      </c>
      <c r="B139" s="57" t="s">
        <v>121</v>
      </c>
      <c r="C139" s="58">
        <f t="shared" si="98"/>
        <v>0</v>
      </c>
      <c r="D139" s="225"/>
      <c r="E139" s="446"/>
      <c r="F139" s="404">
        <f t="shared" si="165"/>
        <v>0</v>
      </c>
      <c r="G139" s="225"/>
      <c r="H139" s="257"/>
      <c r="I139" s="114">
        <f t="shared" si="166"/>
        <v>0</v>
      </c>
      <c r="J139" s="257"/>
      <c r="K139" s="60"/>
      <c r="L139" s="114">
        <f t="shared" si="167"/>
        <v>0</v>
      </c>
      <c r="M139" s="320"/>
      <c r="N139" s="60"/>
      <c r="O139" s="114">
        <f t="shared" si="168"/>
        <v>0</v>
      </c>
      <c r="P139" s="362"/>
    </row>
    <row r="140" spans="1:16" hidden="1" x14ac:dyDescent="0.25">
      <c r="A140" s="112">
        <v>2330</v>
      </c>
      <c r="B140" s="57" t="s">
        <v>122</v>
      </c>
      <c r="C140" s="58">
        <f t="shared" si="98"/>
        <v>0</v>
      </c>
      <c r="D140" s="225"/>
      <c r="E140" s="446"/>
      <c r="F140" s="404">
        <f t="shared" si="165"/>
        <v>0</v>
      </c>
      <c r="G140" s="225"/>
      <c r="H140" s="257"/>
      <c r="I140" s="114">
        <f t="shared" si="166"/>
        <v>0</v>
      </c>
      <c r="J140" s="257"/>
      <c r="K140" s="60"/>
      <c r="L140" s="114">
        <f t="shared" si="167"/>
        <v>0</v>
      </c>
      <c r="M140" s="320"/>
      <c r="N140" s="60"/>
      <c r="O140" s="114">
        <f t="shared" si="168"/>
        <v>0</v>
      </c>
      <c r="P140" s="362"/>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362"/>
    </row>
    <row r="142" spans="1:16" hidden="1" x14ac:dyDescent="0.25">
      <c r="A142" s="38">
        <v>2341</v>
      </c>
      <c r="B142" s="57" t="s">
        <v>123</v>
      </c>
      <c r="C142" s="58">
        <f t="shared" si="98"/>
        <v>0</v>
      </c>
      <c r="D142" s="225"/>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362"/>
    </row>
    <row r="143" spans="1:16" ht="24" hidden="1" x14ac:dyDescent="0.25">
      <c r="A143" s="38">
        <v>2344</v>
      </c>
      <c r="B143" s="57" t="s">
        <v>124</v>
      </c>
      <c r="C143" s="58">
        <f t="shared" si="98"/>
        <v>0</v>
      </c>
      <c r="D143" s="225"/>
      <c r="E143" s="446"/>
      <c r="F143" s="404">
        <f t="shared" si="173"/>
        <v>0</v>
      </c>
      <c r="G143" s="225"/>
      <c r="H143" s="257"/>
      <c r="I143" s="114">
        <f t="shared" si="174"/>
        <v>0</v>
      </c>
      <c r="J143" s="257"/>
      <c r="K143" s="60"/>
      <c r="L143" s="114">
        <f t="shared" si="175"/>
        <v>0</v>
      </c>
      <c r="M143" s="320"/>
      <c r="N143" s="60"/>
      <c r="O143" s="114">
        <f t="shared" si="176"/>
        <v>0</v>
      </c>
      <c r="P143" s="362"/>
    </row>
    <row r="144" spans="1:16" ht="24" hidden="1" x14ac:dyDescent="0.25">
      <c r="A144" s="107">
        <v>2350</v>
      </c>
      <c r="B144" s="78" t="s">
        <v>125</v>
      </c>
      <c r="C144" s="84">
        <f t="shared" si="98"/>
        <v>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0</v>
      </c>
      <c r="K144" s="108">
        <f t="shared" ref="K144:L144" si="179">SUM(K145:K150)</f>
        <v>0</v>
      </c>
      <c r="L144" s="109">
        <f t="shared" si="179"/>
        <v>0</v>
      </c>
      <c r="M144" s="84">
        <f>SUM(M145:M150)</f>
        <v>0</v>
      </c>
      <c r="N144" s="108">
        <f t="shared" ref="N144:O144" si="180">SUM(N145:N150)</f>
        <v>0</v>
      </c>
      <c r="O144" s="109">
        <f t="shared" si="180"/>
        <v>0</v>
      </c>
      <c r="P144" s="364"/>
    </row>
    <row r="145" spans="1:16" hidden="1" x14ac:dyDescent="0.25">
      <c r="A145" s="33">
        <v>2351</v>
      </c>
      <c r="B145" s="52" t="s">
        <v>126</v>
      </c>
      <c r="C145" s="53">
        <f t="shared" si="98"/>
        <v>0</v>
      </c>
      <c r="D145" s="224"/>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365"/>
    </row>
    <row r="146" spans="1:16" hidden="1" x14ac:dyDescent="0.25">
      <c r="A146" s="38">
        <v>2352</v>
      </c>
      <c r="B146" s="57" t="s">
        <v>127</v>
      </c>
      <c r="C146" s="58">
        <f t="shared" si="98"/>
        <v>0</v>
      </c>
      <c r="D146" s="225"/>
      <c r="E146" s="446"/>
      <c r="F146" s="404">
        <f t="shared" si="181"/>
        <v>0</v>
      </c>
      <c r="G146" s="225"/>
      <c r="H146" s="257"/>
      <c r="I146" s="114">
        <f t="shared" si="182"/>
        <v>0</v>
      </c>
      <c r="J146" s="257"/>
      <c r="K146" s="60"/>
      <c r="L146" s="114">
        <f t="shared" si="183"/>
        <v>0</v>
      </c>
      <c r="M146" s="320"/>
      <c r="N146" s="60"/>
      <c r="O146" s="114">
        <f t="shared" si="184"/>
        <v>0</v>
      </c>
      <c r="P146" s="362"/>
    </row>
    <row r="147" spans="1:16" ht="24" hidden="1" x14ac:dyDescent="0.25">
      <c r="A147" s="38">
        <v>2353</v>
      </c>
      <c r="B147" s="57" t="s">
        <v>128</v>
      </c>
      <c r="C147" s="58">
        <f t="shared" si="98"/>
        <v>0</v>
      </c>
      <c r="D147" s="225"/>
      <c r="E147" s="446"/>
      <c r="F147" s="404">
        <f t="shared" si="181"/>
        <v>0</v>
      </c>
      <c r="G147" s="225"/>
      <c r="H147" s="257"/>
      <c r="I147" s="114">
        <f t="shared" si="182"/>
        <v>0</v>
      </c>
      <c r="J147" s="257"/>
      <c r="K147" s="60"/>
      <c r="L147" s="114">
        <f t="shared" si="183"/>
        <v>0</v>
      </c>
      <c r="M147" s="320"/>
      <c r="N147" s="60"/>
      <c r="O147" s="114">
        <f t="shared" si="184"/>
        <v>0</v>
      </c>
      <c r="P147" s="362"/>
    </row>
    <row r="148" spans="1:16" ht="24" hidden="1" x14ac:dyDescent="0.25">
      <c r="A148" s="38">
        <v>2354</v>
      </c>
      <c r="B148" s="57" t="s">
        <v>129</v>
      </c>
      <c r="C148" s="58">
        <f t="shared" si="98"/>
        <v>0</v>
      </c>
      <c r="D148" s="225"/>
      <c r="E148" s="446"/>
      <c r="F148" s="404">
        <f t="shared" si="181"/>
        <v>0</v>
      </c>
      <c r="G148" s="225"/>
      <c r="H148" s="257"/>
      <c r="I148" s="114">
        <f t="shared" si="182"/>
        <v>0</v>
      </c>
      <c r="J148" s="257"/>
      <c r="K148" s="60"/>
      <c r="L148" s="114">
        <f t="shared" si="183"/>
        <v>0</v>
      </c>
      <c r="M148" s="320"/>
      <c r="N148" s="60"/>
      <c r="O148" s="114">
        <f t="shared" si="184"/>
        <v>0</v>
      </c>
      <c r="P148" s="362"/>
    </row>
    <row r="149" spans="1:16" ht="24" hidden="1" x14ac:dyDescent="0.25">
      <c r="A149" s="38">
        <v>2355</v>
      </c>
      <c r="B149" s="57" t="s">
        <v>130</v>
      </c>
      <c r="C149" s="58">
        <f t="shared" ref="C149:C212" si="185">F149+I149+L149+O149</f>
        <v>0</v>
      </c>
      <c r="D149" s="225"/>
      <c r="E149" s="446"/>
      <c r="F149" s="404">
        <f t="shared" si="181"/>
        <v>0</v>
      </c>
      <c r="G149" s="225"/>
      <c r="H149" s="257"/>
      <c r="I149" s="114">
        <f t="shared" si="182"/>
        <v>0</v>
      </c>
      <c r="J149" s="257"/>
      <c r="K149" s="60"/>
      <c r="L149" s="114">
        <f t="shared" si="183"/>
        <v>0</v>
      </c>
      <c r="M149" s="320"/>
      <c r="N149" s="60"/>
      <c r="O149" s="114">
        <f t="shared" si="184"/>
        <v>0</v>
      </c>
      <c r="P149" s="362"/>
    </row>
    <row r="150" spans="1:16" ht="24" hidden="1" x14ac:dyDescent="0.25">
      <c r="A150" s="38">
        <v>2359</v>
      </c>
      <c r="B150" s="57" t="s">
        <v>131</v>
      </c>
      <c r="C150" s="58">
        <f t="shared" si="185"/>
        <v>0</v>
      </c>
      <c r="D150" s="225"/>
      <c r="E150" s="446"/>
      <c r="F150" s="404">
        <f t="shared" si="181"/>
        <v>0</v>
      </c>
      <c r="G150" s="225"/>
      <c r="H150" s="257"/>
      <c r="I150" s="114">
        <f t="shared" si="182"/>
        <v>0</v>
      </c>
      <c r="J150" s="257"/>
      <c r="K150" s="60"/>
      <c r="L150" s="114">
        <f t="shared" si="183"/>
        <v>0</v>
      </c>
      <c r="M150" s="320"/>
      <c r="N150" s="60"/>
      <c r="O150" s="114">
        <f t="shared" si="184"/>
        <v>0</v>
      </c>
      <c r="P150" s="362"/>
    </row>
    <row r="151" spans="1:16" ht="24.75" customHeight="1" x14ac:dyDescent="0.25">
      <c r="A151" s="112">
        <v>2360</v>
      </c>
      <c r="B151" s="57" t="s">
        <v>132</v>
      </c>
      <c r="C151" s="58">
        <f t="shared" si="185"/>
        <v>36928</v>
      </c>
      <c r="D151" s="226">
        <f>SUM(D152:D158)</f>
        <v>36928</v>
      </c>
      <c r="E151" s="447">
        <f t="shared" ref="E151:F151" si="186">SUM(E152:E158)</f>
        <v>0</v>
      </c>
      <c r="F151" s="404">
        <f t="shared" si="186"/>
        <v>36928</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362"/>
    </row>
    <row r="152" spans="1:16" x14ac:dyDescent="0.25">
      <c r="A152" s="37">
        <v>2361</v>
      </c>
      <c r="B152" s="57" t="s">
        <v>133</v>
      </c>
      <c r="C152" s="58">
        <f t="shared" si="185"/>
        <v>36013</v>
      </c>
      <c r="D152" s="225">
        <v>36013</v>
      </c>
      <c r="E152" s="446"/>
      <c r="F152" s="404">
        <f t="shared" ref="F152:F159" si="190">D152+E152</f>
        <v>36013</v>
      </c>
      <c r="G152" s="225"/>
      <c r="H152" s="257"/>
      <c r="I152" s="114">
        <f t="shared" ref="I152:I159" si="191">G152+H152</f>
        <v>0</v>
      </c>
      <c r="J152" s="257"/>
      <c r="K152" s="60"/>
      <c r="L152" s="114">
        <f t="shared" ref="L152:L159" si="192">J152+K152</f>
        <v>0</v>
      </c>
      <c r="M152" s="320"/>
      <c r="N152" s="60"/>
      <c r="O152" s="114">
        <f t="shared" ref="O152:O159" si="193">M152+N152</f>
        <v>0</v>
      </c>
      <c r="P152" s="364"/>
    </row>
    <row r="153" spans="1:16" ht="24" hidden="1" x14ac:dyDescent="0.25">
      <c r="A153" s="37">
        <v>2362</v>
      </c>
      <c r="B153" s="57" t="s">
        <v>134</v>
      </c>
      <c r="C153" s="58">
        <f t="shared" si="185"/>
        <v>0</v>
      </c>
      <c r="D153" s="225"/>
      <c r="E153" s="446"/>
      <c r="F153" s="404">
        <f t="shared" si="190"/>
        <v>0</v>
      </c>
      <c r="G153" s="225"/>
      <c r="H153" s="257"/>
      <c r="I153" s="114">
        <f t="shared" si="191"/>
        <v>0</v>
      </c>
      <c r="J153" s="257"/>
      <c r="K153" s="60"/>
      <c r="L153" s="114">
        <f t="shared" si="192"/>
        <v>0</v>
      </c>
      <c r="M153" s="320"/>
      <c r="N153" s="60"/>
      <c r="O153" s="114">
        <f t="shared" si="193"/>
        <v>0</v>
      </c>
      <c r="P153" s="362"/>
    </row>
    <row r="154" spans="1:16" x14ac:dyDescent="0.25">
      <c r="A154" s="37">
        <v>2363</v>
      </c>
      <c r="B154" s="57" t="s">
        <v>135</v>
      </c>
      <c r="C154" s="58">
        <f t="shared" si="185"/>
        <v>915</v>
      </c>
      <c r="D154" s="225">
        <v>915</v>
      </c>
      <c r="E154" s="446"/>
      <c r="F154" s="404">
        <f t="shared" si="190"/>
        <v>915</v>
      </c>
      <c r="G154" s="225"/>
      <c r="H154" s="257"/>
      <c r="I154" s="114">
        <f t="shared" si="191"/>
        <v>0</v>
      </c>
      <c r="J154" s="257"/>
      <c r="K154" s="60"/>
      <c r="L154" s="114">
        <f t="shared" si="192"/>
        <v>0</v>
      </c>
      <c r="M154" s="320"/>
      <c r="N154" s="60"/>
      <c r="O154" s="114">
        <f t="shared" si="193"/>
        <v>0</v>
      </c>
      <c r="P154" s="362"/>
    </row>
    <row r="155" spans="1:16" hidden="1" x14ac:dyDescent="0.25">
      <c r="A155" s="37">
        <v>2364</v>
      </c>
      <c r="B155" s="57" t="s">
        <v>136</v>
      </c>
      <c r="C155" s="58">
        <f t="shared" si="185"/>
        <v>0</v>
      </c>
      <c r="D155" s="225"/>
      <c r="E155" s="446"/>
      <c r="F155" s="404">
        <f t="shared" si="190"/>
        <v>0</v>
      </c>
      <c r="G155" s="225"/>
      <c r="H155" s="257"/>
      <c r="I155" s="114">
        <f t="shared" si="191"/>
        <v>0</v>
      </c>
      <c r="J155" s="257"/>
      <c r="K155" s="60"/>
      <c r="L155" s="114">
        <f t="shared" si="192"/>
        <v>0</v>
      </c>
      <c r="M155" s="320"/>
      <c r="N155" s="60"/>
      <c r="O155" s="114">
        <f t="shared" si="193"/>
        <v>0</v>
      </c>
      <c r="P155" s="362"/>
    </row>
    <row r="156" spans="1:16" ht="12.75" hidden="1" customHeight="1" x14ac:dyDescent="0.25">
      <c r="A156" s="37">
        <v>2365</v>
      </c>
      <c r="B156" s="57" t="s">
        <v>137</v>
      </c>
      <c r="C156" s="58">
        <f t="shared" si="185"/>
        <v>0</v>
      </c>
      <c r="D156" s="225"/>
      <c r="E156" s="446"/>
      <c r="F156" s="404">
        <f t="shared" si="190"/>
        <v>0</v>
      </c>
      <c r="G156" s="225"/>
      <c r="H156" s="257"/>
      <c r="I156" s="114">
        <f t="shared" si="191"/>
        <v>0</v>
      </c>
      <c r="J156" s="257"/>
      <c r="K156" s="60"/>
      <c r="L156" s="114">
        <f t="shared" si="192"/>
        <v>0</v>
      </c>
      <c r="M156" s="320"/>
      <c r="N156" s="60"/>
      <c r="O156" s="114">
        <f t="shared" si="193"/>
        <v>0</v>
      </c>
      <c r="P156" s="362"/>
    </row>
    <row r="157" spans="1:16" ht="36" hidden="1" x14ac:dyDescent="0.25">
      <c r="A157" s="37">
        <v>2366</v>
      </c>
      <c r="B157" s="57" t="s">
        <v>138</v>
      </c>
      <c r="C157" s="58">
        <f t="shared" si="185"/>
        <v>0</v>
      </c>
      <c r="D157" s="225"/>
      <c r="E157" s="446"/>
      <c r="F157" s="404">
        <f t="shared" si="190"/>
        <v>0</v>
      </c>
      <c r="G157" s="225"/>
      <c r="H157" s="257"/>
      <c r="I157" s="114">
        <f t="shared" si="191"/>
        <v>0</v>
      </c>
      <c r="J157" s="257"/>
      <c r="K157" s="60"/>
      <c r="L157" s="114">
        <f t="shared" si="192"/>
        <v>0</v>
      </c>
      <c r="M157" s="320"/>
      <c r="N157" s="60"/>
      <c r="O157" s="114">
        <f t="shared" si="193"/>
        <v>0</v>
      </c>
      <c r="P157" s="362"/>
    </row>
    <row r="158" spans="1:16" ht="48" hidden="1" x14ac:dyDescent="0.25">
      <c r="A158" s="37">
        <v>2369</v>
      </c>
      <c r="B158" s="57" t="s">
        <v>139</v>
      </c>
      <c r="C158" s="58">
        <f t="shared" si="185"/>
        <v>0</v>
      </c>
      <c r="D158" s="225"/>
      <c r="E158" s="446"/>
      <c r="F158" s="404">
        <f t="shared" si="190"/>
        <v>0</v>
      </c>
      <c r="G158" s="225"/>
      <c r="H158" s="257"/>
      <c r="I158" s="114">
        <f t="shared" si="191"/>
        <v>0</v>
      </c>
      <c r="J158" s="257"/>
      <c r="K158" s="60"/>
      <c r="L158" s="114">
        <f t="shared" si="192"/>
        <v>0</v>
      </c>
      <c r="M158" s="320"/>
      <c r="N158" s="60"/>
      <c r="O158" s="114">
        <f t="shared" si="193"/>
        <v>0</v>
      </c>
      <c r="P158" s="362"/>
    </row>
    <row r="159" spans="1:16" hidden="1" x14ac:dyDescent="0.25">
      <c r="A159" s="107">
        <v>2370</v>
      </c>
      <c r="B159" s="78" t="s">
        <v>140</v>
      </c>
      <c r="C159" s="84">
        <f t="shared" si="185"/>
        <v>0</v>
      </c>
      <c r="D159" s="227"/>
      <c r="E159" s="448"/>
      <c r="F159" s="443">
        <f t="shared" si="190"/>
        <v>0</v>
      </c>
      <c r="G159" s="227"/>
      <c r="H159" s="258"/>
      <c r="I159" s="109">
        <f t="shared" si="191"/>
        <v>0</v>
      </c>
      <c r="J159" s="258"/>
      <c r="K159" s="115"/>
      <c r="L159" s="109">
        <f t="shared" si="192"/>
        <v>0</v>
      </c>
      <c r="M159" s="321"/>
      <c r="N159" s="115"/>
      <c r="O159" s="109">
        <f t="shared" si="193"/>
        <v>0</v>
      </c>
      <c r="P159" s="364"/>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364"/>
    </row>
    <row r="161" spans="1:16" hidden="1" x14ac:dyDescent="0.25">
      <c r="A161" s="32">
        <v>2381</v>
      </c>
      <c r="B161" s="52" t="s">
        <v>142</v>
      </c>
      <c r="C161" s="53">
        <f t="shared" si="185"/>
        <v>0</v>
      </c>
      <c r="D161" s="224"/>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365"/>
    </row>
    <row r="162" spans="1:16" ht="24" hidden="1" x14ac:dyDescent="0.25">
      <c r="A162" s="37">
        <v>2389</v>
      </c>
      <c r="B162" s="57" t="s">
        <v>143</v>
      </c>
      <c r="C162" s="58">
        <f t="shared" si="185"/>
        <v>0</v>
      </c>
      <c r="D162" s="225"/>
      <c r="E162" s="446"/>
      <c r="F162" s="404">
        <f t="shared" si="198"/>
        <v>0</v>
      </c>
      <c r="G162" s="225"/>
      <c r="H162" s="257"/>
      <c r="I162" s="114">
        <f t="shared" si="199"/>
        <v>0</v>
      </c>
      <c r="J162" s="257"/>
      <c r="K162" s="60"/>
      <c r="L162" s="114">
        <f t="shared" si="200"/>
        <v>0</v>
      </c>
      <c r="M162" s="320"/>
      <c r="N162" s="60"/>
      <c r="O162" s="114">
        <f t="shared" si="201"/>
        <v>0</v>
      </c>
      <c r="P162" s="362"/>
    </row>
    <row r="163" spans="1:16" x14ac:dyDescent="0.25">
      <c r="A163" s="107">
        <v>2390</v>
      </c>
      <c r="B163" s="78" t="s">
        <v>144</v>
      </c>
      <c r="C163" s="84">
        <f t="shared" si="185"/>
        <v>586</v>
      </c>
      <c r="D163" s="227">
        <v>586</v>
      </c>
      <c r="E163" s="448"/>
      <c r="F163" s="443">
        <f t="shared" si="198"/>
        <v>586</v>
      </c>
      <c r="G163" s="227"/>
      <c r="H163" s="258"/>
      <c r="I163" s="109">
        <f t="shared" si="199"/>
        <v>0</v>
      </c>
      <c r="J163" s="258"/>
      <c r="K163" s="115"/>
      <c r="L163" s="109">
        <f t="shared" si="200"/>
        <v>0</v>
      </c>
      <c r="M163" s="321"/>
      <c r="N163" s="115"/>
      <c r="O163" s="109">
        <f t="shared" si="201"/>
        <v>0</v>
      </c>
      <c r="P163" s="364"/>
    </row>
    <row r="164" spans="1:16" hidden="1" x14ac:dyDescent="0.25">
      <c r="A164" s="45">
        <v>2400</v>
      </c>
      <c r="B164" s="105" t="s">
        <v>145</v>
      </c>
      <c r="C164" s="46">
        <f t="shared" si="185"/>
        <v>0</v>
      </c>
      <c r="D164" s="229"/>
      <c r="E164" s="450"/>
      <c r="F164" s="408">
        <f t="shared" si="198"/>
        <v>0</v>
      </c>
      <c r="G164" s="229"/>
      <c r="H164" s="260"/>
      <c r="I164" s="117">
        <f t="shared" si="199"/>
        <v>0</v>
      </c>
      <c r="J164" s="260"/>
      <c r="K164" s="121"/>
      <c r="L164" s="117">
        <f t="shared" si="200"/>
        <v>0</v>
      </c>
      <c r="M164" s="322"/>
      <c r="N164" s="121"/>
      <c r="O164" s="117">
        <f t="shared" si="201"/>
        <v>0</v>
      </c>
      <c r="P164" s="367"/>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69"/>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70"/>
    </row>
    <row r="167" spans="1:16" ht="24" hidden="1" x14ac:dyDescent="0.25">
      <c r="A167" s="38">
        <v>2512</v>
      </c>
      <c r="B167" s="57" t="s">
        <v>148</v>
      </c>
      <c r="C167" s="58">
        <f t="shared" si="185"/>
        <v>0</v>
      </c>
      <c r="D167" s="225"/>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362"/>
    </row>
    <row r="168" spans="1:16" ht="36" hidden="1" x14ac:dyDescent="0.25">
      <c r="A168" s="38">
        <v>2513</v>
      </c>
      <c r="B168" s="57" t="s">
        <v>149</v>
      </c>
      <c r="C168" s="58">
        <f t="shared" si="185"/>
        <v>0</v>
      </c>
      <c r="D168" s="225"/>
      <c r="E168" s="446"/>
      <c r="F168" s="404">
        <f t="shared" si="204"/>
        <v>0</v>
      </c>
      <c r="G168" s="225"/>
      <c r="H168" s="257"/>
      <c r="I168" s="114">
        <f t="shared" si="205"/>
        <v>0</v>
      </c>
      <c r="J168" s="257"/>
      <c r="K168" s="60"/>
      <c r="L168" s="114">
        <f t="shared" si="206"/>
        <v>0</v>
      </c>
      <c r="M168" s="320"/>
      <c r="N168" s="60"/>
      <c r="O168" s="114">
        <f t="shared" si="207"/>
        <v>0</v>
      </c>
      <c r="P168" s="362"/>
    </row>
    <row r="169" spans="1:16" ht="24" hidden="1" x14ac:dyDescent="0.25">
      <c r="A169" s="38">
        <v>2515</v>
      </c>
      <c r="B169" s="57" t="s">
        <v>150</v>
      </c>
      <c r="C169" s="58">
        <f t="shared" si="185"/>
        <v>0</v>
      </c>
      <c r="D169" s="225"/>
      <c r="E169" s="446"/>
      <c r="F169" s="404">
        <f t="shared" si="204"/>
        <v>0</v>
      </c>
      <c r="G169" s="225"/>
      <c r="H169" s="257"/>
      <c r="I169" s="114">
        <f t="shared" si="205"/>
        <v>0</v>
      </c>
      <c r="J169" s="257"/>
      <c r="K169" s="60"/>
      <c r="L169" s="114">
        <f t="shared" si="206"/>
        <v>0</v>
      </c>
      <c r="M169" s="320"/>
      <c r="N169" s="60"/>
      <c r="O169" s="114">
        <f t="shared" si="207"/>
        <v>0</v>
      </c>
      <c r="P169" s="362"/>
    </row>
    <row r="170" spans="1:16" ht="24" hidden="1" x14ac:dyDescent="0.25">
      <c r="A170" s="38">
        <v>2519</v>
      </c>
      <c r="B170" s="57" t="s">
        <v>151</v>
      </c>
      <c r="C170" s="58">
        <f t="shared" si="185"/>
        <v>0</v>
      </c>
      <c r="D170" s="225"/>
      <c r="E170" s="446"/>
      <c r="F170" s="404">
        <f t="shared" si="204"/>
        <v>0</v>
      </c>
      <c r="G170" s="225"/>
      <c r="H170" s="257"/>
      <c r="I170" s="114">
        <f t="shared" si="205"/>
        <v>0</v>
      </c>
      <c r="J170" s="257"/>
      <c r="K170" s="60"/>
      <c r="L170" s="114">
        <f t="shared" si="206"/>
        <v>0</v>
      </c>
      <c r="M170" s="320"/>
      <c r="N170" s="60"/>
      <c r="O170" s="114">
        <f t="shared" si="207"/>
        <v>0</v>
      </c>
      <c r="P170" s="362"/>
    </row>
    <row r="171" spans="1:16" ht="24" hidden="1" x14ac:dyDescent="0.25">
      <c r="A171" s="112">
        <v>2520</v>
      </c>
      <c r="B171" s="57" t="s">
        <v>152</v>
      </c>
      <c r="C171" s="58">
        <f t="shared" si="185"/>
        <v>0</v>
      </c>
      <c r="D171" s="225"/>
      <c r="E171" s="446"/>
      <c r="F171" s="404">
        <f t="shared" si="204"/>
        <v>0</v>
      </c>
      <c r="G171" s="225"/>
      <c r="H171" s="257"/>
      <c r="I171" s="114">
        <f t="shared" si="205"/>
        <v>0</v>
      </c>
      <c r="J171" s="257"/>
      <c r="K171" s="60"/>
      <c r="L171" s="114">
        <f t="shared" si="206"/>
        <v>0</v>
      </c>
      <c r="M171" s="320"/>
      <c r="N171" s="60"/>
      <c r="O171" s="114">
        <f t="shared" si="207"/>
        <v>0</v>
      </c>
      <c r="P171" s="362"/>
    </row>
    <row r="172" spans="1:16" s="123" customFormat="1" ht="36" hidden="1" customHeight="1" x14ac:dyDescent="0.25">
      <c r="A172" s="17">
        <v>2800</v>
      </c>
      <c r="B172" s="52" t="s">
        <v>153</v>
      </c>
      <c r="C172" s="53">
        <f t="shared" si="185"/>
        <v>0</v>
      </c>
      <c r="D172" s="208"/>
      <c r="E172" s="401"/>
      <c r="F172" s="402">
        <f t="shared" si="204"/>
        <v>0</v>
      </c>
      <c r="G172" s="208"/>
      <c r="H172" s="243"/>
      <c r="I172" s="347">
        <f t="shared" si="205"/>
        <v>0</v>
      </c>
      <c r="J172" s="243"/>
      <c r="K172" s="35"/>
      <c r="L172" s="347">
        <f t="shared" si="206"/>
        <v>0</v>
      </c>
      <c r="M172" s="310"/>
      <c r="N172" s="35"/>
      <c r="O172" s="347">
        <f t="shared" si="207"/>
        <v>0</v>
      </c>
      <c r="P172" s="371"/>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66"/>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69"/>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365"/>
    </row>
    <row r="176" spans="1:16" ht="24" hidden="1" x14ac:dyDescent="0.25">
      <c r="A176" s="38">
        <v>3261</v>
      </c>
      <c r="B176" s="57" t="s">
        <v>157</v>
      </c>
      <c r="C176" s="58">
        <f t="shared" si="185"/>
        <v>0</v>
      </c>
      <c r="D176" s="225"/>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362"/>
    </row>
    <row r="177" spans="1:16" ht="36" hidden="1" x14ac:dyDescent="0.25">
      <c r="A177" s="38">
        <v>3262</v>
      </c>
      <c r="B177" s="57" t="s">
        <v>158</v>
      </c>
      <c r="C177" s="58">
        <f t="shared" si="185"/>
        <v>0</v>
      </c>
      <c r="D177" s="225"/>
      <c r="E177" s="446"/>
      <c r="F177" s="404">
        <f t="shared" si="217"/>
        <v>0</v>
      </c>
      <c r="G177" s="225"/>
      <c r="H177" s="257"/>
      <c r="I177" s="114">
        <f t="shared" si="218"/>
        <v>0</v>
      </c>
      <c r="J177" s="257"/>
      <c r="K177" s="60"/>
      <c r="L177" s="114">
        <f t="shared" si="219"/>
        <v>0</v>
      </c>
      <c r="M177" s="320"/>
      <c r="N177" s="60"/>
      <c r="O177" s="114">
        <f t="shared" si="220"/>
        <v>0</v>
      </c>
      <c r="P177" s="362"/>
    </row>
    <row r="178" spans="1:16" ht="24" hidden="1" x14ac:dyDescent="0.25">
      <c r="A178" s="38">
        <v>3263</v>
      </c>
      <c r="B178" s="57" t="s">
        <v>159</v>
      </c>
      <c r="C178" s="58">
        <f t="shared" si="185"/>
        <v>0</v>
      </c>
      <c r="D178" s="225"/>
      <c r="E178" s="446"/>
      <c r="F178" s="404">
        <f t="shared" si="217"/>
        <v>0</v>
      </c>
      <c r="G178" s="225"/>
      <c r="H178" s="257"/>
      <c r="I178" s="114">
        <f t="shared" si="218"/>
        <v>0</v>
      </c>
      <c r="J178" s="257"/>
      <c r="K178" s="60"/>
      <c r="L178" s="114">
        <f t="shared" si="219"/>
        <v>0</v>
      </c>
      <c r="M178" s="320"/>
      <c r="N178" s="60"/>
      <c r="O178" s="114">
        <f t="shared" si="220"/>
        <v>0</v>
      </c>
      <c r="P178" s="362"/>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72"/>
    </row>
    <row r="180" spans="1:16" ht="72" hidden="1" x14ac:dyDescent="0.25">
      <c r="A180" s="38">
        <v>3291</v>
      </c>
      <c r="B180" s="57" t="s">
        <v>160</v>
      </c>
      <c r="C180" s="58">
        <f t="shared" si="185"/>
        <v>0</v>
      </c>
      <c r="D180" s="225"/>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362"/>
    </row>
    <row r="181" spans="1:16" ht="72" hidden="1" x14ac:dyDescent="0.25">
      <c r="A181" s="38">
        <v>3292</v>
      </c>
      <c r="B181" s="57" t="s">
        <v>161</v>
      </c>
      <c r="C181" s="58">
        <f t="shared" si="185"/>
        <v>0</v>
      </c>
      <c r="D181" s="225"/>
      <c r="E181" s="446"/>
      <c r="F181" s="404">
        <f t="shared" si="222"/>
        <v>0</v>
      </c>
      <c r="G181" s="225"/>
      <c r="H181" s="257"/>
      <c r="I181" s="114">
        <f t="shared" si="223"/>
        <v>0</v>
      </c>
      <c r="J181" s="257"/>
      <c r="K181" s="60"/>
      <c r="L181" s="114">
        <f t="shared" si="224"/>
        <v>0</v>
      </c>
      <c r="M181" s="320"/>
      <c r="N181" s="60"/>
      <c r="O181" s="114">
        <f t="shared" si="225"/>
        <v>0</v>
      </c>
      <c r="P181" s="362"/>
    </row>
    <row r="182" spans="1:16" ht="72" hidden="1" x14ac:dyDescent="0.25">
      <c r="A182" s="38">
        <v>3293</v>
      </c>
      <c r="B182" s="57" t="s">
        <v>162</v>
      </c>
      <c r="C182" s="58">
        <f t="shared" si="185"/>
        <v>0</v>
      </c>
      <c r="D182" s="225"/>
      <c r="E182" s="446"/>
      <c r="F182" s="404">
        <f t="shared" si="222"/>
        <v>0</v>
      </c>
      <c r="G182" s="225"/>
      <c r="H182" s="257"/>
      <c r="I182" s="114">
        <f t="shared" si="223"/>
        <v>0</v>
      </c>
      <c r="J182" s="257"/>
      <c r="K182" s="60"/>
      <c r="L182" s="114">
        <f t="shared" si="224"/>
        <v>0</v>
      </c>
      <c r="M182" s="320"/>
      <c r="N182" s="60"/>
      <c r="O182" s="114">
        <f t="shared" si="225"/>
        <v>0</v>
      </c>
      <c r="P182" s="362"/>
    </row>
    <row r="183" spans="1:16" ht="60" hidden="1" x14ac:dyDescent="0.25">
      <c r="A183" s="127">
        <v>3294</v>
      </c>
      <c r="B183" s="57" t="s">
        <v>163</v>
      </c>
      <c r="C183" s="126">
        <f t="shared" si="185"/>
        <v>0</v>
      </c>
      <c r="D183" s="230"/>
      <c r="E183" s="451"/>
      <c r="F183" s="452">
        <f t="shared" si="222"/>
        <v>0</v>
      </c>
      <c r="G183" s="230"/>
      <c r="H183" s="261"/>
      <c r="I183" s="305">
        <f t="shared" si="223"/>
        <v>0</v>
      </c>
      <c r="J183" s="261"/>
      <c r="K183" s="128"/>
      <c r="L183" s="305">
        <f t="shared" si="224"/>
        <v>0</v>
      </c>
      <c r="M183" s="323"/>
      <c r="N183" s="128"/>
      <c r="O183" s="305">
        <f t="shared" si="225"/>
        <v>0</v>
      </c>
      <c r="P183" s="372"/>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69"/>
    </row>
    <row r="185" spans="1:16" ht="48" hidden="1" x14ac:dyDescent="0.25">
      <c r="A185" s="77">
        <v>3310</v>
      </c>
      <c r="B185" s="78" t="s">
        <v>165</v>
      </c>
      <c r="C185" s="84">
        <f t="shared" si="185"/>
        <v>0</v>
      </c>
      <c r="D185" s="227"/>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364"/>
    </row>
    <row r="186" spans="1:16" ht="48.75" hidden="1" customHeight="1" x14ac:dyDescent="0.25">
      <c r="A186" s="33">
        <v>3320</v>
      </c>
      <c r="B186" s="52" t="s">
        <v>166</v>
      </c>
      <c r="C186" s="53">
        <f t="shared" si="185"/>
        <v>0</v>
      </c>
      <c r="D186" s="224"/>
      <c r="E186" s="444"/>
      <c r="F186" s="445">
        <f t="shared" si="227"/>
        <v>0</v>
      </c>
      <c r="G186" s="224"/>
      <c r="H186" s="256"/>
      <c r="I186" s="119">
        <f t="shared" si="228"/>
        <v>0</v>
      </c>
      <c r="J186" s="256"/>
      <c r="K186" s="55"/>
      <c r="L186" s="119">
        <f t="shared" si="229"/>
        <v>0</v>
      </c>
      <c r="M186" s="319"/>
      <c r="N186" s="55"/>
      <c r="O186" s="119">
        <f t="shared" si="230"/>
        <v>0</v>
      </c>
      <c r="P186" s="365"/>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66"/>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367"/>
    </row>
    <row r="189" spans="1:16" ht="36" hidden="1" x14ac:dyDescent="0.25">
      <c r="A189" s="736">
        <v>4240</v>
      </c>
      <c r="B189" s="52" t="s">
        <v>169</v>
      </c>
      <c r="C189" s="53">
        <f t="shared" si="185"/>
        <v>0</v>
      </c>
      <c r="D189" s="224"/>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365"/>
    </row>
    <row r="190" spans="1:16" ht="24" hidden="1" x14ac:dyDescent="0.25">
      <c r="A190" s="112">
        <v>4250</v>
      </c>
      <c r="B190" s="57" t="s">
        <v>170</v>
      </c>
      <c r="C190" s="58">
        <f t="shared" si="185"/>
        <v>0</v>
      </c>
      <c r="D190" s="225"/>
      <c r="E190" s="446"/>
      <c r="F190" s="404">
        <f t="shared" si="239"/>
        <v>0</v>
      </c>
      <c r="G190" s="225"/>
      <c r="H190" s="257"/>
      <c r="I190" s="114">
        <f t="shared" si="240"/>
        <v>0</v>
      </c>
      <c r="J190" s="257"/>
      <c r="K190" s="60"/>
      <c r="L190" s="114">
        <f t="shared" si="241"/>
        <v>0</v>
      </c>
      <c r="M190" s="320"/>
      <c r="N190" s="60"/>
      <c r="O190" s="114">
        <f t="shared" si="242"/>
        <v>0</v>
      </c>
      <c r="P190" s="362"/>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367"/>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365"/>
    </row>
    <row r="193" spans="1:16" ht="36" hidden="1" x14ac:dyDescent="0.25">
      <c r="A193" s="38">
        <v>4311</v>
      </c>
      <c r="B193" s="57" t="s">
        <v>173</v>
      </c>
      <c r="C193" s="58">
        <f t="shared" si="185"/>
        <v>0</v>
      </c>
      <c r="D193" s="225"/>
      <c r="E193" s="446"/>
      <c r="F193" s="404">
        <f>D193+E193</f>
        <v>0</v>
      </c>
      <c r="G193" s="225"/>
      <c r="H193" s="257"/>
      <c r="I193" s="114">
        <f>G193+H193</f>
        <v>0</v>
      </c>
      <c r="J193" s="257"/>
      <c r="K193" s="60"/>
      <c r="L193" s="114">
        <f>J193+K193</f>
        <v>0</v>
      </c>
      <c r="M193" s="320"/>
      <c r="N193" s="60"/>
      <c r="O193" s="114">
        <f>M193+N193</f>
        <v>0</v>
      </c>
      <c r="P193" s="362"/>
    </row>
    <row r="194" spans="1:16" s="21" customFormat="1" ht="24" hidden="1" x14ac:dyDescent="0.25">
      <c r="A194" s="134"/>
      <c r="B194" s="17" t="s">
        <v>174</v>
      </c>
      <c r="C194" s="98">
        <f t="shared" si="185"/>
        <v>0</v>
      </c>
      <c r="D194" s="221">
        <f>SUM(D195,D230,D269)</f>
        <v>1800</v>
      </c>
      <c r="E194" s="437">
        <f t="shared" ref="E194:F194" si="251">SUM(E195,E230,E269)</f>
        <v>-1800</v>
      </c>
      <c r="F194" s="438">
        <f t="shared" si="251"/>
        <v>0</v>
      </c>
      <c r="G194" s="221">
        <f>SUM(G195,G230,G269)</f>
        <v>0</v>
      </c>
      <c r="H194" s="254">
        <f t="shared" ref="H194:I194" si="252">SUM(H195,H230,H269)</f>
        <v>0</v>
      </c>
      <c r="I194" s="100">
        <f t="shared" si="252"/>
        <v>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73"/>
    </row>
    <row r="195" spans="1:16" hidden="1" x14ac:dyDescent="0.25">
      <c r="A195" s="101">
        <v>5000</v>
      </c>
      <c r="B195" s="101" t="s">
        <v>175</v>
      </c>
      <c r="C195" s="102">
        <f t="shared" si="185"/>
        <v>0</v>
      </c>
      <c r="D195" s="222">
        <f>D196+D204</f>
        <v>0</v>
      </c>
      <c r="E195" s="439">
        <f t="shared" ref="E195:F195" si="255">E196+E204</f>
        <v>0</v>
      </c>
      <c r="F195" s="440">
        <f t="shared" si="255"/>
        <v>0</v>
      </c>
      <c r="G195" s="222">
        <f>G196+G204</f>
        <v>0</v>
      </c>
      <c r="H195" s="255">
        <f t="shared" ref="H195:I195" si="256">H196+H204</f>
        <v>0</v>
      </c>
      <c r="I195" s="104">
        <f t="shared" si="256"/>
        <v>0</v>
      </c>
      <c r="J195" s="255">
        <f>J196+J204</f>
        <v>0</v>
      </c>
      <c r="K195" s="103">
        <f t="shared" ref="K195:L195" si="257">K196+K204</f>
        <v>0</v>
      </c>
      <c r="L195" s="104">
        <f t="shared" si="257"/>
        <v>0</v>
      </c>
      <c r="M195" s="102">
        <f>M196+M204</f>
        <v>0</v>
      </c>
      <c r="N195" s="103">
        <f t="shared" ref="N195:O195" si="258">N196+N204</f>
        <v>0</v>
      </c>
      <c r="O195" s="104">
        <f t="shared" si="258"/>
        <v>0</v>
      </c>
      <c r="P195" s="366"/>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367"/>
    </row>
    <row r="197" spans="1:16" hidden="1" x14ac:dyDescent="0.25">
      <c r="A197" s="736">
        <v>5110</v>
      </c>
      <c r="B197" s="52" t="s">
        <v>177</v>
      </c>
      <c r="C197" s="53">
        <f t="shared" si="185"/>
        <v>0</v>
      </c>
      <c r="D197" s="224"/>
      <c r="E197" s="444"/>
      <c r="F197" s="445">
        <f>D197+E197</f>
        <v>0</v>
      </c>
      <c r="G197" s="224"/>
      <c r="H197" s="256"/>
      <c r="I197" s="119">
        <f>G197+H197</f>
        <v>0</v>
      </c>
      <c r="J197" s="256"/>
      <c r="K197" s="55"/>
      <c r="L197" s="119">
        <f>J197+K197</f>
        <v>0</v>
      </c>
      <c r="M197" s="319"/>
      <c r="N197" s="55"/>
      <c r="O197" s="119">
        <f>M197+N197</f>
        <v>0</v>
      </c>
      <c r="P197" s="365"/>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362"/>
    </row>
    <row r="199" spans="1:16" hidden="1" x14ac:dyDescent="0.25">
      <c r="A199" s="38">
        <v>5121</v>
      </c>
      <c r="B199" s="57" t="s">
        <v>179</v>
      </c>
      <c r="C199" s="58">
        <f t="shared" si="185"/>
        <v>0</v>
      </c>
      <c r="D199" s="225"/>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362"/>
    </row>
    <row r="200" spans="1:16" ht="24" hidden="1" x14ac:dyDescent="0.25">
      <c r="A200" s="38">
        <v>5129</v>
      </c>
      <c r="B200" s="57" t="s">
        <v>180</v>
      </c>
      <c r="C200" s="58">
        <f t="shared" si="185"/>
        <v>0</v>
      </c>
      <c r="D200" s="225"/>
      <c r="E200" s="446"/>
      <c r="F200" s="404">
        <f t="shared" si="267"/>
        <v>0</v>
      </c>
      <c r="G200" s="225"/>
      <c r="H200" s="257"/>
      <c r="I200" s="114">
        <f t="shared" si="268"/>
        <v>0</v>
      </c>
      <c r="J200" s="257"/>
      <c r="K200" s="60"/>
      <c r="L200" s="114">
        <f t="shared" si="269"/>
        <v>0</v>
      </c>
      <c r="M200" s="320"/>
      <c r="N200" s="60"/>
      <c r="O200" s="114">
        <f t="shared" si="270"/>
        <v>0</v>
      </c>
      <c r="P200" s="362"/>
    </row>
    <row r="201" spans="1:16" hidden="1" x14ac:dyDescent="0.25">
      <c r="A201" s="112">
        <v>5130</v>
      </c>
      <c r="B201" s="57" t="s">
        <v>181</v>
      </c>
      <c r="C201" s="58">
        <f t="shared" si="185"/>
        <v>0</v>
      </c>
      <c r="D201" s="225"/>
      <c r="E201" s="446"/>
      <c r="F201" s="404">
        <f t="shared" si="267"/>
        <v>0</v>
      </c>
      <c r="G201" s="225"/>
      <c r="H201" s="257"/>
      <c r="I201" s="114">
        <f t="shared" si="268"/>
        <v>0</v>
      </c>
      <c r="J201" s="257"/>
      <c r="K201" s="60"/>
      <c r="L201" s="114">
        <f t="shared" si="269"/>
        <v>0</v>
      </c>
      <c r="M201" s="320"/>
      <c r="N201" s="60"/>
      <c r="O201" s="114">
        <f t="shared" si="270"/>
        <v>0</v>
      </c>
      <c r="P201" s="362"/>
    </row>
    <row r="202" spans="1:16" hidden="1" x14ac:dyDescent="0.25">
      <c r="A202" s="112">
        <v>5140</v>
      </c>
      <c r="B202" s="57" t="s">
        <v>182</v>
      </c>
      <c r="C202" s="58">
        <f t="shared" si="185"/>
        <v>0</v>
      </c>
      <c r="D202" s="225"/>
      <c r="E202" s="446"/>
      <c r="F202" s="404">
        <f t="shared" si="267"/>
        <v>0</v>
      </c>
      <c r="G202" s="225"/>
      <c r="H202" s="257"/>
      <c r="I202" s="114">
        <f t="shared" si="268"/>
        <v>0</v>
      </c>
      <c r="J202" s="257"/>
      <c r="K202" s="60"/>
      <c r="L202" s="114">
        <f t="shared" si="269"/>
        <v>0</v>
      </c>
      <c r="M202" s="320"/>
      <c r="N202" s="60"/>
      <c r="O202" s="114">
        <f t="shared" si="270"/>
        <v>0</v>
      </c>
      <c r="P202" s="362"/>
    </row>
    <row r="203" spans="1:16" ht="24" hidden="1" x14ac:dyDescent="0.25">
      <c r="A203" s="112">
        <v>5170</v>
      </c>
      <c r="B203" s="57" t="s">
        <v>183</v>
      </c>
      <c r="C203" s="58">
        <f t="shared" si="185"/>
        <v>0</v>
      </c>
      <c r="D203" s="225"/>
      <c r="E203" s="446"/>
      <c r="F203" s="404">
        <f t="shared" si="267"/>
        <v>0</v>
      </c>
      <c r="G203" s="225"/>
      <c r="H203" s="257"/>
      <c r="I203" s="114">
        <f t="shared" si="268"/>
        <v>0</v>
      </c>
      <c r="J203" s="257"/>
      <c r="K203" s="60"/>
      <c r="L203" s="114">
        <f t="shared" si="269"/>
        <v>0</v>
      </c>
      <c r="M203" s="320"/>
      <c r="N203" s="60"/>
      <c r="O203" s="114">
        <f t="shared" si="270"/>
        <v>0</v>
      </c>
      <c r="P203" s="362"/>
    </row>
    <row r="204" spans="1:16" hidden="1" x14ac:dyDescent="0.25">
      <c r="A204" s="45">
        <v>5200</v>
      </c>
      <c r="B204" s="105" t="s">
        <v>184</v>
      </c>
      <c r="C204" s="46">
        <f t="shared" si="185"/>
        <v>0</v>
      </c>
      <c r="D204" s="223">
        <f>D205+D215+D216+D225+D226+D227+D229</f>
        <v>0</v>
      </c>
      <c r="E204" s="441">
        <f t="shared" ref="E204:F204" si="271">E205+E215+E216+E225+E226+E227+E229</f>
        <v>0</v>
      </c>
      <c r="F204" s="408">
        <f t="shared" si="271"/>
        <v>0</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367"/>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364"/>
    </row>
    <row r="206" spans="1:16" hidden="1" x14ac:dyDescent="0.25">
      <c r="A206" s="33">
        <v>5211</v>
      </c>
      <c r="B206" s="52" t="s">
        <v>186</v>
      </c>
      <c r="C206" s="53">
        <f t="shared" si="185"/>
        <v>0</v>
      </c>
      <c r="D206" s="224"/>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365"/>
    </row>
    <row r="207" spans="1:16" hidden="1" x14ac:dyDescent="0.25">
      <c r="A207" s="38">
        <v>5212</v>
      </c>
      <c r="B207" s="57" t="s">
        <v>187</v>
      </c>
      <c r="C207" s="58">
        <f t="shared" si="185"/>
        <v>0</v>
      </c>
      <c r="D207" s="225"/>
      <c r="E207" s="446"/>
      <c r="F207" s="404">
        <f t="shared" si="279"/>
        <v>0</v>
      </c>
      <c r="G207" s="225"/>
      <c r="H207" s="257"/>
      <c r="I207" s="114">
        <f t="shared" si="280"/>
        <v>0</v>
      </c>
      <c r="J207" s="257"/>
      <c r="K207" s="60"/>
      <c r="L207" s="114">
        <f t="shared" si="281"/>
        <v>0</v>
      </c>
      <c r="M207" s="320"/>
      <c r="N207" s="60"/>
      <c r="O207" s="114">
        <f t="shared" si="282"/>
        <v>0</v>
      </c>
      <c r="P207" s="362"/>
    </row>
    <row r="208" spans="1:16" hidden="1" x14ac:dyDescent="0.25">
      <c r="A208" s="38">
        <v>5213</v>
      </c>
      <c r="B208" s="57" t="s">
        <v>188</v>
      </c>
      <c r="C208" s="58">
        <f t="shared" si="185"/>
        <v>0</v>
      </c>
      <c r="D208" s="225"/>
      <c r="E208" s="446"/>
      <c r="F208" s="404">
        <f t="shared" si="279"/>
        <v>0</v>
      </c>
      <c r="G208" s="225"/>
      <c r="H208" s="257"/>
      <c r="I208" s="114">
        <f t="shared" si="280"/>
        <v>0</v>
      </c>
      <c r="J208" s="257"/>
      <c r="K208" s="60"/>
      <c r="L208" s="114">
        <f t="shared" si="281"/>
        <v>0</v>
      </c>
      <c r="M208" s="320"/>
      <c r="N208" s="60"/>
      <c r="O208" s="114">
        <f t="shared" si="282"/>
        <v>0</v>
      </c>
      <c r="P208" s="362"/>
    </row>
    <row r="209" spans="1:16" hidden="1" x14ac:dyDescent="0.25">
      <c r="A209" s="38">
        <v>5214</v>
      </c>
      <c r="B209" s="57" t="s">
        <v>189</v>
      </c>
      <c r="C209" s="58">
        <f t="shared" si="185"/>
        <v>0</v>
      </c>
      <c r="D209" s="225"/>
      <c r="E209" s="446"/>
      <c r="F209" s="404">
        <f t="shared" si="279"/>
        <v>0</v>
      </c>
      <c r="G209" s="225"/>
      <c r="H209" s="257"/>
      <c r="I209" s="114">
        <f t="shared" si="280"/>
        <v>0</v>
      </c>
      <c r="J209" s="257"/>
      <c r="K209" s="60"/>
      <c r="L209" s="114">
        <f t="shared" si="281"/>
        <v>0</v>
      </c>
      <c r="M209" s="320"/>
      <c r="N209" s="60"/>
      <c r="O209" s="114">
        <f t="shared" si="282"/>
        <v>0</v>
      </c>
      <c r="P209" s="362"/>
    </row>
    <row r="210" spans="1:16" hidden="1" x14ac:dyDescent="0.25">
      <c r="A210" s="38">
        <v>5215</v>
      </c>
      <c r="B210" s="57" t="s">
        <v>190</v>
      </c>
      <c r="C210" s="58">
        <f t="shared" si="185"/>
        <v>0</v>
      </c>
      <c r="D210" s="225"/>
      <c r="E210" s="446"/>
      <c r="F210" s="404">
        <f t="shared" si="279"/>
        <v>0</v>
      </c>
      <c r="G210" s="225"/>
      <c r="H210" s="257"/>
      <c r="I210" s="114">
        <f t="shared" si="280"/>
        <v>0</v>
      </c>
      <c r="J210" s="257"/>
      <c r="K210" s="60"/>
      <c r="L210" s="114">
        <f t="shared" si="281"/>
        <v>0</v>
      </c>
      <c r="M210" s="320"/>
      <c r="N210" s="60"/>
      <c r="O210" s="114">
        <f t="shared" si="282"/>
        <v>0</v>
      </c>
      <c r="P210" s="362"/>
    </row>
    <row r="211" spans="1:16" ht="14.25" hidden="1" customHeight="1" x14ac:dyDescent="0.25">
      <c r="A211" s="38">
        <v>5216</v>
      </c>
      <c r="B211" s="57" t="s">
        <v>191</v>
      </c>
      <c r="C211" s="58">
        <f t="shared" si="185"/>
        <v>0</v>
      </c>
      <c r="D211" s="225"/>
      <c r="E211" s="446"/>
      <c r="F211" s="404">
        <f t="shared" si="279"/>
        <v>0</v>
      </c>
      <c r="G211" s="225"/>
      <c r="H211" s="257"/>
      <c r="I211" s="114">
        <f t="shared" si="280"/>
        <v>0</v>
      </c>
      <c r="J211" s="257"/>
      <c r="K211" s="60"/>
      <c r="L211" s="114">
        <f t="shared" si="281"/>
        <v>0</v>
      </c>
      <c r="M211" s="320"/>
      <c r="N211" s="60"/>
      <c r="O211" s="114">
        <f t="shared" si="282"/>
        <v>0</v>
      </c>
      <c r="P211" s="362"/>
    </row>
    <row r="212" spans="1:16" hidden="1" x14ac:dyDescent="0.25">
      <c r="A212" s="38">
        <v>5217</v>
      </c>
      <c r="B212" s="57" t="s">
        <v>192</v>
      </c>
      <c r="C212" s="58">
        <f t="shared" si="185"/>
        <v>0</v>
      </c>
      <c r="D212" s="225"/>
      <c r="E212" s="446"/>
      <c r="F212" s="404">
        <f t="shared" si="279"/>
        <v>0</v>
      </c>
      <c r="G212" s="225"/>
      <c r="H212" s="257"/>
      <c r="I212" s="114">
        <f t="shared" si="280"/>
        <v>0</v>
      </c>
      <c r="J212" s="257"/>
      <c r="K212" s="60"/>
      <c r="L212" s="114">
        <f t="shared" si="281"/>
        <v>0</v>
      </c>
      <c r="M212" s="320"/>
      <c r="N212" s="60"/>
      <c r="O212" s="114">
        <f t="shared" si="282"/>
        <v>0</v>
      </c>
      <c r="P212" s="362"/>
    </row>
    <row r="213" spans="1:16" hidden="1" x14ac:dyDescent="0.25">
      <c r="A213" s="38">
        <v>5218</v>
      </c>
      <c r="B213" s="57" t="s">
        <v>193</v>
      </c>
      <c r="C213" s="58">
        <f t="shared" ref="C213:C276" si="283">F213+I213+L213+O213</f>
        <v>0</v>
      </c>
      <c r="D213" s="225"/>
      <c r="E213" s="446"/>
      <c r="F213" s="404">
        <f t="shared" si="279"/>
        <v>0</v>
      </c>
      <c r="G213" s="225"/>
      <c r="H213" s="257"/>
      <c r="I213" s="114">
        <f t="shared" si="280"/>
        <v>0</v>
      </c>
      <c r="J213" s="257"/>
      <c r="K213" s="60"/>
      <c r="L213" s="114">
        <f t="shared" si="281"/>
        <v>0</v>
      </c>
      <c r="M213" s="320"/>
      <c r="N213" s="60"/>
      <c r="O213" s="114">
        <f t="shared" si="282"/>
        <v>0</v>
      </c>
      <c r="P213" s="362"/>
    </row>
    <row r="214" spans="1:16" hidden="1" x14ac:dyDescent="0.25">
      <c r="A214" s="38">
        <v>5219</v>
      </c>
      <c r="B214" s="57" t="s">
        <v>194</v>
      </c>
      <c r="C214" s="58">
        <f t="shared" si="283"/>
        <v>0</v>
      </c>
      <c r="D214" s="225"/>
      <c r="E214" s="446"/>
      <c r="F214" s="404">
        <f t="shared" si="279"/>
        <v>0</v>
      </c>
      <c r="G214" s="225"/>
      <c r="H214" s="257"/>
      <c r="I214" s="114">
        <f t="shared" si="280"/>
        <v>0</v>
      </c>
      <c r="J214" s="257"/>
      <c r="K214" s="60"/>
      <c r="L214" s="114">
        <f t="shared" si="281"/>
        <v>0</v>
      </c>
      <c r="M214" s="320"/>
      <c r="N214" s="60"/>
      <c r="O214" s="114">
        <f t="shared" si="282"/>
        <v>0</v>
      </c>
      <c r="P214" s="362"/>
    </row>
    <row r="215" spans="1:16" ht="13.5" hidden="1" customHeight="1" x14ac:dyDescent="0.25">
      <c r="A215" s="112">
        <v>5220</v>
      </c>
      <c r="B215" s="57" t="s">
        <v>195</v>
      </c>
      <c r="C215" s="58">
        <f t="shared" si="283"/>
        <v>0</v>
      </c>
      <c r="D215" s="225"/>
      <c r="E215" s="446"/>
      <c r="F215" s="404">
        <f t="shared" si="279"/>
        <v>0</v>
      </c>
      <c r="G215" s="225"/>
      <c r="H215" s="257"/>
      <c r="I215" s="114">
        <f t="shared" si="280"/>
        <v>0</v>
      </c>
      <c r="J215" s="257"/>
      <c r="K215" s="60"/>
      <c r="L215" s="114">
        <f t="shared" si="281"/>
        <v>0</v>
      </c>
      <c r="M215" s="320"/>
      <c r="N215" s="60"/>
      <c r="O215" s="114">
        <f t="shared" si="282"/>
        <v>0</v>
      </c>
      <c r="P215" s="362"/>
    </row>
    <row r="216" spans="1:16" hidden="1" x14ac:dyDescent="0.25">
      <c r="A216" s="112">
        <v>5230</v>
      </c>
      <c r="B216" s="57" t="s">
        <v>196</v>
      </c>
      <c r="C216" s="58">
        <f t="shared" si="283"/>
        <v>0</v>
      </c>
      <c r="D216" s="226">
        <f>SUM(D217:D224)</f>
        <v>0</v>
      </c>
      <c r="E216" s="447">
        <f t="shared" ref="E216:F216" si="284">SUM(E217:E224)</f>
        <v>0</v>
      </c>
      <c r="F216" s="404">
        <f t="shared" si="284"/>
        <v>0</v>
      </c>
      <c r="G216" s="226">
        <f>SUM(G217:G224)</f>
        <v>0</v>
      </c>
      <c r="H216" s="120">
        <f t="shared" ref="H216:I216" si="285">SUM(H217:H224)</f>
        <v>0</v>
      </c>
      <c r="I216" s="114">
        <f t="shared" si="285"/>
        <v>0</v>
      </c>
      <c r="J216" s="120">
        <f>SUM(J217:J224)</f>
        <v>0</v>
      </c>
      <c r="K216" s="113">
        <f t="shared" ref="K216:L216" si="286">SUM(K217:K224)</f>
        <v>0</v>
      </c>
      <c r="L216" s="114">
        <f t="shared" si="286"/>
        <v>0</v>
      </c>
      <c r="M216" s="58">
        <f>SUM(M217:M224)</f>
        <v>0</v>
      </c>
      <c r="N216" s="113">
        <f t="shared" ref="N216:O216" si="287">SUM(N217:N224)</f>
        <v>0</v>
      </c>
      <c r="O216" s="114">
        <f t="shared" si="287"/>
        <v>0</v>
      </c>
      <c r="P216" s="362"/>
    </row>
    <row r="217" spans="1:16" hidden="1" x14ac:dyDescent="0.25">
      <c r="A217" s="38">
        <v>5231</v>
      </c>
      <c r="B217" s="57" t="s">
        <v>197</v>
      </c>
      <c r="C217" s="58">
        <f t="shared" si="283"/>
        <v>0</v>
      </c>
      <c r="D217" s="225"/>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362"/>
    </row>
    <row r="218" spans="1:16" hidden="1" x14ac:dyDescent="0.25">
      <c r="A218" s="38">
        <v>5232</v>
      </c>
      <c r="B218" s="57" t="s">
        <v>198</v>
      </c>
      <c r="C218" s="58">
        <f t="shared" si="283"/>
        <v>0</v>
      </c>
      <c r="D218" s="225"/>
      <c r="E218" s="446"/>
      <c r="F218" s="404">
        <f t="shared" si="288"/>
        <v>0</v>
      </c>
      <c r="G218" s="225"/>
      <c r="H218" s="257"/>
      <c r="I218" s="114">
        <f t="shared" si="289"/>
        <v>0</v>
      </c>
      <c r="J218" s="257"/>
      <c r="K218" s="60"/>
      <c r="L218" s="114">
        <f t="shared" si="290"/>
        <v>0</v>
      </c>
      <c r="M218" s="320"/>
      <c r="N218" s="60"/>
      <c r="O218" s="114">
        <f t="shared" si="291"/>
        <v>0</v>
      </c>
      <c r="P218" s="362"/>
    </row>
    <row r="219" spans="1:16" hidden="1" x14ac:dyDescent="0.25">
      <c r="A219" s="38">
        <v>5233</v>
      </c>
      <c r="B219" s="57" t="s">
        <v>199</v>
      </c>
      <c r="C219" s="58">
        <f t="shared" si="283"/>
        <v>0</v>
      </c>
      <c r="D219" s="225"/>
      <c r="E219" s="446"/>
      <c r="F219" s="404">
        <f t="shared" si="288"/>
        <v>0</v>
      </c>
      <c r="G219" s="225"/>
      <c r="H219" s="257"/>
      <c r="I219" s="114">
        <f t="shared" si="289"/>
        <v>0</v>
      </c>
      <c r="J219" s="257"/>
      <c r="K219" s="60"/>
      <c r="L219" s="114">
        <f t="shared" si="290"/>
        <v>0</v>
      </c>
      <c r="M219" s="320"/>
      <c r="N219" s="60"/>
      <c r="O219" s="114">
        <f t="shared" si="291"/>
        <v>0</v>
      </c>
      <c r="P219" s="362"/>
    </row>
    <row r="220" spans="1:16" ht="24" hidden="1" x14ac:dyDescent="0.25">
      <c r="A220" s="38">
        <v>5234</v>
      </c>
      <c r="B220" s="57" t="s">
        <v>200</v>
      </c>
      <c r="C220" s="58">
        <f t="shared" si="283"/>
        <v>0</v>
      </c>
      <c r="D220" s="225"/>
      <c r="E220" s="446"/>
      <c r="F220" s="404">
        <f t="shared" si="288"/>
        <v>0</v>
      </c>
      <c r="G220" s="225"/>
      <c r="H220" s="257"/>
      <c r="I220" s="114">
        <f t="shared" si="289"/>
        <v>0</v>
      </c>
      <c r="J220" s="257"/>
      <c r="K220" s="60"/>
      <c r="L220" s="114">
        <f t="shared" si="290"/>
        <v>0</v>
      </c>
      <c r="M220" s="320"/>
      <c r="N220" s="60"/>
      <c r="O220" s="114">
        <f t="shared" si="291"/>
        <v>0</v>
      </c>
      <c r="P220" s="362"/>
    </row>
    <row r="221" spans="1:16" ht="14.25" hidden="1" customHeight="1" x14ac:dyDescent="0.25">
      <c r="A221" s="38">
        <v>5236</v>
      </c>
      <c r="B221" s="57" t="s">
        <v>201</v>
      </c>
      <c r="C221" s="58">
        <f t="shared" si="283"/>
        <v>0</v>
      </c>
      <c r="D221" s="225"/>
      <c r="E221" s="446"/>
      <c r="F221" s="404">
        <f t="shared" si="288"/>
        <v>0</v>
      </c>
      <c r="G221" s="225"/>
      <c r="H221" s="257"/>
      <c r="I221" s="114">
        <f t="shared" si="289"/>
        <v>0</v>
      </c>
      <c r="J221" s="257"/>
      <c r="K221" s="60"/>
      <c r="L221" s="114">
        <f t="shared" si="290"/>
        <v>0</v>
      </c>
      <c r="M221" s="320"/>
      <c r="N221" s="60"/>
      <c r="O221" s="114">
        <f t="shared" si="291"/>
        <v>0</v>
      </c>
      <c r="P221" s="362"/>
    </row>
    <row r="222" spans="1:16" ht="14.25" hidden="1" customHeight="1" x14ac:dyDescent="0.25">
      <c r="A222" s="38">
        <v>5237</v>
      </c>
      <c r="B222" s="57" t="s">
        <v>202</v>
      </c>
      <c r="C222" s="58">
        <f t="shared" si="283"/>
        <v>0</v>
      </c>
      <c r="D222" s="225"/>
      <c r="E222" s="446"/>
      <c r="F222" s="404">
        <f t="shared" si="288"/>
        <v>0</v>
      </c>
      <c r="G222" s="225"/>
      <c r="H222" s="257"/>
      <c r="I222" s="114">
        <f t="shared" si="289"/>
        <v>0</v>
      </c>
      <c r="J222" s="257"/>
      <c r="K222" s="60"/>
      <c r="L222" s="114">
        <f t="shared" si="290"/>
        <v>0</v>
      </c>
      <c r="M222" s="320"/>
      <c r="N222" s="60"/>
      <c r="O222" s="114">
        <f t="shared" si="291"/>
        <v>0</v>
      </c>
      <c r="P222" s="362"/>
    </row>
    <row r="223" spans="1:16" ht="24" hidden="1" x14ac:dyDescent="0.25">
      <c r="A223" s="38">
        <v>5238</v>
      </c>
      <c r="B223" s="57" t="s">
        <v>203</v>
      </c>
      <c r="C223" s="58">
        <f t="shared" si="283"/>
        <v>0</v>
      </c>
      <c r="D223" s="225"/>
      <c r="E223" s="446"/>
      <c r="F223" s="404">
        <f t="shared" si="288"/>
        <v>0</v>
      </c>
      <c r="G223" s="225"/>
      <c r="H223" s="257"/>
      <c r="I223" s="114">
        <f t="shared" si="289"/>
        <v>0</v>
      </c>
      <c r="J223" s="257"/>
      <c r="K223" s="60"/>
      <c r="L223" s="114">
        <f t="shared" si="290"/>
        <v>0</v>
      </c>
      <c r="M223" s="320"/>
      <c r="N223" s="60"/>
      <c r="O223" s="114">
        <f t="shared" si="291"/>
        <v>0</v>
      </c>
      <c r="P223" s="362"/>
    </row>
    <row r="224" spans="1:16" ht="24" hidden="1" x14ac:dyDescent="0.25">
      <c r="A224" s="38">
        <v>5239</v>
      </c>
      <c r="B224" s="57" t="s">
        <v>204</v>
      </c>
      <c r="C224" s="58">
        <f t="shared" si="283"/>
        <v>0</v>
      </c>
      <c r="D224" s="225"/>
      <c r="E224" s="446"/>
      <c r="F224" s="404">
        <f t="shared" si="288"/>
        <v>0</v>
      </c>
      <c r="G224" s="225"/>
      <c r="H224" s="257"/>
      <c r="I224" s="114">
        <f t="shared" si="289"/>
        <v>0</v>
      </c>
      <c r="J224" s="257"/>
      <c r="K224" s="60"/>
      <c r="L224" s="114">
        <f t="shared" si="290"/>
        <v>0</v>
      </c>
      <c r="M224" s="320"/>
      <c r="N224" s="60"/>
      <c r="O224" s="114">
        <f t="shared" si="291"/>
        <v>0</v>
      </c>
      <c r="P224" s="362"/>
    </row>
    <row r="225" spans="1:16" ht="24" hidden="1" x14ac:dyDescent="0.25">
      <c r="A225" s="112">
        <v>5240</v>
      </c>
      <c r="B225" s="57" t="s">
        <v>205</v>
      </c>
      <c r="C225" s="58">
        <f t="shared" si="283"/>
        <v>0</v>
      </c>
      <c r="D225" s="225"/>
      <c r="E225" s="446"/>
      <c r="F225" s="404">
        <f t="shared" si="288"/>
        <v>0</v>
      </c>
      <c r="G225" s="225"/>
      <c r="H225" s="257"/>
      <c r="I225" s="114">
        <f t="shared" si="289"/>
        <v>0</v>
      </c>
      <c r="J225" s="257"/>
      <c r="K225" s="60"/>
      <c r="L225" s="114">
        <f t="shared" si="290"/>
        <v>0</v>
      </c>
      <c r="M225" s="320"/>
      <c r="N225" s="60"/>
      <c r="O225" s="114">
        <f t="shared" si="291"/>
        <v>0</v>
      </c>
      <c r="P225" s="362"/>
    </row>
    <row r="226" spans="1:16" hidden="1" x14ac:dyDescent="0.25">
      <c r="A226" s="112">
        <v>5250</v>
      </c>
      <c r="B226" s="57" t="s">
        <v>206</v>
      </c>
      <c r="C226" s="58">
        <f t="shared" si="283"/>
        <v>0</v>
      </c>
      <c r="D226" s="225"/>
      <c r="E226" s="446"/>
      <c r="F226" s="404">
        <f t="shared" si="288"/>
        <v>0</v>
      </c>
      <c r="G226" s="225"/>
      <c r="H226" s="257"/>
      <c r="I226" s="114">
        <f t="shared" si="289"/>
        <v>0</v>
      </c>
      <c r="J226" s="257"/>
      <c r="K226" s="60"/>
      <c r="L226" s="114">
        <f t="shared" si="290"/>
        <v>0</v>
      </c>
      <c r="M226" s="320"/>
      <c r="N226" s="60"/>
      <c r="O226" s="114">
        <f t="shared" si="291"/>
        <v>0</v>
      </c>
      <c r="P226" s="362"/>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362"/>
    </row>
    <row r="228" spans="1:16" ht="24" hidden="1" x14ac:dyDescent="0.25">
      <c r="A228" s="38">
        <v>5269</v>
      </c>
      <c r="B228" s="57" t="s">
        <v>208</v>
      </c>
      <c r="C228" s="58">
        <f t="shared" si="283"/>
        <v>0</v>
      </c>
      <c r="D228" s="225"/>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362"/>
    </row>
    <row r="229" spans="1:16" ht="24" hidden="1" x14ac:dyDescent="0.25">
      <c r="A229" s="107">
        <v>5270</v>
      </c>
      <c r="B229" s="78" t="s">
        <v>209</v>
      </c>
      <c r="C229" s="84">
        <f t="shared" si="283"/>
        <v>0</v>
      </c>
      <c r="D229" s="227"/>
      <c r="E229" s="448"/>
      <c r="F229" s="443">
        <f t="shared" si="296"/>
        <v>0</v>
      </c>
      <c r="G229" s="227"/>
      <c r="H229" s="258"/>
      <c r="I229" s="109">
        <f t="shared" si="297"/>
        <v>0</v>
      </c>
      <c r="J229" s="258"/>
      <c r="K229" s="115"/>
      <c r="L229" s="109">
        <f t="shared" si="298"/>
        <v>0</v>
      </c>
      <c r="M229" s="321"/>
      <c r="N229" s="115"/>
      <c r="O229" s="109">
        <f t="shared" si="299"/>
        <v>0</v>
      </c>
      <c r="P229" s="364"/>
    </row>
    <row r="230" spans="1:16" hidden="1" x14ac:dyDescent="0.25">
      <c r="A230" s="101">
        <v>6000</v>
      </c>
      <c r="B230" s="101" t="s">
        <v>210</v>
      </c>
      <c r="C230" s="102">
        <f t="shared" si="283"/>
        <v>0</v>
      </c>
      <c r="D230" s="222">
        <f>D231+D251+D259</f>
        <v>1800</v>
      </c>
      <c r="E230" s="439">
        <f t="shared" ref="E230:F230" si="300">E231+E251+E259</f>
        <v>-1800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66"/>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69"/>
    </row>
    <row r="232" spans="1:16" ht="24" hidden="1" x14ac:dyDescent="0.25">
      <c r="A232" s="736">
        <v>6220</v>
      </c>
      <c r="B232" s="52" t="s">
        <v>212</v>
      </c>
      <c r="C232" s="53">
        <f t="shared" si="283"/>
        <v>0</v>
      </c>
      <c r="D232" s="224"/>
      <c r="E232" s="444"/>
      <c r="F232" s="445">
        <f>D232+E232</f>
        <v>0</v>
      </c>
      <c r="G232" s="224"/>
      <c r="H232" s="256"/>
      <c r="I232" s="119">
        <f>G232+H232</f>
        <v>0</v>
      </c>
      <c r="J232" s="256"/>
      <c r="K232" s="55"/>
      <c r="L232" s="119">
        <f>J232+K232</f>
        <v>0</v>
      </c>
      <c r="M232" s="319"/>
      <c r="N232" s="55"/>
      <c r="O232" s="119">
        <f>M232+N232</f>
        <v>0</v>
      </c>
      <c r="P232" s="365"/>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362"/>
    </row>
    <row r="234" spans="1:16" ht="24" hidden="1" x14ac:dyDescent="0.25">
      <c r="A234" s="38">
        <v>6239</v>
      </c>
      <c r="B234" s="52" t="s">
        <v>214</v>
      </c>
      <c r="C234" s="58">
        <f t="shared" si="283"/>
        <v>0</v>
      </c>
      <c r="D234" s="224"/>
      <c r="E234" s="444"/>
      <c r="F234" s="445">
        <f>D234+E234</f>
        <v>0</v>
      </c>
      <c r="G234" s="224"/>
      <c r="H234" s="256"/>
      <c r="I234" s="119">
        <f>G234+H234</f>
        <v>0</v>
      </c>
      <c r="J234" s="256"/>
      <c r="K234" s="55"/>
      <c r="L234" s="119">
        <f>J234+K234</f>
        <v>0</v>
      </c>
      <c r="M234" s="319"/>
      <c r="N234" s="55"/>
      <c r="O234" s="119">
        <f>M234+N234</f>
        <v>0</v>
      </c>
      <c r="P234" s="365"/>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362"/>
    </row>
    <row r="236" spans="1:16" hidden="1" x14ac:dyDescent="0.25">
      <c r="A236" s="38">
        <v>6241</v>
      </c>
      <c r="B236" s="57" t="s">
        <v>216</v>
      </c>
      <c r="C236" s="58">
        <f t="shared" si="283"/>
        <v>0</v>
      </c>
      <c r="D236" s="225"/>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362"/>
    </row>
    <row r="237" spans="1:16" hidden="1" x14ac:dyDescent="0.25">
      <c r="A237" s="38">
        <v>6242</v>
      </c>
      <c r="B237" s="57" t="s">
        <v>217</v>
      </c>
      <c r="C237" s="58">
        <f t="shared" si="283"/>
        <v>0</v>
      </c>
      <c r="D237" s="225"/>
      <c r="E237" s="446"/>
      <c r="F237" s="404">
        <f t="shared" si="313"/>
        <v>0</v>
      </c>
      <c r="G237" s="225"/>
      <c r="H237" s="257"/>
      <c r="I237" s="114">
        <f t="shared" si="314"/>
        <v>0</v>
      </c>
      <c r="J237" s="257"/>
      <c r="K237" s="60"/>
      <c r="L237" s="114">
        <f t="shared" si="315"/>
        <v>0</v>
      </c>
      <c r="M237" s="320"/>
      <c r="N237" s="60"/>
      <c r="O237" s="114">
        <f t="shared" si="316"/>
        <v>0</v>
      </c>
      <c r="P237" s="362"/>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362"/>
    </row>
    <row r="239" spans="1:16" ht="14.25" hidden="1" customHeight="1" x14ac:dyDescent="0.25">
      <c r="A239" s="38">
        <v>6252</v>
      </c>
      <c r="B239" s="57" t="s">
        <v>219</v>
      </c>
      <c r="C239" s="58">
        <f t="shared" si="283"/>
        <v>0</v>
      </c>
      <c r="D239" s="225"/>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362"/>
    </row>
    <row r="240" spans="1:16" ht="14.25" hidden="1" customHeight="1" x14ac:dyDescent="0.25">
      <c r="A240" s="38">
        <v>6253</v>
      </c>
      <c r="B240" s="57" t="s">
        <v>220</v>
      </c>
      <c r="C240" s="58">
        <f t="shared" si="283"/>
        <v>0</v>
      </c>
      <c r="D240" s="225"/>
      <c r="E240" s="446"/>
      <c r="F240" s="404">
        <f t="shared" si="321"/>
        <v>0</v>
      </c>
      <c r="G240" s="225"/>
      <c r="H240" s="257"/>
      <c r="I240" s="114">
        <f t="shared" si="322"/>
        <v>0</v>
      </c>
      <c r="J240" s="257"/>
      <c r="K240" s="60"/>
      <c r="L240" s="114">
        <f t="shared" si="323"/>
        <v>0</v>
      </c>
      <c r="M240" s="320"/>
      <c r="N240" s="60"/>
      <c r="O240" s="114">
        <f t="shared" si="324"/>
        <v>0</v>
      </c>
      <c r="P240" s="362"/>
    </row>
    <row r="241" spans="1:16" ht="24" hidden="1" x14ac:dyDescent="0.25">
      <c r="A241" s="38">
        <v>6254</v>
      </c>
      <c r="B241" s="57" t="s">
        <v>221</v>
      </c>
      <c r="C241" s="58">
        <f t="shared" si="283"/>
        <v>0</v>
      </c>
      <c r="D241" s="225"/>
      <c r="E241" s="446"/>
      <c r="F241" s="404">
        <f t="shared" si="321"/>
        <v>0</v>
      </c>
      <c r="G241" s="225"/>
      <c r="H241" s="257"/>
      <c r="I241" s="114">
        <f t="shared" si="322"/>
        <v>0</v>
      </c>
      <c r="J241" s="257"/>
      <c r="K241" s="60"/>
      <c r="L241" s="114">
        <f t="shared" si="323"/>
        <v>0</v>
      </c>
      <c r="M241" s="320"/>
      <c r="N241" s="60"/>
      <c r="O241" s="114">
        <f t="shared" si="324"/>
        <v>0</v>
      </c>
      <c r="P241" s="362"/>
    </row>
    <row r="242" spans="1:16" ht="24" hidden="1" x14ac:dyDescent="0.25">
      <c r="A242" s="38">
        <v>6255</v>
      </c>
      <c r="B242" s="57" t="s">
        <v>222</v>
      </c>
      <c r="C242" s="58">
        <f t="shared" si="283"/>
        <v>0</v>
      </c>
      <c r="D242" s="225"/>
      <c r="E242" s="446"/>
      <c r="F242" s="404">
        <f t="shared" si="321"/>
        <v>0</v>
      </c>
      <c r="G242" s="225"/>
      <c r="H242" s="257"/>
      <c r="I242" s="114">
        <f t="shared" si="322"/>
        <v>0</v>
      </c>
      <c r="J242" s="257"/>
      <c r="K242" s="60"/>
      <c r="L242" s="114">
        <f t="shared" si="323"/>
        <v>0</v>
      </c>
      <c r="M242" s="320"/>
      <c r="N242" s="60"/>
      <c r="O242" s="114">
        <f t="shared" si="324"/>
        <v>0</v>
      </c>
      <c r="P242" s="362"/>
    </row>
    <row r="243" spans="1:16" hidden="1" x14ac:dyDescent="0.25">
      <c r="A243" s="38">
        <v>6259</v>
      </c>
      <c r="B243" s="57" t="s">
        <v>223</v>
      </c>
      <c r="C243" s="58">
        <f t="shared" si="283"/>
        <v>0</v>
      </c>
      <c r="D243" s="225"/>
      <c r="E243" s="446"/>
      <c r="F243" s="404">
        <f t="shared" si="321"/>
        <v>0</v>
      </c>
      <c r="G243" s="225"/>
      <c r="H243" s="257"/>
      <c r="I243" s="114">
        <f t="shared" si="322"/>
        <v>0</v>
      </c>
      <c r="J243" s="257"/>
      <c r="K243" s="60"/>
      <c r="L243" s="114">
        <f t="shared" si="323"/>
        <v>0</v>
      </c>
      <c r="M243" s="320"/>
      <c r="N243" s="60"/>
      <c r="O243" s="114">
        <f t="shared" si="324"/>
        <v>0</v>
      </c>
      <c r="P243" s="362"/>
    </row>
    <row r="244" spans="1:16" ht="24" hidden="1" x14ac:dyDescent="0.25">
      <c r="A244" s="112">
        <v>6260</v>
      </c>
      <c r="B244" s="57" t="s">
        <v>224</v>
      </c>
      <c r="C244" s="58">
        <f t="shared" si="283"/>
        <v>0</v>
      </c>
      <c r="D244" s="225"/>
      <c r="E244" s="446"/>
      <c r="F244" s="404">
        <f t="shared" si="321"/>
        <v>0</v>
      </c>
      <c r="G244" s="225"/>
      <c r="H244" s="257"/>
      <c r="I244" s="114">
        <f t="shared" si="322"/>
        <v>0</v>
      </c>
      <c r="J244" s="257"/>
      <c r="K244" s="60"/>
      <c r="L244" s="114">
        <f t="shared" si="323"/>
        <v>0</v>
      </c>
      <c r="M244" s="320"/>
      <c r="N244" s="60"/>
      <c r="O244" s="114">
        <f t="shared" si="324"/>
        <v>0</v>
      </c>
      <c r="P244" s="362"/>
    </row>
    <row r="245" spans="1:16" hidden="1" x14ac:dyDescent="0.25">
      <c r="A245" s="112">
        <v>6270</v>
      </c>
      <c r="B245" s="57" t="s">
        <v>225</v>
      </c>
      <c r="C245" s="58">
        <f t="shared" si="283"/>
        <v>0</v>
      </c>
      <c r="D245" s="225"/>
      <c r="E245" s="446"/>
      <c r="F245" s="404">
        <f t="shared" si="321"/>
        <v>0</v>
      </c>
      <c r="G245" s="225"/>
      <c r="H245" s="257"/>
      <c r="I245" s="114">
        <f t="shared" si="322"/>
        <v>0</v>
      </c>
      <c r="J245" s="257"/>
      <c r="K245" s="60"/>
      <c r="L245" s="114">
        <f t="shared" si="323"/>
        <v>0</v>
      </c>
      <c r="M245" s="320"/>
      <c r="N245" s="60"/>
      <c r="O245" s="114">
        <f t="shared" si="324"/>
        <v>0</v>
      </c>
      <c r="P245" s="362"/>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72"/>
    </row>
    <row r="247" spans="1:16" hidden="1" x14ac:dyDescent="0.25">
      <c r="A247" s="38">
        <v>6291</v>
      </c>
      <c r="B247" s="57" t="s">
        <v>227</v>
      </c>
      <c r="C247" s="58">
        <f t="shared" si="283"/>
        <v>0</v>
      </c>
      <c r="D247" s="225"/>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362"/>
    </row>
    <row r="248" spans="1:16" hidden="1" x14ac:dyDescent="0.25">
      <c r="A248" s="38">
        <v>6292</v>
      </c>
      <c r="B248" s="57" t="s">
        <v>228</v>
      </c>
      <c r="C248" s="58">
        <f t="shared" si="283"/>
        <v>0</v>
      </c>
      <c r="D248" s="225"/>
      <c r="E248" s="446"/>
      <c r="F248" s="404">
        <f t="shared" si="326"/>
        <v>0</v>
      </c>
      <c r="G248" s="225"/>
      <c r="H248" s="257"/>
      <c r="I248" s="114">
        <f t="shared" si="327"/>
        <v>0</v>
      </c>
      <c r="J248" s="257"/>
      <c r="K248" s="60"/>
      <c r="L248" s="114">
        <f t="shared" si="328"/>
        <v>0</v>
      </c>
      <c r="M248" s="320"/>
      <c r="N248" s="60"/>
      <c r="O248" s="114">
        <f t="shared" si="329"/>
        <v>0</v>
      </c>
      <c r="P248" s="362"/>
    </row>
    <row r="249" spans="1:16" ht="72" hidden="1" x14ac:dyDescent="0.25">
      <c r="A249" s="38">
        <v>6296</v>
      </c>
      <c r="B249" s="57" t="s">
        <v>229</v>
      </c>
      <c r="C249" s="58">
        <f t="shared" si="283"/>
        <v>0</v>
      </c>
      <c r="D249" s="225"/>
      <c r="E249" s="446"/>
      <c r="F249" s="404">
        <f t="shared" si="326"/>
        <v>0</v>
      </c>
      <c r="G249" s="225"/>
      <c r="H249" s="257"/>
      <c r="I249" s="114">
        <f t="shared" si="327"/>
        <v>0</v>
      </c>
      <c r="J249" s="257"/>
      <c r="K249" s="60"/>
      <c r="L249" s="114">
        <f t="shared" si="328"/>
        <v>0</v>
      </c>
      <c r="M249" s="320"/>
      <c r="N249" s="60"/>
      <c r="O249" s="114">
        <f t="shared" si="329"/>
        <v>0</v>
      </c>
      <c r="P249" s="362"/>
    </row>
    <row r="250" spans="1:16" ht="39.75" hidden="1" customHeight="1" x14ac:dyDescent="0.25">
      <c r="A250" s="38">
        <v>6299</v>
      </c>
      <c r="B250" s="57" t="s">
        <v>230</v>
      </c>
      <c r="C250" s="58">
        <f t="shared" si="283"/>
        <v>0</v>
      </c>
      <c r="D250" s="225"/>
      <c r="E250" s="446"/>
      <c r="F250" s="404">
        <f t="shared" si="326"/>
        <v>0</v>
      </c>
      <c r="G250" s="225"/>
      <c r="H250" s="257"/>
      <c r="I250" s="114">
        <f t="shared" si="327"/>
        <v>0</v>
      </c>
      <c r="J250" s="257"/>
      <c r="K250" s="60"/>
      <c r="L250" s="114">
        <f t="shared" si="328"/>
        <v>0</v>
      </c>
      <c r="M250" s="320"/>
      <c r="N250" s="60"/>
      <c r="O250" s="114">
        <f t="shared" si="329"/>
        <v>0</v>
      </c>
      <c r="P250" s="362"/>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68"/>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365"/>
    </row>
    <row r="253" spans="1:16" hidden="1" x14ac:dyDescent="0.25">
      <c r="A253" s="38">
        <v>6322</v>
      </c>
      <c r="B253" s="57" t="s">
        <v>232</v>
      </c>
      <c r="C253" s="58">
        <f t="shared" si="283"/>
        <v>0</v>
      </c>
      <c r="D253" s="225"/>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362"/>
    </row>
    <row r="254" spans="1:16" ht="24" hidden="1" x14ac:dyDescent="0.25">
      <c r="A254" s="38">
        <v>6323</v>
      </c>
      <c r="B254" s="57" t="s">
        <v>233</v>
      </c>
      <c r="C254" s="58">
        <f t="shared" si="283"/>
        <v>0</v>
      </c>
      <c r="D254" s="225"/>
      <c r="E254" s="446"/>
      <c r="F254" s="404">
        <f t="shared" si="332"/>
        <v>0</v>
      </c>
      <c r="G254" s="225"/>
      <c r="H254" s="257"/>
      <c r="I254" s="114">
        <f t="shared" si="333"/>
        <v>0</v>
      </c>
      <c r="J254" s="257"/>
      <c r="K254" s="60"/>
      <c r="L254" s="114">
        <f t="shared" si="334"/>
        <v>0</v>
      </c>
      <c r="M254" s="320"/>
      <c r="N254" s="60"/>
      <c r="O254" s="114">
        <f t="shared" si="335"/>
        <v>0</v>
      </c>
      <c r="P254" s="362"/>
    </row>
    <row r="255" spans="1:16" ht="24" hidden="1" x14ac:dyDescent="0.25">
      <c r="A255" s="38">
        <v>6324</v>
      </c>
      <c r="B255" s="57" t="s">
        <v>287</v>
      </c>
      <c r="C255" s="58">
        <f t="shared" si="283"/>
        <v>0</v>
      </c>
      <c r="D255" s="225"/>
      <c r="E255" s="446"/>
      <c r="F255" s="404">
        <f t="shared" si="332"/>
        <v>0</v>
      </c>
      <c r="G255" s="225"/>
      <c r="H255" s="257"/>
      <c r="I255" s="114">
        <f t="shared" si="333"/>
        <v>0</v>
      </c>
      <c r="J255" s="257"/>
      <c r="K255" s="60"/>
      <c r="L255" s="114">
        <f t="shared" si="334"/>
        <v>0</v>
      </c>
      <c r="M255" s="320"/>
      <c r="N255" s="60"/>
      <c r="O255" s="114">
        <f t="shared" si="335"/>
        <v>0</v>
      </c>
      <c r="P255" s="362"/>
    </row>
    <row r="256" spans="1:16" hidden="1" x14ac:dyDescent="0.25">
      <c r="A256" s="33">
        <v>6329</v>
      </c>
      <c r="B256" s="52" t="s">
        <v>288</v>
      </c>
      <c r="C256" s="53">
        <f t="shared" si="283"/>
        <v>0</v>
      </c>
      <c r="D256" s="224"/>
      <c r="E256" s="444"/>
      <c r="F256" s="445">
        <f t="shared" si="332"/>
        <v>0</v>
      </c>
      <c r="G256" s="224"/>
      <c r="H256" s="256"/>
      <c r="I256" s="119">
        <f t="shared" si="333"/>
        <v>0</v>
      </c>
      <c r="J256" s="256"/>
      <c r="K256" s="55"/>
      <c r="L256" s="119">
        <f t="shared" si="334"/>
        <v>0</v>
      </c>
      <c r="M256" s="319"/>
      <c r="N256" s="55"/>
      <c r="O256" s="119">
        <f t="shared" si="335"/>
        <v>0</v>
      </c>
      <c r="P256" s="365"/>
    </row>
    <row r="257" spans="1:16" ht="24" hidden="1" x14ac:dyDescent="0.25">
      <c r="A257" s="142">
        <v>6330</v>
      </c>
      <c r="B257" s="143" t="s">
        <v>234</v>
      </c>
      <c r="C257" s="126">
        <f t="shared" si="283"/>
        <v>0</v>
      </c>
      <c r="D257" s="230"/>
      <c r="E257" s="451"/>
      <c r="F257" s="452">
        <f t="shared" si="332"/>
        <v>0</v>
      </c>
      <c r="G257" s="230"/>
      <c r="H257" s="261"/>
      <c r="I257" s="305">
        <f t="shared" si="333"/>
        <v>0</v>
      </c>
      <c r="J257" s="261"/>
      <c r="K257" s="128"/>
      <c r="L257" s="305">
        <f t="shared" si="334"/>
        <v>0</v>
      </c>
      <c r="M257" s="323"/>
      <c r="N257" s="128"/>
      <c r="O257" s="305">
        <f t="shared" si="335"/>
        <v>0</v>
      </c>
      <c r="P257" s="372"/>
    </row>
    <row r="258" spans="1:16" hidden="1" x14ac:dyDescent="0.25">
      <c r="A258" s="112">
        <v>6360</v>
      </c>
      <c r="B258" s="57" t="s">
        <v>235</v>
      </c>
      <c r="C258" s="58">
        <f t="shared" si="283"/>
        <v>0</v>
      </c>
      <c r="D258" s="225"/>
      <c r="E258" s="446"/>
      <c r="F258" s="404">
        <f t="shared" si="332"/>
        <v>0</v>
      </c>
      <c r="G258" s="225"/>
      <c r="H258" s="257"/>
      <c r="I258" s="114">
        <f t="shared" si="333"/>
        <v>0</v>
      </c>
      <c r="J258" s="257"/>
      <c r="K258" s="60"/>
      <c r="L258" s="114">
        <f t="shared" si="334"/>
        <v>0</v>
      </c>
      <c r="M258" s="320"/>
      <c r="N258" s="60"/>
      <c r="O258" s="114">
        <f t="shared" si="335"/>
        <v>0</v>
      </c>
      <c r="P258" s="362"/>
    </row>
    <row r="259" spans="1:16" ht="36" hidden="1" x14ac:dyDescent="0.25">
      <c r="A259" s="45">
        <v>6400</v>
      </c>
      <c r="B259" s="105" t="s">
        <v>236</v>
      </c>
      <c r="C259" s="46">
        <f t="shared" si="283"/>
        <v>0</v>
      </c>
      <c r="D259" s="223">
        <f>SUM(D260,D264)</f>
        <v>1800</v>
      </c>
      <c r="E259" s="441">
        <f t="shared" ref="E259:O259" si="336">SUM(E260,E264)</f>
        <v>-1800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68"/>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70"/>
    </row>
    <row r="261" spans="1:16" hidden="1" x14ac:dyDescent="0.25">
      <c r="A261" s="38">
        <v>6411</v>
      </c>
      <c r="B261" s="145" t="s">
        <v>238</v>
      </c>
      <c r="C261" s="58">
        <f t="shared" si="283"/>
        <v>0</v>
      </c>
      <c r="D261" s="225"/>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362"/>
    </row>
    <row r="262" spans="1:16" ht="36" hidden="1" x14ac:dyDescent="0.25">
      <c r="A262" s="38">
        <v>6412</v>
      </c>
      <c r="B262" s="57" t="s">
        <v>239</v>
      </c>
      <c r="C262" s="58">
        <f t="shared" si="283"/>
        <v>0</v>
      </c>
      <c r="D262" s="225"/>
      <c r="E262" s="446"/>
      <c r="F262" s="404">
        <f t="shared" si="338"/>
        <v>0</v>
      </c>
      <c r="G262" s="225"/>
      <c r="H262" s="257"/>
      <c r="I262" s="114">
        <f t="shared" si="339"/>
        <v>0</v>
      </c>
      <c r="J262" s="257"/>
      <c r="K262" s="60"/>
      <c r="L262" s="114">
        <f t="shared" si="340"/>
        <v>0</v>
      </c>
      <c r="M262" s="320"/>
      <c r="N262" s="60"/>
      <c r="O262" s="114">
        <f t="shared" si="341"/>
        <v>0</v>
      </c>
      <c r="P262" s="362"/>
    </row>
    <row r="263" spans="1:16" ht="36" hidden="1" x14ac:dyDescent="0.25">
      <c r="A263" s="38">
        <v>6419</v>
      </c>
      <c r="B263" s="57" t="s">
        <v>240</v>
      </c>
      <c r="C263" s="58">
        <f t="shared" si="283"/>
        <v>0</v>
      </c>
      <c r="D263" s="225"/>
      <c r="E263" s="446"/>
      <c r="F263" s="404">
        <f t="shared" si="338"/>
        <v>0</v>
      </c>
      <c r="G263" s="225"/>
      <c r="H263" s="257"/>
      <c r="I263" s="114">
        <f t="shared" si="339"/>
        <v>0</v>
      </c>
      <c r="J263" s="257"/>
      <c r="K263" s="60"/>
      <c r="L263" s="114">
        <f t="shared" si="340"/>
        <v>0</v>
      </c>
      <c r="M263" s="320"/>
      <c r="N263" s="60"/>
      <c r="O263" s="114">
        <f t="shared" si="341"/>
        <v>0</v>
      </c>
      <c r="P263" s="362"/>
    </row>
    <row r="264" spans="1:16" ht="36" hidden="1" x14ac:dyDescent="0.25">
      <c r="A264" s="112">
        <v>6420</v>
      </c>
      <c r="B264" s="57" t="s">
        <v>241</v>
      </c>
      <c r="C264" s="58">
        <f t="shared" si="283"/>
        <v>0</v>
      </c>
      <c r="D264" s="226">
        <f>SUM(D265:D268)</f>
        <v>1800</v>
      </c>
      <c r="E264" s="447">
        <f t="shared" ref="E264:F264" si="342">SUM(E265:E268)</f>
        <v>-1800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362"/>
    </row>
    <row r="265" spans="1:16" hidden="1" x14ac:dyDescent="0.25">
      <c r="A265" s="38">
        <v>6421</v>
      </c>
      <c r="B265" s="57" t="s">
        <v>242</v>
      </c>
      <c r="C265" s="58">
        <f t="shared" si="283"/>
        <v>0</v>
      </c>
      <c r="D265" s="225"/>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362"/>
    </row>
    <row r="266" spans="1:16" ht="24" hidden="1" x14ac:dyDescent="0.25">
      <c r="A266" s="38">
        <v>6422</v>
      </c>
      <c r="B266" s="57" t="s">
        <v>243</v>
      </c>
      <c r="C266" s="58">
        <f t="shared" si="283"/>
        <v>0</v>
      </c>
      <c r="D266" s="225">
        <v>1800</v>
      </c>
      <c r="E266" s="446">
        <v>-1800</v>
      </c>
      <c r="F266" s="404">
        <f t="shared" si="346"/>
        <v>0</v>
      </c>
      <c r="G266" s="225"/>
      <c r="H266" s="257"/>
      <c r="I266" s="114">
        <f t="shared" si="347"/>
        <v>0</v>
      </c>
      <c r="J266" s="257"/>
      <c r="K266" s="60"/>
      <c r="L266" s="114">
        <f t="shared" si="348"/>
        <v>0</v>
      </c>
      <c r="M266" s="320"/>
      <c r="N266" s="60"/>
      <c r="O266" s="114">
        <f t="shared" si="349"/>
        <v>0</v>
      </c>
      <c r="P266" s="364" t="s">
        <v>659</v>
      </c>
    </row>
    <row r="267" spans="1:16" ht="13.5" hidden="1" customHeight="1" x14ac:dyDescent="0.25">
      <c r="A267" s="38">
        <v>6423</v>
      </c>
      <c r="B267" s="57" t="s">
        <v>244</v>
      </c>
      <c r="C267" s="58">
        <f t="shared" si="283"/>
        <v>0</v>
      </c>
      <c r="D267" s="225"/>
      <c r="E267" s="446"/>
      <c r="F267" s="404">
        <f t="shared" si="346"/>
        <v>0</v>
      </c>
      <c r="G267" s="225"/>
      <c r="H267" s="257"/>
      <c r="I267" s="114">
        <f t="shared" si="347"/>
        <v>0</v>
      </c>
      <c r="J267" s="257"/>
      <c r="K267" s="60"/>
      <c r="L267" s="114">
        <f t="shared" si="348"/>
        <v>0</v>
      </c>
      <c r="M267" s="320"/>
      <c r="N267" s="60"/>
      <c r="O267" s="114">
        <f t="shared" si="349"/>
        <v>0</v>
      </c>
      <c r="P267" s="362"/>
    </row>
    <row r="268" spans="1:16" ht="36" hidden="1" x14ac:dyDescent="0.25">
      <c r="A268" s="38">
        <v>6424</v>
      </c>
      <c r="B268" s="57" t="s">
        <v>245</v>
      </c>
      <c r="C268" s="58">
        <f t="shared" si="283"/>
        <v>0</v>
      </c>
      <c r="D268" s="225"/>
      <c r="E268" s="446"/>
      <c r="F268" s="404">
        <f t="shared" si="346"/>
        <v>0</v>
      </c>
      <c r="G268" s="225"/>
      <c r="H268" s="257"/>
      <c r="I268" s="114">
        <f t="shared" si="347"/>
        <v>0</v>
      </c>
      <c r="J268" s="257"/>
      <c r="K268" s="60"/>
      <c r="L268" s="114">
        <f t="shared" si="348"/>
        <v>0</v>
      </c>
      <c r="M268" s="320"/>
      <c r="N268" s="60"/>
      <c r="O268" s="114">
        <f t="shared" si="349"/>
        <v>0</v>
      </c>
      <c r="P268" s="362"/>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74"/>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69"/>
    </row>
    <row r="271" spans="1:16" ht="24" hidden="1" x14ac:dyDescent="0.25">
      <c r="A271" s="736">
        <v>7210</v>
      </c>
      <c r="B271" s="52" t="s">
        <v>248</v>
      </c>
      <c r="C271" s="53">
        <f t="shared" si="283"/>
        <v>0</v>
      </c>
      <c r="D271" s="224"/>
      <c r="E271" s="444"/>
      <c r="F271" s="445">
        <f>D271+E271</f>
        <v>0</v>
      </c>
      <c r="G271" s="224"/>
      <c r="H271" s="256"/>
      <c r="I271" s="119">
        <f>G271+H271</f>
        <v>0</v>
      </c>
      <c r="J271" s="256"/>
      <c r="K271" s="55"/>
      <c r="L271" s="119">
        <f>J271+K271</f>
        <v>0</v>
      </c>
      <c r="M271" s="319"/>
      <c r="N271" s="55"/>
      <c r="O271" s="119">
        <f>M271+N271</f>
        <v>0</v>
      </c>
      <c r="P271" s="365"/>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362"/>
    </row>
    <row r="273" spans="1:16" s="147" customFormat="1" ht="36" hidden="1" x14ac:dyDescent="0.25">
      <c r="A273" s="38">
        <v>7221</v>
      </c>
      <c r="B273" s="57" t="s">
        <v>250</v>
      </c>
      <c r="C273" s="58">
        <f t="shared" si="283"/>
        <v>0</v>
      </c>
      <c r="D273" s="225"/>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362"/>
    </row>
    <row r="274" spans="1:16" s="147" customFormat="1" ht="36" hidden="1" x14ac:dyDescent="0.25">
      <c r="A274" s="38">
        <v>7222</v>
      </c>
      <c r="B274" s="57" t="s">
        <v>251</v>
      </c>
      <c r="C274" s="58">
        <f t="shared" si="283"/>
        <v>0</v>
      </c>
      <c r="D274" s="225"/>
      <c r="E274" s="446"/>
      <c r="F274" s="404">
        <f t="shared" si="362"/>
        <v>0</v>
      </c>
      <c r="G274" s="225"/>
      <c r="H274" s="257"/>
      <c r="I274" s="114">
        <f t="shared" si="363"/>
        <v>0</v>
      </c>
      <c r="J274" s="257"/>
      <c r="K274" s="60"/>
      <c r="L274" s="114">
        <f t="shared" si="364"/>
        <v>0</v>
      </c>
      <c r="M274" s="320"/>
      <c r="N274" s="60"/>
      <c r="O274" s="114">
        <f t="shared" si="365"/>
        <v>0</v>
      </c>
      <c r="P274" s="362"/>
    </row>
    <row r="275" spans="1:16" ht="24" hidden="1" x14ac:dyDescent="0.25">
      <c r="A275" s="112">
        <v>7230</v>
      </c>
      <c r="B275" s="57" t="s">
        <v>292</v>
      </c>
      <c r="C275" s="58">
        <f t="shared" si="283"/>
        <v>0</v>
      </c>
      <c r="D275" s="225"/>
      <c r="E275" s="446"/>
      <c r="F275" s="404">
        <f t="shared" si="362"/>
        <v>0</v>
      </c>
      <c r="G275" s="225"/>
      <c r="H275" s="257"/>
      <c r="I275" s="114">
        <f t="shared" si="363"/>
        <v>0</v>
      </c>
      <c r="J275" s="257"/>
      <c r="K275" s="60"/>
      <c r="L275" s="114">
        <f t="shared" si="364"/>
        <v>0</v>
      </c>
      <c r="M275" s="320"/>
      <c r="N275" s="60"/>
      <c r="O275" s="114">
        <f t="shared" si="365"/>
        <v>0</v>
      </c>
      <c r="P275" s="362"/>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362"/>
    </row>
    <row r="277" spans="1:16" ht="48" hidden="1" x14ac:dyDescent="0.25">
      <c r="A277" s="38">
        <v>7245</v>
      </c>
      <c r="B277" s="57" t="s">
        <v>253</v>
      </c>
      <c r="C277" s="58">
        <f t="shared" ref="C277:C298" si="368">F277+I277+L277+O277</f>
        <v>0</v>
      </c>
      <c r="D277" s="225"/>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362"/>
    </row>
    <row r="278" spans="1:16" ht="84.75" hidden="1" customHeight="1" x14ac:dyDescent="0.25">
      <c r="A278" s="38">
        <v>7246</v>
      </c>
      <c r="B278" s="57" t="s">
        <v>254</v>
      </c>
      <c r="C278" s="58">
        <f t="shared" si="368"/>
        <v>0</v>
      </c>
      <c r="D278" s="225"/>
      <c r="E278" s="446"/>
      <c r="F278" s="404">
        <f t="shared" si="369"/>
        <v>0</v>
      </c>
      <c r="G278" s="225"/>
      <c r="H278" s="257"/>
      <c r="I278" s="114">
        <f t="shared" si="370"/>
        <v>0</v>
      </c>
      <c r="J278" s="257"/>
      <c r="K278" s="60"/>
      <c r="L278" s="114">
        <f t="shared" si="371"/>
        <v>0</v>
      </c>
      <c r="M278" s="320"/>
      <c r="N278" s="60"/>
      <c r="O278" s="114">
        <f t="shared" si="372"/>
        <v>0</v>
      </c>
      <c r="P278" s="362"/>
    </row>
    <row r="279" spans="1:16" ht="36" hidden="1" x14ac:dyDescent="0.25">
      <c r="A279" s="38">
        <v>7247</v>
      </c>
      <c r="B279" s="57" t="s">
        <v>309</v>
      </c>
      <c r="C279" s="58">
        <f t="shared" si="368"/>
        <v>0</v>
      </c>
      <c r="D279" s="225"/>
      <c r="E279" s="446"/>
      <c r="F279" s="404">
        <f t="shared" si="369"/>
        <v>0</v>
      </c>
      <c r="G279" s="225"/>
      <c r="H279" s="257"/>
      <c r="I279" s="114">
        <f t="shared" si="370"/>
        <v>0</v>
      </c>
      <c r="J279" s="257"/>
      <c r="K279" s="60"/>
      <c r="L279" s="114">
        <f t="shared" si="371"/>
        <v>0</v>
      </c>
      <c r="M279" s="320"/>
      <c r="N279" s="60"/>
      <c r="O279" s="114">
        <f t="shared" si="372"/>
        <v>0</v>
      </c>
      <c r="P279" s="362"/>
    </row>
    <row r="280" spans="1:16" ht="24" hidden="1" x14ac:dyDescent="0.25">
      <c r="A280" s="736">
        <v>7260</v>
      </c>
      <c r="B280" s="52" t="s">
        <v>255</v>
      </c>
      <c r="C280" s="53">
        <f t="shared" si="368"/>
        <v>0</v>
      </c>
      <c r="D280" s="224"/>
      <c r="E280" s="444"/>
      <c r="F280" s="445">
        <f t="shared" si="369"/>
        <v>0</v>
      </c>
      <c r="G280" s="224"/>
      <c r="H280" s="256"/>
      <c r="I280" s="119">
        <f t="shared" si="370"/>
        <v>0</v>
      </c>
      <c r="J280" s="256"/>
      <c r="K280" s="55"/>
      <c r="L280" s="119">
        <f t="shared" si="371"/>
        <v>0</v>
      </c>
      <c r="M280" s="319"/>
      <c r="N280" s="55"/>
      <c r="O280" s="119">
        <f t="shared" si="372"/>
        <v>0</v>
      </c>
      <c r="P280" s="365"/>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68"/>
    </row>
    <row r="282" spans="1:16" hidden="1" x14ac:dyDescent="0.25">
      <c r="A282" s="107">
        <v>7720</v>
      </c>
      <c r="B282" s="52" t="s">
        <v>285</v>
      </c>
      <c r="C282" s="64">
        <f t="shared" si="368"/>
        <v>0</v>
      </c>
      <c r="D282" s="234"/>
      <c r="E282" s="458"/>
      <c r="F282" s="427">
        <f>D282+E282</f>
        <v>0</v>
      </c>
      <c r="G282" s="234"/>
      <c r="H282" s="265"/>
      <c r="I282" s="304">
        <f>G282+H282</f>
        <v>0</v>
      </c>
      <c r="J282" s="265"/>
      <c r="K282" s="66"/>
      <c r="L282" s="304">
        <f>J282+K282</f>
        <v>0</v>
      </c>
      <c r="M282" s="326"/>
      <c r="N282" s="66"/>
      <c r="O282" s="304">
        <f>M282+N282</f>
        <v>0</v>
      </c>
      <c r="P282" s="370"/>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362"/>
    </row>
    <row r="284" spans="1:16" hidden="1" x14ac:dyDescent="0.25">
      <c r="A284" s="145" t="s">
        <v>257</v>
      </c>
      <c r="B284" s="38" t="s">
        <v>258</v>
      </c>
      <c r="C284" s="58">
        <f t="shared" si="368"/>
        <v>0</v>
      </c>
      <c r="D284" s="225"/>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362"/>
    </row>
    <row r="285" spans="1:16" ht="24" hidden="1" x14ac:dyDescent="0.25">
      <c r="A285" s="145" t="s">
        <v>259</v>
      </c>
      <c r="B285" s="152" t="s">
        <v>260</v>
      </c>
      <c r="C285" s="53">
        <f t="shared" si="368"/>
        <v>0</v>
      </c>
      <c r="D285" s="224"/>
      <c r="E285" s="444"/>
      <c r="F285" s="445">
        <f t="shared" si="378"/>
        <v>0</v>
      </c>
      <c r="G285" s="224"/>
      <c r="H285" s="256"/>
      <c r="I285" s="119">
        <f t="shared" si="379"/>
        <v>0</v>
      </c>
      <c r="J285" s="256"/>
      <c r="K285" s="55"/>
      <c r="L285" s="119">
        <f t="shared" si="380"/>
        <v>0</v>
      </c>
      <c r="M285" s="319"/>
      <c r="N285" s="55"/>
      <c r="O285" s="119">
        <f t="shared" si="381"/>
        <v>0</v>
      </c>
      <c r="P285" s="365"/>
    </row>
    <row r="286" spans="1:16" ht="12.75" thickBot="1" x14ac:dyDescent="0.3">
      <c r="A286" s="170"/>
      <c r="B286" s="170" t="s">
        <v>261</v>
      </c>
      <c r="C286" s="308">
        <f t="shared" si="368"/>
        <v>518641</v>
      </c>
      <c r="D286" s="235">
        <f t="shared" ref="D286:O286" si="382">SUM(D283,D269,D230,D195,D187,D173,D75,D53)</f>
        <v>507272</v>
      </c>
      <c r="E286" s="459">
        <f t="shared" si="382"/>
        <v>-8600</v>
      </c>
      <c r="F286" s="460">
        <f t="shared" si="382"/>
        <v>498672</v>
      </c>
      <c r="G286" s="235">
        <f t="shared" si="382"/>
        <v>0</v>
      </c>
      <c r="H286" s="172">
        <f t="shared" si="382"/>
        <v>0</v>
      </c>
      <c r="I286" s="291">
        <f t="shared" si="382"/>
        <v>0</v>
      </c>
      <c r="J286" s="172">
        <f t="shared" si="382"/>
        <v>19969</v>
      </c>
      <c r="K286" s="171">
        <f t="shared" si="382"/>
        <v>0</v>
      </c>
      <c r="L286" s="291">
        <f t="shared" si="382"/>
        <v>19969</v>
      </c>
      <c r="M286" s="308">
        <f t="shared" si="382"/>
        <v>0</v>
      </c>
      <c r="N286" s="171">
        <f t="shared" si="382"/>
        <v>0</v>
      </c>
      <c r="O286" s="291">
        <f t="shared" si="382"/>
        <v>0</v>
      </c>
      <c r="P286" s="375"/>
    </row>
    <row r="287" spans="1:16" s="21" customFormat="1" ht="13.5" thickTop="1" thickBot="1" x14ac:dyDescent="0.3">
      <c r="A287" s="951" t="s">
        <v>262</v>
      </c>
      <c r="B287" s="952"/>
      <c r="C287" s="179">
        <f t="shared" si="368"/>
        <v>-1599</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-1599</v>
      </c>
      <c r="K287" s="174">
        <f t="shared" ref="K287:L287" si="385">(K26+K43)-K51</f>
        <v>0</v>
      </c>
      <c r="L287" s="292">
        <f t="shared" si="385"/>
        <v>-1599</v>
      </c>
      <c r="M287" s="179">
        <f>M45-M51</f>
        <v>0</v>
      </c>
      <c r="N287" s="174">
        <f t="shared" ref="N287:O287" si="386">N45-N51</f>
        <v>0</v>
      </c>
      <c r="O287" s="292">
        <f t="shared" si="386"/>
        <v>0</v>
      </c>
      <c r="P287" s="376"/>
    </row>
    <row r="288" spans="1:16" s="21" customFormat="1" ht="12.75" thickTop="1" x14ac:dyDescent="0.25">
      <c r="A288" s="953" t="s">
        <v>263</v>
      </c>
      <c r="B288" s="954"/>
      <c r="C288" s="160">
        <f t="shared" si="368"/>
        <v>1599</v>
      </c>
      <c r="D288" s="237">
        <f t="shared" ref="D288:O288" si="387">SUM(D289,D290)-D297+D298</f>
        <v>0</v>
      </c>
      <c r="E288" s="463">
        <f t="shared" si="387"/>
        <v>0</v>
      </c>
      <c r="F288" s="464">
        <f t="shared" si="387"/>
        <v>0</v>
      </c>
      <c r="G288" s="237">
        <f t="shared" si="387"/>
        <v>0</v>
      </c>
      <c r="H288" s="267">
        <f t="shared" si="387"/>
        <v>0</v>
      </c>
      <c r="I288" s="158">
        <f t="shared" si="387"/>
        <v>0</v>
      </c>
      <c r="J288" s="267">
        <f t="shared" si="387"/>
        <v>1599</v>
      </c>
      <c r="K288" s="157">
        <f t="shared" si="387"/>
        <v>0</v>
      </c>
      <c r="L288" s="158">
        <f t="shared" si="387"/>
        <v>1599</v>
      </c>
      <c r="M288" s="160">
        <f t="shared" si="387"/>
        <v>0</v>
      </c>
      <c r="N288" s="157">
        <f t="shared" si="387"/>
        <v>0</v>
      </c>
      <c r="O288" s="158">
        <f t="shared" si="387"/>
        <v>0</v>
      </c>
      <c r="P288" s="377"/>
    </row>
    <row r="289" spans="1:16" s="21" customFormat="1" ht="12.75" thickBot="1" x14ac:dyDescent="0.3">
      <c r="A289" s="88" t="s">
        <v>264</v>
      </c>
      <c r="B289" s="88" t="s">
        <v>265</v>
      </c>
      <c r="C289" s="89">
        <f t="shared" si="368"/>
        <v>1599</v>
      </c>
      <c r="D289" s="219">
        <f t="shared" ref="D289:O289" si="388">D21-D283</f>
        <v>0</v>
      </c>
      <c r="E289" s="433">
        <f t="shared" si="388"/>
        <v>0</v>
      </c>
      <c r="F289" s="434">
        <f t="shared" si="388"/>
        <v>0</v>
      </c>
      <c r="G289" s="219">
        <f t="shared" si="388"/>
        <v>0</v>
      </c>
      <c r="H289" s="252">
        <f t="shared" si="388"/>
        <v>0</v>
      </c>
      <c r="I289" s="91">
        <f t="shared" si="388"/>
        <v>0</v>
      </c>
      <c r="J289" s="252">
        <f t="shared" si="388"/>
        <v>1599</v>
      </c>
      <c r="K289" s="90">
        <f t="shared" si="388"/>
        <v>0</v>
      </c>
      <c r="L289" s="91">
        <f t="shared" si="388"/>
        <v>1599</v>
      </c>
      <c r="M289" s="89">
        <f t="shared" si="388"/>
        <v>0</v>
      </c>
      <c r="N289" s="90">
        <f t="shared" si="388"/>
        <v>0</v>
      </c>
      <c r="O289" s="91">
        <f t="shared" si="388"/>
        <v>0</v>
      </c>
      <c r="P289" s="378"/>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77"/>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70"/>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362"/>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362"/>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362"/>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362"/>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72"/>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76"/>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367"/>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GOIm5D8IpIrCL9kWA/8jBL4W9k892FqMy/HIXEEO9V+7cg/x27bVocT2LB8PvyCVNwCTel5p6FaP57AD++J2AA==" saltValue="CX6eJezb5UdUR2tN5iNCUg==" spinCount="100000" sheet="1" objects="1" scenarios="1" formatCells="0" formatColumns="0" formatRows="0"/>
  <autoFilter ref="A18:P298">
    <filterColumn colId="2">
      <filters blank="1">
        <filter val="1 138"/>
        <filter val="1 599"/>
        <filter val="-1 599"/>
        <filter val="1 690"/>
        <filter val="1 930"/>
        <filter val="100"/>
        <filter val="127 442"/>
        <filter val="133 580"/>
        <filter val="147 733"/>
        <filter val="16 680"/>
        <filter val="168 292"/>
        <filter val="18 370"/>
        <filter val="18 389"/>
        <filter val="200"/>
        <filter val="240"/>
        <filter val="3 032"/>
        <filter val="344 372"/>
        <filter val="36 013"/>
        <filter val="36 928"/>
        <filter val="37 500"/>
        <filter val="4 000"/>
        <filter val="4 323"/>
        <filter val="41 600"/>
        <filter val="42 163"/>
        <filter val="428 219"/>
        <filter val="45 195"/>
        <filter val="498 672"/>
        <filter val="518 641"/>
        <filter val="586"/>
        <filter val="6 138"/>
        <filter val="600"/>
        <filter val="700"/>
        <filter val="82 709"/>
        <filter val="86 099"/>
        <filter val="90 422"/>
        <filter val="91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23.pielikums Jūrmalas pilsētas domes
2018.gada 15.marta saistošajiem noteikumiem Nr.11
(protokols Nr.4, 28.punkts)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S4" sqref="S3:S4"/>
    </sheetView>
  </sheetViews>
  <sheetFormatPr defaultColWidth="9.140625"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660</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661</v>
      </c>
      <c r="D3" s="994"/>
      <c r="E3" s="994"/>
      <c r="F3" s="994"/>
      <c r="G3" s="994"/>
      <c r="H3" s="994"/>
      <c r="I3" s="994"/>
      <c r="J3" s="994"/>
      <c r="K3" s="994"/>
      <c r="L3" s="994"/>
      <c r="M3" s="994"/>
      <c r="N3" s="994"/>
      <c r="O3" s="994"/>
      <c r="P3" s="995"/>
      <c r="Q3" s="393"/>
    </row>
    <row r="4" spans="1:17" ht="12.75" customHeight="1" x14ac:dyDescent="0.25">
      <c r="A4" s="4" t="s">
        <v>1</v>
      </c>
      <c r="B4" s="5"/>
      <c r="C4" s="994" t="s">
        <v>662</v>
      </c>
      <c r="D4" s="994"/>
      <c r="E4" s="994"/>
      <c r="F4" s="994"/>
      <c r="G4" s="994"/>
      <c r="H4" s="994"/>
      <c r="I4" s="994"/>
      <c r="J4" s="994"/>
      <c r="K4" s="994"/>
      <c r="L4" s="994"/>
      <c r="M4" s="994"/>
      <c r="N4" s="994"/>
      <c r="O4" s="994"/>
      <c r="P4" s="995"/>
      <c r="Q4" s="393"/>
    </row>
    <row r="5" spans="1:17" ht="12.75" customHeight="1" x14ac:dyDescent="0.25">
      <c r="A5" s="2" t="s">
        <v>2</v>
      </c>
      <c r="B5" s="3"/>
      <c r="C5" s="989" t="s">
        <v>663</v>
      </c>
      <c r="D5" s="989"/>
      <c r="E5" s="989"/>
      <c r="F5" s="989"/>
      <c r="G5" s="989"/>
      <c r="H5" s="989"/>
      <c r="I5" s="989"/>
      <c r="J5" s="989"/>
      <c r="K5" s="989"/>
      <c r="L5" s="989"/>
      <c r="M5" s="989"/>
      <c r="N5" s="989"/>
      <c r="O5" s="989"/>
      <c r="P5" s="990"/>
      <c r="Q5" s="393"/>
    </row>
    <row r="6" spans="1:17" ht="12.75" customHeight="1" x14ac:dyDescent="0.25">
      <c r="A6" s="2" t="s">
        <v>3</v>
      </c>
      <c r="B6" s="3"/>
      <c r="C6" s="989" t="s">
        <v>664</v>
      </c>
      <c r="D6" s="989"/>
      <c r="E6" s="989"/>
      <c r="F6" s="989"/>
      <c r="G6" s="989"/>
      <c r="H6" s="989"/>
      <c r="I6" s="989"/>
      <c r="J6" s="989"/>
      <c r="K6" s="989"/>
      <c r="L6" s="989"/>
      <c r="M6" s="989"/>
      <c r="N6" s="989"/>
      <c r="O6" s="989"/>
      <c r="P6" s="990"/>
      <c r="Q6" s="393"/>
    </row>
    <row r="7" spans="1:17" ht="24.75" customHeight="1" x14ac:dyDescent="0.25">
      <c r="A7" s="2" t="s">
        <v>4</v>
      </c>
      <c r="B7" s="3"/>
      <c r="C7" s="994" t="s">
        <v>665</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666</v>
      </c>
      <c r="D9" s="989"/>
      <c r="E9" s="989"/>
      <c r="F9" s="989"/>
      <c r="G9" s="989"/>
      <c r="H9" s="989"/>
      <c r="I9" s="989"/>
      <c r="J9" s="989"/>
      <c r="K9" s="989"/>
      <c r="L9" s="989"/>
      <c r="M9" s="989"/>
      <c r="N9" s="989"/>
      <c r="O9" s="989"/>
      <c r="P9" s="990"/>
      <c r="Q9" s="393"/>
    </row>
    <row r="10" spans="1:17" ht="12.75" customHeight="1" x14ac:dyDescent="0.25">
      <c r="A10" s="2"/>
      <c r="B10" s="3" t="s">
        <v>7</v>
      </c>
      <c r="C10" s="989" t="s">
        <v>667</v>
      </c>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668</v>
      </c>
      <c r="D12" s="989"/>
      <c r="E12" s="989"/>
      <c r="F12" s="989"/>
      <c r="G12" s="989"/>
      <c r="H12" s="989"/>
      <c r="I12" s="989"/>
      <c r="J12" s="989"/>
      <c r="K12" s="989"/>
      <c r="L12" s="989"/>
      <c r="M12" s="989"/>
      <c r="N12" s="989"/>
      <c r="O12" s="989"/>
      <c r="P12" s="990"/>
      <c r="Q12" s="393"/>
    </row>
    <row r="13" spans="1:17" ht="12.75" customHeight="1" x14ac:dyDescent="0.25">
      <c r="A13" s="2"/>
      <c r="B13" s="3" t="s">
        <v>10</v>
      </c>
      <c r="C13" s="989" t="s">
        <v>669</v>
      </c>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2.7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545608</v>
      </c>
      <c r="D20" s="206">
        <f>SUM(D21,D24,D25,D41,D43)</f>
        <v>488836</v>
      </c>
      <c r="E20" s="397">
        <f t="shared" ref="E20:F20" si="0">SUM(E21,E24,E25,E41,E43)</f>
        <v>33222</v>
      </c>
      <c r="F20" s="398">
        <f t="shared" si="0"/>
        <v>522058</v>
      </c>
      <c r="G20" s="206">
        <f>SUM(G21,G24,G43)</f>
        <v>0</v>
      </c>
      <c r="H20" s="241">
        <f t="shared" ref="H20:I20" si="1">SUM(H21,H24,H43)</f>
        <v>0</v>
      </c>
      <c r="I20" s="26">
        <f t="shared" si="1"/>
        <v>0</v>
      </c>
      <c r="J20" s="241">
        <f>SUM(J21,J26,J43)</f>
        <v>22554</v>
      </c>
      <c r="K20" s="25">
        <f t="shared" ref="K20:L20" si="2">SUM(K21,K26,K43)</f>
        <v>996</v>
      </c>
      <c r="L20" s="26">
        <f t="shared" si="2"/>
        <v>23550</v>
      </c>
      <c r="M20" s="24">
        <f>SUM(M21,M45)</f>
        <v>0</v>
      </c>
      <c r="N20" s="25">
        <f t="shared" ref="N20:O20" si="3">SUM(N21,N45)</f>
        <v>0</v>
      </c>
      <c r="O20" s="26">
        <f t="shared" si="3"/>
        <v>0</v>
      </c>
      <c r="P20" s="329"/>
    </row>
    <row r="21" spans="1:16" ht="12.75" thickTop="1" x14ac:dyDescent="0.25">
      <c r="A21" s="27"/>
      <c r="B21" s="28" t="s">
        <v>20</v>
      </c>
      <c r="C21" s="29">
        <f t="shared" ref="C21:C84" si="4">F21+I21+L21+O21</f>
        <v>1353</v>
      </c>
      <c r="D21" s="207">
        <f>SUM(D22:D23)</f>
        <v>0</v>
      </c>
      <c r="E21" s="399">
        <f t="shared" ref="E21" si="5">SUM(E22:E23)</f>
        <v>0</v>
      </c>
      <c r="F21" s="400">
        <f>SUM(F22:F23)</f>
        <v>0</v>
      </c>
      <c r="G21" s="207">
        <f>SUM(G22:G23)</f>
        <v>0</v>
      </c>
      <c r="H21" s="242">
        <f t="shared" ref="H21:I21" si="6">SUM(H22:H23)</f>
        <v>0</v>
      </c>
      <c r="I21" s="31">
        <f t="shared" si="6"/>
        <v>0</v>
      </c>
      <c r="J21" s="242">
        <f>SUM(J22:J23)</f>
        <v>1353</v>
      </c>
      <c r="K21" s="30">
        <f t="shared" ref="K21:L21" si="7">SUM(K22:K23)</f>
        <v>0</v>
      </c>
      <c r="L21" s="31">
        <f t="shared" si="7"/>
        <v>1353</v>
      </c>
      <c r="M21" s="29">
        <f>SUM(M22:M23)</f>
        <v>0</v>
      </c>
      <c r="N21" s="30">
        <f t="shared" ref="N21:O21" si="8">SUM(N22:N23)</f>
        <v>0</v>
      </c>
      <c r="O21" s="31">
        <f t="shared" si="8"/>
        <v>0</v>
      </c>
      <c r="P21" s="330"/>
    </row>
    <row r="22" spans="1:16" hidden="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x14ac:dyDescent="0.25">
      <c r="A23" s="37"/>
      <c r="B23" s="38" t="s">
        <v>22</v>
      </c>
      <c r="C23" s="39">
        <f t="shared" si="4"/>
        <v>1353</v>
      </c>
      <c r="D23" s="209"/>
      <c r="E23" s="403"/>
      <c r="F23" s="404">
        <f>D23+E23</f>
        <v>0</v>
      </c>
      <c r="G23" s="209"/>
      <c r="H23" s="244"/>
      <c r="I23" s="303">
        <f>G23+H23</f>
        <v>0</v>
      </c>
      <c r="J23" s="244">
        <v>1353</v>
      </c>
      <c r="K23" s="40"/>
      <c r="L23" s="303">
        <f>J23+K23</f>
        <v>1353</v>
      </c>
      <c r="M23" s="358"/>
      <c r="N23" s="40"/>
      <c r="O23" s="303">
        <f>M23+N23</f>
        <v>0</v>
      </c>
      <c r="P23" s="381"/>
    </row>
    <row r="24" spans="1:16" s="21" customFormat="1" ht="60.75" thickBot="1" x14ac:dyDescent="0.3">
      <c r="A24" s="41">
        <v>19300</v>
      </c>
      <c r="B24" s="41" t="s">
        <v>304</v>
      </c>
      <c r="C24" s="42">
        <f>F24+I24</f>
        <v>522058</v>
      </c>
      <c r="D24" s="210">
        <v>488836</v>
      </c>
      <c r="E24" s="405">
        <v>33222</v>
      </c>
      <c r="F24" s="406">
        <f>D24+E24</f>
        <v>522058</v>
      </c>
      <c r="G24" s="210"/>
      <c r="H24" s="245"/>
      <c r="I24" s="348">
        <f>G24+H24</f>
        <v>0</v>
      </c>
      <c r="J24" s="286" t="s">
        <v>23</v>
      </c>
      <c r="K24" s="43" t="s">
        <v>23</v>
      </c>
      <c r="L24" s="44" t="s">
        <v>23</v>
      </c>
      <c r="M24" s="311" t="s">
        <v>23</v>
      </c>
      <c r="N24" s="43" t="s">
        <v>23</v>
      </c>
      <c r="O24" s="44" t="s">
        <v>23</v>
      </c>
      <c r="P24" s="467" t="s">
        <v>670</v>
      </c>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22177</v>
      </c>
      <c r="D26" s="212" t="s">
        <v>23</v>
      </c>
      <c r="E26" s="409" t="s">
        <v>23</v>
      </c>
      <c r="F26" s="410" t="s">
        <v>23</v>
      </c>
      <c r="G26" s="212" t="s">
        <v>23</v>
      </c>
      <c r="H26" s="246" t="s">
        <v>23</v>
      </c>
      <c r="I26" s="49" t="s">
        <v>23</v>
      </c>
      <c r="J26" s="106">
        <f>SUM(J27,J31,J33,J36)</f>
        <v>21181</v>
      </c>
      <c r="K26" s="50">
        <f t="shared" ref="K26:L26" si="9">SUM(K27,K31,K33,K36)</f>
        <v>996</v>
      </c>
      <c r="L26" s="117">
        <f t="shared" si="9"/>
        <v>22177</v>
      </c>
      <c r="M26" s="312" t="s">
        <v>23</v>
      </c>
      <c r="N26" s="48" t="s">
        <v>23</v>
      </c>
      <c r="O26" s="49" t="s">
        <v>23</v>
      </c>
      <c r="P26" s="468"/>
    </row>
    <row r="27" spans="1:16"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x14ac:dyDescent="0.25">
      <c r="A33" s="51">
        <v>21380</v>
      </c>
      <c r="B33" s="45" t="s">
        <v>31</v>
      </c>
      <c r="C33" s="46">
        <f t="shared" si="10"/>
        <v>11032</v>
      </c>
      <c r="D33" s="212" t="s">
        <v>23</v>
      </c>
      <c r="E33" s="409" t="s">
        <v>23</v>
      </c>
      <c r="F33" s="410" t="s">
        <v>23</v>
      </c>
      <c r="G33" s="212" t="s">
        <v>23</v>
      </c>
      <c r="H33" s="246" t="s">
        <v>23</v>
      </c>
      <c r="I33" s="49" t="s">
        <v>23</v>
      </c>
      <c r="J33" s="106">
        <f>SUM(J34:J35)</f>
        <v>10911</v>
      </c>
      <c r="K33" s="50">
        <f t="shared" ref="K33:L33" si="13">SUM(K34:K35)</f>
        <v>121</v>
      </c>
      <c r="L33" s="117">
        <f t="shared" si="13"/>
        <v>11032</v>
      </c>
      <c r="M33" s="312" t="s">
        <v>23</v>
      </c>
      <c r="N33" s="48" t="s">
        <v>23</v>
      </c>
      <c r="O33" s="49" t="s">
        <v>23</v>
      </c>
      <c r="P33" s="332"/>
    </row>
    <row r="34" spans="1:16" x14ac:dyDescent="0.25">
      <c r="A34" s="33">
        <v>21381</v>
      </c>
      <c r="B34" s="52" t="s">
        <v>306</v>
      </c>
      <c r="C34" s="53">
        <f t="shared" si="10"/>
        <v>11032</v>
      </c>
      <c r="D34" s="213" t="s">
        <v>23</v>
      </c>
      <c r="E34" s="411" t="s">
        <v>23</v>
      </c>
      <c r="F34" s="412" t="s">
        <v>23</v>
      </c>
      <c r="G34" s="213" t="s">
        <v>23</v>
      </c>
      <c r="H34" s="247" t="s">
        <v>23</v>
      </c>
      <c r="I34" s="56" t="s">
        <v>23</v>
      </c>
      <c r="J34" s="256">
        <v>10911</v>
      </c>
      <c r="K34" s="55">
        <v>121</v>
      </c>
      <c r="L34" s="347">
        <f>J34+K34</f>
        <v>11032</v>
      </c>
      <c r="M34" s="313" t="s">
        <v>23</v>
      </c>
      <c r="N34" s="54" t="s">
        <v>23</v>
      </c>
      <c r="O34" s="56" t="s">
        <v>23</v>
      </c>
      <c r="P34" s="745" t="s">
        <v>671</v>
      </c>
    </row>
    <row r="35" spans="1:16"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customHeight="1" x14ac:dyDescent="0.25">
      <c r="A36" s="51">
        <v>21390</v>
      </c>
      <c r="B36" s="45" t="s">
        <v>307</v>
      </c>
      <c r="C36" s="46">
        <f t="shared" si="10"/>
        <v>11145</v>
      </c>
      <c r="D36" s="212" t="s">
        <v>23</v>
      </c>
      <c r="E36" s="409" t="s">
        <v>23</v>
      </c>
      <c r="F36" s="410" t="s">
        <v>23</v>
      </c>
      <c r="G36" s="212" t="s">
        <v>23</v>
      </c>
      <c r="H36" s="246" t="s">
        <v>23</v>
      </c>
      <c r="I36" s="49" t="s">
        <v>23</v>
      </c>
      <c r="J36" s="106">
        <f>SUM(J37:J40)</f>
        <v>10270</v>
      </c>
      <c r="K36" s="50">
        <f t="shared" ref="K36:L36" si="14">SUM(K37:K40)</f>
        <v>875</v>
      </c>
      <c r="L36" s="117">
        <f t="shared" si="14"/>
        <v>11145</v>
      </c>
      <c r="M36" s="312" t="s">
        <v>23</v>
      </c>
      <c r="N36" s="48" t="s">
        <v>23</v>
      </c>
      <c r="O36" s="49" t="s">
        <v>23</v>
      </c>
      <c r="P36" s="33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idden="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x14ac:dyDescent="0.25">
      <c r="A40" s="184">
        <v>21399</v>
      </c>
      <c r="B40" s="162" t="s">
        <v>36</v>
      </c>
      <c r="C40" s="163">
        <f t="shared" si="10"/>
        <v>11145</v>
      </c>
      <c r="D40" s="216" t="s">
        <v>23</v>
      </c>
      <c r="E40" s="417" t="s">
        <v>23</v>
      </c>
      <c r="F40" s="418" t="s">
        <v>23</v>
      </c>
      <c r="G40" s="216" t="s">
        <v>23</v>
      </c>
      <c r="H40" s="250" t="s">
        <v>23</v>
      </c>
      <c r="I40" s="186" t="s">
        <v>23</v>
      </c>
      <c r="J40" s="287">
        <v>10270</v>
      </c>
      <c r="K40" s="185">
        <v>875</v>
      </c>
      <c r="L40" s="419">
        <f>J40+K40</f>
        <v>11145</v>
      </c>
      <c r="M40" s="316" t="s">
        <v>23</v>
      </c>
      <c r="N40" s="76" t="s">
        <v>23</v>
      </c>
      <c r="O40" s="186" t="s">
        <v>23</v>
      </c>
      <c r="P40" s="747" t="s">
        <v>672</v>
      </c>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x14ac:dyDescent="0.25">
      <c r="A43" s="51">
        <v>21490</v>
      </c>
      <c r="B43" s="45" t="s">
        <v>38</v>
      </c>
      <c r="C43" s="68">
        <f>F43+I43+L43</f>
        <v>20</v>
      </c>
      <c r="D43" s="74">
        <f>D44</f>
        <v>0</v>
      </c>
      <c r="E43" s="424">
        <f t="shared" ref="E43:L43" si="16">E44</f>
        <v>0</v>
      </c>
      <c r="F43" s="425">
        <f t="shared" si="16"/>
        <v>0</v>
      </c>
      <c r="G43" s="74">
        <f t="shared" si="16"/>
        <v>0</v>
      </c>
      <c r="H43" s="198">
        <f t="shared" si="16"/>
        <v>0</v>
      </c>
      <c r="I43" s="288">
        <f t="shared" si="16"/>
        <v>0</v>
      </c>
      <c r="J43" s="198">
        <f t="shared" si="16"/>
        <v>20</v>
      </c>
      <c r="K43" s="75">
        <f t="shared" si="16"/>
        <v>0</v>
      </c>
      <c r="L43" s="288">
        <f t="shared" si="16"/>
        <v>20</v>
      </c>
      <c r="M43" s="312" t="s">
        <v>23</v>
      </c>
      <c r="N43" s="48" t="s">
        <v>23</v>
      </c>
      <c r="O43" s="49" t="s">
        <v>23</v>
      </c>
      <c r="P43" s="332"/>
    </row>
    <row r="44" spans="1:16" s="21" customFormat="1" ht="24" x14ac:dyDescent="0.25">
      <c r="A44" s="38">
        <v>21499</v>
      </c>
      <c r="B44" s="57" t="s">
        <v>39</v>
      </c>
      <c r="C44" s="202">
        <f>F44+I44+L44</f>
        <v>20</v>
      </c>
      <c r="D44" s="296"/>
      <c r="E44" s="426"/>
      <c r="F44" s="427">
        <f>D44+E44</f>
        <v>0</v>
      </c>
      <c r="G44" s="296"/>
      <c r="H44" s="297"/>
      <c r="I44" s="349">
        <f>G44+H44</f>
        <v>0</v>
      </c>
      <c r="J44" s="297">
        <v>20</v>
      </c>
      <c r="K44" s="70"/>
      <c r="L44" s="349">
        <f>J44+K44</f>
        <v>20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545608</v>
      </c>
      <c r="D50" s="219">
        <f>SUM(D51,D283)</f>
        <v>488836</v>
      </c>
      <c r="E50" s="433">
        <f t="shared" ref="E50:F50" si="19">SUM(E51,E283)</f>
        <v>33222</v>
      </c>
      <c r="F50" s="434">
        <f t="shared" si="19"/>
        <v>522058</v>
      </c>
      <c r="G50" s="219">
        <f>SUM(G51,G283)</f>
        <v>0</v>
      </c>
      <c r="H50" s="252">
        <f t="shared" ref="H50:I50" si="20">SUM(H51,H283)</f>
        <v>0</v>
      </c>
      <c r="I50" s="91">
        <f t="shared" si="20"/>
        <v>0</v>
      </c>
      <c r="J50" s="252">
        <f>SUM(J51,J283)</f>
        <v>22554</v>
      </c>
      <c r="K50" s="90">
        <f t="shared" ref="K50:L50" si="21">SUM(K51,K283)</f>
        <v>996</v>
      </c>
      <c r="L50" s="91">
        <f t="shared" si="21"/>
        <v>23550</v>
      </c>
      <c r="M50" s="89">
        <f>SUM(M51,M283)</f>
        <v>0</v>
      </c>
      <c r="N50" s="90">
        <f t="shared" ref="N50:O50" si="22">SUM(N51,N283)</f>
        <v>0</v>
      </c>
      <c r="O50" s="91">
        <f t="shared" si="22"/>
        <v>0</v>
      </c>
      <c r="P50" s="340"/>
    </row>
    <row r="51" spans="1:16" s="21" customFormat="1" ht="36.75" thickTop="1" x14ac:dyDescent="0.25">
      <c r="A51" s="92"/>
      <c r="B51" s="93" t="s">
        <v>45</v>
      </c>
      <c r="C51" s="94">
        <f t="shared" si="4"/>
        <v>545608</v>
      </c>
      <c r="D51" s="220">
        <f>SUM(D52,D194)</f>
        <v>488836</v>
      </c>
      <c r="E51" s="435">
        <f t="shared" ref="E51:F51" si="23">SUM(E52,E194)</f>
        <v>33222</v>
      </c>
      <c r="F51" s="436">
        <f t="shared" si="23"/>
        <v>522058</v>
      </c>
      <c r="G51" s="220">
        <f>SUM(G52,G194)</f>
        <v>0</v>
      </c>
      <c r="H51" s="253">
        <f t="shared" ref="H51:I51" si="24">SUM(H52,H194)</f>
        <v>0</v>
      </c>
      <c r="I51" s="96">
        <f t="shared" si="24"/>
        <v>0</v>
      </c>
      <c r="J51" s="253">
        <f>SUM(J52,J194)</f>
        <v>22554</v>
      </c>
      <c r="K51" s="95">
        <f t="shared" ref="K51:L51" si="25">SUM(K52,K194)</f>
        <v>996</v>
      </c>
      <c r="L51" s="96">
        <f t="shared" si="25"/>
        <v>23550</v>
      </c>
      <c r="M51" s="94">
        <f>SUM(M52,M194)</f>
        <v>0</v>
      </c>
      <c r="N51" s="95">
        <f t="shared" ref="N51:O51" si="26">SUM(N52,N194)</f>
        <v>0</v>
      </c>
      <c r="O51" s="96">
        <f t="shared" si="26"/>
        <v>0</v>
      </c>
      <c r="P51" s="341"/>
    </row>
    <row r="52" spans="1:16" s="21" customFormat="1" ht="24" x14ac:dyDescent="0.25">
      <c r="A52" s="97"/>
      <c r="B52" s="16" t="s">
        <v>46</v>
      </c>
      <c r="C52" s="98">
        <f t="shared" si="4"/>
        <v>543049</v>
      </c>
      <c r="D52" s="221">
        <f>SUM(D53,D75,D173,D187)</f>
        <v>486686</v>
      </c>
      <c r="E52" s="437">
        <f t="shared" ref="E52:F52" si="27">SUM(E53,E75,E173,E187)</f>
        <v>33222</v>
      </c>
      <c r="F52" s="438">
        <f t="shared" si="27"/>
        <v>519908</v>
      </c>
      <c r="G52" s="221">
        <f>SUM(G53,G75,G173,G187)</f>
        <v>0</v>
      </c>
      <c r="H52" s="254">
        <f t="shared" ref="H52:I52" si="28">SUM(H53,H75,H173,H187)</f>
        <v>0</v>
      </c>
      <c r="I52" s="100">
        <f t="shared" si="28"/>
        <v>0</v>
      </c>
      <c r="J52" s="254">
        <f>SUM(J53,J75,J173,J187)</f>
        <v>22145</v>
      </c>
      <c r="K52" s="99">
        <f t="shared" ref="K52:L52" si="29">SUM(K53,K75,K173,K187)</f>
        <v>996</v>
      </c>
      <c r="L52" s="100">
        <f t="shared" si="29"/>
        <v>23141</v>
      </c>
      <c r="M52" s="98">
        <f>SUM(M53,M75,M173,M187)</f>
        <v>0</v>
      </c>
      <c r="N52" s="99">
        <f t="shared" ref="N52:O52" si="30">SUM(N53,N75,N173,N187)</f>
        <v>0</v>
      </c>
      <c r="O52" s="100">
        <f t="shared" si="30"/>
        <v>0</v>
      </c>
      <c r="P52" s="342"/>
    </row>
    <row r="53" spans="1:16" s="21" customFormat="1" x14ac:dyDescent="0.25">
      <c r="A53" s="101">
        <v>1000</v>
      </c>
      <c r="B53" s="101" t="s">
        <v>47</v>
      </c>
      <c r="C53" s="102">
        <f t="shared" si="4"/>
        <v>473660</v>
      </c>
      <c r="D53" s="222">
        <f>SUM(D54,D67)</f>
        <v>444490</v>
      </c>
      <c r="E53" s="439">
        <f t="shared" ref="E53:F53" si="31">SUM(E54,E67)</f>
        <v>28977</v>
      </c>
      <c r="F53" s="440">
        <f t="shared" si="31"/>
        <v>473467</v>
      </c>
      <c r="G53" s="222">
        <f>SUM(G54,G67)</f>
        <v>0</v>
      </c>
      <c r="H53" s="255">
        <f t="shared" ref="H53:I53" si="32">SUM(H54,H67)</f>
        <v>0</v>
      </c>
      <c r="I53" s="104">
        <f t="shared" si="32"/>
        <v>0</v>
      </c>
      <c r="J53" s="255">
        <f>SUM(J54,J67)</f>
        <v>193</v>
      </c>
      <c r="K53" s="103">
        <f t="shared" ref="K53:L53" si="33">SUM(K54,K67)</f>
        <v>0</v>
      </c>
      <c r="L53" s="104">
        <f t="shared" si="33"/>
        <v>193</v>
      </c>
      <c r="M53" s="102">
        <f>SUM(M54,M67)</f>
        <v>0</v>
      </c>
      <c r="N53" s="103">
        <f t="shared" ref="N53:O53" si="34">SUM(N54,N67)</f>
        <v>0</v>
      </c>
      <c r="O53" s="104">
        <f t="shared" si="34"/>
        <v>0</v>
      </c>
      <c r="P53" s="343"/>
    </row>
    <row r="54" spans="1:16" x14ac:dyDescent="0.25">
      <c r="A54" s="45">
        <v>1100</v>
      </c>
      <c r="B54" s="105" t="s">
        <v>48</v>
      </c>
      <c r="C54" s="46">
        <f t="shared" si="4"/>
        <v>358911</v>
      </c>
      <c r="D54" s="223">
        <f>SUM(D55,D58,D66)</f>
        <v>337327</v>
      </c>
      <c r="E54" s="441">
        <f t="shared" ref="E54:F54" si="35">SUM(E55,E58,E66)</f>
        <v>21584</v>
      </c>
      <c r="F54" s="408">
        <f t="shared" si="35"/>
        <v>358911</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x14ac:dyDescent="0.25">
      <c r="A55" s="107">
        <v>1110</v>
      </c>
      <c r="B55" s="78" t="s">
        <v>49</v>
      </c>
      <c r="C55" s="84">
        <f t="shared" si="4"/>
        <v>323159</v>
      </c>
      <c r="D55" s="131">
        <f>SUM(D56:D57)</f>
        <v>304035</v>
      </c>
      <c r="E55" s="442">
        <f t="shared" ref="E55:F55" si="39">SUM(E56:E57)</f>
        <v>19124</v>
      </c>
      <c r="F55" s="443">
        <f t="shared" si="39"/>
        <v>323159</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122.45" customHeight="1" x14ac:dyDescent="0.25">
      <c r="A57" s="38">
        <v>1119</v>
      </c>
      <c r="B57" s="57" t="s">
        <v>51</v>
      </c>
      <c r="C57" s="58">
        <f t="shared" si="4"/>
        <v>323159</v>
      </c>
      <c r="D57" s="225">
        <v>304035</v>
      </c>
      <c r="E57" s="446">
        <v>19124</v>
      </c>
      <c r="F57" s="404">
        <f t="shared" si="43"/>
        <v>323159</v>
      </c>
      <c r="G57" s="225"/>
      <c r="H57" s="257"/>
      <c r="I57" s="114">
        <f t="shared" si="44"/>
        <v>0</v>
      </c>
      <c r="J57" s="257"/>
      <c r="K57" s="60"/>
      <c r="L57" s="114">
        <f t="shared" si="45"/>
        <v>0</v>
      </c>
      <c r="M57" s="320"/>
      <c r="N57" s="60"/>
      <c r="O57" s="114">
        <f>M57+N57</f>
        <v>0</v>
      </c>
      <c r="P57" s="362" t="s">
        <v>673</v>
      </c>
    </row>
    <row r="58" spans="1:16" x14ac:dyDescent="0.25">
      <c r="A58" s="112">
        <v>1140</v>
      </c>
      <c r="B58" s="57" t="s">
        <v>295</v>
      </c>
      <c r="C58" s="58">
        <f t="shared" si="4"/>
        <v>33139</v>
      </c>
      <c r="D58" s="226">
        <f>SUM(D59:D65)</f>
        <v>30679</v>
      </c>
      <c r="E58" s="447">
        <f t="shared" ref="E58:F58" si="46">SUM(E59:E65)</f>
        <v>2460</v>
      </c>
      <c r="F58" s="404">
        <f t="shared" si="46"/>
        <v>33139</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x14ac:dyDescent="0.25">
      <c r="A59" s="38">
        <v>1141</v>
      </c>
      <c r="B59" s="57" t="s">
        <v>52</v>
      </c>
      <c r="C59" s="58">
        <f t="shared" si="4"/>
        <v>4153</v>
      </c>
      <c r="D59" s="225">
        <v>4153</v>
      </c>
      <c r="E59" s="446"/>
      <c r="F59" s="404">
        <f t="shared" ref="F59:F66" si="50">D59+E59</f>
        <v>4153</v>
      </c>
      <c r="G59" s="225"/>
      <c r="H59" s="257"/>
      <c r="I59" s="114">
        <f t="shared" ref="I59:I66" si="51">G59+H59</f>
        <v>0</v>
      </c>
      <c r="J59" s="257"/>
      <c r="K59" s="60"/>
      <c r="L59" s="114">
        <f t="shared" ref="L59:L66" si="52">J59+K59</f>
        <v>0</v>
      </c>
      <c r="M59" s="320"/>
      <c r="N59" s="60"/>
      <c r="O59" s="114">
        <f t="shared" ref="O59:O66" si="53">M59+N59</f>
        <v>0</v>
      </c>
      <c r="P59" s="111"/>
    </row>
    <row r="60" spans="1:16" ht="24.75" customHeight="1" x14ac:dyDescent="0.25">
      <c r="A60" s="38">
        <v>1142</v>
      </c>
      <c r="B60" s="57" t="s">
        <v>53</v>
      </c>
      <c r="C60" s="58">
        <f t="shared" si="4"/>
        <v>1093</v>
      </c>
      <c r="D60" s="225">
        <v>1093</v>
      </c>
      <c r="E60" s="446"/>
      <c r="F60" s="404">
        <f t="shared" si="50"/>
        <v>1093</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111"/>
    </row>
    <row r="63" spans="1:16" ht="24" x14ac:dyDescent="0.25">
      <c r="A63" s="38">
        <v>1147</v>
      </c>
      <c r="B63" s="57" t="s">
        <v>56</v>
      </c>
      <c r="C63" s="58">
        <f t="shared" si="4"/>
        <v>7439</v>
      </c>
      <c r="D63" s="225">
        <v>6619</v>
      </c>
      <c r="E63" s="446">
        <v>820</v>
      </c>
      <c r="F63" s="404">
        <f t="shared" si="50"/>
        <v>7439</v>
      </c>
      <c r="G63" s="225"/>
      <c r="H63" s="257"/>
      <c r="I63" s="114">
        <f t="shared" si="51"/>
        <v>0</v>
      </c>
      <c r="J63" s="257"/>
      <c r="K63" s="60"/>
      <c r="L63" s="114">
        <f t="shared" si="52"/>
        <v>0</v>
      </c>
      <c r="M63" s="320"/>
      <c r="N63" s="60"/>
      <c r="O63" s="114">
        <f t="shared" si="53"/>
        <v>0</v>
      </c>
      <c r="P63" s="362" t="s">
        <v>674</v>
      </c>
    </row>
    <row r="64" spans="1:16" ht="24" x14ac:dyDescent="0.25">
      <c r="A64" s="38">
        <v>1148</v>
      </c>
      <c r="B64" s="57" t="s">
        <v>57</v>
      </c>
      <c r="C64" s="58">
        <f t="shared" si="4"/>
        <v>20454</v>
      </c>
      <c r="D64" s="225">
        <v>18814</v>
      </c>
      <c r="E64" s="446">
        <v>1640</v>
      </c>
      <c r="F64" s="404">
        <f t="shared" si="50"/>
        <v>20454</v>
      </c>
      <c r="G64" s="225"/>
      <c r="H64" s="257"/>
      <c r="I64" s="114">
        <f t="shared" si="51"/>
        <v>0</v>
      </c>
      <c r="J64" s="257"/>
      <c r="K64" s="60"/>
      <c r="L64" s="114">
        <f t="shared" si="52"/>
        <v>0</v>
      </c>
      <c r="M64" s="320"/>
      <c r="N64" s="60"/>
      <c r="O64" s="114">
        <f t="shared" si="53"/>
        <v>0</v>
      </c>
      <c r="P64" s="362" t="s">
        <v>675</v>
      </c>
    </row>
    <row r="65" spans="1:16" ht="24" hidden="1" customHeight="1" x14ac:dyDescent="0.25">
      <c r="A65" s="38">
        <v>1149</v>
      </c>
      <c r="B65" s="57" t="s">
        <v>58</v>
      </c>
      <c r="C65" s="58">
        <f>F65+I65+L65+O65</f>
        <v>0</v>
      </c>
      <c r="D65" s="225"/>
      <c r="E65" s="446"/>
      <c r="F65" s="404">
        <f t="shared" si="50"/>
        <v>0</v>
      </c>
      <c r="G65" s="225"/>
      <c r="H65" s="257"/>
      <c r="I65" s="114">
        <f t="shared" si="51"/>
        <v>0</v>
      </c>
      <c r="J65" s="257"/>
      <c r="K65" s="60"/>
      <c r="L65" s="114">
        <f t="shared" si="52"/>
        <v>0</v>
      </c>
      <c r="M65" s="320"/>
      <c r="N65" s="60"/>
      <c r="O65" s="114">
        <f t="shared" si="53"/>
        <v>0</v>
      </c>
      <c r="P65" s="111"/>
    </row>
    <row r="66" spans="1:16" ht="36" x14ac:dyDescent="0.25">
      <c r="A66" s="107">
        <v>1150</v>
      </c>
      <c r="B66" s="78" t="s">
        <v>59</v>
      </c>
      <c r="C66" s="84">
        <f>F66+I66+L66+O66</f>
        <v>2613</v>
      </c>
      <c r="D66" s="227">
        <v>2613</v>
      </c>
      <c r="E66" s="448"/>
      <c r="F66" s="443">
        <f t="shared" si="50"/>
        <v>2613</v>
      </c>
      <c r="G66" s="227"/>
      <c r="H66" s="258"/>
      <c r="I66" s="109">
        <f t="shared" si="51"/>
        <v>0</v>
      </c>
      <c r="J66" s="258"/>
      <c r="K66" s="115"/>
      <c r="L66" s="109">
        <f t="shared" si="52"/>
        <v>0</v>
      </c>
      <c r="M66" s="321"/>
      <c r="N66" s="115"/>
      <c r="O66" s="109">
        <f t="shared" si="53"/>
        <v>0</v>
      </c>
      <c r="P66" s="116"/>
    </row>
    <row r="67" spans="1:16" ht="24" x14ac:dyDescent="0.25">
      <c r="A67" s="45">
        <v>1200</v>
      </c>
      <c r="B67" s="105" t="s">
        <v>296</v>
      </c>
      <c r="C67" s="46">
        <f t="shared" si="4"/>
        <v>114749</v>
      </c>
      <c r="D67" s="223">
        <f>SUM(D68:D69)</f>
        <v>107163</v>
      </c>
      <c r="E67" s="441">
        <f t="shared" ref="E67:F67" si="54">SUM(E68:E69)</f>
        <v>7393</v>
      </c>
      <c r="F67" s="408">
        <f t="shared" si="54"/>
        <v>114556</v>
      </c>
      <c r="G67" s="223">
        <f>SUM(G68:G69)</f>
        <v>0</v>
      </c>
      <c r="H67" s="106">
        <f t="shared" ref="H67:I67" si="55">SUM(H68:H69)</f>
        <v>0</v>
      </c>
      <c r="I67" s="117">
        <f t="shared" si="55"/>
        <v>0</v>
      </c>
      <c r="J67" s="106">
        <f>SUM(J68:J69)</f>
        <v>193</v>
      </c>
      <c r="K67" s="50">
        <f t="shared" ref="K67:L67" si="56">SUM(K68:K69)</f>
        <v>0</v>
      </c>
      <c r="L67" s="117">
        <f t="shared" si="56"/>
        <v>193</v>
      </c>
      <c r="M67" s="46">
        <f>SUM(M68:M69)</f>
        <v>0</v>
      </c>
      <c r="N67" s="50">
        <f t="shared" ref="N67:O67" si="57">SUM(N68:N69)</f>
        <v>0</v>
      </c>
      <c r="O67" s="117">
        <f t="shared" si="57"/>
        <v>0</v>
      </c>
      <c r="P67" s="122"/>
    </row>
    <row r="68" spans="1:16" ht="36" x14ac:dyDescent="0.25">
      <c r="A68" s="736">
        <v>1210</v>
      </c>
      <c r="B68" s="52" t="s">
        <v>60</v>
      </c>
      <c r="C68" s="53">
        <f t="shared" si="4"/>
        <v>90189</v>
      </c>
      <c r="D68" s="224">
        <v>84660</v>
      </c>
      <c r="E68" s="444">
        <v>5529</v>
      </c>
      <c r="F68" s="445">
        <f>D68+E68</f>
        <v>90189</v>
      </c>
      <c r="G68" s="224"/>
      <c r="H68" s="256"/>
      <c r="I68" s="119">
        <f>G68+H68</f>
        <v>0</v>
      </c>
      <c r="J68" s="256"/>
      <c r="K68" s="55"/>
      <c r="L68" s="119">
        <f>J68+K68</f>
        <v>0</v>
      </c>
      <c r="M68" s="319"/>
      <c r="N68" s="55"/>
      <c r="O68" s="119">
        <f>M68+N68</f>
        <v>0</v>
      </c>
      <c r="P68" s="362" t="s">
        <v>676</v>
      </c>
    </row>
    <row r="69" spans="1:16" ht="24" x14ac:dyDescent="0.25">
      <c r="A69" s="112">
        <v>1220</v>
      </c>
      <c r="B69" s="57" t="s">
        <v>61</v>
      </c>
      <c r="C69" s="58">
        <f t="shared" si="4"/>
        <v>24560</v>
      </c>
      <c r="D69" s="226">
        <f>SUM(D70:D74)</f>
        <v>22503</v>
      </c>
      <c r="E69" s="447">
        <f t="shared" ref="E69:F69" si="58">SUM(E70:E74)</f>
        <v>1864</v>
      </c>
      <c r="F69" s="404">
        <f t="shared" si="58"/>
        <v>24367</v>
      </c>
      <c r="G69" s="226">
        <f>SUM(G70:G74)</f>
        <v>0</v>
      </c>
      <c r="H69" s="120">
        <f t="shared" ref="H69:I69" si="59">SUM(H70:H74)</f>
        <v>0</v>
      </c>
      <c r="I69" s="114">
        <f t="shared" si="59"/>
        <v>0</v>
      </c>
      <c r="J69" s="120">
        <f>SUM(J70:J74)</f>
        <v>193</v>
      </c>
      <c r="K69" s="113">
        <f t="shared" ref="K69:L69" si="60">SUM(K70:K74)</f>
        <v>0</v>
      </c>
      <c r="L69" s="114">
        <f t="shared" si="60"/>
        <v>193</v>
      </c>
      <c r="M69" s="58">
        <f>SUM(M70:M74)</f>
        <v>0</v>
      </c>
      <c r="N69" s="113">
        <f t="shared" ref="N69:O69" si="61">SUM(N70:N74)</f>
        <v>0</v>
      </c>
      <c r="O69" s="114">
        <f t="shared" si="61"/>
        <v>0</v>
      </c>
      <c r="P69" s="111"/>
    </row>
    <row r="70" spans="1:16" ht="48" x14ac:dyDescent="0.25">
      <c r="A70" s="38">
        <v>1221</v>
      </c>
      <c r="B70" s="57" t="s">
        <v>297</v>
      </c>
      <c r="C70" s="58">
        <f t="shared" si="4"/>
        <v>15472</v>
      </c>
      <c r="D70" s="225">
        <v>14106</v>
      </c>
      <c r="E70" s="446">
        <v>1366</v>
      </c>
      <c r="F70" s="404">
        <f t="shared" ref="F70:F74" si="62">D70+E70</f>
        <v>15472</v>
      </c>
      <c r="G70" s="225"/>
      <c r="H70" s="257"/>
      <c r="I70" s="114">
        <f t="shared" ref="I70:I74" si="63">G70+H70</f>
        <v>0</v>
      </c>
      <c r="J70" s="257"/>
      <c r="K70" s="60"/>
      <c r="L70" s="114">
        <f t="shared" ref="L70:L74" si="64">J70+K70</f>
        <v>0</v>
      </c>
      <c r="M70" s="320"/>
      <c r="N70" s="60"/>
      <c r="O70" s="114">
        <f t="shared" ref="O70:O74" si="65">M70+N70</f>
        <v>0</v>
      </c>
      <c r="P70" s="362" t="s">
        <v>677</v>
      </c>
    </row>
    <row r="71" spans="1:16"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111"/>
    </row>
    <row r="73" spans="1:16" ht="36" x14ac:dyDescent="0.25">
      <c r="A73" s="38">
        <v>1227</v>
      </c>
      <c r="B73" s="57" t="s">
        <v>64</v>
      </c>
      <c r="C73" s="58">
        <f t="shared" si="4"/>
        <v>8395</v>
      </c>
      <c r="D73" s="225">
        <v>7897</v>
      </c>
      <c r="E73" s="446">
        <v>498</v>
      </c>
      <c r="F73" s="404">
        <f t="shared" si="62"/>
        <v>8395</v>
      </c>
      <c r="G73" s="225"/>
      <c r="H73" s="257"/>
      <c r="I73" s="114">
        <f t="shared" si="63"/>
        <v>0</v>
      </c>
      <c r="J73" s="257"/>
      <c r="K73" s="60"/>
      <c r="L73" s="114">
        <f t="shared" si="64"/>
        <v>0</v>
      </c>
      <c r="M73" s="320"/>
      <c r="N73" s="60"/>
      <c r="O73" s="114">
        <f t="shared" si="65"/>
        <v>0</v>
      </c>
      <c r="P73" s="362" t="s">
        <v>678</v>
      </c>
    </row>
    <row r="74" spans="1:16" ht="48" x14ac:dyDescent="0.25">
      <c r="A74" s="38">
        <v>1228</v>
      </c>
      <c r="B74" s="57" t="s">
        <v>298</v>
      </c>
      <c r="C74" s="58">
        <f t="shared" si="4"/>
        <v>693</v>
      </c>
      <c r="D74" s="225">
        <v>500</v>
      </c>
      <c r="E74" s="446"/>
      <c r="F74" s="404">
        <f t="shared" si="62"/>
        <v>500</v>
      </c>
      <c r="G74" s="225"/>
      <c r="H74" s="257"/>
      <c r="I74" s="114">
        <f t="shared" si="63"/>
        <v>0</v>
      </c>
      <c r="J74" s="257">
        <v>193</v>
      </c>
      <c r="K74" s="60"/>
      <c r="L74" s="114">
        <f t="shared" si="64"/>
        <v>193</v>
      </c>
      <c r="M74" s="320"/>
      <c r="N74" s="60"/>
      <c r="O74" s="114">
        <f t="shared" si="65"/>
        <v>0</v>
      </c>
      <c r="P74" s="111"/>
    </row>
    <row r="75" spans="1:16" x14ac:dyDescent="0.25">
      <c r="A75" s="101">
        <v>2000</v>
      </c>
      <c r="B75" s="101" t="s">
        <v>65</v>
      </c>
      <c r="C75" s="102">
        <f t="shared" si="4"/>
        <v>69389</v>
      </c>
      <c r="D75" s="222">
        <f>SUM(D76,D83,D130,D164,D165,D172)</f>
        <v>42196</v>
      </c>
      <c r="E75" s="439">
        <f t="shared" ref="E75:F75" si="66">SUM(E76,E83,E130,E164,E165,E172)</f>
        <v>4245</v>
      </c>
      <c r="F75" s="440">
        <f t="shared" si="66"/>
        <v>46441</v>
      </c>
      <c r="G75" s="222">
        <f>SUM(G76,G83,G130,G164,G165,G172)</f>
        <v>0</v>
      </c>
      <c r="H75" s="255">
        <f t="shared" ref="H75:I75" si="67">SUM(H76,H83,H130,H164,H165,H172)</f>
        <v>0</v>
      </c>
      <c r="I75" s="104">
        <f t="shared" si="67"/>
        <v>0</v>
      </c>
      <c r="J75" s="255">
        <f>SUM(J76,J83,J130,J164,J165,J172)</f>
        <v>21952</v>
      </c>
      <c r="K75" s="103">
        <f t="shared" ref="K75:L75" si="68">SUM(K76,K83,K130,K164,K165,K172)</f>
        <v>996</v>
      </c>
      <c r="L75" s="104">
        <f t="shared" si="68"/>
        <v>22948</v>
      </c>
      <c r="M75" s="102">
        <f>SUM(M76,M83,M130,M164,M165,M172)</f>
        <v>0</v>
      </c>
      <c r="N75" s="103">
        <f t="shared" ref="N75:O75" si="69">SUM(N76,N83,N130,N164,N165,N172)</f>
        <v>0</v>
      </c>
      <c r="O75" s="104">
        <f t="shared" si="69"/>
        <v>0</v>
      </c>
      <c r="P75" s="343"/>
    </row>
    <row r="76" spans="1:16" ht="24" x14ac:dyDescent="0.25">
      <c r="A76" s="45">
        <v>2100</v>
      </c>
      <c r="B76" s="105" t="s">
        <v>66</v>
      </c>
      <c r="C76" s="46">
        <f t="shared" si="4"/>
        <v>393</v>
      </c>
      <c r="D76" s="223">
        <f>SUM(D77,D80)</f>
        <v>393</v>
      </c>
      <c r="E76" s="441">
        <f t="shared" ref="E76:F76" si="70">SUM(E77,E80)</f>
        <v>0</v>
      </c>
      <c r="F76" s="408">
        <f t="shared" si="70"/>
        <v>393</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c r="E79" s="446"/>
      <c r="F79" s="404">
        <f t="shared" si="78"/>
        <v>0</v>
      </c>
      <c r="G79" s="225"/>
      <c r="H79" s="257"/>
      <c r="I79" s="114">
        <f t="shared" si="79"/>
        <v>0</v>
      </c>
      <c r="J79" s="257"/>
      <c r="K79" s="60"/>
      <c r="L79" s="114">
        <f t="shared" si="80"/>
        <v>0</v>
      </c>
      <c r="M79" s="320"/>
      <c r="N79" s="60"/>
      <c r="O79" s="114">
        <f t="shared" si="81"/>
        <v>0</v>
      </c>
      <c r="P79" s="111"/>
    </row>
    <row r="80" spans="1:16" ht="24" x14ac:dyDescent="0.25">
      <c r="A80" s="112">
        <v>2120</v>
      </c>
      <c r="B80" s="57" t="s">
        <v>70</v>
      </c>
      <c r="C80" s="58">
        <f t="shared" si="4"/>
        <v>393</v>
      </c>
      <c r="D80" s="226">
        <f>SUM(D81:D82)</f>
        <v>393</v>
      </c>
      <c r="E80" s="447">
        <f t="shared" ref="E80:F80" si="82">SUM(E81:E82)</f>
        <v>0</v>
      </c>
      <c r="F80" s="404">
        <f t="shared" si="82"/>
        <v>393</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x14ac:dyDescent="0.25">
      <c r="A81" s="38">
        <v>2121</v>
      </c>
      <c r="B81" s="57" t="s">
        <v>68</v>
      </c>
      <c r="C81" s="58">
        <f t="shared" si="4"/>
        <v>174</v>
      </c>
      <c r="D81" s="225">
        <v>174</v>
      </c>
      <c r="E81" s="446"/>
      <c r="F81" s="404">
        <f t="shared" ref="F81:F82" si="86">D81+E81</f>
        <v>174</v>
      </c>
      <c r="G81" s="225"/>
      <c r="H81" s="257"/>
      <c r="I81" s="114">
        <f t="shared" ref="I81:I82" si="87">G81+H81</f>
        <v>0</v>
      </c>
      <c r="J81" s="257"/>
      <c r="K81" s="60"/>
      <c r="L81" s="114">
        <f t="shared" ref="L81:L82" si="88">J81+K81</f>
        <v>0</v>
      </c>
      <c r="M81" s="320"/>
      <c r="N81" s="60"/>
      <c r="O81" s="114">
        <f t="shared" ref="O81:O82" si="89">M81+N81</f>
        <v>0</v>
      </c>
      <c r="P81" s="111"/>
    </row>
    <row r="82" spans="1:16" ht="24" x14ac:dyDescent="0.25">
      <c r="A82" s="38">
        <v>2122</v>
      </c>
      <c r="B82" s="57" t="s">
        <v>69</v>
      </c>
      <c r="C82" s="58">
        <f t="shared" si="4"/>
        <v>219</v>
      </c>
      <c r="D82" s="225">
        <v>219</v>
      </c>
      <c r="E82" s="446"/>
      <c r="F82" s="404">
        <f t="shared" si="86"/>
        <v>219</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49901</v>
      </c>
      <c r="D83" s="223">
        <f>SUM(D84,D89,D95,D103,D112,D116,D122,D128)</f>
        <v>33061</v>
      </c>
      <c r="E83" s="441">
        <f t="shared" ref="E83:F83" si="90">SUM(E84,E89,E95,E103,E112,E116,E122,E128)</f>
        <v>3541</v>
      </c>
      <c r="F83" s="408">
        <f t="shared" si="90"/>
        <v>36602</v>
      </c>
      <c r="G83" s="223">
        <f>SUM(G84,G89,G95,G103,G112,G116,G122,G128)</f>
        <v>0</v>
      </c>
      <c r="H83" s="106">
        <f t="shared" ref="H83:I83" si="91">SUM(H84,H89,H95,H103,H112,H116,H122,H128)</f>
        <v>0</v>
      </c>
      <c r="I83" s="117">
        <f t="shared" si="91"/>
        <v>0</v>
      </c>
      <c r="J83" s="106">
        <f>SUM(J84,J89,J95,J103,J112,J116,J122,J128)</f>
        <v>12303</v>
      </c>
      <c r="K83" s="50">
        <f t="shared" ref="K83:L83" si="92">SUM(K84,K89,K95,K103,K112,K116,K122,K128)</f>
        <v>996</v>
      </c>
      <c r="L83" s="117">
        <f t="shared" si="92"/>
        <v>13299</v>
      </c>
      <c r="M83" s="163">
        <f>SUM(M84,M89,M95,M103,M112,M116,M122,M128)</f>
        <v>0</v>
      </c>
      <c r="N83" s="164">
        <f t="shared" ref="N83:O83" si="93">SUM(N84,N89,N95,N103,N112,N116,N122,N128)</f>
        <v>0</v>
      </c>
      <c r="O83" s="165">
        <f t="shared" si="93"/>
        <v>0</v>
      </c>
      <c r="P83" s="383"/>
    </row>
    <row r="84" spans="1:16" ht="24" x14ac:dyDescent="0.25">
      <c r="A84" s="107">
        <v>2210</v>
      </c>
      <c r="B84" s="78" t="s">
        <v>72</v>
      </c>
      <c r="C84" s="84">
        <f t="shared" si="4"/>
        <v>3483</v>
      </c>
      <c r="D84" s="131">
        <f>SUM(D85:D88)</f>
        <v>1560</v>
      </c>
      <c r="E84" s="442">
        <f t="shared" ref="E84:F84" si="94">SUM(E85:E88)</f>
        <v>431</v>
      </c>
      <c r="F84" s="443">
        <f t="shared" si="94"/>
        <v>1991</v>
      </c>
      <c r="G84" s="131">
        <f>SUM(G85:G88)</f>
        <v>0</v>
      </c>
      <c r="H84" s="201">
        <f t="shared" ref="H84:I84" si="95">SUM(H85:H88)</f>
        <v>0</v>
      </c>
      <c r="I84" s="109">
        <f t="shared" si="95"/>
        <v>0</v>
      </c>
      <c r="J84" s="201">
        <f>SUM(J85:J88)</f>
        <v>1492</v>
      </c>
      <c r="K84" s="108">
        <f t="shared" ref="K84:L84" si="96">SUM(K85:K88)</f>
        <v>0</v>
      </c>
      <c r="L84" s="109">
        <f t="shared" si="96"/>
        <v>1492</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48" x14ac:dyDescent="0.25">
      <c r="A86" s="38">
        <v>2212</v>
      </c>
      <c r="B86" s="57" t="s">
        <v>74</v>
      </c>
      <c r="C86" s="58">
        <f t="shared" si="98"/>
        <v>2069</v>
      </c>
      <c r="D86" s="225">
        <v>751</v>
      </c>
      <c r="E86" s="446">
        <v>361</v>
      </c>
      <c r="F86" s="404">
        <f t="shared" si="99"/>
        <v>1112</v>
      </c>
      <c r="G86" s="225"/>
      <c r="H86" s="257"/>
      <c r="I86" s="114">
        <f t="shared" si="100"/>
        <v>0</v>
      </c>
      <c r="J86" s="257">
        <v>957</v>
      </c>
      <c r="K86" s="60"/>
      <c r="L86" s="114">
        <f t="shared" si="101"/>
        <v>957</v>
      </c>
      <c r="M86" s="320"/>
      <c r="N86" s="60"/>
      <c r="O86" s="114">
        <f t="shared" si="102"/>
        <v>0</v>
      </c>
      <c r="P86" s="362" t="s">
        <v>679</v>
      </c>
    </row>
    <row r="87" spans="1:16" ht="36" x14ac:dyDescent="0.25">
      <c r="A87" s="38">
        <v>2214</v>
      </c>
      <c r="B87" s="57" t="s">
        <v>75</v>
      </c>
      <c r="C87" s="58">
        <f t="shared" si="98"/>
        <v>1394</v>
      </c>
      <c r="D87" s="225">
        <v>809</v>
      </c>
      <c r="E87" s="446">
        <v>70</v>
      </c>
      <c r="F87" s="404">
        <f t="shared" si="99"/>
        <v>879</v>
      </c>
      <c r="G87" s="225"/>
      <c r="H87" s="257"/>
      <c r="I87" s="114">
        <f t="shared" si="100"/>
        <v>0</v>
      </c>
      <c r="J87" s="257">
        <v>515</v>
      </c>
      <c r="K87" s="60"/>
      <c r="L87" s="114">
        <f t="shared" si="101"/>
        <v>515</v>
      </c>
      <c r="M87" s="320"/>
      <c r="N87" s="60"/>
      <c r="O87" s="114">
        <f t="shared" si="102"/>
        <v>0</v>
      </c>
      <c r="P87" s="362" t="s">
        <v>680</v>
      </c>
    </row>
    <row r="88" spans="1:16" x14ac:dyDescent="0.25">
      <c r="A88" s="38">
        <v>2219</v>
      </c>
      <c r="B88" s="57" t="s">
        <v>76</v>
      </c>
      <c r="C88" s="58">
        <f t="shared" si="98"/>
        <v>20</v>
      </c>
      <c r="D88" s="225"/>
      <c r="E88" s="446"/>
      <c r="F88" s="404">
        <f t="shared" si="99"/>
        <v>0</v>
      </c>
      <c r="G88" s="225"/>
      <c r="H88" s="257"/>
      <c r="I88" s="114">
        <f t="shared" si="100"/>
        <v>0</v>
      </c>
      <c r="J88" s="257">
        <v>20</v>
      </c>
      <c r="K88" s="60"/>
      <c r="L88" s="114">
        <f t="shared" si="101"/>
        <v>20</v>
      </c>
      <c r="M88" s="320"/>
      <c r="N88" s="60"/>
      <c r="O88" s="114">
        <f t="shared" si="102"/>
        <v>0</v>
      </c>
      <c r="P88" s="111"/>
    </row>
    <row r="89" spans="1:16" ht="24" x14ac:dyDescent="0.25">
      <c r="A89" s="112">
        <v>2220</v>
      </c>
      <c r="B89" s="57" t="s">
        <v>77</v>
      </c>
      <c r="C89" s="58">
        <f t="shared" si="98"/>
        <v>33268</v>
      </c>
      <c r="D89" s="226">
        <f>SUM(D90:D94)</f>
        <v>21287</v>
      </c>
      <c r="E89" s="447">
        <f t="shared" ref="E89:F89" si="103">SUM(E90:E94)</f>
        <v>1814</v>
      </c>
      <c r="F89" s="404">
        <f t="shared" si="103"/>
        <v>23101</v>
      </c>
      <c r="G89" s="226">
        <f>SUM(G90:G94)</f>
        <v>0</v>
      </c>
      <c r="H89" s="120">
        <f t="shared" ref="H89:I89" si="104">SUM(H90:H94)</f>
        <v>0</v>
      </c>
      <c r="I89" s="114">
        <f t="shared" si="104"/>
        <v>0</v>
      </c>
      <c r="J89" s="120">
        <f>SUM(J90:J94)</f>
        <v>9171</v>
      </c>
      <c r="K89" s="113">
        <f t="shared" ref="K89:L89" si="105">SUM(K90:K94)</f>
        <v>996</v>
      </c>
      <c r="L89" s="114">
        <f t="shared" si="105"/>
        <v>10167</v>
      </c>
      <c r="M89" s="58">
        <f>SUM(M90:M94)</f>
        <v>0</v>
      </c>
      <c r="N89" s="113">
        <f t="shared" ref="N89:O89" si="106">SUM(N90:N94)</f>
        <v>0</v>
      </c>
      <c r="O89" s="114">
        <f t="shared" si="106"/>
        <v>0</v>
      </c>
      <c r="P89" s="111"/>
    </row>
    <row r="90" spans="1:16" ht="24" x14ac:dyDescent="0.25">
      <c r="A90" s="38">
        <v>2221</v>
      </c>
      <c r="B90" s="57" t="s">
        <v>289</v>
      </c>
      <c r="C90" s="58">
        <f t="shared" si="98"/>
        <v>12841</v>
      </c>
      <c r="D90" s="225">
        <v>8112</v>
      </c>
      <c r="E90" s="446">
        <v>980</v>
      </c>
      <c r="F90" s="404">
        <f t="shared" ref="F90:F94" si="107">D90+E90</f>
        <v>9092</v>
      </c>
      <c r="G90" s="225"/>
      <c r="H90" s="257"/>
      <c r="I90" s="114">
        <f t="shared" ref="I90:I94" si="108">G90+H90</f>
        <v>0</v>
      </c>
      <c r="J90" s="257">
        <v>2794</v>
      </c>
      <c r="K90" s="60">
        <v>955</v>
      </c>
      <c r="L90" s="114">
        <f t="shared" ref="L90:L94" si="109">J90+K90</f>
        <v>3749</v>
      </c>
      <c r="M90" s="320"/>
      <c r="N90" s="60"/>
      <c r="O90" s="114">
        <f t="shared" ref="O90:O94" si="110">M90+N90</f>
        <v>0</v>
      </c>
      <c r="P90" s="362" t="s">
        <v>681</v>
      </c>
    </row>
    <row r="91" spans="1:16" ht="48" x14ac:dyDescent="0.25">
      <c r="A91" s="38">
        <v>2222</v>
      </c>
      <c r="B91" s="57" t="s">
        <v>78</v>
      </c>
      <c r="C91" s="58">
        <f t="shared" si="98"/>
        <v>1550</v>
      </c>
      <c r="D91" s="225">
        <v>353</v>
      </c>
      <c r="E91" s="446">
        <v>177</v>
      </c>
      <c r="F91" s="404">
        <f t="shared" si="107"/>
        <v>530</v>
      </c>
      <c r="G91" s="225"/>
      <c r="H91" s="257"/>
      <c r="I91" s="114">
        <f t="shared" si="108"/>
        <v>0</v>
      </c>
      <c r="J91" s="257">
        <v>1000</v>
      </c>
      <c r="K91" s="60">
        <v>20</v>
      </c>
      <c r="L91" s="114">
        <f t="shared" si="109"/>
        <v>1020</v>
      </c>
      <c r="M91" s="320"/>
      <c r="N91" s="60"/>
      <c r="O91" s="114">
        <f t="shared" si="110"/>
        <v>0</v>
      </c>
      <c r="P91" s="362" t="s">
        <v>682</v>
      </c>
    </row>
    <row r="92" spans="1:16" ht="48" x14ac:dyDescent="0.25">
      <c r="A92" s="38">
        <v>2223</v>
      </c>
      <c r="B92" s="57" t="s">
        <v>79</v>
      </c>
      <c r="C92" s="58">
        <f t="shared" si="98"/>
        <v>18478</v>
      </c>
      <c r="D92" s="225">
        <v>12794</v>
      </c>
      <c r="E92" s="446">
        <v>594</v>
      </c>
      <c r="F92" s="404">
        <f t="shared" si="107"/>
        <v>13388</v>
      </c>
      <c r="G92" s="225"/>
      <c r="H92" s="257"/>
      <c r="I92" s="114">
        <f t="shared" si="108"/>
        <v>0</v>
      </c>
      <c r="J92" s="257">
        <v>5069</v>
      </c>
      <c r="K92" s="60">
        <v>21</v>
      </c>
      <c r="L92" s="114">
        <f t="shared" si="109"/>
        <v>5090</v>
      </c>
      <c r="M92" s="320"/>
      <c r="N92" s="60"/>
      <c r="O92" s="114">
        <f t="shared" si="110"/>
        <v>0</v>
      </c>
      <c r="P92" s="362" t="s">
        <v>683</v>
      </c>
    </row>
    <row r="93" spans="1:16" ht="48" x14ac:dyDescent="0.25">
      <c r="A93" s="38">
        <v>2224</v>
      </c>
      <c r="B93" s="57" t="s">
        <v>299</v>
      </c>
      <c r="C93" s="58">
        <f t="shared" si="98"/>
        <v>399</v>
      </c>
      <c r="D93" s="225">
        <v>28</v>
      </c>
      <c r="E93" s="446">
        <v>63</v>
      </c>
      <c r="F93" s="404">
        <f t="shared" si="107"/>
        <v>91</v>
      </c>
      <c r="G93" s="225"/>
      <c r="H93" s="257"/>
      <c r="I93" s="114">
        <f t="shared" si="108"/>
        <v>0</v>
      </c>
      <c r="J93" s="257">
        <v>308</v>
      </c>
      <c r="K93" s="60"/>
      <c r="L93" s="114">
        <f t="shared" si="109"/>
        <v>308</v>
      </c>
      <c r="M93" s="320"/>
      <c r="N93" s="60"/>
      <c r="O93" s="114">
        <f t="shared" si="110"/>
        <v>0</v>
      </c>
      <c r="P93" s="362" t="s">
        <v>684</v>
      </c>
    </row>
    <row r="94" spans="1:16"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111"/>
    </row>
    <row r="95" spans="1:16" ht="36" x14ac:dyDescent="0.25">
      <c r="A95" s="112">
        <v>2230</v>
      </c>
      <c r="B95" s="57" t="s">
        <v>81</v>
      </c>
      <c r="C95" s="58">
        <f t="shared" si="98"/>
        <v>590</v>
      </c>
      <c r="D95" s="226">
        <f>SUM(D96:D102)</f>
        <v>230</v>
      </c>
      <c r="E95" s="447">
        <f t="shared" ref="E95:F95" si="111">SUM(E96:E102)</f>
        <v>0</v>
      </c>
      <c r="F95" s="404">
        <f t="shared" si="111"/>
        <v>230</v>
      </c>
      <c r="G95" s="226">
        <f>SUM(G96:G102)</f>
        <v>0</v>
      </c>
      <c r="H95" s="120">
        <f t="shared" ref="H95:I95" si="112">SUM(H96:H102)</f>
        <v>0</v>
      </c>
      <c r="I95" s="114">
        <f t="shared" si="112"/>
        <v>0</v>
      </c>
      <c r="J95" s="120">
        <f>SUM(J96:J102)</f>
        <v>360</v>
      </c>
      <c r="K95" s="113">
        <f t="shared" ref="K95:L95" si="113">SUM(K96:K102)</f>
        <v>0</v>
      </c>
      <c r="L95" s="114">
        <f t="shared" si="113"/>
        <v>360</v>
      </c>
      <c r="M95" s="58">
        <f>SUM(M96:M102)</f>
        <v>0</v>
      </c>
      <c r="N95" s="113">
        <f t="shared" ref="N95:O95" si="114">SUM(N96:N102)</f>
        <v>0</v>
      </c>
      <c r="O95" s="114">
        <f t="shared" si="114"/>
        <v>0</v>
      </c>
      <c r="P95" s="111"/>
    </row>
    <row r="96" spans="1:16" ht="24" hidden="1" x14ac:dyDescent="0.25">
      <c r="A96" s="38">
        <v>2231</v>
      </c>
      <c r="B96" s="57" t="s">
        <v>82</v>
      </c>
      <c r="C96" s="58">
        <f t="shared" si="98"/>
        <v>0</v>
      </c>
      <c r="D96" s="225"/>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c r="E100" s="446"/>
      <c r="F100" s="404">
        <f t="shared" si="115"/>
        <v>0</v>
      </c>
      <c r="G100" s="225"/>
      <c r="H100" s="257"/>
      <c r="I100" s="114">
        <f t="shared" si="116"/>
        <v>0</v>
      </c>
      <c r="J100" s="257"/>
      <c r="K100" s="60"/>
      <c r="L100" s="114">
        <f t="shared" si="117"/>
        <v>0</v>
      </c>
      <c r="M100" s="320"/>
      <c r="N100" s="60"/>
      <c r="O100" s="114">
        <f t="shared" si="118"/>
        <v>0</v>
      </c>
      <c r="P100" s="111"/>
    </row>
    <row r="101" spans="1:16" x14ac:dyDescent="0.25">
      <c r="A101" s="38">
        <v>2236</v>
      </c>
      <c r="B101" s="57" t="s">
        <v>87</v>
      </c>
      <c r="C101" s="58">
        <f t="shared" si="98"/>
        <v>164</v>
      </c>
      <c r="D101" s="225"/>
      <c r="E101" s="446"/>
      <c r="F101" s="404">
        <f t="shared" si="115"/>
        <v>0</v>
      </c>
      <c r="G101" s="225"/>
      <c r="H101" s="257"/>
      <c r="I101" s="114">
        <f t="shared" si="116"/>
        <v>0</v>
      </c>
      <c r="J101" s="257">
        <v>164</v>
      </c>
      <c r="K101" s="60"/>
      <c r="L101" s="114">
        <f t="shared" si="117"/>
        <v>164</v>
      </c>
      <c r="M101" s="320"/>
      <c r="N101" s="60"/>
      <c r="O101" s="114">
        <f t="shared" si="118"/>
        <v>0</v>
      </c>
      <c r="P101" s="111"/>
    </row>
    <row r="102" spans="1:16" ht="24" x14ac:dyDescent="0.25">
      <c r="A102" s="38">
        <v>2239</v>
      </c>
      <c r="B102" s="57" t="s">
        <v>88</v>
      </c>
      <c r="C102" s="58">
        <f t="shared" si="98"/>
        <v>426</v>
      </c>
      <c r="D102" s="225">
        <v>230</v>
      </c>
      <c r="E102" s="446"/>
      <c r="F102" s="404">
        <f t="shared" si="115"/>
        <v>230</v>
      </c>
      <c r="G102" s="225"/>
      <c r="H102" s="257"/>
      <c r="I102" s="114">
        <f t="shared" si="116"/>
        <v>0</v>
      </c>
      <c r="J102" s="257">
        <v>196</v>
      </c>
      <c r="K102" s="60"/>
      <c r="L102" s="114">
        <f t="shared" si="117"/>
        <v>196</v>
      </c>
      <c r="M102" s="320"/>
      <c r="N102" s="60"/>
      <c r="O102" s="114">
        <f t="shared" si="118"/>
        <v>0</v>
      </c>
      <c r="P102" s="111"/>
    </row>
    <row r="103" spans="1:16" ht="36" x14ac:dyDescent="0.25">
      <c r="A103" s="112">
        <v>2240</v>
      </c>
      <c r="B103" s="57" t="s">
        <v>89</v>
      </c>
      <c r="C103" s="58">
        <f t="shared" si="98"/>
        <v>10037</v>
      </c>
      <c r="D103" s="226">
        <f>SUM(D104:D111)</f>
        <v>8360</v>
      </c>
      <c r="E103" s="447">
        <f t="shared" ref="E103:F103" si="119">SUM(E104:E111)</f>
        <v>1292</v>
      </c>
      <c r="F103" s="404">
        <f t="shared" si="119"/>
        <v>9652</v>
      </c>
      <c r="G103" s="226">
        <f>SUM(G104:G111)</f>
        <v>0</v>
      </c>
      <c r="H103" s="120">
        <f t="shared" ref="H103:I103" si="120">SUM(H104:H111)</f>
        <v>0</v>
      </c>
      <c r="I103" s="114">
        <f t="shared" si="120"/>
        <v>0</v>
      </c>
      <c r="J103" s="120">
        <f>SUM(J104:J111)</f>
        <v>385</v>
      </c>
      <c r="K103" s="113">
        <f t="shared" ref="K103:L103" si="121">SUM(K104:K111)</f>
        <v>0</v>
      </c>
      <c r="L103" s="114">
        <f t="shared" si="121"/>
        <v>385</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111"/>
    </row>
    <row r="106" spans="1:16" ht="24" x14ac:dyDescent="0.25">
      <c r="A106" s="38">
        <v>2243</v>
      </c>
      <c r="B106" s="57" t="s">
        <v>92</v>
      </c>
      <c r="C106" s="58">
        <f t="shared" si="98"/>
        <v>432</v>
      </c>
      <c r="D106" s="225">
        <v>100</v>
      </c>
      <c r="E106" s="446"/>
      <c r="F106" s="404">
        <f t="shared" si="123"/>
        <v>100</v>
      </c>
      <c r="G106" s="225"/>
      <c r="H106" s="257"/>
      <c r="I106" s="114">
        <f t="shared" si="124"/>
        <v>0</v>
      </c>
      <c r="J106" s="257">
        <v>332</v>
      </c>
      <c r="K106" s="60"/>
      <c r="L106" s="114">
        <f t="shared" si="125"/>
        <v>332</v>
      </c>
      <c r="M106" s="320"/>
      <c r="N106" s="60"/>
      <c r="O106" s="114">
        <f t="shared" si="126"/>
        <v>0</v>
      </c>
      <c r="P106" s="111"/>
    </row>
    <row r="107" spans="1:16" ht="216" x14ac:dyDescent="0.25">
      <c r="A107" s="38">
        <v>2244</v>
      </c>
      <c r="B107" s="57" t="s">
        <v>93</v>
      </c>
      <c r="C107" s="58">
        <f t="shared" si="98"/>
        <v>9552</v>
      </c>
      <c r="D107" s="225">
        <v>8260</v>
      </c>
      <c r="E107" s="446">
        <v>1292</v>
      </c>
      <c r="F107" s="404">
        <f t="shared" si="123"/>
        <v>9552</v>
      </c>
      <c r="G107" s="225"/>
      <c r="H107" s="257"/>
      <c r="I107" s="114">
        <f t="shared" si="124"/>
        <v>0</v>
      </c>
      <c r="J107" s="257"/>
      <c r="K107" s="60"/>
      <c r="L107" s="114">
        <f t="shared" si="125"/>
        <v>0</v>
      </c>
      <c r="M107" s="320"/>
      <c r="N107" s="60"/>
      <c r="O107" s="114">
        <f t="shared" si="126"/>
        <v>0</v>
      </c>
      <c r="P107" s="362" t="s">
        <v>685</v>
      </c>
    </row>
    <row r="108" spans="1:16"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c r="E110" s="446"/>
      <c r="F110" s="404">
        <f t="shared" si="123"/>
        <v>0</v>
      </c>
      <c r="G110" s="225"/>
      <c r="H110" s="257"/>
      <c r="I110" s="114">
        <f t="shared" si="124"/>
        <v>0</v>
      </c>
      <c r="J110" s="257"/>
      <c r="K110" s="60"/>
      <c r="L110" s="114">
        <f t="shared" si="125"/>
        <v>0</v>
      </c>
      <c r="M110" s="320"/>
      <c r="N110" s="60"/>
      <c r="O110" s="114">
        <f t="shared" si="126"/>
        <v>0</v>
      </c>
      <c r="P110" s="111"/>
    </row>
    <row r="111" spans="1:16" ht="24" x14ac:dyDescent="0.25">
      <c r="A111" s="38">
        <v>2249</v>
      </c>
      <c r="B111" s="57" t="s">
        <v>96</v>
      </c>
      <c r="C111" s="58">
        <f t="shared" si="98"/>
        <v>53</v>
      </c>
      <c r="D111" s="225"/>
      <c r="E111" s="446"/>
      <c r="F111" s="404">
        <f t="shared" si="123"/>
        <v>0</v>
      </c>
      <c r="G111" s="225"/>
      <c r="H111" s="257"/>
      <c r="I111" s="114">
        <f t="shared" si="124"/>
        <v>0</v>
      </c>
      <c r="J111" s="257">
        <v>53</v>
      </c>
      <c r="K111" s="60"/>
      <c r="L111" s="114">
        <f t="shared" si="125"/>
        <v>53</v>
      </c>
      <c r="M111" s="320"/>
      <c r="N111" s="60"/>
      <c r="O111" s="114">
        <f t="shared" si="126"/>
        <v>0</v>
      </c>
      <c r="P111" s="111"/>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111"/>
    </row>
    <row r="115" spans="1:16" ht="24" hidden="1" x14ac:dyDescent="0.25">
      <c r="A115" s="38">
        <v>2259</v>
      </c>
      <c r="B115" s="57" t="s">
        <v>100</v>
      </c>
      <c r="C115" s="58">
        <f t="shared" si="98"/>
        <v>0</v>
      </c>
      <c r="D115" s="225"/>
      <c r="E115" s="446"/>
      <c r="F115" s="404">
        <f t="shared" si="131"/>
        <v>0</v>
      </c>
      <c r="G115" s="225"/>
      <c r="H115" s="257"/>
      <c r="I115" s="114">
        <f t="shared" si="132"/>
        <v>0</v>
      </c>
      <c r="J115" s="257"/>
      <c r="K115" s="60"/>
      <c r="L115" s="114">
        <f t="shared" si="133"/>
        <v>0</v>
      </c>
      <c r="M115" s="320"/>
      <c r="N115" s="60"/>
      <c r="O115" s="114">
        <f t="shared" si="134"/>
        <v>0</v>
      </c>
      <c r="P115" s="111"/>
    </row>
    <row r="116" spans="1:16" x14ac:dyDescent="0.25">
      <c r="A116" s="112">
        <v>2260</v>
      </c>
      <c r="B116" s="57" t="s">
        <v>101</v>
      </c>
      <c r="C116" s="58">
        <f t="shared" si="98"/>
        <v>1965</v>
      </c>
      <c r="D116" s="226">
        <f>SUM(D117:D121)</f>
        <v>1206</v>
      </c>
      <c r="E116" s="447">
        <f t="shared" ref="E116:F116" si="135">SUM(E117:E121)</f>
        <v>4</v>
      </c>
      <c r="F116" s="404">
        <f t="shared" si="135"/>
        <v>1210</v>
      </c>
      <c r="G116" s="226">
        <f>SUM(G117:G121)</f>
        <v>0</v>
      </c>
      <c r="H116" s="120">
        <f t="shared" ref="H116:I116" si="136">SUM(H117:H121)</f>
        <v>0</v>
      </c>
      <c r="I116" s="114">
        <f t="shared" si="136"/>
        <v>0</v>
      </c>
      <c r="J116" s="120">
        <f>SUM(J117:J121)</f>
        <v>755</v>
      </c>
      <c r="K116" s="113">
        <f t="shared" ref="K116:L116" si="137">SUM(K117:K121)</f>
        <v>0</v>
      </c>
      <c r="L116" s="114">
        <f t="shared" si="137"/>
        <v>755</v>
      </c>
      <c r="M116" s="58">
        <f>SUM(M117:M121)</f>
        <v>0</v>
      </c>
      <c r="N116" s="113">
        <f t="shared" ref="N116:O116" si="138">SUM(N117:N121)</f>
        <v>0</v>
      </c>
      <c r="O116" s="114">
        <f t="shared" si="138"/>
        <v>0</v>
      </c>
      <c r="P116" s="111"/>
    </row>
    <row r="117" spans="1:16" x14ac:dyDescent="0.25">
      <c r="A117" s="38">
        <v>2261</v>
      </c>
      <c r="B117" s="57" t="s">
        <v>102</v>
      </c>
      <c r="C117" s="58">
        <f t="shared" si="98"/>
        <v>331</v>
      </c>
      <c r="D117" s="225"/>
      <c r="E117" s="446"/>
      <c r="F117" s="404">
        <f t="shared" ref="F117:F121" si="139">D117+E117</f>
        <v>0</v>
      </c>
      <c r="G117" s="225"/>
      <c r="H117" s="257"/>
      <c r="I117" s="114">
        <f t="shared" ref="I117:I121" si="140">G117+H117</f>
        <v>0</v>
      </c>
      <c r="J117" s="257">
        <v>331</v>
      </c>
      <c r="K117" s="60"/>
      <c r="L117" s="114">
        <f t="shared" ref="L117:L121" si="141">J117+K117</f>
        <v>331</v>
      </c>
      <c r="M117" s="320"/>
      <c r="N117" s="60"/>
      <c r="O117" s="114">
        <f t="shared" ref="O117:O121" si="142">M117+N117</f>
        <v>0</v>
      </c>
      <c r="P117" s="111"/>
    </row>
    <row r="118" spans="1:16" x14ac:dyDescent="0.25">
      <c r="A118" s="38">
        <v>2262</v>
      </c>
      <c r="B118" s="57" t="s">
        <v>103</v>
      </c>
      <c r="C118" s="58">
        <f t="shared" si="98"/>
        <v>300</v>
      </c>
      <c r="D118" s="225"/>
      <c r="E118" s="446"/>
      <c r="F118" s="404">
        <f t="shared" si="139"/>
        <v>0</v>
      </c>
      <c r="G118" s="225"/>
      <c r="H118" s="257"/>
      <c r="I118" s="114">
        <f t="shared" si="140"/>
        <v>0</v>
      </c>
      <c r="J118" s="257">
        <v>300</v>
      </c>
      <c r="K118" s="60"/>
      <c r="L118" s="114">
        <f t="shared" si="141"/>
        <v>300</v>
      </c>
      <c r="M118" s="320"/>
      <c r="N118" s="60"/>
      <c r="O118" s="114">
        <f t="shared" si="142"/>
        <v>0</v>
      </c>
      <c r="P118" s="362"/>
    </row>
    <row r="119" spans="1:16" x14ac:dyDescent="0.25">
      <c r="A119" s="38">
        <v>2263</v>
      </c>
      <c r="B119" s="57" t="s">
        <v>104</v>
      </c>
      <c r="C119" s="58">
        <f t="shared" si="98"/>
        <v>1187</v>
      </c>
      <c r="D119" s="225">
        <v>1187</v>
      </c>
      <c r="E119" s="446"/>
      <c r="F119" s="404">
        <f t="shared" si="139"/>
        <v>1187</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c r="E120" s="446"/>
      <c r="F120" s="404">
        <f t="shared" si="139"/>
        <v>0</v>
      </c>
      <c r="G120" s="225"/>
      <c r="H120" s="257"/>
      <c r="I120" s="114">
        <f t="shared" si="140"/>
        <v>0</v>
      </c>
      <c r="J120" s="257"/>
      <c r="K120" s="60"/>
      <c r="L120" s="114">
        <f t="shared" si="141"/>
        <v>0</v>
      </c>
      <c r="M120" s="320"/>
      <c r="N120" s="60"/>
      <c r="O120" s="114">
        <f t="shared" si="142"/>
        <v>0</v>
      </c>
      <c r="P120" s="111"/>
    </row>
    <row r="121" spans="1:16" ht="48" x14ac:dyDescent="0.25">
      <c r="A121" s="38">
        <v>2269</v>
      </c>
      <c r="B121" s="57" t="s">
        <v>106</v>
      </c>
      <c r="C121" s="58">
        <f t="shared" si="98"/>
        <v>147</v>
      </c>
      <c r="D121" s="225">
        <v>19</v>
      </c>
      <c r="E121" s="446">
        <v>4</v>
      </c>
      <c r="F121" s="404">
        <f t="shared" si="139"/>
        <v>23</v>
      </c>
      <c r="G121" s="225"/>
      <c r="H121" s="257"/>
      <c r="I121" s="114">
        <f t="shared" si="140"/>
        <v>0</v>
      </c>
      <c r="J121" s="257">
        <v>124</v>
      </c>
      <c r="K121" s="60"/>
      <c r="L121" s="114">
        <f t="shared" si="141"/>
        <v>124</v>
      </c>
      <c r="M121" s="320"/>
      <c r="N121" s="60"/>
      <c r="O121" s="114">
        <f t="shared" si="142"/>
        <v>0</v>
      </c>
      <c r="P121" s="362" t="s">
        <v>686</v>
      </c>
    </row>
    <row r="122" spans="1:16" x14ac:dyDescent="0.25">
      <c r="A122" s="112">
        <v>2270</v>
      </c>
      <c r="B122" s="57" t="s">
        <v>107</v>
      </c>
      <c r="C122" s="58">
        <f t="shared" si="98"/>
        <v>558</v>
      </c>
      <c r="D122" s="226">
        <f>SUM(D123:D127)</f>
        <v>418</v>
      </c>
      <c r="E122" s="447">
        <f t="shared" ref="E122:F122" si="143">SUM(E123:E127)</f>
        <v>0</v>
      </c>
      <c r="F122" s="404">
        <f t="shared" si="143"/>
        <v>418</v>
      </c>
      <c r="G122" s="226">
        <f>SUM(G123:G127)</f>
        <v>0</v>
      </c>
      <c r="H122" s="120">
        <f t="shared" ref="H122:I122" si="144">SUM(H123:H127)</f>
        <v>0</v>
      </c>
      <c r="I122" s="114">
        <f t="shared" si="144"/>
        <v>0</v>
      </c>
      <c r="J122" s="120">
        <f>SUM(J123:J127)</f>
        <v>140</v>
      </c>
      <c r="K122" s="113">
        <f t="shared" ref="K122:L122" si="145">SUM(K123:K127)</f>
        <v>0</v>
      </c>
      <c r="L122" s="114">
        <f t="shared" si="145"/>
        <v>140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5">
      <c r="A125" s="38">
        <v>2275</v>
      </c>
      <c r="B125" s="57" t="s">
        <v>109</v>
      </c>
      <c r="C125" s="58">
        <f t="shared" si="98"/>
        <v>0</v>
      </c>
      <c r="D125" s="225"/>
      <c r="E125" s="446"/>
      <c r="F125" s="404">
        <f t="shared" si="147"/>
        <v>0</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111"/>
    </row>
    <row r="127" spans="1:16" ht="24" x14ac:dyDescent="0.25">
      <c r="A127" s="38">
        <v>2279</v>
      </c>
      <c r="B127" s="57" t="s">
        <v>111</v>
      </c>
      <c r="C127" s="58">
        <f t="shared" si="98"/>
        <v>558</v>
      </c>
      <c r="D127" s="225">
        <v>418</v>
      </c>
      <c r="E127" s="446"/>
      <c r="F127" s="404">
        <f t="shared" si="147"/>
        <v>418</v>
      </c>
      <c r="G127" s="225"/>
      <c r="H127" s="257"/>
      <c r="I127" s="114">
        <f t="shared" si="148"/>
        <v>0</v>
      </c>
      <c r="J127" s="257">
        <v>140</v>
      </c>
      <c r="K127" s="60"/>
      <c r="L127" s="114">
        <f t="shared" si="149"/>
        <v>140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5">
      <c r="A130" s="45">
        <v>2300</v>
      </c>
      <c r="B130" s="105" t="s">
        <v>113</v>
      </c>
      <c r="C130" s="46">
        <f t="shared" si="98"/>
        <v>19059</v>
      </c>
      <c r="D130" s="223">
        <f>SUM(D131,D136,D140,D141,D144,D151,D159,D160,D163)</f>
        <v>8706</v>
      </c>
      <c r="E130" s="441">
        <f t="shared" ref="E130:F130" si="152">SUM(E131,E136,E140,E141,E144,E151,E159,E160,E163)</f>
        <v>704</v>
      </c>
      <c r="F130" s="408">
        <f t="shared" si="152"/>
        <v>9410</v>
      </c>
      <c r="G130" s="223">
        <f>SUM(G131,G136,G140,G141,G144,G151,G159,G160,G163)</f>
        <v>0</v>
      </c>
      <c r="H130" s="106">
        <f t="shared" ref="H130:I130" si="153">SUM(H131,H136,H140,H141,H144,H151,H159,H160,H163)</f>
        <v>0</v>
      </c>
      <c r="I130" s="117">
        <f t="shared" si="153"/>
        <v>0</v>
      </c>
      <c r="J130" s="106">
        <f>SUM(J131,J136,J140,J141,J144,J151,J159,J160,J163)</f>
        <v>9649</v>
      </c>
      <c r="K130" s="50">
        <f t="shared" ref="K130:L130" si="154">SUM(K131,K136,K140,K141,K144,K151,K159,K160,K163)</f>
        <v>0</v>
      </c>
      <c r="L130" s="117">
        <f t="shared" si="154"/>
        <v>9649</v>
      </c>
      <c r="M130" s="46">
        <f>SUM(M131,M136,M140,M141,M144,M151,M159,M160,M163)</f>
        <v>0</v>
      </c>
      <c r="N130" s="50">
        <f t="shared" ref="N130:O130" si="155">SUM(N131,N136,N140,N141,N144,N151,N159,N160,N163)</f>
        <v>0</v>
      </c>
      <c r="O130" s="117">
        <f t="shared" si="155"/>
        <v>0</v>
      </c>
      <c r="P130" s="122"/>
    </row>
    <row r="131" spans="1:16" ht="24" x14ac:dyDescent="0.25">
      <c r="A131" s="736">
        <v>2310</v>
      </c>
      <c r="B131" s="52" t="s">
        <v>114</v>
      </c>
      <c r="C131" s="53">
        <f t="shared" si="98"/>
        <v>3455</v>
      </c>
      <c r="D131" s="228">
        <f t="shared" ref="D131:O131" si="156">SUM(D132:D135)</f>
        <v>2849</v>
      </c>
      <c r="E131" s="449">
        <f t="shared" si="156"/>
        <v>404</v>
      </c>
      <c r="F131" s="445">
        <f t="shared" si="156"/>
        <v>3253</v>
      </c>
      <c r="G131" s="228">
        <f t="shared" si="156"/>
        <v>0</v>
      </c>
      <c r="H131" s="259">
        <f t="shared" si="156"/>
        <v>0</v>
      </c>
      <c r="I131" s="119">
        <f t="shared" si="156"/>
        <v>0</v>
      </c>
      <c r="J131" s="259">
        <f t="shared" si="156"/>
        <v>202</v>
      </c>
      <c r="K131" s="118">
        <f t="shared" si="156"/>
        <v>0</v>
      </c>
      <c r="L131" s="119">
        <f t="shared" si="156"/>
        <v>202</v>
      </c>
      <c r="M131" s="53">
        <f t="shared" si="156"/>
        <v>0</v>
      </c>
      <c r="N131" s="118">
        <f t="shared" si="156"/>
        <v>0</v>
      </c>
      <c r="O131" s="119">
        <f t="shared" si="156"/>
        <v>0</v>
      </c>
      <c r="P131" s="110"/>
    </row>
    <row r="132" spans="1:16" ht="24" x14ac:dyDescent="0.25">
      <c r="A132" s="38">
        <v>2311</v>
      </c>
      <c r="B132" s="57" t="s">
        <v>115</v>
      </c>
      <c r="C132" s="58">
        <f t="shared" si="98"/>
        <v>1850</v>
      </c>
      <c r="D132" s="225">
        <v>1750</v>
      </c>
      <c r="E132" s="446">
        <v>100</v>
      </c>
      <c r="F132" s="404">
        <f t="shared" ref="F132:F135" si="157">D132+E132</f>
        <v>1850</v>
      </c>
      <c r="G132" s="225"/>
      <c r="H132" s="257"/>
      <c r="I132" s="114">
        <f t="shared" ref="I132:I135" si="158">G132+H132</f>
        <v>0</v>
      </c>
      <c r="J132" s="257"/>
      <c r="K132" s="60"/>
      <c r="L132" s="114">
        <f t="shared" ref="L132:L135" si="159">J132+K132</f>
        <v>0</v>
      </c>
      <c r="M132" s="320"/>
      <c r="N132" s="60"/>
      <c r="O132" s="114">
        <f t="shared" ref="O132:O135" si="160">M132+N132</f>
        <v>0</v>
      </c>
      <c r="P132" s="362" t="s">
        <v>687</v>
      </c>
    </row>
    <row r="133" spans="1:16" ht="48" x14ac:dyDescent="0.25">
      <c r="A133" s="38">
        <v>2312</v>
      </c>
      <c r="B133" s="57" t="s">
        <v>116</v>
      </c>
      <c r="C133" s="58">
        <f t="shared" si="98"/>
        <v>1021</v>
      </c>
      <c r="D133" s="225">
        <v>717</v>
      </c>
      <c r="E133" s="446">
        <v>304</v>
      </c>
      <c r="F133" s="404">
        <f t="shared" si="157"/>
        <v>1021</v>
      </c>
      <c r="G133" s="225"/>
      <c r="H133" s="257"/>
      <c r="I133" s="114">
        <f t="shared" si="158"/>
        <v>0</v>
      </c>
      <c r="J133" s="257"/>
      <c r="K133" s="60"/>
      <c r="L133" s="114">
        <f t="shared" si="159"/>
        <v>0</v>
      </c>
      <c r="M133" s="320"/>
      <c r="N133" s="60"/>
      <c r="O133" s="114">
        <f t="shared" si="160"/>
        <v>0</v>
      </c>
      <c r="P133" s="362" t="s">
        <v>655</v>
      </c>
    </row>
    <row r="134" spans="1:16" hidden="1" x14ac:dyDescent="0.25">
      <c r="A134" s="38">
        <v>2313</v>
      </c>
      <c r="B134" s="57" t="s">
        <v>117</v>
      </c>
      <c r="C134" s="58">
        <f t="shared" si="98"/>
        <v>0</v>
      </c>
      <c r="D134" s="225"/>
      <c r="E134" s="446"/>
      <c r="F134" s="404">
        <f t="shared" si="157"/>
        <v>0</v>
      </c>
      <c r="G134" s="225"/>
      <c r="H134" s="257"/>
      <c r="I134" s="114">
        <f t="shared" si="158"/>
        <v>0</v>
      </c>
      <c r="J134" s="257"/>
      <c r="K134" s="60"/>
      <c r="L134" s="114">
        <f t="shared" si="159"/>
        <v>0</v>
      </c>
      <c r="M134" s="320"/>
      <c r="N134" s="60"/>
      <c r="O134" s="114">
        <f t="shared" si="160"/>
        <v>0</v>
      </c>
      <c r="P134" s="111"/>
    </row>
    <row r="135" spans="1:16" ht="36" customHeight="1" x14ac:dyDescent="0.25">
      <c r="A135" s="38">
        <v>2314</v>
      </c>
      <c r="B135" s="57" t="s">
        <v>291</v>
      </c>
      <c r="C135" s="58">
        <f t="shared" si="98"/>
        <v>584</v>
      </c>
      <c r="D135" s="225">
        <v>382</v>
      </c>
      <c r="E135" s="446"/>
      <c r="F135" s="404">
        <f t="shared" si="157"/>
        <v>382</v>
      </c>
      <c r="G135" s="225"/>
      <c r="H135" s="257"/>
      <c r="I135" s="114">
        <f t="shared" si="158"/>
        <v>0</v>
      </c>
      <c r="J135" s="257">
        <v>202</v>
      </c>
      <c r="K135" s="60"/>
      <c r="L135" s="114">
        <f t="shared" si="159"/>
        <v>202</v>
      </c>
      <c r="M135" s="320"/>
      <c r="N135" s="60"/>
      <c r="O135" s="114">
        <f t="shared" si="160"/>
        <v>0</v>
      </c>
      <c r="P135" s="111"/>
    </row>
    <row r="136" spans="1:16" x14ac:dyDescent="0.25">
      <c r="A136" s="112">
        <v>2320</v>
      </c>
      <c r="B136" s="57" t="s">
        <v>118</v>
      </c>
      <c r="C136" s="58">
        <f t="shared" si="98"/>
        <v>3018</v>
      </c>
      <c r="D136" s="226">
        <f>SUM(D137:D139)</f>
        <v>2200</v>
      </c>
      <c r="E136" s="447">
        <f t="shared" ref="E136:F136" si="161">SUM(E137:E139)</f>
        <v>0</v>
      </c>
      <c r="F136" s="404">
        <f t="shared" si="161"/>
        <v>2200</v>
      </c>
      <c r="G136" s="226">
        <f>SUM(G137:G139)</f>
        <v>0</v>
      </c>
      <c r="H136" s="120">
        <f t="shared" ref="H136:I136" si="162">SUM(H137:H139)</f>
        <v>0</v>
      </c>
      <c r="I136" s="114">
        <f t="shared" si="162"/>
        <v>0</v>
      </c>
      <c r="J136" s="120">
        <f>SUM(J137:J139)</f>
        <v>818</v>
      </c>
      <c r="K136" s="113">
        <f t="shared" ref="K136:L136" si="163">SUM(K137:K139)</f>
        <v>0</v>
      </c>
      <c r="L136" s="114">
        <f t="shared" si="163"/>
        <v>818</v>
      </c>
      <c r="M136" s="58">
        <f>SUM(M137:M139)</f>
        <v>0</v>
      </c>
      <c r="N136" s="113">
        <f t="shared" ref="N136:O136" si="164">SUM(N137:N139)</f>
        <v>0</v>
      </c>
      <c r="O136" s="114">
        <f t="shared" si="164"/>
        <v>0</v>
      </c>
      <c r="P136" s="111"/>
    </row>
    <row r="137" spans="1:16" x14ac:dyDescent="0.25">
      <c r="A137" s="38">
        <v>2321</v>
      </c>
      <c r="B137" s="57" t="s">
        <v>119</v>
      </c>
      <c r="C137" s="58">
        <f t="shared" si="98"/>
        <v>2387</v>
      </c>
      <c r="D137" s="225">
        <v>1569</v>
      </c>
      <c r="E137" s="446"/>
      <c r="F137" s="404">
        <f t="shared" ref="F137:F140" si="165">D137+E137</f>
        <v>1569</v>
      </c>
      <c r="G137" s="225"/>
      <c r="H137" s="257"/>
      <c r="I137" s="114">
        <f t="shared" ref="I137:I140" si="166">G137+H137</f>
        <v>0</v>
      </c>
      <c r="J137" s="257">
        <v>818</v>
      </c>
      <c r="K137" s="60"/>
      <c r="L137" s="114">
        <f t="shared" ref="L137:L140" si="167">J137+K137</f>
        <v>818</v>
      </c>
      <c r="M137" s="320"/>
      <c r="N137" s="60"/>
      <c r="O137" s="114">
        <f t="shared" ref="O137:O140" si="168">M137+N137</f>
        <v>0</v>
      </c>
      <c r="P137" s="111"/>
    </row>
    <row r="138" spans="1:16" x14ac:dyDescent="0.25">
      <c r="A138" s="38">
        <v>2322</v>
      </c>
      <c r="B138" s="57" t="s">
        <v>120</v>
      </c>
      <c r="C138" s="58">
        <f t="shared" si="98"/>
        <v>631</v>
      </c>
      <c r="D138" s="225">
        <v>631</v>
      </c>
      <c r="E138" s="446"/>
      <c r="F138" s="404">
        <f t="shared" si="165"/>
        <v>631</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c r="E139" s="446"/>
      <c r="F139" s="404">
        <f t="shared" si="165"/>
        <v>0</v>
      </c>
      <c r="G139" s="225"/>
      <c r="H139" s="257"/>
      <c r="I139" s="114">
        <f t="shared" si="166"/>
        <v>0</v>
      </c>
      <c r="J139" s="257"/>
      <c r="K139" s="60"/>
      <c r="L139" s="114">
        <f t="shared" si="167"/>
        <v>0</v>
      </c>
      <c r="M139" s="320"/>
      <c r="N139" s="60"/>
      <c r="O139" s="114">
        <f t="shared" si="168"/>
        <v>0</v>
      </c>
      <c r="P139" s="111"/>
    </row>
    <row r="140" spans="1:16" x14ac:dyDescent="0.25">
      <c r="A140" s="112">
        <v>2330</v>
      </c>
      <c r="B140" s="57" t="s">
        <v>122</v>
      </c>
      <c r="C140" s="58">
        <f t="shared" si="98"/>
        <v>7243</v>
      </c>
      <c r="D140" s="225"/>
      <c r="E140" s="446"/>
      <c r="F140" s="404">
        <f t="shared" si="165"/>
        <v>0</v>
      </c>
      <c r="G140" s="225"/>
      <c r="H140" s="257"/>
      <c r="I140" s="114">
        <f t="shared" si="166"/>
        <v>0</v>
      </c>
      <c r="J140" s="257">
        <v>7243</v>
      </c>
      <c r="K140" s="60"/>
      <c r="L140" s="114">
        <f t="shared" si="167"/>
        <v>7243</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446"/>
      <c r="F143" s="404">
        <f t="shared" si="173"/>
        <v>0</v>
      </c>
      <c r="G143" s="225"/>
      <c r="H143" s="257"/>
      <c r="I143" s="114">
        <f t="shared" si="174"/>
        <v>0</v>
      </c>
      <c r="J143" s="257"/>
      <c r="K143" s="60"/>
      <c r="L143" s="114">
        <f t="shared" si="175"/>
        <v>0</v>
      </c>
      <c r="M143" s="320"/>
      <c r="N143" s="60"/>
      <c r="O143" s="114">
        <f t="shared" si="176"/>
        <v>0</v>
      </c>
      <c r="P143" s="111"/>
    </row>
    <row r="144" spans="1:16" ht="24" x14ac:dyDescent="0.25">
      <c r="A144" s="107">
        <v>2350</v>
      </c>
      <c r="B144" s="78" t="s">
        <v>125</v>
      </c>
      <c r="C144" s="84">
        <f t="shared" si="98"/>
        <v>4743</v>
      </c>
      <c r="D144" s="131">
        <f>SUM(D145:D150)</f>
        <v>3057</v>
      </c>
      <c r="E144" s="442">
        <f t="shared" ref="E144:F144" si="177">SUM(E145:E150)</f>
        <v>300</v>
      </c>
      <c r="F144" s="443">
        <f t="shared" si="177"/>
        <v>3357</v>
      </c>
      <c r="G144" s="131">
        <f>SUM(G145:G150)</f>
        <v>0</v>
      </c>
      <c r="H144" s="201">
        <f t="shared" ref="H144:I144" si="178">SUM(H145:H150)</f>
        <v>0</v>
      </c>
      <c r="I144" s="109">
        <f t="shared" si="178"/>
        <v>0</v>
      </c>
      <c r="J144" s="201">
        <f>SUM(J145:J150)</f>
        <v>1386</v>
      </c>
      <c r="K144" s="108">
        <f t="shared" ref="K144:L144" si="179">SUM(K145:K150)</f>
        <v>0</v>
      </c>
      <c r="L144" s="109">
        <f t="shared" si="179"/>
        <v>1386</v>
      </c>
      <c r="M144" s="84">
        <f>SUM(M145:M150)</f>
        <v>0</v>
      </c>
      <c r="N144" s="108">
        <f t="shared" ref="N144:O144" si="180">SUM(N145:N150)</f>
        <v>0</v>
      </c>
      <c r="O144" s="109">
        <f t="shared" si="180"/>
        <v>0</v>
      </c>
      <c r="P144" s="116"/>
    </row>
    <row r="145" spans="1:16" x14ac:dyDescent="0.25">
      <c r="A145" s="33">
        <v>2351</v>
      </c>
      <c r="B145" s="52" t="s">
        <v>126</v>
      </c>
      <c r="C145" s="53">
        <f t="shared" si="98"/>
        <v>1188</v>
      </c>
      <c r="D145" s="224">
        <v>1188</v>
      </c>
      <c r="E145" s="444"/>
      <c r="F145" s="445">
        <f t="shared" ref="F145:F150" si="181">D145+E145</f>
        <v>1188</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ht="36" x14ac:dyDescent="0.25">
      <c r="A146" s="38">
        <v>2352</v>
      </c>
      <c r="B146" s="57" t="s">
        <v>127</v>
      </c>
      <c r="C146" s="58">
        <f t="shared" si="98"/>
        <v>3555</v>
      </c>
      <c r="D146" s="225">
        <v>1869</v>
      </c>
      <c r="E146" s="446">
        <v>300</v>
      </c>
      <c r="F146" s="404">
        <f t="shared" si="181"/>
        <v>2169</v>
      </c>
      <c r="G146" s="225"/>
      <c r="H146" s="257"/>
      <c r="I146" s="114">
        <f t="shared" si="182"/>
        <v>0</v>
      </c>
      <c r="J146" s="257">
        <v>1386</v>
      </c>
      <c r="K146" s="60"/>
      <c r="L146" s="114">
        <f t="shared" si="183"/>
        <v>1386</v>
      </c>
      <c r="M146" s="320"/>
      <c r="N146" s="60"/>
      <c r="O146" s="114">
        <f t="shared" si="184"/>
        <v>0</v>
      </c>
      <c r="P146" s="362" t="s">
        <v>688</v>
      </c>
    </row>
    <row r="147" spans="1:16" ht="24" hidden="1" x14ac:dyDescent="0.25">
      <c r="A147" s="38">
        <v>2353</v>
      </c>
      <c r="B147" s="57" t="s">
        <v>128</v>
      </c>
      <c r="C147" s="58">
        <f t="shared" si="98"/>
        <v>0</v>
      </c>
      <c r="D147" s="225"/>
      <c r="E147" s="446"/>
      <c r="F147" s="404">
        <f t="shared" si="181"/>
        <v>0</v>
      </c>
      <c r="G147" s="225"/>
      <c r="H147" s="257"/>
      <c r="I147" s="114">
        <f t="shared" si="182"/>
        <v>0</v>
      </c>
      <c r="J147" s="257"/>
      <c r="K147" s="60"/>
      <c r="L147" s="114">
        <f t="shared" si="183"/>
        <v>0</v>
      </c>
      <c r="M147" s="320"/>
      <c r="N147" s="60"/>
      <c r="O147" s="114">
        <f t="shared" si="184"/>
        <v>0</v>
      </c>
      <c r="P147" s="111"/>
    </row>
    <row r="148" spans="1:16" ht="24" hidden="1" x14ac:dyDescent="0.25">
      <c r="A148" s="38">
        <v>2354</v>
      </c>
      <c r="B148" s="57" t="s">
        <v>129</v>
      </c>
      <c r="C148" s="58">
        <f t="shared" si="98"/>
        <v>0</v>
      </c>
      <c r="D148" s="225"/>
      <c r="E148" s="446"/>
      <c r="F148" s="404">
        <f t="shared" si="181"/>
        <v>0</v>
      </c>
      <c r="G148" s="225"/>
      <c r="H148" s="257"/>
      <c r="I148" s="114">
        <f t="shared" si="182"/>
        <v>0</v>
      </c>
      <c r="J148" s="257"/>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c r="E149" s="446"/>
      <c r="F149" s="404">
        <f t="shared" si="181"/>
        <v>0</v>
      </c>
      <c r="G149" s="225"/>
      <c r="H149" s="257"/>
      <c r="I149" s="114">
        <f t="shared" si="182"/>
        <v>0</v>
      </c>
      <c r="J149" s="257"/>
      <c r="K149" s="60"/>
      <c r="L149" s="114">
        <f t="shared" si="183"/>
        <v>0</v>
      </c>
      <c r="M149" s="320"/>
      <c r="N149" s="60"/>
      <c r="O149" s="114">
        <f t="shared" si="184"/>
        <v>0</v>
      </c>
      <c r="P149" s="111"/>
    </row>
    <row r="150" spans="1:16" ht="24" hidden="1" x14ac:dyDescent="0.25">
      <c r="A150" s="38">
        <v>2359</v>
      </c>
      <c r="B150" s="57" t="s">
        <v>131</v>
      </c>
      <c r="C150" s="58">
        <f t="shared" si="185"/>
        <v>0</v>
      </c>
      <c r="D150" s="225"/>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5">
      <c r="A159" s="107">
        <v>2370</v>
      </c>
      <c r="B159" s="78" t="s">
        <v>140</v>
      </c>
      <c r="C159" s="84">
        <f t="shared" si="185"/>
        <v>0</v>
      </c>
      <c r="D159" s="227"/>
      <c r="E159" s="448"/>
      <c r="F159" s="443">
        <f t="shared" si="190"/>
        <v>0</v>
      </c>
      <c r="G159" s="227"/>
      <c r="H159" s="258"/>
      <c r="I159" s="109">
        <f t="shared" si="191"/>
        <v>0</v>
      </c>
      <c r="J159" s="258"/>
      <c r="K159" s="115"/>
      <c r="L159" s="109">
        <f t="shared" si="192"/>
        <v>0</v>
      </c>
      <c r="M159" s="321"/>
      <c r="N159" s="115"/>
      <c r="O159" s="109">
        <f t="shared" si="193"/>
        <v>0</v>
      </c>
      <c r="P159" s="116"/>
    </row>
    <row r="160" spans="1:16" x14ac:dyDescent="0.25">
      <c r="A160" s="107">
        <v>2380</v>
      </c>
      <c r="B160" s="78" t="s">
        <v>141</v>
      </c>
      <c r="C160" s="84">
        <f t="shared" si="185"/>
        <v>600</v>
      </c>
      <c r="D160" s="131">
        <f>SUM(D161:D162)</f>
        <v>600</v>
      </c>
      <c r="E160" s="442">
        <f t="shared" ref="E160:F160" si="194">SUM(E161:E162)</f>
        <v>0</v>
      </c>
      <c r="F160" s="443">
        <f t="shared" si="194"/>
        <v>600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x14ac:dyDescent="0.25">
      <c r="A162" s="37">
        <v>2389</v>
      </c>
      <c r="B162" s="57" t="s">
        <v>143</v>
      </c>
      <c r="C162" s="58">
        <f t="shared" si="185"/>
        <v>600</v>
      </c>
      <c r="D162" s="225">
        <v>600</v>
      </c>
      <c r="E162" s="446"/>
      <c r="F162" s="404">
        <f t="shared" si="198"/>
        <v>600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c r="E164" s="450"/>
      <c r="F164" s="408">
        <f t="shared" si="198"/>
        <v>0</v>
      </c>
      <c r="G164" s="229"/>
      <c r="H164" s="260"/>
      <c r="I164" s="117">
        <f t="shared" si="199"/>
        <v>0</v>
      </c>
      <c r="J164" s="260"/>
      <c r="K164" s="121"/>
      <c r="L164" s="117">
        <f t="shared" si="200"/>
        <v>0</v>
      </c>
      <c r="M164" s="322"/>
      <c r="N164" s="121"/>
      <c r="O164" s="117">
        <f t="shared" si="201"/>
        <v>0</v>
      </c>
      <c r="P164" s="122"/>
    </row>
    <row r="165" spans="1:16" ht="24" x14ac:dyDescent="0.25">
      <c r="A165" s="45">
        <v>2500</v>
      </c>
      <c r="B165" s="105" t="s">
        <v>146</v>
      </c>
      <c r="C165" s="46">
        <f t="shared" si="185"/>
        <v>36</v>
      </c>
      <c r="D165" s="223">
        <f>SUM(D166,D171)</f>
        <v>36</v>
      </c>
      <c r="E165" s="441">
        <f t="shared" ref="E165:O165" si="202">SUM(E166,E171)</f>
        <v>0</v>
      </c>
      <c r="F165" s="408">
        <f t="shared" si="202"/>
        <v>36</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customHeight="1" x14ac:dyDescent="0.25">
      <c r="A166" s="736">
        <v>2510</v>
      </c>
      <c r="B166" s="52" t="s">
        <v>147</v>
      </c>
      <c r="C166" s="53">
        <f t="shared" si="185"/>
        <v>36</v>
      </c>
      <c r="D166" s="228">
        <f>SUM(D167:D170)</f>
        <v>36</v>
      </c>
      <c r="E166" s="449">
        <f t="shared" ref="E166:O166" si="203">SUM(E167:E170)</f>
        <v>0</v>
      </c>
      <c r="F166" s="445">
        <f t="shared" si="203"/>
        <v>36</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x14ac:dyDescent="0.25">
      <c r="A168" s="38">
        <v>2513</v>
      </c>
      <c r="B168" s="57" t="s">
        <v>149</v>
      </c>
      <c r="C168" s="58">
        <f t="shared" si="185"/>
        <v>36</v>
      </c>
      <c r="D168" s="225">
        <v>36</v>
      </c>
      <c r="E168" s="446"/>
      <c r="F168" s="404">
        <f t="shared" si="204"/>
        <v>36</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2559</v>
      </c>
      <c r="D194" s="221">
        <f>SUM(D195,D230,D269)</f>
        <v>2150</v>
      </c>
      <c r="E194" s="437">
        <f t="shared" ref="E194:F194" si="251">SUM(E195,E230,E269)</f>
        <v>0</v>
      </c>
      <c r="F194" s="438">
        <f t="shared" si="251"/>
        <v>2150</v>
      </c>
      <c r="G194" s="221">
        <f>SUM(G195,G230,G269)</f>
        <v>0</v>
      </c>
      <c r="H194" s="254">
        <f t="shared" ref="H194:I194" si="252">SUM(H195,H230,H269)</f>
        <v>0</v>
      </c>
      <c r="I194" s="100">
        <f t="shared" si="252"/>
        <v>0</v>
      </c>
      <c r="J194" s="254">
        <f>SUM(J195,J230,J269)</f>
        <v>409</v>
      </c>
      <c r="K194" s="99">
        <f t="shared" ref="K194:L194" si="253">SUM(K195,K230,K269)</f>
        <v>0</v>
      </c>
      <c r="L194" s="100">
        <f t="shared" si="253"/>
        <v>409</v>
      </c>
      <c r="M194" s="324">
        <f>SUM(M195,M230,M269)</f>
        <v>0</v>
      </c>
      <c r="N194" s="301">
        <f t="shared" ref="N194:O194" si="254">SUM(N195,N230,N269)</f>
        <v>0</v>
      </c>
      <c r="O194" s="306">
        <f t="shared" si="254"/>
        <v>0</v>
      </c>
      <c r="P194" s="386"/>
    </row>
    <row r="195" spans="1:16" x14ac:dyDescent="0.25">
      <c r="A195" s="101">
        <v>5000</v>
      </c>
      <c r="B195" s="101" t="s">
        <v>175</v>
      </c>
      <c r="C195" s="102">
        <f t="shared" si="185"/>
        <v>2559</v>
      </c>
      <c r="D195" s="222">
        <f>D196+D204</f>
        <v>2150</v>
      </c>
      <c r="E195" s="439">
        <f t="shared" ref="E195:F195" si="255">E196+E204</f>
        <v>0</v>
      </c>
      <c r="F195" s="440">
        <f t="shared" si="255"/>
        <v>2150</v>
      </c>
      <c r="G195" s="222">
        <f>G196+G204</f>
        <v>0</v>
      </c>
      <c r="H195" s="255">
        <f t="shared" ref="H195:I195" si="256">H196+H204</f>
        <v>0</v>
      </c>
      <c r="I195" s="104">
        <f t="shared" si="256"/>
        <v>0</v>
      </c>
      <c r="J195" s="255">
        <f>J196+J204</f>
        <v>409</v>
      </c>
      <c r="K195" s="103">
        <f t="shared" ref="K195:L195" si="257">K196+K204</f>
        <v>0</v>
      </c>
      <c r="L195" s="104">
        <f t="shared" si="257"/>
        <v>409</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2559</v>
      </c>
      <c r="D204" s="223">
        <f>D205+D215+D216+D225+D226+D227+D229</f>
        <v>2150</v>
      </c>
      <c r="E204" s="441">
        <f t="shared" ref="E204:F204" si="271">E205+E215+E216+E225+E226+E227+E229</f>
        <v>0</v>
      </c>
      <c r="F204" s="408">
        <f t="shared" si="271"/>
        <v>2150</v>
      </c>
      <c r="G204" s="223">
        <f>G205+G215+G216+G225+G226+G227+G229</f>
        <v>0</v>
      </c>
      <c r="H204" s="106">
        <f t="shared" ref="H204:I204" si="272">H205+H215+H216+H225+H226+H227+H229</f>
        <v>0</v>
      </c>
      <c r="I204" s="117">
        <f t="shared" si="272"/>
        <v>0</v>
      </c>
      <c r="J204" s="106">
        <f>J205+J215+J216+J225+J226+J227+J229</f>
        <v>409</v>
      </c>
      <c r="K204" s="50">
        <f t="shared" ref="K204:L204" si="273">K205+K215+K216+K225+K226+K227+K229</f>
        <v>0</v>
      </c>
      <c r="L204" s="117">
        <f t="shared" si="273"/>
        <v>409</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c r="E215" s="446"/>
      <c r="F215" s="404">
        <f t="shared" si="279"/>
        <v>0</v>
      </c>
      <c r="G215" s="225"/>
      <c r="H215" s="257"/>
      <c r="I215" s="114">
        <f t="shared" si="280"/>
        <v>0</v>
      </c>
      <c r="J215" s="257"/>
      <c r="K215" s="60"/>
      <c r="L215" s="114">
        <f t="shared" si="281"/>
        <v>0</v>
      </c>
      <c r="M215" s="320"/>
      <c r="N215" s="60"/>
      <c r="O215" s="114">
        <f t="shared" si="282"/>
        <v>0</v>
      </c>
      <c r="P215" s="111"/>
    </row>
    <row r="216" spans="1:16" x14ac:dyDescent="0.25">
      <c r="A216" s="112">
        <v>5230</v>
      </c>
      <c r="B216" s="57" t="s">
        <v>196</v>
      </c>
      <c r="C216" s="58">
        <f t="shared" si="283"/>
        <v>2559</v>
      </c>
      <c r="D216" s="226">
        <f>SUM(D217:D224)</f>
        <v>2150</v>
      </c>
      <c r="E216" s="447">
        <f t="shared" ref="E216:F216" si="284">SUM(E217:E224)</f>
        <v>0</v>
      </c>
      <c r="F216" s="404">
        <f t="shared" si="284"/>
        <v>2150</v>
      </c>
      <c r="G216" s="226">
        <f>SUM(G217:G224)</f>
        <v>0</v>
      </c>
      <c r="H216" s="120">
        <f t="shared" ref="H216:I216" si="285">SUM(H217:H224)</f>
        <v>0</v>
      </c>
      <c r="I216" s="114">
        <f t="shared" si="285"/>
        <v>0</v>
      </c>
      <c r="J216" s="120">
        <f>SUM(J217:J224)</f>
        <v>409</v>
      </c>
      <c r="K216" s="113">
        <f t="shared" ref="K216:L216" si="286">SUM(K217:K224)</f>
        <v>0</v>
      </c>
      <c r="L216" s="114">
        <f t="shared" si="286"/>
        <v>409</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5">
      <c r="A219" s="38">
        <v>5233</v>
      </c>
      <c r="B219" s="57" t="s">
        <v>199</v>
      </c>
      <c r="C219" s="58">
        <f t="shared" si="283"/>
        <v>0</v>
      </c>
      <c r="D219" s="225"/>
      <c r="E219" s="446"/>
      <c r="F219" s="404">
        <f t="shared" si="288"/>
        <v>0</v>
      </c>
      <c r="G219" s="225"/>
      <c r="H219" s="257"/>
      <c r="I219" s="114">
        <f t="shared" si="289"/>
        <v>0</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c r="E222" s="446"/>
      <c r="F222" s="404">
        <f t="shared" si="288"/>
        <v>0</v>
      </c>
      <c r="G222" s="225"/>
      <c r="H222" s="257"/>
      <c r="I222" s="114">
        <f t="shared" si="289"/>
        <v>0</v>
      </c>
      <c r="J222" s="257"/>
      <c r="K222" s="60"/>
      <c r="L222" s="114">
        <f t="shared" si="290"/>
        <v>0</v>
      </c>
      <c r="M222" s="320"/>
      <c r="N222" s="60"/>
      <c r="O222" s="114">
        <f t="shared" si="291"/>
        <v>0</v>
      </c>
      <c r="P222" s="111"/>
    </row>
    <row r="223" spans="1:16" ht="24" x14ac:dyDescent="0.25">
      <c r="A223" s="38">
        <v>5238</v>
      </c>
      <c r="B223" s="57" t="s">
        <v>203</v>
      </c>
      <c r="C223" s="58">
        <f t="shared" si="283"/>
        <v>2150</v>
      </c>
      <c r="D223" s="225">
        <v>2150</v>
      </c>
      <c r="E223" s="446"/>
      <c r="F223" s="404">
        <f t="shared" si="288"/>
        <v>2150</v>
      </c>
      <c r="G223" s="225"/>
      <c r="H223" s="257"/>
      <c r="I223" s="114">
        <f t="shared" si="289"/>
        <v>0</v>
      </c>
      <c r="J223" s="257"/>
      <c r="K223" s="60"/>
      <c r="L223" s="114">
        <f t="shared" si="290"/>
        <v>0</v>
      </c>
      <c r="M223" s="320"/>
      <c r="N223" s="60"/>
      <c r="O223" s="114">
        <f t="shared" si="291"/>
        <v>0</v>
      </c>
      <c r="P223" s="111"/>
    </row>
    <row r="224" spans="1:16" ht="24" x14ac:dyDescent="0.25">
      <c r="A224" s="38">
        <v>5239</v>
      </c>
      <c r="B224" s="57" t="s">
        <v>204</v>
      </c>
      <c r="C224" s="58">
        <f t="shared" si="283"/>
        <v>409</v>
      </c>
      <c r="D224" s="225"/>
      <c r="E224" s="446"/>
      <c r="F224" s="404">
        <f t="shared" si="288"/>
        <v>0</v>
      </c>
      <c r="G224" s="225"/>
      <c r="H224" s="257"/>
      <c r="I224" s="114">
        <f t="shared" si="289"/>
        <v>0</v>
      </c>
      <c r="J224" s="257">
        <v>409</v>
      </c>
      <c r="K224" s="60"/>
      <c r="L224" s="114">
        <f t="shared" si="290"/>
        <v>409</v>
      </c>
      <c r="M224" s="320"/>
      <c r="N224" s="60"/>
      <c r="O224" s="114">
        <f t="shared" si="291"/>
        <v>0</v>
      </c>
      <c r="P224" s="362"/>
    </row>
    <row r="225" spans="1:16" ht="24" hidden="1" x14ac:dyDescent="0.25">
      <c r="A225" s="112">
        <v>5240</v>
      </c>
      <c r="B225" s="57" t="s">
        <v>205</v>
      </c>
      <c r="C225" s="58">
        <f t="shared" si="283"/>
        <v>0</v>
      </c>
      <c r="D225" s="225"/>
      <c r="E225" s="446"/>
      <c r="F225" s="404">
        <f t="shared" si="288"/>
        <v>0</v>
      </c>
      <c r="G225" s="225"/>
      <c r="H225" s="257"/>
      <c r="I225" s="114">
        <f t="shared" si="289"/>
        <v>0</v>
      </c>
      <c r="J225" s="257"/>
      <c r="K225" s="60"/>
      <c r="L225" s="114">
        <f t="shared" si="290"/>
        <v>0</v>
      </c>
      <c r="M225" s="320"/>
      <c r="N225" s="60"/>
      <c r="O225" s="114">
        <f t="shared" si="291"/>
        <v>0</v>
      </c>
      <c r="P225" s="111"/>
    </row>
    <row r="226" spans="1:16" hidden="1" x14ac:dyDescent="0.25">
      <c r="A226" s="112">
        <v>5250</v>
      </c>
      <c r="B226" s="57" t="s">
        <v>206</v>
      </c>
      <c r="C226" s="58">
        <f t="shared" si="283"/>
        <v>0</v>
      </c>
      <c r="D226" s="225"/>
      <c r="E226" s="446"/>
      <c r="F226" s="404">
        <f t="shared" si="288"/>
        <v>0</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545608</v>
      </c>
      <c r="D286" s="235">
        <f t="shared" ref="D286:O286" si="382">SUM(D283,D269,D230,D195,D187,D173,D75,D53)</f>
        <v>488836</v>
      </c>
      <c r="E286" s="459">
        <f t="shared" si="382"/>
        <v>33222</v>
      </c>
      <c r="F286" s="460">
        <f t="shared" si="382"/>
        <v>522058</v>
      </c>
      <c r="G286" s="235">
        <f t="shared" si="382"/>
        <v>0</v>
      </c>
      <c r="H286" s="172">
        <f t="shared" si="382"/>
        <v>0</v>
      </c>
      <c r="I286" s="291">
        <f t="shared" si="382"/>
        <v>0</v>
      </c>
      <c r="J286" s="172">
        <f t="shared" si="382"/>
        <v>22554</v>
      </c>
      <c r="K286" s="171">
        <f t="shared" si="382"/>
        <v>996</v>
      </c>
      <c r="L286" s="291">
        <f t="shared" si="382"/>
        <v>23550</v>
      </c>
      <c r="M286" s="308">
        <f t="shared" si="382"/>
        <v>0</v>
      </c>
      <c r="N286" s="171">
        <f t="shared" si="382"/>
        <v>0</v>
      </c>
      <c r="O286" s="291">
        <f t="shared" si="382"/>
        <v>0</v>
      </c>
      <c r="P286" s="388"/>
    </row>
    <row r="287" spans="1:16" s="21" customFormat="1" ht="13.5" thickTop="1" thickBot="1" x14ac:dyDescent="0.3">
      <c r="A287" s="951" t="s">
        <v>262</v>
      </c>
      <c r="B287" s="952"/>
      <c r="C287" s="179">
        <f t="shared" si="368"/>
        <v>-1353</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-1353</v>
      </c>
      <c r="K287" s="174">
        <f t="shared" ref="K287:L287" si="385">(K26+K43)-K51</f>
        <v>0</v>
      </c>
      <c r="L287" s="292">
        <f t="shared" si="385"/>
        <v>-1353</v>
      </c>
      <c r="M287" s="179">
        <f>M45-M51</f>
        <v>0</v>
      </c>
      <c r="N287" s="174">
        <f t="shared" ref="N287:O287" si="386">N45-N51</f>
        <v>0</v>
      </c>
      <c r="O287" s="292">
        <f t="shared" si="386"/>
        <v>0</v>
      </c>
      <c r="P287" s="389"/>
    </row>
    <row r="288" spans="1:16" s="21" customFormat="1" ht="12.75" thickTop="1" x14ac:dyDescent="0.25">
      <c r="A288" s="953" t="s">
        <v>263</v>
      </c>
      <c r="B288" s="954"/>
      <c r="C288" s="160">
        <f t="shared" si="368"/>
        <v>1353</v>
      </c>
      <c r="D288" s="237">
        <f t="shared" ref="D288:O288" si="387">SUM(D289,D290)-D297+D298</f>
        <v>0</v>
      </c>
      <c r="E288" s="463">
        <f t="shared" si="387"/>
        <v>0</v>
      </c>
      <c r="F288" s="464">
        <f t="shared" si="387"/>
        <v>0</v>
      </c>
      <c r="G288" s="237">
        <f t="shared" si="387"/>
        <v>0</v>
      </c>
      <c r="H288" s="267">
        <f t="shared" si="387"/>
        <v>0</v>
      </c>
      <c r="I288" s="158">
        <f t="shared" si="387"/>
        <v>0</v>
      </c>
      <c r="J288" s="267">
        <f t="shared" si="387"/>
        <v>1353</v>
      </c>
      <c r="K288" s="157">
        <f t="shared" si="387"/>
        <v>0</v>
      </c>
      <c r="L288" s="158">
        <f t="shared" si="387"/>
        <v>1353</v>
      </c>
      <c r="M288" s="160">
        <f t="shared" si="387"/>
        <v>0</v>
      </c>
      <c r="N288" s="157">
        <f t="shared" si="387"/>
        <v>0</v>
      </c>
      <c r="O288" s="158">
        <f t="shared" si="387"/>
        <v>0</v>
      </c>
      <c r="P288" s="390"/>
    </row>
    <row r="289" spans="1:16" s="21" customFormat="1" ht="12.75" thickBot="1" x14ac:dyDescent="0.3">
      <c r="A289" s="88" t="s">
        <v>264</v>
      </c>
      <c r="B289" s="88" t="s">
        <v>265</v>
      </c>
      <c r="C289" s="89">
        <f t="shared" si="368"/>
        <v>1353</v>
      </c>
      <c r="D289" s="219">
        <f t="shared" ref="D289:O289" si="388">D21-D283</f>
        <v>0</v>
      </c>
      <c r="E289" s="433">
        <f t="shared" si="388"/>
        <v>0</v>
      </c>
      <c r="F289" s="434">
        <f t="shared" si="388"/>
        <v>0</v>
      </c>
      <c r="G289" s="219">
        <f t="shared" si="388"/>
        <v>0</v>
      </c>
      <c r="H289" s="252">
        <f t="shared" si="388"/>
        <v>0</v>
      </c>
      <c r="I289" s="91">
        <f t="shared" si="388"/>
        <v>0</v>
      </c>
      <c r="J289" s="252">
        <f t="shared" si="388"/>
        <v>1353</v>
      </c>
      <c r="K289" s="90">
        <f t="shared" si="388"/>
        <v>0</v>
      </c>
      <c r="L289" s="91">
        <f t="shared" si="388"/>
        <v>1353</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MWwFtKVsXfReW/5thAgVoNtR6liPpPYbSTCPCyuAkFN2c1F4crAg7o0ve9WP1WGlK9Ox250+vihg8y9pZwgs5A==" saltValue="ke2ECDOoW1y5TqeJrAigMg==" spinCount="100000" sheet="1" objects="1" scenarios="1" formatCells="0" formatColumns="0" formatRows="0"/>
  <autoFilter ref="A18:P298">
    <filterColumn colId="2">
      <filters blank="1">
        <filter val="1 021"/>
        <filter val="1 093"/>
        <filter val="1 187"/>
        <filter val="1 188"/>
        <filter val="1 353"/>
        <filter val="-1 353"/>
        <filter val="1 394"/>
        <filter val="1 550"/>
        <filter val="1 850"/>
        <filter val="1 965"/>
        <filter val="10 037"/>
        <filter val="11 032"/>
        <filter val="11 145"/>
        <filter val="114 749"/>
        <filter val="12 841"/>
        <filter val="147"/>
        <filter val="15 472"/>
        <filter val="164"/>
        <filter val="174"/>
        <filter val="18 478"/>
        <filter val="19 059"/>
        <filter val="2 069"/>
        <filter val="2 150"/>
        <filter val="2 387"/>
        <filter val="2 559"/>
        <filter val="2 613"/>
        <filter val="20"/>
        <filter val="20 454"/>
        <filter val="219"/>
        <filter val="22 177"/>
        <filter val="24 560"/>
        <filter val="3 018"/>
        <filter val="3 455"/>
        <filter val="3 483"/>
        <filter val="3 555"/>
        <filter val="300"/>
        <filter val="323 159"/>
        <filter val="33 139"/>
        <filter val="33 268"/>
        <filter val="331"/>
        <filter val="358 911"/>
        <filter val="36"/>
        <filter val="393"/>
        <filter val="399"/>
        <filter val="4 153"/>
        <filter val="4 743"/>
        <filter val="409"/>
        <filter val="426"/>
        <filter val="432"/>
        <filter val="473 660"/>
        <filter val="49 901"/>
        <filter val="522 058"/>
        <filter val="53"/>
        <filter val="543 049"/>
        <filter val="545 608"/>
        <filter val="558"/>
        <filter val="584"/>
        <filter val="590"/>
        <filter val="600"/>
        <filter val="631"/>
        <filter val="69 389"/>
        <filter val="693"/>
        <filter val="7 243"/>
        <filter val="7 439"/>
        <filter val="8 395"/>
        <filter val="9 552"/>
        <filter val="90 18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24.pielikums Jūrmalas pilsētas domes
2018.gada 15.marta saistošajiem noteikumiem Nr.11
(protokols Nr.4, 28.punkts)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R4" sqref="R4"/>
    </sheetView>
  </sheetViews>
  <sheetFormatPr defaultColWidth="9.140625"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689</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661</v>
      </c>
      <c r="D3" s="994"/>
      <c r="E3" s="994"/>
      <c r="F3" s="994"/>
      <c r="G3" s="994"/>
      <c r="H3" s="994"/>
      <c r="I3" s="994"/>
      <c r="J3" s="994"/>
      <c r="K3" s="994"/>
      <c r="L3" s="994"/>
      <c r="M3" s="994"/>
      <c r="N3" s="994"/>
      <c r="O3" s="994"/>
      <c r="P3" s="995"/>
      <c r="Q3" s="393"/>
    </row>
    <row r="4" spans="1:17" ht="12.75" customHeight="1" x14ac:dyDescent="0.25">
      <c r="A4" s="4" t="s">
        <v>1</v>
      </c>
      <c r="B4" s="5"/>
      <c r="C4" s="994" t="s">
        <v>662</v>
      </c>
      <c r="D4" s="994"/>
      <c r="E4" s="994"/>
      <c r="F4" s="994"/>
      <c r="G4" s="994"/>
      <c r="H4" s="994"/>
      <c r="I4" s="994"/>
      <c r="J4" s="994"/>
      <c r="K4" s="994"/>
      <c r="L4" s="994"/>
      <c r="M4" s="994"/>
      <c r="N4" s="994"/>
      <c r="O4" s="994"/>
      <c r="P4" s="995"/>
      <c r="Q4" s="393"/>
    </row>
    <row r="5" spans="1:17" ht="12.75" customHeight="1" x14ac:dyDescent="0.25">
      <c r="A5" s="2" t="s">
        <v>2</v>
      </c>
      <c r="B5" s="3"/>
      <c r="C5" s="989" t="s">
        <v>663</v>
      </c>
      <c r="D5" s="989"/>
      <c r="E5" s="989"/>
      <c r="F5" s="989"/>
      <c r="G5" s="989"/>
      <c r="H5" s="989"/>
      <c r="I5" s="989"/>
      <c r="J5" s="989"/>
      <c r="K5" s="989"/>
      <c r="L5" s="989"/>
      <c r="M5" s="989"/>
      <c r="N5" s="989"/>
      <c r="O5" s="989"/>
      <c r="P5" s="990"/>
      <c r="Q5" s="393"/>
    </row>
    <row r="6" spans="1:17" ht="12.75" customHeight="1" x14ac:dyDescent="0.25">
      <c r="A6" s="2" t="s">
        <v>3</v>
      </c>
      <c r="B6" s="3"/>
      <c r="C6" s="989" t="s">
        <v>323</v>
      </c>
      <c r="D6" s="989"/>
      <c r="E6" s="989"/>
      <c r="F6" s="989"/>
      <c r="G6" s="989"/>
      <c r="H6" s="989"/>
      <c r="I6" s="989"/>
      <c r="J6" s="989"/>
      <c r="K6" s="989"/>
      <c r="L6" s="989"/>
      <c r="M6" s="989"/>
      <c r="N6" s="989"/>
      <c r="O6" s="989"/>
      <c r="P6" s="990"/>
      <c r="Q6" s="393"/>
    </row>
    <row r="7" spans="1:17" ht="15" customHeight="1" x14ac:dyDescent="0.25">
      <c r="A7" s="2" t="s">
        <v>4</v>
      </c>
      <c r="B7" s="3"/>
      <c r="C7" s="994" t="s">
        <v>658</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666</v>
      </c>
      <c r="D9" s="989"/>
      <c r="E9" s="989"/>
      <c r="F9" s="989"/>
      <c r="G9" s="989"/>
      <c r="H9" s="989"/>
      <c r="I9" s="989"/>
      <c r="J9" s="989"/>
      <c r="K9" s="989"/>
      <c r="L9" s="989"/>
      <c r="M9" s="989"/>
      <c r="N9" s="989"/>
      <c r="O9" s="989"/>
      <c r="P9" s="990"/>
      <c r="Q9" s="393"/>
    </row>
    <row r="10" spans="1:17" ht="12.75" customHeight="1" x14ac:dyDescent="0.25">
      <c r="A10" s="2"/>
      <c r="B10" s="3" t="s">
        <v>7</v>
      </c>
      <c r="C10" s="989" t="s">
        <v>667</v>
      </c>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668</v>
      </c>
      <c r="D12" s="989"/>
      <c r="E12" s="989"/>
      <c r="F12" s="989"/>
      <c r="G12" s="989"/>
      <c r="H12" s="989"/>
      <c r="I12" s="989"/>
      <c r="J12" s="989"/>
      <c r="K12" s="989"/>
      <c r="L12" s="989"/>
      <c r="M12" s="989"/>
      <c r="N12" s="989"/>
      <c r="O12" s="989"/>
      <c r="P12" s="990"/>
      <c r="Q12" s="393"/>
    </row>
    <row r="13" spans="1:17" ht="12.75" customHeight="1" x14ac:dyDescent="0.25">
      <c r="A13" s="2"/>
      <c r="B13" s="3" t="s">
        <v>10</v>
      </c>
      <c r="C13" s="989" t="s">
        <v>669</v>
      </c>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28364</v>
      </c>
      <c r="D20" s="206">
        <f>SUM(D21,D24,D25,D41,D43)</f>
        <v>19196</v>
      </c>
      <c r="E20" s="397">
        <f t="shared" ref="E20:F20" si="0">SUM(E21,E24,E25,E41,E43)</f>
        <v>8600</v>
      </c>
      <c r="F20" s="398">
        <f t="shared" si="0"/>
        <v>27796</v>
      </c>
      <c r="G20" s="206">
        <f>SUM(G21,G24,G43)</f>
        <v>0</v>
      </c>
      <c r="H20" s="241">
        <f t="shared" ref="H20:I20" si="1">SUM(H21,H24,H43)</f>
        <v>0</v>
      </c>
      <c r="I20" s="26">
        <f t="shared" si="1"/>
        <v>0</v>
      </c>
      <c r="J20" s="241">
        <f>SUM(J21,J26,J43)</f>
        <v>568</v>
      </c>
      <c r="K20" s="25">
        <f t="shared" ref="K20:L20" si="2">SUM(K21,K26,K43)</f>
        <v>0</v>
      </c>
      <c r="L20" s="26">
        <f t="shared" si="2"/>
        <v>568</v>
      </c>
      <c r="M20" s="24">
        <f>SUM(M21,M45)</f>
        <v>0</v>
      </c>
      <c r="N20" s="25">
        <f t="shared" ref="N20:O20" si="3">SUM(N21,N45)</f>
        <v>0</v>
      </c>
      <c r="O20" s="26">
        <f t="shared" si="3"/>
        <v>0</v>
      </c>
      <c r="P20" s="329"/>
    </row>
    <row r="21" spans="1:16" ht="12.75" hidden="1" thickTop="1" x14ac:dyDescent="0.25">
      <c r="A21" s="27"/>
      <c r="B21" s="28" t="s">
        <v>20</v>
      </c>
      <c r="C21" s="29">
        <f t="shared" ref="C21:C84" si="4">F21+I21+L21+O21</f>
        <v>0</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0</v>
      </c>
      <c r="L21" s="31">
        <f t="shared" si="7"/>
        <v>0</v>
      </c>
      <c r="M21" s="29">
        <f>SUM(M22:M23)</f>
        <v>0</v>
      </c>
      <c r="N21" s="30">
        <f t="shared" ref="N21:O21" si="8">SUM(N22:N23)</f>
        <v>0</v>
      </c>
      <c r="O21" s="31">
        <f t="shared" si="8"/>
        <v>0</v>
      </c>
      <c r="P21" s="330"/>
    </row>
    <row r="22" spans="1:16" ht="12.75" hidden="1" thickTop="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ht="12.75" hidden="1" thickTop="1" x14ac:dyDescent="0.25">
      <c r="A23" s="37"/>
      <c r="B23" s="38" t="s">
        <v>22</v>
      </c>
      <c r="C23" s="39">
        <f t="shared" si="4"/>
        <v>0</v>
      </c>
      <c r="D23" s="209"/>
      <c r="E23" s="403"/>
      <c r="F23" s="404">
        <f>D23+E23</f>
        <v>0</v>
      </c>
      <c r="G23" s="209"/>
      <c r="H23" s="244"/>
      <c r="I23" s="303">
        <f>G23+H23</f>
        <v>0</v>
      </c>
      <c r="J23" s="244"/>
      <c r="K23" s="40"/>
      <c r="L23" s="303">
        <f>J23+K23</f>
        <v>0</v>
      </c>
      <c r="M23" s="358"/>
      <c r="N23" s="40"/>
      <c r="O23" s="303">
        <f>M23+N23</f>
        <v>0</v>
      </c>
      <c r="P23" s="381"/>
    </row>
    <row r="24" spans="1:16" s="21" customFormat="1" ht="49.5" thickTop="1" thickBot="1" x14ac:dyDescent="0.3">
      <c r="A24" s="41">
        <v>19300</v>
      </c>
      <c r="B24" s="41" t="s">
        <v>304</v>
      </c>
      <c r="C24" s="42">
        <f>F24+I24</f>
        <v>27796</v>
      </c>
      <c r="D24" s="210">
        <v>19196</v>
      </c>
      <c r="E24" s="405">
        <v>8600</v>
      </c>
      <c r="F24" s="406">
        <f>D24+E24</f>
        <v>27796</v>
      </c>
      <c r="G24" s="210"/>
      <c r="H24" s="245"/>
      <c r="I24" s="348">
        <f>G24+H24</f>
        <v>0</v>
      </c>
      <c r="J24" s="286" t="s">
        <v>23</v>
      </c>
      <c r="K24" s="43" t="s">
        <v>23</v>
      </c>
      <c r="L24" s="44" t="s">
        <v>23</v>
      </c>
      <c r="M24" s="311" t="s">
        <v>23</v>
      </c>
      <c r="N24" s="43" t="s">
        <v>23</v>
      </c>
      <c r="O24" s="44" t="s">
        <v>23</v>
      </c>
      <c r="P24" s="382" t="s">
        <v>690</v>
      </c>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568</v>
      </c>
      <c r="D26" s="212" t="s">
        <v>23</v>
      </c>
      <c r="E26" s="409" t="s">
        <v>23</v>
      </c>
      <c r="F26" s="410" t="s">
        <v>23</v>
      </c>
      <c r="G26" s="212" t="s">
        <v>23</v>
      </c>
      <c r="H26" s="246" t="s">
        <v>23</v>
      </c>
      <c r="I26" s="49" t="s">
        <v>23</v>
      </c>
      <c r="J26" s="106">
        <f>SUM(J27,J31,J33,J36)</f>
        <v>568</v>
      </c>
      <c r="K26" s="50">
        <f t="shared" ref="K26:L26" si="9">SUM(K27,K31,K33,K36)</f>
        <v>0</v>
      </c>
      <c r="L26" s="117">
        <f t="shared" si="9"/>
        <v>568</v>
      </c>
      <c r="M26" s="312" t="s">
        <v>23</v>
      </c>
      <c r="N26" s="48" t="s">
        <v>23</v>
      </c>
      <c r="O26" s="49" t="s">
        <v>23</v>
      </c>
      <c r="P26" s="332"/>
    </row>
    <row r="27" spans="1:16"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hidden="1" x14ac:dyDescent="0.25">
      <c r="A33" s="51">
        <v>21380</v>
      </c>
      <c r="B33" s="45" t="s">
        <v>31</v>
      </c>
      <c r="C33" s="46">
        <f t="shared" si="10"/>
        <v>0</v>
      </c>
      <c r="D33" s="212" t="s">
        <v>23</v>
      </c>
      <c r="E33" s="409" t="s">
        <v>23</v>
      </c>
      <c r="F33" s="410" t="s">
        <v>23</v>
      </c>
      <c r="G33" s="212" t="s">
        <v>23</v>
      </c>
      <c r="H33" s="246" t="s">
        <v>23</v>
      </c>
      <c r="I33" s="49" t="s">
        <v>23</v>
      </c>
      <c r="J33" s="106">
        <f>SUM(J34:J35)</f>
        <v>0</v>
      </c>
      <c r="K33" s="50">
        <f t="shared" ref="K33:L33" si="13">SUM(K34:K35)</f>
        <v>0</v>
      </c>
      <c r="L33" s="117">
        <f t="shared" si="13"/>
        <v>0</v>
      </c>
      <c r="M33" s="312" t="s">
        <v>23</v>
      </c>
      <c r="N33" s="48" t="s">
        <v>23</v>
      </c>
      <c r="O33" s="49" t="s">
        <v>23</v>
      </c>
      <c r="P33" s="332"/>
    </row>
    <row r="34" spans="1:16" hidden="1" x14ac:dyDescent="0.25">
      <c r="A34" s="33">
        <v>21381</v>
      </c>
      <c r="B34" s="52" t="s">
        <v>306</v>
      </c>
      <c r="C34" s="53">
        <f t="shared" si="10"/>
        <v>0</v>
      </c>
      <c r="D34" s="213" t="s">
        <v>23</v>
      </c>
      <c r="E34" s="411" t="s">
        <v>23</v>
      </c>
      <c r="F34" s="412" t="s">
        <v>23</v>
      </c>
      <c r="G34" s="213" t="s">
        <v>23</v>
      </c>
      <c r="H34" s="247" t="s">
        <v>23</v>
      </c>
      <c r="I34" s="56" t="s">
        <v>23</v>
      </c>
      <c r="J34" s="256"/>
      <c r="K34" s="55"/>
      <c r="L34" s="347">
        <f>J34+K34</f>
        <v>0</v>
      </c>
      <c r="M34" s="313" t="s">
        <v>23</v>
      </c>
      <c r="N34" s="54" t="s">
        <v>23</v>
      </c>
      <c r="O34" s="56" t="s">
        <v>23</v>
      </c>
      <c r="P34" s="333"/>
    </row>
    <row r="35" spans="1:16"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customHeight="1" x14ac:dyDescent="0.25">
      <c r="A36" s="51">
        <v>21390</v>
      </c>
      <c r="B36" s="45" t="s">
        <v>307</v>
      </c>
      <c r="C36" s="46">
        <f t="shared" si="10"/>
        <v>568</v>
      </c>
      <c r="D36" s="212" t="s">
        <v>23</v>
      </c>
      <c r="E36" s="409" t="s">
        <v>23</v>
      </c>
      <c r="F36" s="410" t="s">
        <v>23</v>
      </c>
      <c r="G36" s="212" t="s">
        <v>23</v>
      </c>
      <c r="H36" s="246" t="s">
        <v>23</v>
      </c>
      <c r="I36" s="49" t="s">
        <v>23</v>
      </c>
      <c r="J36" s="106">
        <f>SUM(J37:J40)</f>
        <v>568</v>
      </c>
      <c r="K36" s="50">
        <f t="shared" ref="K36:L36" si="14">SUM(K37:K40)</f>
        <v>0</v>
      </c>
      <c r="L36" s="117">
        <f t="shared" si="14"/>
        <v>568</v>
      </c>
      <c r="M36" s="312" t="s">
        <v>23</v>
      </c>
      <c r="N36" s="48" t="s">
        <v>23</v>
      </c>
      <c r="O36" s="49" t="s">
        <v>23</v>
      </c>
      <c r="P36" s="33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x14ac:dyDescent="0.25">
      <c r="A38" s="38">
        <v>21393</v>
      </c>
      <c r="B38" s="57" t="s">
        <v>34</v>
      </c>
      <c r="C38" s="58">
        <f t="shared" si="10"/>
        <v>568</v>
      </c>
      <c r="D38" s="214" t="s">
        <v>23</v>
      </c>
      <c r="E38" s="413" t="s">
        <v>23</v>
      </c>
      <c r="F38" s="414" t="s">
        <v>23</v>
      </c>
      <c r="G38" s="214" t="s">
        <v>23</v>
      </c>
      <c r="H38" s="248" t="s">
        <v>23</v>
      </c>
      <c r="I38" s="61" t="s">
        <v>23</v>
      </c>
      <c r="J38" s="257">
        <v>568</v>
      </c>
      <c r="K38" s="60"/>
      <c r="L38" s="303">
        <f>J38+K38</f>
        <v>568</v>
      </c>
      <c r="M38" s="314" t="s">
        <v>23</v>
      </c>
      <c r="N38" s="59" t="s">
        <v>23</v>
      </c>
      <c r="O38" s="61" t="s">
        <v>23</v>
      </c>
      <c r="P38" s="33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hidden="1" x14ac:dyDescent="0.25">
      <c r="A40" s="184">
        <v>21399</v>
      </c>
      <c r="B40" s="162" t="s">
        <v>36</v>
      </c>
      <c r="C40" s="163">
        <f t="shared" si="10"/>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hidden="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 hidden="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28364</v>
      </c>
      <c r="D50" s="219">
        <f>SUM(D51,D283)</f>
        <v>19196</v>
      </c>
      <c r="E50" s="433">
        <f t="shared" ref="E50:F50" si="19">SUM(E51,E283)</f>
        <v>8600</v>
      </c>
      <c r="F50" s="434">
        <f t="shared" si="19"/>
        <v>27796</v>
      </c>
      <c r="G50" s="219">
        <f>SUM(G51,G283)</f>
        <v>0</v>
      </c>
      <c r="H50" s="252">
        <f t="shared" ref="H50:I50" si="20">SUM(H51,H283)</f>
        <v>0</v>
      </c>
      <c r="I50" s="91">
        <f t="shared" si="20"/>
        <v>0</v>
      </c>
      <c r="J50" s="252">
        <f>SUM(J51,J283)</f>
        <v>568</v>
      </c>
      <c r="K50" s="90">
        <f t="shared" ref="K50:L50" si="21">SUM(K51,K283)</f>
        <v>0</v>
      </c>
      <c r="L50" s="91">
        <f t="shared" si="21"/>
        <v>568</v>
      </c>
      <c r="M50" s="89">
        <f>SUM(M51,M283)</f>
        <v>0</v>
      </c>
      <c r="N50" s="90">
        <f t="shared" ref="N50:O50" si="22">SUM(N51,N283)</f>
        <v>0</v>
      </c>
      <c r="O50" s="91">
        <f t="shared" si="22"/>
        <v>0</v>
      </c>
      <c r="P50" s="340"/>
    </row>
    <row r="51" spans="1:16" s="21" customFormat="1" ht="36.75" thickTop="1" x14ac:dyDescent="0.25">
      <c r="A51" s="92"/>
      <c r="B51" s="93" t="s">
        <v>45</v>
      </c>
      <c r="C51" s="94">
        <f t="shared" si="4"/>
        <v>28364</v>
      </c>
      <c r="D51" s="220">
        <f>SUM(D52,D194)</f>
        <v>19196</v>
      </c>
      <c r="E51" s="435">
        <f t="shared" ref="E51:F51" si="23">SUM(E52,E194)</f>
        <v>8600</v>
      </c>
      <c r="F51" s="436">
        <f t="shared" si="23"/>
        <v>27796</v>
      </c>
      <c r="G51" s="220">
        <f>SUM(G52,G194)</f>
        <v>0</v>
      </c>
      <c r="H51" s="253">
        <f t="shared" ref="H51:I51" si="24">SUM(H52,H194)</f>
        <v>0</v>
      </c>
      <c r="I51" s="96">
        <f t="shared" si="24"/>
        <v>0</v>
      </c>
      <c r="J51" s="253">
        <f>SUM(J52,J194)</f>
        <v>568</v>
      </c>
      <c r="K51" s="95">
        <f t="shared" ref="K51:L51" si="25">SUM(K52,K194)</f>
        <v>0</v>
      </c>
      <c r="L51" s="96">
        <f t="shared" si="25"/>
        <v>568</v>
      </c>
      <c r="M51" s="94">
        <f>SUM(M52,M194)</f>
        <v>0</v>
      </c>
      <c r="N51" s="95">
        <f t="shared" ref="N51:O51" si="26">SUM(N52,N194)</f>
        <v>0</v>
      </c>
      <c r="O51" s="96">
        <f t="shared" si="26"/>
        <v>0</v>
      </c>
      <c r="P51" s="341"/>
    </row>
    <row r="52" spans="1:16" s="21" customFormat="1" ht="24" x14ac:dyDescent="0.25">
      <c r="A52" s="97"/>
      <c r="B52" s="16" t="s">
        <v>46</v>
      </c>
      <c r="C52" s="98">
        <f t="shared" si="4"/>
        <v>25114</v>
      </c>
      <c r="D52" s="221">
        <f>SUM(D53,D75,D173,D187)</f>
        <v>17746</v>
      </c>
      <c r="E52" s="437">
        <f t="shared" ref="E52:F52" si="27">SUM(E53,E75,E173,E187)</f>
        <v>6800</v>
      </c>
      <c r="F52" s="438">
        <f t="shared" si="27"/>
        <v>24546</v>
      </c>
      <c r="G52" s="221">
        <f>SUM(G53,G75,G173,G187)</f>
        <v>0</v>
      </c>
      <c r="H52" s="254">
        <f t="shared" ref="H52:I52" si="28">SUM(H53,H75,H173,H187)</f>
        <v>0</v>
      </c>
      <c r="I52" s="100">
        <f t="shared" si="28"/>
        <v>0</v>
      </c>
      <c r="J52" s="254">
        <f>SUM(J53,J75,J173,J187)</f>
        <v>568</v>
      </c>
      <c r="K52" s="99">
        <f t="shared" ref="K52:L52" si="29">SUM(K53,K75,K173,K187)</f>
        <v>0</v>
      </c>
      <c r="L52" s="100">
        <f t="shared" si="29"/>
        <v>568</v>
      </c>
      <c r="M52" s="98">
        <f>SUM(M53,M75,M173,M187)</f>
        <v>0</v>
      </c>
      <c r="N52" s="99">
        <f t="shared" ref="N52:O52" si="30">SUM(N53,N75,N173,N187)</f>
        <v>0</v>
      </c>
      <c r="O52" s="100">
        <f t="shared" si="30"/>
        <v>0</v>
      </c>
      <c r="P52" s="342"/>
    </row>
    <row r="53" spans="1:16" s="21" customFormat="1" x14ac:dyDescent="0.25">
      <c r="A53" s="101">
        <v>1000</v>
      </c>
      <c r="B53" s="101" t="s">
        <v>47</v>
      </c>
      <c r="C53" s="102">
        <f t="shared" si="4"/>
        <v>9183</v>
      </c>
      <c r="D53" s="222">
        <f>SUM(D54,D67)</f>
        <v>7039</v>
      </c>
      <c r="E53" s="439">
        <f t="shared" ref="E53:F53" si="31">SUM(E54,E67)</f>
        <v>1720</v>
      </c>
      <c r="F53" s="440">
        <f t="shared" si="31"/>
        <v>8759</v>
      </c>
      <c r="G53" s="222">
        <f>SUM(G54,G67)</f>
        <v>0</v>
      </c>
      <c r="H53" s="255">
        <f t="shared" ref="H53:I53" si="32">SUM(H54,H67)</f>
        <v>0</v>
      </c>
      <c r="I53" s="104">
        <f t="shared" si="32"/>
        <v>0</v>
      </c>
      <c r="J53" s="255">
        <f>SUM(J54,J67)</f>
        <v>424</v>
      </c>
      <c r="K53" s="103">
        <f t="shared" ref="K53:L53" si="33">SUM(K54,K67)</f>
        <v>0</v>
      </c>
      <c r="L53" s="104">
        <f t="shared" si="33"/>
        <v>424</v>
      </c>
      <c r="M53" s="102">
        <f>SUM(M54,M67)</f>
        <v>0</v>
      </c>
      <c r="N53" s="103">
        <f t="shared" ref="N53:O53" si="34">SUM(N54,N67)</f>
        <v>0</v>
      </c>
      <c r="O53" s="104">
        <f t="shared" si="34"/>
        <v>0</v>
      </c>
      <c r="P53" s="343"/>
    </row>
    <row r="54" spans="1:16" x14ac:dyDescent="0.25">
      <c r="A54" s="45">
        <v>1100</v>
      </c>
      <c r="B54" s="105" t="s">
        <v>48</v>
      </c>
      <c r="C54" s="46">
        <f t="shared" si="4"/>
        <v>8737</v>
      </c>
      <c r="D54" s="223">
        <f>SUM(D55,D58,D66)</f>
        <v>6697</v>
      </c>
      <c r="E54" s="441">
        <f t="shared" ref="E54:F54" si="35">SUM(E55,E58,E66)</f>
        <v>1636</v>
      </c>
      <c r="F54" s="408">
        <f t="shared" si="35"/>
        <v>8333</v>
      </c>
      <c r="G54" s="223">
        <f>SUM(G55,G58,G66)</f>
        <v>0</v>
      </c>
      <c r="H54" s="106">
        <f t="shared" ref="H54:I54" si="36">SUM(H55,H58,H66)</f>
        <v>0</v>
      </c>
      <c r="I54" s="117">
        <f t="shared" si="36"/>
        <v>0</v>
      </c>
      <c r="J54" s="106">
        <f>SUM(J55,J58,J66)</f>
        <v>404</v>
      </c>
      <c r="K54" s="50">
        <f t="shared" ref="K54:L54" si="37">SUM(K55,K58,K66)</f>
        <v>0</v>
      </c>
      <c r="L54" s="117">
        <f t="shared" si="37"/>
        <v>404</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5">
      <c r="A57" s="38">
        <v>1119</v>
      </c>
      <c r="B57" s="57" t="s">
        <v>51</v>
      </c>
      <c r="C57" s="58">
        <f t="shared" si="4"/>
        <v>0</v>
      </c>
      <c r="D57" s="225"/>
      <c r="E57" s="446"/>
      <c r="F57" s="404">
        <f t="shared" si="43"/>
        <v>0</v>
      </c>
      <c r="G57" s="225"/>
      <c r="H57" s="257"/>
      <c r="I57" s="114">
        <f t="shared" si="44"/>
        <v>0</v>
      </c>
      <c r="J57" s="257"/>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c r="E60" s="446"/>
      <c r="F60" s="404">
        <f t="shared" si="50"/>
        <v>0</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111"/>
    </row>
    <row r="63" spans="1:16" hidden="1" x14ac:dyDescent="0.25">
      <c r="A63" s="38">
        <v>1147</v>
      </c>
      <c r="B63" s="57" t="s">
        <v>56</v>
      </c>
      <c r="C63" s="58">
        <f t="shared" si="4"/>
        <v>0</v>
      </c>
      <c r="D63" s="225"/>
      <c r="E63" s="446"/>
      <c r="F63" s="404">
        <f t="shared" si="50"/>
        <v>0</v>
      </c>
      <c r="G63" s="225"/>
      <c r="H63" s="257"/>
      <c r="I63" s="114">
        <f t="shared" si="51"/>
        <v>0</v>
      </c>
      <c r="J63" s="257"/>
      <c r="K63" s="60"/>
      <c r="L63" s="114">
        <f t="shared" si="52"/>
        <v>0</v>
      </c>
      <c r="M63" s="320"/>
      <c r="N63" s="60"/>
      <c r="O63" s="114">
        <f t="shared" si="53"/>
        <v>0</v>
      </c>
      <c r="P63" s="111"/>
    </row>
    <row r="64" spans="1:16" hidden="1" x14ac:dyDescent="0.25">
      <c r="A64" s="38">
        <v>1148</v>
      </c>
      <c r="B64" s="57" t="s">
        <v>57</v>
      </c>
      <c r="C64" s="58">
        <f t="shared" si="4"/>
        <v>0</v>
      </c>
      <c r="D64" s="225"/>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5">
      <c r="A65" s="38">
        <v>1149</v>
      </c>
      <c r="B65" s="57" t="s">
        <v>58</v>
      </c>
      <c r="C65" s="58">
        <f>F65+I65+L65+O65</f>
        <v>0</v>
      </c>
      <c r="D65" s="225"/>
      <c r="E65" s="446"/>
      <c r="F65" s="404">
        <f t="shared" si="50"/>
        <v>0</v>
      </c>
      <c r="G65" s="225"/>
      <c r="H65" s="257"/>
      <c r="I65" s="114">
        <f t="shared" si="51"/>
        <v>0</v>
      </c>
      <c r="J65" s="257"/>
      <c r="K65" s="60"/>
      <c r="L65" s="114">
        <f t="shared" si="52"/>
        <v>0</v>
      </c>
      <c r="M65" s="320"/>
      <c r="N65" s="60"/>
      <c r="O65" s="114">
        <f t="shared" si="53"/>
        <v>0</v>
      </c>
      <c r="P65" s="111"/>
    </row>
    <row r="66" spans="1:16" ht="36" x14ac:dyDescent="0.25">
      <c r="A66" s="107">
        <v>1150</v>
      </c>
      <c r="B66" s="78" t="s">
        <v>59</v>
      </c>
      <c r="C66" s="84">
        <f>F66+I66+L66+O66</f>
        <v>8737</v>
      </c>
      <c r="D66" s="227">
        <v>6697</v>
      </c>
      <c r="E66" s="448">
        <v>1636</v>
      </c>
      <c r="F66" s="443">
        <f t="shared" si="50"/>
        <v>8333</v>
      </c>
      <c r="G66" s="227"/>
      <c r="H66" s="258"/>
      <c r="I66" s="109">
        <f t="shared" si="51"/>
        <v>0</v>
      </c>
      <c r="J66" s="258">
        <v>404</v>
      </c>
      <c r="K66" s="115"/>
      <c r="L66" s="109">
        <f t="shared" si="52"/>
        <v>404</v>
      </c>
      <c r="M66" s="321"/>
      <c r="N66" s="115"/>
      <c r="O66" s="109">
        <f t="shared" si="53"/>
        <v>0</v>
      </c>
      <c r="P66" s="364" t="s">
        <v>691</v>
      </c>
    </row>
    <row r="67" spans="1:16" ht="24" x14ac:dyDescent="0.25">
      <c r="A67" s="45">
        <v>1200</v>
      </c>
      <c r="B67" s="105" t="s">
        <v>296</v>
      </c>
      <c r="C67" s="46">
        <f t="shared" si="4"/>
        <v>446</v>
      </c>
      <c r="D67" s="223">
        <f>SUM(D68:D69)</f>
        <v>342</v>
      </c>
      <c r="E67" s="441">
        <f t="shared" ref="E67:F67" si="54">SUM(E68:E69)</f>
        <v>84</v>
      </c>
      <c r="F67" s="408">
        <f t="shared" si="54"/>
        <v>426</v>
      </c>
      <c r="G67" s="223">
        <f>SUM(G68:G69)</f>
        <v>0</v>
      </c>
      <c r="H67" s="106">
        <f t="shared" ref="H67:I67" si="55">SUM(H68:H69)</f>
        <v>0</v>
      </c>
      <c r="I67" s="117">
        <f t="shared" si="55"/>
        <v>0</v>
      </c>
      <c r="J67" s="106">
        <f>SUM(J68:J69)</f>
        <v>20</v>
      </c>
      <c r="K67" s="50">
        <f t="shared" ref="K67:L67" si="56">SUM(K68:K69)</f>
        <v>0</v>
      </c>
      <c r="L67" s="117">
        <f t="shared" si="56"/>
        <v>20</v>
      </c>
      <c r="M67" s="46">
        <f>SUM(M68:M69)</f>
        <v>0</v>
      </c>
      <c r="N67" s="50">
        <f t="shared" ref="N67:O67" si="57">SUM(N68:N69)</f>
        <v>0</v>
      </c>
      <c r="O67" s="117">
        <f t="shared" si="57"/>
        <v>0</v>
      </c>
      <c r="P67" s="364"/>
    </row>
    <row r="68" spans="1:16" ht="24" x14ac:dyDescent="0.25">
      <c r="A68" s="736">
        <v>1210</v>
      </c>
      <c r="B68" s="52" t="s">
        <v>60</v>
      </c>
      <c r="C68" s="53">
        <f t="shared" si="4"/>
        <v>446</v>
      </c>
      <c r="D68" s="224">
        <v>342</v>
      </c>
      <c r="E68" s="444">
        <v>84</v>
      </c>
      <c r="F68" s="445">
        <f>D68+E68</f>
        <v>426</v>
      </c>
      <c r="G68" s="224"/>
      <c r="H68" s="256"/>
      <c r="I68" s="119">
        <f>G68+H68</f>
        <v>0</v>
      </c>
      <c r="J68" s="256">
        <v>20</v>
      </c>
      <c r="K68" s="55"/>
      <c r="L68" s="119">
        <f>J68+K68</f>
        <v>20</v>
      </c>
      <c r="M68" s="319"/>
      <c r="N68" s="55"/>
      <c r="O68" s="119">
        <f>M68+N68</f>
        <v>0</v>
      </c>
      <c r="P68" s="364" t="s">
        <v>691</v>
      </c>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111"/>
    </row>
    <row r="73" spans="1:16" ht="36" hidden="1" x14ac:dyDescent="0.25">
      <c r="A73" s="38">
        <v>1227</v>
      </c>
      <c r="B73" s="57" t="s">
        <v>64</v>
      </c>
      <c r="C73" s="58">
        <f t="shared" si="4"/>
        <v>0</v>
      </c>
      <c r="D73" s="225"/>
      <c r="E73" s="446"/>
      <c r="F73" s="404">
        <f t="shared" si="62"/>
        <v>0</v>
      </c>
      <c r="G73" s="225"/>
      <c r="H73" s="257"/>
      <c r="I73" s="114">
        <f t="shared" si="63"/>
        <v>0</v>
      </c>
      <c r="J73" s="257"/>
      <c r="K73" s="60"/>
      <c r="L73" s="114">
        <f t="shared" si="64"/>
        <v>0</v>
      </c>
      <c r="M73" s="320"/>
      <c r="N73" s="60"/>
      <c r="O73" s="114">
        <f t="shared" si="65"/>
        <v>0</v>
      </c>
      <c r="P73" s="111"/>
    </row>
    <row r="74" spans="1:16" ht="48" hidden="1" x14ac:dyDescent="0.25">
      <c r="A74" s="38">
        <v>1228</v>
      </c>
      <c r="B74" s="57" t="s">
        <v>298</v>
      </c>
      <c r="C74" s="58">
        <f t="shared" si="4"/>
        <v>0</v>
      </c>
      <c r="D74" s="225"/>
      <c r="E74" s="446"/>
      <c r="F74" s="404">
        <f t="shared" si="62"/>
        <v>0</v>
      </c>
      <c r="G74" s="225"/>
      <c r="H74" s="257"/>
      <c r="I74" s="114">
        <f t="shared" si="63"/>
        <v>0</v>
      </c>
      <c r="J74" s="257"/>
      <c r="K74" s="60"/>
      <c r="L74" s="114">
        <f t="shared" si="64"/>
        <v>0</v>
      </c>
      <c r="M74" s="320"/>
      <c r="N74" s="60"/>
      <c r="O74" s="114">
        <f t="shared" si="65"/>
        <v>0</v>
      </c>
      <c r="P74" s="111"/>
    </row>
    <row r="75" spans="1:16" x14ac:dyDescent="0.25">
      <c r="A75" s="101">
        <v>2000</v>
      </c>
      <c r="B75" s="101" t="s">
        <v>65</v>
      </c>
      <c r="C75" s="102">
        <f t="shared" si="4"/>
        <v>15931</v>
      </c>
      <c r="D75" s="222">
        <f>SUM(D76,D83,D130,D164,D165,D172)</f>
        <v>10707</v>
      </c>
      <c r="E75" s="439">
        <f t="shared" ref="E75:F75" si="66">SUM(E76,E83,E130,E164,E165,E172)</f>
        <v>5080</v>
      </c>
      <c r="F75" s="440">
        <f t="shared" si="66"/>
        <v>15787</v>
      </c>
      <c r="G75" s="222">
        <f>SUM(G76,G83,G130,G164,G165,G172)</f>
        <v>0</v>
      </c>
      <c r="H75" s="255">
        <f t="shared" ref="H75:I75" si="67">SUM(H76,H83,H130,H164,H165,H172)</f>
        <v>0</v>
      </c>
      <c r="I75" s="104">
        <f t="shared" si="67"/>
        <v>0</v>
      </c>
      <c r="J75" s="255">
        <f>SUM(J76,J83,J130,J164,J165,J172)</f>
        <v>144</v>
      </c>
      <c r="K75" s="103">
        <f t="shared" ref="K75:L75" si="68">SUM(K76,K83,K130,K164,K165,K172)</f>
        <v>0</v>
      </c>
      <c r="L75" s="104">
        <f t="shared" si="68"/>
        <v>144</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7773</v>
      </c>
      <c r="D83" s="223">
        <f>SUM(D84,D89,D95,D103,D112,D116,D122,D128)</f>
        <v>5132</v>
      </c>
      <c r="E83" s="441">
        <f t="shared" ref="E83:F83" si="90">SUM(E84,E89,E95,E103,E112,E116,E122,E128)</f>
        <v>2620</v>
      </c>
      <c r="F83" s="408">
        <f t="shared" si="90"/>
        <v>7752</v>
      </c>
      <c r="G83" s="223">
        <f>SUM(G84,G89,G95,G103,G112,G116,G122,G128)</f>
        <v>0</v>
      </c>
      <c r="H83" s="106">
        <f t="shared" ref="H83:I83" si="91">SUM(H84,H89,H95,H103,H112,H116,H122,H128)</f>
        <v>0</v>
      </c>
      <c r="I83" s="117">
        <f t="shared" si="91"/>
        <v>0</v>
      </c>
      <c r="J83" s="106">
        <f>SUM(J84,J89,J95,J103,J112,J116,J122,J128)</f>
        <v>21</v>
      </c>
      <c r="K83" s="50">
        <f t="shared" ref="K83:L83" si="92">SUM(K84,K89,K95,K103,K112,K116,K122,K128)</f>
        <v>0</v>
      </c>
      <c r="L83" s="117">
        <f t="shared" si="92"/>
        <v>21</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hidden="1" x14ac:dyDescent="0.25">
      <c r="A86" s="38">
        <v>2212</v>
      </c>
      <c r="B86" s="57" t="s">
        <v>74</v>
      </c>
      <c r="C86" s="58">
        <f t="shared" si="98"/>
        <v>0</v>
      </c>
      <c r="D86" s="225"/>
      <c r="E86" s="446"/>
      <c r="F86" s="404">
        <f t="shared" si="99"/>
        <v>0</v>
      </c>
      <c r="G86" s="225"/>
      <c r="H86" s="257"/>
      <c r="I86" s="114">
        <f t="shared" si="100"/>
        <v>0</v>
      </c>
      <c r="J86" s="257"/>
      <c r="K86" s="60"/>
      <c r="L86" s="114">
        <f t="shared" si="101"/>
        <v>0</v>
      </c>
      <c r="M86" s="320"/>
      <c r="N86" s="60"/>
      <c r="O86" s="114">
        <f t="shared" si="102"/>
        <v>0</v>
      </c>
      <c r="P86" s="111"/>
    </row>
    <row r="87" spans="1:16" ht="24" hidden="1" x14ac:dyDescent="0.25">
      <c r="A87" s="38">
        <v>2214</v>
      </c>
      <c r="B87" s="57" t="s">
        <v>75</v>
      </c>
      <c r="C87" s="58">
        <f t="shared" si="98"/>
        <v>0</v>
      </c>
      <c r="D87" s="225"/>
      <c r="E87" s="446"/>
      <c r="F87" s="404">
        <f t="shared" si="99"/>
        <v>0</v>
      </c>
      <c r="G87" s="225"/>
      <c r="H87" s="257"/>
      <c r="I87" s="114">
        <f t="shared" si="100"/>
        <v>0</v>
      </c>
      <c r="J87" s="257"/>
      <c r="K87" s="60"/>
      <c r="L87" s="114">
        <f t="shared" si="101"/>
        <v>0</v>
      </c>
      <c r="M87" s="320"/>
      <c r="N87" s="60"/>
      <c r="O87" s="114">
        <f t="shared" si="102"/>
        <v>0</v>
      </c>
      <c r="P87" s="111"/>
    </row>
    <row r="88" spans="1:16" hidden="1" x14ac:dyDescent="0.25">
      <c r="A88" s="38">
        <v>2219</v>
      </c>
      <c r="B88" s="57" t="s">
        <v>76</v>
      </c>
      <c r="C88" s="58">
        <f t="shared" si="98"/>
        <v>0</v>
      </c>
      <c r="D88" s="225"/>
      <c r="E88" s="446"/>
      <c r="F88" s="404">
        <f t="shared" si="99"/>
        <v>0</v>
      </c>
      <c r="G88" s="225"/>
      <c r="H88" s="257"/>
      <c r="I88" s="114">
        <f t="shared" si="100"/>
        <v>0</v>
      </c>
      <c r="J88" s="257"/>
      <c r="K88" s="60"/>
      <c r="L88" s="114">
        <f t="shared" si="101"/>
        <v>0</v>
      </c>
      <c r="M88" s="320"/>
      <c r="N88" s="60"/>
      <c r="O88" s="114">
        <f t="shared" si="102"/>
        <v>0</v>
      </c>
      <c r="P88" s="111"/>
    </row>
    <row r="89" spans="1:16" ht="24" hidden="1" x14ac:dyDescent="0.25">
      <c r="A89" s="112">
        <v>2220</v>
      </c>
      <c r="B89" s="57" t="s">
        <v>77</v>
      </c>
      <c r="C89" s="58">
        <f t="shared" si="98"/>
        <v>0</v>
      </c>
      <c r="D89" s="226">
        <f>SUM(D90:D94)</f>
        <v>0</v>
      </c>
      <c r="E89" s="447">
        <f t="shared" ref="E89:F89" si="103">SUM(E90:E94)</f>
        <v>0</v>
      </c>
      <c r="F89" s="404">
        <f t="shared" si="103"/>
        <v>0</v>
      </c>
      <c r="G89" s="226">
        <f>SUM(G90:G94)</f>
        <v>0</v>
      </c>
      <c r="H89" s="120">
        <f t="shared" ref="H89:I89" si="104">SUM(H90:H94)</f>
        <v>0</v>
      </c>
      <c r="I89" s="114">
        <f t="shared" si="104"/>
        <v>0</v>
      </c>
      <c r="J89" s="120">
        <f>SUM(J90:J94)</f>
        <v>0</v>
      </c>
      <c r="K89" s="113">
        <f t="shared" ref="K89:L89" si="105">SUM(K90:K94)</f>
        <v>0</v>
      </c>
      <c r="L89" s="114">
        <f t="shared" si="105"/>
        <v>0</v>
      </c>
      <c r="M89" s="58">
        <f>SUM(M90:M94)</f>
        <v>0</v>
      </c>
      <c r="N89" s="113">
        <f t="shared" ref="N89:O89" si="106">SUM(N90:N94)</f>
        <v>0</v>
      </c>
      <c r="O89" s="114">
        <f t="shared" si="106"/>
        <v>0</v>
      </c>
      <c r="P89" s="111"/>
    </row>
    <row r="90" spans="1:16" ht="24" hidden="1" x14ac:dyDescent="0.25">
      <c r="A90" s="38">
        <v>2221</v>
      </c>
      <c r="B90" s="57" t="s">
        <v>289</v>
      </c>
      <c r="C90" s="58">
        <f t="shared" si="98"/>
        <v>0</v>
      </c>
      <c r="D90" s="225"/>
      <c r="E90" s="446"/>
      <c r="F90" s="404">
        <f t="shared" ref="F90:F94" si="107">D90+E90</f>
        <v>0</v>
      </c>
      <c r="G90" s="225"/>
      <c r="H90" s="257"/>
      <c r="I90" s="114">
        <f t="shared" ref="I90:I94" si="108">G90+H90</f>
        <v>0</v>
      </c>
      <c r="J90" s="257"/>
      <c r="K90" s="60"/>
      <c r="L90" s="114">
        <f t="shared" ref="L90:L94" si="109">J90+K90</f>
        <v>0</v>
      </c>
      <c r="M90" s="320"/>
      <c r="N90" s="60"/>
      <c r="O90" s="114">
        <f t="shared" ref="O90:O94" si="110">M90+N90</f>
        <v>0</v>
      </c>
      <c r="P90" s="111"/>
    </row>
    <row r="91" spans="1:16" hidden="1" x14ac:dyDescent="0.25">
      <c r="A91" s="38">
        <v>2222</v>
      </c>
      <c r="B91" s="57" t="s">
        <v>78</v>
      </c>
      <c r="C91" s="58">
        <f t="shared" si="98"/>
        <v>0</v>
      </c>
      <c r="D91" s="225"/>
      <c r="E91" s="446"/>
      <c r="F91" s="404">
        <f t="shared" si="107"/>
        <v>0</v>
      </c>
      <c r="G91" s="225"/>
      <c r="H91" s="257"/>
      <c r="I91" s="114">
        <f t="shared" si="108"/>
        <v>0</v>
      </c>
      <c r="J91" s="257"/>
      <c r="K91" s="60"/>
      <c r="L91" s="114">
        <f t="shared" si="109"/>
        <v>0</v>
      </c>
      <c r="M91" s="320"/>
      <c r="N91" s="60"/>
      <c r="O91" s="114">
        <f t="shared" si="110"/>
        <v>0</v>
      </c>
      <c r="P91" s="111"/>
    </row>
    <row r="92" spans="1:16" hidden="1" x14ac:dyDescent="0.25">
      <c r="A92" s="38">
        <v>2223</v>
      </c>
      <c r="B92" s="57" t="s">
        <v>79</v>
      </c>
      <c r="C92" s="58">
        <f t="shared" si="98"/>
        <v>0</v>
      </c>
      <c r="D92" s="225"/>
      <c r="E92" s="446"/>
      <c r="F92" s="404">
        <f t="shared" si="107"/>
        <v>0</v>
      </c>
      <c r="G92" s="225"/>
      <c r="H92" s="257"/>
      <c r="I92" s="114">
        <f t="shared" si="108"/>
        <v>0</v>
      </c>
      <c r="J92" s="257"/>
      <c r="K92" s="60"/>
      <c r="L92" s="114">
        <f t="shared" si="109"/>
        <v>0</v>
      </c>
      <c r="M92" s="320"/>
      <c r="N92" s="60"/>
      <c r="O92" s="114">
        <f t="shared" si="110"/>
        <v>0</v>
      </c>
      <c r="P92" s="111"/>
    </row>
    <row r="93" spans="1:16" ht="48" hidden="1" x14ac:dyDescent="0.25">
      <c r="A93" s="38">
        <v>2224</v>
      </c>
      <c r="B93" s="57" t="s">
        <v>299</v>
      </c>
      <c r="C93" s="58">
        <f t="shared" si="98"/>
        <v>0</v>
      </c>
      <c r="D93" s="225"/>
      <c r="E93" s="446"/>
      <c r="F93" s="404">
        <f t="shared" si="107"/>
        <v>0</v>
      </c>
      <c r="G93" s="225"/>
      <c r="H93" s="257"/>
      <c r="I93" s="114">
        <f t="shared" si="108"/>
        <v>0</v>
      </c>
      <c r="J93" s="257"/>
      <c r="K93" s="60"/>
      <c r="L93" s="114">
        <f t="shared" si="109"/>
        <v>0</v>
      </c>
      <c r="M93" s="320"/>
      <c r="N93" s="60"/>
      <c r="O93" s="114">
        <f t="shared" si="110"/>
        <v>0</v>
      </c>
      <c r="P93" s="111"/>
    </row>
    <row r="94" spans="1:16"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111"/>
    </row>
    <row r="95" spans="1:16" ht="36" x14ac:dyDescent="0.25">
      <c r="A95" s="112">
        <v>2230</v>
      </c>
      <c r="B95" s="57" t="s">
        <v>81</v>
      </c>
      <c r="C95" s="58">
        <f t="shared" si="98"/>
        <v>827</v>
      </c>
      <c r="D95" s="226">
        <f>SUM(D96:D102)</f>
        <v>806</v>
      </c>
      <c r="E95" s="447">
        <f t="shared" ref="E95:F95" si="111">SUM(E96:E102)</f>
        <v>0</v>
      </c>
      <c r="F95" s="404">
        <f t="shared" si="111"/>
        <v>806</v>
      </c>
      <c r="G95" s="226">
        <f>SUM(G96:G102)</f>
        <v>0</v>
      </c>
      <c r="H95" s="120">
        <f t="shared" ref="H95:I95" si="112">SUM(H96:H102)</f>
        <v>0</v>
      </c>
      <c r="I95" s="114">
        <f t="shared" si="112"/>
        <v>0</v>
      </c>
      <c r="J95" s="120">
        <f>SUM(J96:J102)</f>
        <v>21</v>
      </c>
      <c r="K95" s="113">
        <f t="shared" ref="K95:L95" si="113">SUM(K96:K102)</f>
        <v>0</v>
      </c>
      <c r="L95" s="114">
        <f t="shared" si="113"/>
        <v>21</v>
      </c>
      <c r="M95" s="58">
        <f>SUM(M96:M102)</f>
        <v>0</v>
      </c>
      <c r="N95" s="113">
        <f t="shared" ref="N95:O95" si="114">SUM(N96:N102)</f>
        <v>0</v>
      </c>
      <c r="O95" s="114">
        <f t="shared" si="114"/>
        <v>0</v>
      </c>
      <c r="P95" s="111"/>
    </row>
    <row r="96" spans="1:16" ht="24" x14ac:dyDescent="0.25">
      <c r="A96" s="38">
        <v>2231</v>
      </c>
      <c r="B96" s="57" t="s">
        <v>82</v>
      </c>
      <c r="C96" s="58">
        <f t="shared" si="98"/>
        <v>392</v>
      </c>
      <c r="D96" s="225">
        <v>392</v>
      </c>
      <c r="E96" s="446"/>
      <c r="F96" s="404">
        <f t="shared" ref="F96:F102" si="115">D96+E96</f>
        <v>392</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c r="E101" s="446"/>
      <c r="F101" s="404">
        <f t="shared" si="115"/>
        <v>0</v>
      </c>
      <c r="G101" s="225"/>
      <c r="H101" s="257"/>
      <c r="I101" s="114">
        <f t="shared" si="116"/>
        <v>0</v>
      </c>
      <c r="J101" s="257"/>
      <c r="K101" s="60"/>
      <c r="L101" s="114">
        <f t="shared" si="117"/>
        <v>0</v>
      </c>
      <c r="M101" s="320"/>
      <c r="N101" s="60"/>
      <c r="O101" s="114">
        <f t="shared" si="118"/>
        <v>0</v>
      </c>
      <c r="P101" s="111"/>
    </row>
    <row r="102" spans="1:16" ht="24" x14ac:dyDescent="0.25">
      <c r="A102" s="38">
        <v>2239</v>
      </c>
      <c r="B102" s="57" t="s">
        <v>88</v>
      </c>
      <c r="C102" s="58">
        <f t="shared" si="98"/>
        <v>435</v>
      </c>
      <c r="D102" s="225">
        <v>414</v>
      </c>
      <c r="E102" s="446"/>
      <c r="F102" s="404">
        <f t="shared" si="115"/>
        <v>414</v>
      </c>
      <c r="G102" s="225"/>
      <c r="H102" s="257"/>
      <c r="I102" s="114">
        <f t="shared" si="116"/>
        <v>0</v>
      </c>
      <c r="J102" s="257">
        <v>21</v>
      </c>
      <c r="K102" s="60"/>
      <c r="L102" s="114">
        <f t="shared" si="117"/>
        <v>21</v>
      </c>
      <c r="M102" s="320"/>
      <c r="N102" s="60"/>
      <c r="O102" s="114">
        <f t="shared" si="118"/>
        <v>0</v>
      </c>
      <c r="P102" s="111"/>
    </row>
    <row r="103" spans="1:16" ht="36" hidden="1" x14ac:dyDescent="0.25">
      <c r="A103" s="112">
        <v>2240</v>
      </c>
      <c r="B103" s="57" t="s">
        <v>89</v>
      </c>
      <c r="C103" s="58">
        <f t="shared" si="98"/>
        <v>0</v>
      </c>
      <c r="D103" s="226">
        <f>SUM(D104:D111)</f>
        <v>0</v>
      </c>
      <c r="E103" s="447">
        <f t="shared" ref="E103:F103" si="119">SUM(E104:E111)</f>
        <v>0</v>
      </c>
      <c r="F103" s="404">
        <f t="shared" si="119"/>
        <v>0</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111"/>
    </row>
    <row r="106" spans="1:16" ht="24" hidden="1" x14ac:dyDescent="0.25">
      <c r="A106" s="38">
        <v>2243</v>
      </c>
      <c r="B106" s="57" t="s">
        <v>92</v>
      </c>
      <c r="C106" s="58">
        <f t="shared" si="98"/>
        <v>0</v>
      </c>
      <c r="D106" s="225"/>
      <c r="E106" s="446"/>
      <c r="F106" s="404">
        <f t="shared" si="123"/>
        <v>0</v>
      </c>
      <c r="G106" s="225"/>
      <c r="H106" s="257"/>
      <c r="I106" s="114">
        <f t="shared" si="124"/>
        <v>0</v>
      </c>
      <c r="J106" s="257"/>
      <c r="K106" s="60"/>
      <c r="L106" s="114">
        <f t="shared" si="125"/>
        <v>0</v>
      </c>
      <c r="M106" s="320"/>
      <c r="N106" s="60"/>
      <c r="O106" s="114">
        <f t="shared" si="126"/>
        <v>0</v>
      </c>
      <c r="P106" s="111"/>
    </row>
    <row r="107" spans="1:16" hidden="1" x14ac:dyDescent="0.25">
      <c r="A107" s="38">
        <v>2244</v>
      </c>
      <c r="B107" s="57" t="s">
        <v>93</v>
      </c>
      <c r="C107" s="58">
        <f t="shared" si="98"/>
        <v>0</v>
      </c>
      <c r="D107" s="225"/>
      <c r="E107" s="446"/>
      <c r="F107" s="404">
        <f t="shared" si="123"/>
        <v>0</v>
      </c>
      <c r="G107" s="225"/>
      <c r="H107" s="257"/>
      <c r="I107" s="114">
        <f t="shared" si="124"/>
        <v>0</v>
      </c>
      <c r="J107" s="257"/>
      <c r="K107" s="60"/>
      <c r="L107" s="114">
        <f t="shared" si="125"/>
        <v>0</v>
      </c>
      <c r="M107" s="320"/>
      <c r="N107" s="60"/>
      <c r="O107" s="114">
        <f t="shared" si="126"/>
        <v>0</v>
      </c>
      <c r="P107" s="111"/>
    </row>
    <row r="108" spans="1:16"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5">
      <c r="A111" s="38">
        <v>2249</v>
      </c>
      <c r="B111" s="57" t="s">
        <v>96</v>
      </c>
      <c r="C111" s="58">
        <f t="shared" si="98"/>
        <v>0</v>
      </c>
      <c r="D111" s="225"/>
      <c r="E111" s="446"/>
      <c r="F111" s="404">
        <f t="shared" si="123"/>
        <v>0</v>
      </c>
      <c r="G111" s="225"/>
      <c r="H111" s="257"/>
      <c r="I111" s="114">
        <f t="shared" si="124"/>
        <v>0</v>
      </c>
      <c r="J111" s="257"/>
      <c r="K111" s="60"/>
      <c r="L111" s="114">
        <f t="shared" si="125"/>
        <v>0</v>
      </c>
      <c r="M111" s="320"/>
      <c r="N111" s="60"/>
      <c r="O111" s="114">
        <f t="shared" si="126"/>
        <v>0</v>
      </c>
      <c r="P111" s="111"/>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111"/>
    </row>
    <row r="115" spans="1:16" ht="24" hidden="1" x14ac:dyDescent="0.25">
      <c r="A115" s="38">
        <v>2259</v>
      </c>
      <c r="B115" s="57" t="s">
        <v>100</v>
      </c>
      <c r="C115" s="58">
        <f t="shared" si="98"/>
        <v>0</v>
      </c>
      <c r="D115" s="225"/>
      <c r="E115" s="446"/>
      <c r="F115" s="404">
        <f t="shared" si="131"/>
        <v>0</v>
      </c>
      <c r="G115" s="225"/>
      <c r="H115" s="257"/>
      <c r="I115" s="114">
        <f t="shared" si="132"/>
        <v>0</v>
      </c>
      <c r="J115" s="257"/>
      <c r="K115" s="60"/>
      <c r="L115" s="114">
        <f t="shared" si="133"/>
        <v>0</v>
      </c>
      <c r="M115" s="320"/>
      <c r="N115" s="60"/>
      <c r="O115" s="114">
        <f t="shared" si="134"/>
        <v>0</v>
      </c>
      <c r="P115" s="111"/>
    </row>
    <row r="116" spans="1:16" x14ac:dyDescent="0.25">
      <c r="A116" s="112">
        <v>2260</v>
      </c>
      <c r="B116" s="57" t="s">
        <v>101</v>
      </c>
      <c r="C116" s="58">
        <f t="shared" si="98"/>
        <v>1032</v>
      </c>
      <c r="D116" s="226">
        <f>SUM(D117:D121)</f>
        <v>1032</v>
      </c>
      <c r="E116" s="447">
        <f t="shared" ref="E116:F116" si="135">SUM(E117:E121)</f>
        <v>0</v>
      </c>
      <c r="F116" s="404">
        <f t="shared" si="135"/>
        <v>1032</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x14ac:dyDescent="0.25">
      <c r="A118" s="38">
        <v>2262</v>
      </c>
      <c r="B118" s="57" t="s">
        <v>103</v>
      </c>
      <c r="C118" s="58">
        <f t="shared" si="98"/>
        <v>552</v>
      </c>
      <c r="D118" s="225">
        <v>552</v>
      </c>
      <c r="E118" s="446"/>
      <c r="F118" s="404">
        <f t="shared" si="139"/>
        <v>552</v>
      </c>
      <c r="G118" s="225"/>
      <c r="H118" s="257"/>
      <c r="I118" s="114">
        <f t="shared" si="140"/>
        <v>0</v>
      </c>
      <c r="J118" s="257"/>
      <c r="K118" s="60"/>
      <c r="L118" s="114">
        <f t="shared" si="141"/>
        <v>0</v>
      </c>
      <c r="M118" s="320"/>
      <c r="N118" s="60"/>
      <c r="O118" s="114">
        <f t="shared" si="142"/>
        <v>0</v>
      </c>
      <c r="P118" s="111"/>
    </row>
    <row r="119" spans="1:16" hidden="1" x14ac:dyDescent="0.25">
      <c r="A119" s="38">
        <v>2263</v>
      </c>
      <c r="B119" s="57" t="s">
        <v>104</v>
      </c>
      <c r="C119" s="58">
        <f t="shared" si="98"/>
        <v>0</v>
      </c>
      <c r="D119" s="225"/>
      <c r="E119" s="446"/>
      <c r="F119" s="404">
        <f t="shared" si="139"/>
        <v>0</v>
      </c>
      <c r="G119" s="225"/>
      <c r="H119" s="257"/>
      <c r="I119" s="114">
        <f t="shared" si="140"/>
        <v>0</v>
      </c>
      <c r="J119" s="257"/>
      <c r="K119" s="60"/>
      <c r="L119" s="114">
        <f t="shared" si="141"/>
        <v>0</v>
      </c>
      <c r="M119" s="320"/>
      <c r="N119" s="60"/>
      <c r="O119" s="114">
        <f t="shared" si="142"/>
        <v>0</v>
      </c>
      <c r="P119" s="111"/>
    </row>
    <row r="120" spans="1:16" ht="24" x14ac:dyDescent="0.25">
      <c r="A120" s="38">
        <v>2264</v>
      </c>
      <c r="B120" s="57" t="s">
        <v>105</v>
      </c>
      <c r="C120" s="58">
        <f t="shared" si="98"/>
        <v>280</v>
      </c>
      <c r="D120" s="225">
        <v>280</v>
      </c>
      <c r="E120" s="446"/>
      <c r="F120" s="404">
        <f t="shared" si="139"/>
        <v>280</v>
      </c>
      <c r="G120" s="225"/>
      <c r="H120" s="257"/>
      <c r="I120" s="114">
        <f t="shared" si="140"/>
        <v>0</v>
      </c>
      <c r="J120" s="257"/>
      <c r="K120" s="60"/>
      <c r="L120" s="114">
        <f t="shared" si="141"/>
        <v>0</v>
      </c>
      <c r="M120" s="320"/>
      <c r="N120" s="60"/>
      <c r="O120" s="114">
        <f t="shared" si="142"/>
        <v>0</v>
      </c>
      <c r="P120" s="111"/>
    </row>
    <row r="121" spans="1:16" x14ac:dyDescent="0.25">
      <c r="A121" s="38">
        <v>2269</v>
      </c>
      <c r="B121" s="57" t="s">
        <v>106</v>
      </c>
      <c r="C121" s="58">
        <f t="shared" si="98"/>
        <v>200</v>
      </c>
      <c r="D121" s="225">
        <v>200</v>
      </c>
      <c r="E121" s="446"/>
      <c r="F121" s="404">
        <f t="shared" si="139"/>
        <v>200</v>
      </c>
      <c r="G121" s="225"/>
      <c r="H121" s="257"/>
      <c r="I121" s="114">
        <f t="shared" si="140"/>
        <v>0</v>
      </c>
      <c r="J121" s="257"/>
      <c r="K121" s="60"/>
      <c r="L121" s="114">
        <f t="shared" si="141"/>
        <v>0</v>
      </c>
      <c r="M121" s="320"/>
      <c r="N121" s="60"/>
      <c r="O121" s="114">
        <f t="shared" si="142"/>
        <v>0</v>
      </c>
      <c r="P121" s="111"/>
    </row>
    <row r="122" spans="1:16" x14ac:dyDescent="0.25">
      <c r="A122" s="112">
        <v>2270</v>
      </c>
      <c r="B122" s="57" t="s">
        <v>107</v>
      </c>
      <c r="C122" s="58">
        <f t="shared" si="98"/>
        <v>5914</v>
      </c>
      <c r="D122" s="226">
        <f>SUM(D123:D127)</f>
        <v>3294</v>
      </c>
      <c r="E122" s="447">
        <f t="shared" ref="E122:F122" si="143">SUM(E123:E127)</f>
        <v>2620</v>
      </c>
      <c r="F122" s="404">
        <f t="shared" si="143"/>
        <v>5914</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5">
      <c r="A125" s="38">
        <v>2275</v>
      </c>
      <c r="B125" s="57" t="s">
        <v>109</v>
      </c>
      <c r="C125" s="58">
        <f t="shared" si="98"/>
        <v>0</v>
      </c>
      <c r="D125" s="225"/>
      <c r="E125" s="446"/>
      <c r="F125" s="404">
        <f t="shared" si="147"/>
        <v>0</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111"/>
    </row>
    <row r="127" spans="1:16" ht="24" x14ac:dyDescent="0.25">
      <c r="A127" s="38">
        <v>2279</v>
      </c>
      <c r="B127" s="57" t="s">
        <v>111</v>
      </c>
      <c r="C127" s="58">
        <f t="shared" si="98"/>
        <v>5914</v>
      </c>
      <c r="D127" s="225">
        <v>3294</v>
      </c>
      <c r="E127" s="446">
        <v>2620</v>
      </c>
      <c r="F127" s="404">
        <f t="shared" si="147"/>
        <v>5914</v>
      </c>
      <c r="G127" s="225"/>
      <c r="H127" s="257"/>
      <c r="I127" s="114">
        <f t="shared" si="148"/>
        <v>0</v>
      </c>
      <c r="J127" s="257"/>
      <c r="K127" s="60"/>
      <c r="L127" s="114">
        <f t="shared" si="149"/>
        <v>0</v>
      </c>
      <c r="M127" s="320"/>
      <c r="N127" s="60"/>
      <c r="O127" s="114">
        <f t="shared" si="150"/>
        <v>0</v>
      </c>
      <c r="P127" s="364" t="s">
        <v>691</v>
      </c>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5">
      <c r="A130" s="45">
        <v>2300</v>
      </c>
      <c r="B130" s="105" t="s">
        <v>113</v>
      </c>
      <c r="C130" s="46">
        <f t="shared" si="98"/>
        <v>8158</v>
      </c>
      <c r="D130" s="223">
        <f>SUM(D131,D136,D140,D141,D144,D151,D159,D160,D163)</f>
        <v>5575</v>
      </c>
      <c r="E130" s="441">
        <f t="shared" ref="E130:F130" si="152">SUM(E131,E136,E140,E141,E144,E151,E159,E160,E163)</f>
        <v>2460</v>
      </c>
      <c r="F130" s="408">
        <f t="shared" si="152"/>
        <v>8035</v>
      </c>
      <c r="G130" s="223">
        <f>SUM(G131,G136,G140,G141,G144,G151,G159,G160,G163)</f>
        <v>0</v>
      </c>
      <c r="H130" s="106">
        <f t="shared" ref="H130:I130" si="153">SUM(H131,H136,H140,H141,H144,H151,H159,H160,H163)</f>
        <v>0</v>
      </c>
      <c r="I130" s="117">
        <f t="shared" si="153"/>
        <v>0</v>
      </c>
      <c r="J130" s="106">
        <f>SUM(J131,J136,J140,J141,J144,J151,J159,J160,J163)</f>
        <v>123</v>
      </c>
      <c r="K130" s="50">
        <f t="shared" ref="K130:L130" si="154">SUM(K131,K136,K140,K141,K144,K151,K159,K160,K163)</f>
        <v>0</v>
      </c>
      <c r="L130" s="117">
        <f t="shared" si="154"/>
        <v>123</v>
      </c>
      <c r="M130" s="46">
        <f>SUM(M131,M136,M140,M141,M144,M151,M159,M160,M163)</f>
        <v>0</v>
      </c>
      <c r="N130" s="50">
        <f t="shared" ref="N130:O130" si="155">SUM(N131,N136,N140,N141,N144,N151,N159,N160,N163)</f>
        <v>0</v>
      </c>
      <c r="O130" s="117">
        <f t="shared" si="155"/>
        <v>0</v>
      </c>
      <c r="P130" s="122"/>
    </row>
    <row r="131" spans="1:16" ht="24" x14ac:dyDescent="0.25">
      <c r="A131" s="736">
        <v>2310</v>
      </c>
      <c r="B131" s="52" t="s">
        <v>114</v>
      </c>
      <c r="C131" s="53">
        <f t="shared" si="98"/>
        <v>7893</v>
      </c>
      <c r="D131" s="228">
        <f t="shared" ref="D131:O131" si="156">SUM(D132:D135)</f>
        <v>5385</v>
      </c>
      <c r="E131" s="449">
        <f t="shared" si="156"/>
        <v>2460</v>
      </c>
      <c r="F131" s="445">
        <f t="shared" si="156"/>
        <v>7845</v>
      </c>
      <c r="G131" s="228">
        <f t="shared" si="156"/>
        <v>0</v>
      </c>
      <c r="H131" s="259">
        <f t="shared" si="156"/>
        <v>0</v>
      </c>
      <c r="I131" s="119">
        <f t="shared" si="156"/>
        <v>0</v>
      </c>
      <c r="J131" s="259">
        <f t="shared" si="156"/>
        <v>48</v>
      </c>
      <c r="K131" s="118">
        <f t="shared" si="156"/>
        <v>0</v>
      </c>
      <c r="L131" s="119">
        <f t="shared" si="156"/>
        <v>48</v>
      </c>
      <c r="M131" s="53">
        <f t="shared" si="156"/>
        <v>0</v>
      </c>
      <c r="N131" s="118">
        <f t="shared" si="156"/>
        <v>0</v>
      </c>
      <c r="O131" s="119">
        <f t="shared" si="156"/>
        <v>0</v>
      </c>
      <c r="P131" s="110"/>
    </row>
    <row r="132" spans="1:16" x14ac:dyDescent="0.25">
      <c r="A132" s="38">
        <v>2311</v>
      </c>
      <c r="B132" s="57" t="s">
        <v>115</v>
      </c>
      <c r="C132" s="58">
        <f t="shared" si="98"/>
        <v>20</v>
      </c>
      <c r="D132" s="225">
        <v>20</v>
      </c>
      <c r="E132" s="446"/>
      <c r="F132" s="404">
        <f t="shared" ref="F132:F135" si="157">D132+E132</f>
        <v>20</v>
      </c>
      <c r="G132" s="225"/>
      <c r="H132" s="257"/>
      <c r="I132" s="114">
        <f t="shared" ref="I132:I135" si="158">G132+H132</f>
        <v>0</v>
      </c>
      <c r="J132" s="257"/>
      <c r="K132" s="60"/>
      <c r="L132" s="114">
        <f t="shared" ref="L132:L135" si="159">J132+K132</f>
        <v>0</v>
      </c>
      <c r="M132" s="320"/>
      <c r="N132" s="60"/>
      <c r="O132" s="114">
        <f t="shared" ref="O132:O135" si="160">M132+N132</f>
        <v>0</v>
      </c>
      <c r="P132" s="111"/>
    </row>
    <row r="133" spans="1:16" x14ac:dyDescent="0.25">
      <c r="A133" s="38">
        <v>2312</v>
      </c>
      <c r="B133" s="57" t="s">
        <v>116</v>
      </c>
      <c r="C133" s="58">
        <f t="shared" si="98"/>
        <v>65</v>
      </c>
      <c r="D133" s="225">
        <v>65</v>
      </c>
      <c r="E133" s="446"/>
      <c r="F133" s="404">
        <f t="shared" si="157"/>
        <v>65</v>
      </c>
      <c r="G133" s="225"/>
      <c r="H133" s="257"/>
      <c r="I133" s="114">
        <f t="shared" si="158"/>
        <v>0</v>
      </c>
      <c r="J133" s="257"/>
      <c r="K133" s="60"/>
      <c r="L133" s="114">
        <f t="shared" si="159"/>
        <v>0</v>
      </c>
      <c r="M133" s="320"/>
      <c r="N133" s="60"/>
      <c r="O133" s="114">
        <f t="shared" si="160"/>
        <v>0</v>
      </c>
      <c r="P133" s="111"/>
    </row>
    <row r="134" spans="1:16" hidden="1" x14ac:dyDescent="0.25">
      <c r="A134" s="38">
        <v>2313</v>
      </c>
      <c r="B134" s="57" t="s">
        <v>117</v>
      </c>
      <c r="C134" s="58">
        <f t="shared" si="98"/>
        <v>0</v>
      </c>
      <c r="D134" s="225"/>
      <c r="E134" s="446"/>
      <c r="F134" s="404">
        <f t="shared" si="157"/>
        <v>0</v>
      </c>
      <c r="G134" s="225"/>
      <c r="H134" s="257"/>
      <c r="I134" s="114">
        <f t="shared" si="158"/>
        <v>0</v>
      </c>
      <c r="J134" s="257"/>
      <c r="K134" s="60"/>
      <c r="L134" s="114">
        <f t="shared" si="159"/>
        <v>0</v>
      </c>
      <c r="M134" s="320"/>
      <c r="N134" s="60"/>
      <c r="O134" s="114">
        <f t="shared" si="160"/>
        <v>0</v>
      </c>
      <c r="P134" s="111"/>
    </row>
    <row r="135" spans="1:16" ht="36" customHeight="1" x14ac:dyDescent="0.25">
      <c r="A135" s="38">
        <v>2314</v>
      </c>
      <c r="B135" s="57" t="s">
        <v>291</v>
      </c>
      <c r="C135" s="58">
        <f t="shared" si="98"/>
        <v>7808</v>
      </c>
      <c r="D135" s="225">
        <v>5300</v>
      </c>
      <c r="E135" s="446">
        <v>2460</v>
      </c>
      <c r="F135" s="404">
        <f t="shared" si="157"/>
        <v>7760</v>
      </c>
      <c r="G135" s="225"/>
      <c r="H135" s="257"/>
      <c r="I135" s="114">
        <f t="shared" si="158"/>
        <v>0</v>
      </c>
      <c r="J135" s="257">
        <v>48</v>
      </c>
      <c r="K135" s="60"/>
      <c r="L135" s="114">
        <f t="shared" si="159"/>
        <v>48</v>
      </c>
      <c r="M135" s="320"/>
      <c r="N135" s="60"/>
      <c r="O135" s="114">
        <f t="shared" si="160"/>
        <v>0</v>
      </c>
      <c r="P135" s="364" t="s">
        <v>691</v>
      </c>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hidden="1" x14ac:dyDescent="0.25">
      <c r="A138" s="38">
        <v>2322</v>
      </c>
      <c r="B138" s="57" t="s">
        <v>120</v>
      </c>
      <c r="C138" s="58">
        <f t="shared" si="98"/>
        <v>0</v>
      </c>
      <c r="D138" s="225"/>
      <c r="E138" s="446"/>
      <c r="F138" s="404">
        <f t="shared" si="165"/>
        <v>0</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c r="E140" s="446"/>
      <c r="F140" s="404">
        <f t="shared" si="165"/>
        <v>0</v>
      </c>
      <c r="G140" s="225"/>
      <c r="H140" s="257"/>
      <c r="I140" s="114">
        <f t="shared" si="166"/>
        <v>0</v>
      </c>
      <c r="J140" s="257"/>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446"/>
      <c r="F143" s="404">
        <f t="shared" si="173"/>
        <v>0</v>
      </c>
      <c r="G143" s="225"/>
      <c r="H143" s="257"/>
      <c r="I143" s="114">
        <f t="shared" si="174"/>
        <v>0</v>
      </c>
      <c r="J143" s="257"/>
      <c r="K143" s="60"/>
      <c r="L143" s="114">
        <f t="shared" si="175"/>
        <v>0</v>
      </c>
      <c r="M143" s="320"/>
      <c r="N143" s="60"/>
      <c r="O143" s="114">
        <f t="shared" si="176"/>
        <v>0</v>
      </c>
      <c r="P143" s="111"/>
    </row>
    <row r="144" spans="1:16" ht="24" x14ac:dyDescent="0.25">
      <c r="A144" s="107">
        <v>2350</v>
      </c>
      <c r="B144" s="78" t="s">
        <v>125</v>
      </c>
      <c r="C144" s="84">
        <f t="shared" si="98"/>
        <v>265</v>
      </c>
      <c r="D144" s="131">
        <f>SUM(D145:D150)</f>
        <v>190</v>
      </c>
      <c r="E144" s="442">
        <f t="shared" ref="E144:F144" si="177">SUM(E145:E150)</f>
        <v>0</v>
      </c>
      <c r="F144" s="443">
        <f t="shared" si="177"/>
        <v>190</v>
      </c>
      <c r="G144" s="131">
        <f>SUM(G145:G150)</f>
        <v>0</v>
      </c>
      <c r="H144" s="201">
        <f t="shared" ref="H144:I144" si="178">SUM(H145:H150)</f>
        <v>0</v>
      </c>
      <c r="I144" s="109">
        <f t="shared" si="178"/>
        <v>0</v>
      </c>
      <c r="J144" s="201">
        <f>SUM(J145:J150)</f>
        <v>75</v>
      </c>
      <c r="K144" s="108">
        <f t="shared" ref="K144:L144" si="179">SUM(K145:K150)</f>
        <v>0</v>
      </c>
      <c r="L144" s="109">
        <f t="shared" si="179"/>
        <v>75</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x14ac:dyDescent="0.25">
      <c r="A146" s="38">
        <v>2352</v>
      </c>
      <c r="B146" s="57" t="s">
        <v>127</v>
      </c>
      <c r="C146" s="58">
        <f t="shared" si="98"/>
        <v>265</v>
      </c>
      <c r="D146" s="225">
        <v>190</v>
      </c>
      <c r="E146" s="446"/>
      <c r="F146" s="404">
        <f t="shared" si="181"/>
        <v>190</v>
      </c>
      <c r="G146" s="225"/>
      <c r="H146" s="257"/>
      <c r="I146" s="114">
        <f t="shared" si="182"/>
        <v>0</v>
      </c>
      <c r="J146" s="257">
        <v>75</v>
      </c>
      <c r="K146" s="60"/>
      <c r="L146" s="114">
        <f t="shared" si="183"/>
        <v>75</v>
      </c>
      <c r="M146" s="320"/>
      <c r="N146" s="60"/>
      <c r="O146" s="114">
        <f t="shared" si="184"/>
        <v>0</v>
      </c>
      <c r="P146" s="111"/>
    </row>
    <row r="147" spans="1:16" ht="24" hidden="1" x14ac:dyDescent="0.25">
      <c r="A147" s="38">
        <v>2353</v>
      </c>
      <c r="B147" s="57" t="s">
        <v>128</v>
      </c>
      <c r="C147" s="58">
        <f t="shared" si="98"/>
        <v>0</v>
      </c>
      <c r="D147" s="225"/>
      <c r="E147" s="446"/>
      <c r="F147" s="404">
        <f t="shared" si="181"/>
        <v>0</v>
      </c>
      <c r="G147" s="225"/>
      <c r="H147" s="257"/>
      <c r="I147" s="114">
        <f t="shared" si="182"/>
        <v>0</v>
      </c>
      <c r="J147" s="257"/>
      <c r="K147" s="60"/>
      <c r="L147" s="114">
        <f t="shared" si="183"/>
        <v>0</v>
      </c>
      <c r="M147" s="320"/>
      <c r="N147" s="60"/>
      <c r="O147" s="114">
        <f t="shared" si="184"/>
        <v>0</v>
      </c>
      <c r="P147" s="111"/>
    </row>
    <row r="148" spans="1:16" ht="24" hidden="1" x14ac:dyDescent="0.25">
      <c r="A148" s="38">
        <v>2354</v>
      </c>
      <c r="B148" s="57" t="s">
        <v>129</v>
      </c>
      <c r="C148" s="58">
        <f t="shared" si="98"/>
        <v>0</v>
      </c>
      <c r="D148" s="225"/>
      <c r="E148" s="446"/>
      <c r="F148" s="404">
        <f t="shared" si="181"/>
        <v>0</v>
      </c>
      <c r="G148" s="225"/>
      <c r="H148" s="257"/>
      <c r="I148" s="114">
        <f t="shared" si="182"/>
        <v>0</v>
      </c>
      <c r="J148" s="257"/>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c r="E149" s="446"/>
      <c r="F149" s="404">
        <f t="shared" si="181"/>
        <v>0</v>
      </c>
      <c r="G149" s="225"/>
      <c r="H149" s="257"/>
      <c r="I149" s="114">
        <f t="shared" si="182"/>
        <v>0</v>
      </c>
      <c r="J149" s="257"/>
      <c r="K149" s="60"/>
      <c r="L149" s="114">
        <f t="shared" si="183"/>
        <v>0</v>
      </c>
      <c r="M149" s="320"/>
      <c r="N149" s="60"/>
      <c r="O149" s="114">
        <f t="shared" si="184"/>
        <v>0</v>
      </c>
      <c r="P149" s="111"/>
    </row>
    <row r="150" spans="1:16" ht="24" hidden="1" x14ac:dyDescent="0.25">
      <c r="A150" s="38">
        <v>2359</v>
      </c>
      <c r="B150" s="57" t="s">
        <v>131</v>
      </c>
      <c r="C150" s="58">
        <f t="shared" si="185"/>
        <v>0</v>
      </c>
      <c r="D150" s="225"/>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5">
      <c r="A159" s="107">
        <v>2370</v>
      </c>
      <c r="B159" s="78" t="s">
        <v>140</v>
      </c>
      <c r="C159" s="84">
        <f t="shared" si="185"/>
        <v>0</v>
      </c>
      <c r="D159" s="227"/>
      <c r="E159" s="448"/>
      <c r="F159" s="443">
        <f t="shared" si="190"/>
        <v>0</v>
      </c>
      <c r="G159" s="227"/>
      <c r="H159" s="258"/>
      <c r="I159" s="109">
        <f t="shared" si="191"/>
        <v>0</v>
      </c>
      <c r="J159" s="258"/>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3250</v>
      </c>
      <c r="D194" s="221">
        <f>SUM(D195,D230,D269)</f>
        <v>1450</v>
      </c>
      <c r="E194" s="437">
        <f t="shared" ref="E194:F194" si="251">SUM(E195,E230,E269)</f>
        <v>1800</v>
      </c>
      <c r="F194" s="438">
        <f t="shared" si="251"/>
        <v>3250</v>
      </c>
      <c r="G194" s="221">
        <f>SUM(G195,G230,G269)</f>
        <v>0</v>
      </c>
      <c r="H194" s="254">
        <f t="shared" ref="H194:I194" si="252">SUM(H195,H230,H269)</f>
        <v>0</v>
      </c>
      <c r="I194" s="100">
        <f t="shared" si="252"/>
        <v>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86"/>
    </row>
    <row r="195" spans="1:16" x14ac:dyDescent="0.25">
      <c r="A195" s="101">
        <v>5000</v>
      </c>
      <c r="B195" s="101" t="s">
        <v>175</v>
      </c>
      <c r="C195" s="102">
        <f t="shared" si="185"/>
        <v>1450</v>
      </c>
      <c r="D195" s="222">
        <f>D196+D204</f>
        <v>1450</v>
      </c>
      <c r="E195" s="439">
        <f t="shared" ref="E195:F195" si="255">E196+E204</f>
        <v>0</v>
      </c>
      <c r="F195" s="440">
        <f t="shared" si="255"/>
        <v>1450</v>
      </c>
      <c r="G195" s="222">
        <f>G196+G204</f>
        <v>0</v>
      </c>
      <c r="H195" s="255">
        <f t="shared" ref="H195:I195" si="256">H196+H204</f>
        <v>0</v>
      </c>
      <c r="I195" s="104">
        <f t="shared" si="256"/>
        <v>0</v>
      </c>
      <c r="J195" s="255">
        <f>J196+J204</f>
        <v>0</v>
      </c>
      <c r="K195" s="103">
        <f t="shared" ref="K195:L195" si="257">K196+K204</f>
        <v>0</v>
      </c>
      <c r="L195" s="104">
        <f t="shared" si="257"/>
        <v>0</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1450</v>
      </c>
      <c r="D204" s="223">
        <f>D205+D215+D216+D225+D226+D227+D229</f>
        <v>1450</v>
      </c>
      <c r="E204" s="441">
        <f t="shared" ref="E204:F204" si="271">E205+E215+E216+E225+E226+E227+E229</f>
        <v>0</v>
      </c>
      <c r="F204" s="408">
        <f t="shared" si="271"/>
        <v>1450</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c r="E215" s="446"/>
      <c r="F215" s="404">
        <f t="shared" si="279"/>
        <v>0</v>
      </c>
      <c r="G215" s="225"/>
      <c r="H215" s="257"/>
      <c r="I215" s="114">
        <f t="shared" si="280"/>
        <v>0</v>
      </c>
      <c r="J215" s="257"/>
      <c r="K215" s="60"/>
      <c r="L215" s="114">
        <f t="shared" si="281"/>
        <v>0</v>
      </c>
      <c r="M215" s="320"/>
      <c r="N215" s="60"/>
      <c r="O215" s="114">
        <f t="shared" si="282"/>
        <v>0</v>
      </c>
      <c r="P215" s="111"/>
    </row>
    <row r="216" spans="1:16" x14ac:dyDescent="0.25">
      <c r="A216" s="112">
        <v>5230</v>
      </c>
      <c r="B216" s="57" t="s">
        <v>196</v>
      </c>
      <c r="C216" s="58">
        <f t="shared" si="283"/>
        <v>1450</v>
      </c>
      <c r="D216" s="226">
        <f>SUM(D217:D224)</f>
        <v>1450</v>
      </c>
      <c r="E216" s="447">
        <f t="shared" ref="E216:F216" si="284">SUM(E217:E224)</f>
        <v>0</v>
      </c>
      <c r="F216" s="404">
        <f t="shared" si="284"/>
        <v>1450</v>
      </c>
      <c r="G216" s="226">
        <f>SUM(G217:G224)</f>
        <v>0</v>
      </c>
      <c r="H216" s="120">
        <f t="shared" ref="H216:I216" si="285">SUM(H217:H224)</f>
        <v>0</v>
      </c>
      <c r="I216" s="114">
        <f t="shared" si="285"/>
        <v>0</v>
      </c>
      <c r="J216" s="120">
        <f>SUM(J217:J224)</f>
        <v>0</v>
      </c>
      <c r="K216" s="113">
        <f t="shared" ref="K216:L216" si="286">SUM(K217:K224)</f>
        <v>0</v>
      </c>
      <c r="L216" s="114">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5">
      <c r="A219" s="38">
        <v>5233</v>
      </c>
      <c r="B219" s="57" t="s">
        <v>199</v>
      </c>
      <c r="C219" s="58">
        <f t="shared" si="283"/>
        <v>0</v>
      </c>
      <c r="D219" s="225"/>
      <c r="E219" s="446"/>
      <c r="F219" s="404">
        <f t="shared" si="288"/>
        <v>0</v>
      </c>
      <c r="G219" s="225"/>
      <c r="H219" s="257"/>
      <c r="I219" s="114">
        <f t="shared" si="289"/>
        <v>0</v>
      </c>
      <c r="J219" s="257"/>
      <c r="K219" s="60"/>
      <c r="L219" s="114">
        <f t="shared" si="290"/>
        <v>0</v>
      </c>
      <c r="M219" s="320"/>
      <c r="N219" s="60"/>
      <c r="O219" s="114">
        <f t="shared" si="291"/>
        <v>0</v>
      </c>
      <c r="P219" s="111"/>
    </row>
    <row r="220" spans="1:16" ht="24" x14ac:dyDescent="0.25">
      <c r="A220" s="38">
        <v>5234</v>
      </c>
      <c r="B220" s="57" t="s">
        <v>200</v>
      </c>
      <c r="C220" s="58">
        <f t="shared" si="283"/>
        <v>550</v>
      </c>
      <c r="D220" s="225">
        <v>550</v>
      </c>
      <c r="E220" s="446"/>
      <c r="F220" s="404">
        <f t="shared" si="288"/>
        <v>550</v>
      </c>
      <c r="G220" s="225"/>
      <c r="H220" s="257"/>
      <c r="I220" s="114">
        <f t="shared" si="289"/>
        <v>0</v>
      </c>
      <c r="J220" s="257"/>
      <c r="K220" s="60"/>
      <c r="L220" s="114">
        <f t="shared" si="290"/>
        <v>0</v>
      </c>
      <c r="M220" s="320"/>
      <c r="N220" s="60"/>
      <c r="O220" s="114">
        <f t="shared" si="291"/>
        <v>0</v>
      </c>
      <c r="P220" s="111"/>
    </row>
    <row r="221" spans="1:16" ht="14.25" customHeight="1" x14ac:dyDescent="0.25">
      <c r="A221" s="38">
        <v>5236</v>
      </c>
      <c r="B221" s="57" t="s">
        <v>201</v>
      </c>
      <c r="C221" s="58">
        <f t="shared" si="283"/>
        <v>900</v>
      </c>
      <c r="D221" s="225">
        <v>900</v>
      </c>
      <c r="E221" s="446"/>
      <c r="F221" s="404">
        <f t="shared" si="288"/>
        <v>900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c r="E222" s="446"/>
      <c r="F222" s="404">
        <f t="shared" si="288"/>
        <v>0</v>
      </c>
      <c r="G222" s="225"/>
      <c r="H222" s="257"/>
      <c r="I222" s="114">
        <f t="shared" si="289"/>
        <v>0</v>
      </c>
      <c r="J222" s="257"/>
      <c r="K222" s="60"/>
      <c r="L222" s="114">
        <f t="shared" si="290"/>
        <v>0</v>
      </c>
      <c r="M222" s="320"/>
      <c r="N222" s="60"/>
      <c r="O222" s="114">
        <f t="shared" si="291"/>
        <v>0</v>
      </c>
      <c r="P222" s="111"/>
    </row>
    <row r="223" spans="1:16" ht="24" hidden="1" x14ac:dyDescent="0.25">
      <c r="A223" s="38">
        <v>5238</v>
      </c>
      <c r="B223" s="57" t="s">
        <v>203</v>
      </c>
      <c r="C223" s="58">
        <f t="shared" si="283"/>
        <v>0</v>
      </c>
      <c r="D223" s="225"/>
      <c r="E223" s="446"/>
      <c r="F223" s="404">
        <f t="shared" si="288"/>
        <v>0</v>
      </c>
      <c r="G223" s="225"/>
      <c r="H223" s="257"/>
      <c r="I223" s="114">
        <f t="shared" si="289"/>
        <v>0</v>
      </c>
      <c r="J223" s="257"/>
      <c r="K223" s="60"/>
      <c r="L223" s="114">
        <f t="shared" si="290"/>
        <v>0</v>
      </c>
      <c r="M223" s="320"/>
      <c r="N223" s="60"/>
      <c r="O223" s="114">
        <f t="shared" si="291"/>
        <v>0</v>
      </c>
      <c r="P223" s="111"/>
    </row>
    <row r="224" spans="1:16" ht="24" hidden="1" x14ac:dyDescent="0.25">
      <c r="A224" s="38">
        <v>5239</v>
      </c>
      <c r="B224" s="57" t="s">
        <v>204</v>
      </c>
      <c r="C224" s="58">
        <f t="shared" si="283"/>
        <v>0</v>
      </c>
      <c r="D224" s="225"/>
      <c r="E224" s="446"/>
      <c r="F224" s="404">
        <f t="shared" si="288"/>
        <v>0</v>
      </c>
      <c r="G224" s="225"/>
      <c r="H224" s="257"/>
      <c r="I224" s="114">
        <f t="shared" si="289"/>
        <v>0</v>
      </c>
      <c r="J224" s="257"/>
      <c r="K224" s="60"/>
      <c r="L224" s="114">
        <f t="shared" si="290"/>
        <v>0</v>
      </c>
      <c r="M224" s="320"/>
      <c r="N224" s="60"/>
      <c r="O224" s="114">
        <f t="shared" si="291"/>
        <v>0</v>
      </c>
      <c r="P224" s="111"/>
    </row>
    <row r="225" spans="1:16" ht="24" hidden="1" x14ac:dyDescent="0.25">
      <c r="A225" s="112">
        <v>5240</v>
      </c>
      <c r="B225" s="57" t="s">
        <v>205</v>
      </c>
      <c r="C225" s="58">
        <f t="shared" si="283"/>
        <v>0</v>
      </c>
      <c r="D225" s="225"/>
      <c r="E225" s="446"/>
      <c r="F225" s="404">
        <f t="shared" si="288"/>
        <v>0</v>
      </c>
      <c r="G225" s="225"/>
      <c r="H225" s="257"/>
      <c r="I225" s="114">
        <f t="shared" si="289"/>
        <v>0</v>
      </c>
      <c r="J225" s="257"/>
      <c r="K225" s="60"/>
      <c r="L225" s="114">
        <f t="shared" si="290"/>
        <v>0</v>
      </c>
      <c r="M225" s="320"/>
      <c r="N225" s="60"/>
      <c r="O225" s="114">
        <f t="shared" si="291"/>
        <v>0</v>
      </c>
      <c r="P225" s="111"/>
    </row>
    <row r="226" spans="1:16" hidden="1" x14ac:dyDescent="0.25">
      <c r="A226" s="112">
        <v>5250</v>
      </c>
      <c r="B226" s="57" t="s">
        <v>206</v>
      </c>
      <c r="C226" s="58">
        <f t="shared" si="283"/>
        <v>0</v>
      </c>
      <c r="D226" s="225"/>
      <c r="E226" s="446"/>
      <c r="F226" s="404">
        <f t="shared" si="288"/>
        <v>0</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448"/>
      <c r="F229" s="443">
        <f t="shared" si="296"/>
        <v>0</v>
      </c>
      <c r="G229" s="227"/>
      <c r="H229" s="258"/>
      <c r="I229" s="109">
        <f t="shared" si="297"/>
        <v>0</v>
      </c>
      <c r="J229" s="258"/>
      <c r="K229" s="115"/>
      <c r="L229" s="109">
        <f t="shared" si="298"/>
        <v>0</v>
      </c>
      <c r="M229" s="321"/>
      <c r="N229" s="115"/>
      <c r="O229" s="109">
        <f t="shared" si="299"/>
        <v>0</v>
      </c>
      <c r="P229" s="116"/>
    </row>
    <row r="230" spans="1:16" x14ac:dyDescent="0.25">
      <c r="A230" s="101">
        <v>6000</v>
      </c>
      <c r="B230" s="101" t="s">
        <v>210</v>
      </c>
      <c r="C230" s="102">
        <f t="shared" si="283"/>
        <v>1800</v>
      </c>
      <c r="D230" s="222">
        <f>D231+D251+D259</f>
        <v>0</v>
      </c>
      <c r="E230" s="439">
        <f t="shared" ref="E230:F230" si="300">E231+E251+E259</f>
        <v>1800</v>
      </c>
      <c r="F230" s="440">
        <f t="shared" si="300"/>
        <v>1800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c r="E258" s="446"/>
      <c r="F258" s="404">
        <f t="shared" si="332"/>
        <v>0</v>
      </c>
      <c r="G258" s="225"/>
      <c r="H258" s="257"/>
      <c r="I258" s="114">
        <f t="shared" si="333"/>
        <v>0</v>
      </c>
      <c r="J258" s="257"/>
      <c r="K258" s="60"/>
      <c r="L258" s="114">
        <f t="shared" si="334"/>
        <v>0</v>
      </c>
      <c r="M258" s="320"/>
      <c r="N258" s="60"/>
      <c r="O258" s="114">
        <f t="shared" si="335"/>
        <v>0</v>
      </c>
      <c r="P258" s="111"/>
    </row>
    <row r="259" spans="1:16" ht="36" x14ac:dyDescent="0.25">
      <c r="A259" s="45">
        <v>6400</v>
      </c>
      <c r="B259" s="105" t="s">
        <v>236</v>
      </c>
      <c r="C259" s="46">
        <f t="shared" si="283"/>
        <v>1800</v>
      </c>
      <c r="D259" s="223">
        <f>SUM(D260,D264)</f>
        <v>0</v>
      </c>
      <c r="E259" s="441">
        <f t="shared" ref="E259:O259" si="336">SUM(E260,E264)</f>
        <v>1800</v>
      </c>
      <c r="F259" s="408">
        <f t="shared" si="336"/>
        <v>1800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c r="E263" s="446"/>
      <c r="F263" s="404">
        <f t="shared" si="338"/>
        <v>0</v>
      </c>
      <c r="G263" s="225"/>
      <c r="H263" s="257"/>
      <c r="I263" s="114">
        <f t="shared" si="339"/>
        <v>0</v>
      </c>
      <c r="J263" s="257"/>
      <c r="K263" s="60"/>
      <c r="L263" s="114">
        <f t="shared" si="340"/>
        <v>0</v>
      </c>
      <c r="M263" s="320"/>
      <c r="N263" s="60"/>
      <c r="O263" s="114">
        <f t="shared" si="341"/>
        <v>0</v>
      </c>
      <c r="P263" s="111"/>
    </row>
    <row r="264" spans="1:16" ht="36" x14ac:dyDescent="0.25">
      <c r="A264" s="112">
        <v>6420</v>
      </c>
      <c r="B264" s="57" t="s">
        <v>241</v>
      </c>
      <c r="C264" s="58">
        <f t="shared" si="283"/>
        <v>1800</v>
      </c>
      <c r="D264" s="226">
        <f>SUM(D265:D268)</f>
        <v>0</v>
      </c>
      <c r="E264" s="447">
        <f t="shared" ref="E264:F264" si="342">SUM(E265:E268)</f>
        <v>1800</v>
      </c>
      <c r="F264" s="404">
        <f t="shared" si="342"/>
        <v>1800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t="24" x14ac:dyDescent="0.25">
      <c r="A266" s="38">
        <v>6422</v>
      </c>
      <c r="B266" s="57" t="s">
        <v>243</v>
      </c>
      <c r="C266" s="58">
        <f t="shared" si="283"/>
        <v>1800</v>
      </c>
      <c r="D266" s="225"/>
      <c r="E266" s="446">
        <v>1800</v>
      </c>
      <c r="F266" s="404">
        <f t="shared" si="346"/>
        <v>1800</v>
      </c>
      <c r="G266" s="225"/>
      <c r="H266" s="257"/>
      <c r="I266" s="114">
        <f t="shared" si="347"/>
        <v>0</v>
      </c>
      <c r="J266" s="257"/>
      <c r="K266" s="60"/>
      <c r="L266" s="114">
        <f t="shared" si="348"/>
        <v>0</v>
      </c>
      <c r="M266" s="320"/>
      <c r="N266" s="60"/>
      <c r="O266" s="114">
        <f t="shared" si="349"/>
        <v>0</v>
      </c>
      <c r="P266" s="364" t="s">
        <v>691</v>
      </c>
    </row>
    <row r="267" spans="1:16" ht="13.5" hidden="1" customHeight="1" x14ac:dyDescent="0.25">
      <c r="A267" s="38">
        <v>6423</v>
      </c>
      <c r="B267" s="57" t="s">
        <v>244</v>
      </c>
      <c r="C267" s="58">
        <f t="shared" si="283"/>
        <v>0</v>
      </c>
      <c r="D267" s="225"/>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28364</v>
      </c>
      <c r="D286" s="235">
        <f t="shared" ref="D286:O286" si="382">SUM(D283,D269,D230,D195,D187,D173,D75,D53)</f>
        <v>19196</v>
      </c>
      <c r="E286" s="459">
        <f t="shared" si="382"/>
        <v>8600</v>
      </c>
      <c r="F286" s="460">
        <f t="shared" si="382"/>
        <v>27796</v>
      </c>
      <c r="G286" s="235">
        <f t="shared" si="382"/>
        <v>0</v>
      </c>
      <c r="H286" s="172">
        <f t="shared" si="382"/>
        <v>0</v>
      </c>
      <c r="I286" s="291">
        <f t="shared" si="382"/>
        <v>0</v>
      </c>
      <c r="J286" s="172">
        <f t="shared" si="382"/>
        <v>568</v>
      </c>
      <c r="K286" s="171">
        <f t="shared" si="382"/>
        <v>0</v>
      </c>
      <c r="L286" s="291">
        <f t="shared" si="382"/>
        <v>568</v>
      </c>
      <c r="M286" s="308">
        <f t="shared" si="382"/>
        <v>0</v>
      </c>
      <c r="N286" s="171">
        <f t="shared" si="382"/>
        <v>0</v>
      </c>
      <c r="O286" s="291">
        <f t="shared" si="382"/>
        <v>0</v>
      </c>
      <c r="P286" s="388"/>
    </row>
    <row r="287" spans="1:16" s="21" customFormat="1" ht="13.5" hidden="1" thickTop="1" thickBot="1" x14ac:dyDescent="0.3">
      <c r="A287" s="951" t="s">
        <v>262</v>
      </c>
      <c r="B287" s="952"/>
      <c r="C287" s="179">
        <f t="shared" si="368"/>
        <v>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0</v>
      </c>
      <c r="L287" s="292">
        <f t="shared" si="385"/>
        <v>0</v>
      </c>
      <c r="M287" s="179">
        <f>M45-M51</f>
        <v>0</v>
      </c>
      <c r="N287" s="174">
        <f t="shared" ref="N287:O287" si="386">N45-N51</f>
        <v>0</v>
      </c>
      <c r="O287" s="292">
        <f t="shared" si="386"/>
        <v>0</v>
      </c>
      <c r="P287" s="389"/>
    </row>
    <row r="288" spans="1:16" s="21" customFormat="1" ht="12.75" hidden="1" thickTop="1" x14ac:dyDescent="0.25">
      <c r="A288" s="953" t="s">
        <v>263</v>
      </c>
      <c r="B288" s="954"/>
      <c r="C288" s="160">
        <f t="shared" si="368"/>
        <v>0</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0</v>
      </c>
      <c r="L288" s="158">
        <f t="shared" si="387"/>
        <v>0</v>
      </c>
      <c r="M288" s="160">
        <f t="shared" si="387"/>
        <v>0</v>
      </c>
      <c r="N288" s="157">
        <f t="shared" si="387"/>
        <v>0</v>
      </c>
      <c r="O288" s="158">
        <f t="shared" si="387"/>
        <v>0</v>
      </c>
      <c r="P288" s="390"/>
    </row>
    <row r="289" spans="1:16" s="21" customFormat="1" ht="13.5" hidden="1" thickTop="1" thickBot="1" x14ac:dyDescent="0.3">
      <c r="A289" s="88" t="s">
        <v>264</v>
      </c>
      <c r="B289" s="88" t="s">
        <v>265</v>
      </c>
      <c r="C289" s="89">
        <f t="shared" si="368"/>
        <v>0</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0</v>
      </c>
      <c r="L289" s="91">
        <f t="shared" si="388"/>
        <v>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odzGFz4ao8/N0f5Rw8//OMuw2KHx6Avy83jPsMtsMAu4jzlsqfVu1RAfgstAEyMhrzAhPXYzBMAlTjU3wykxyw==" saltValue="xMx05HdoQO3/UouPBrTdDw==" spinCount="100000" sheet="1" objects="1" scenarios="1" formatCells="0" formatColumns="0" formatRows="0"/>
  <autoFilter ref="A18:P298">
    <filterColumn colId="2">
      <filters blank="1">
        <filter val="1 032"/>
        <filter val="1 450"/>
        <filter val="1 800"/>
        <filter val="15 931"/>
        <filter val="20"/>
        <filter val="200"/>
        <filter val="25 114"/>
        <filter val="265"/>
        <filter val="27 796"/>
        <filter val="28 364"/>
        <filter val="280"/>
        <filter val="3 250"/>
        <filter val="392"/>
        <filter val="435"/>
        <filter val="446"/>
        <filter val="5 914"/>
        <filter val="550"/>
        <filter val="552"/>
        <filter val="568"/>
        <filter val="65"/>
        <filter val="7 773"/>
        <filter val="7 808"/>
        <filter val="7 893"/>
        <filter val="8 158"/>
        <filter val="8 737"/>
        <filter val="827"/>
        <filter val="9 183"/>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25.pielikums Jūrmalas pilsētas domes
2018.gada 15.marta saistošajiem noteikumiem Nr.11
(protokols Nr.4, 28.punkts)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4" sqref="T4"/>
    </sheetView>
  </sheetViews>
  <sheetFormatPr defaultRowHeight="12.75" outlineLevelCol="1" x14ac:dyDescent="0.2"/>
  <cols>
    <col min="1" max="1" width="10.140625" style="6" customWidth="1"/>
    <col min="2" max="2" width="29.85546875"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549" collapsed="1"/>
    <col min="18" max="16384" width="9.140625" style="1"/>
  </cols>
  <sheetData>
    <row r="1" spans="1:17" x14ac:dyDescent="0.2">
      <c r="A1" s="328"/>
      <c r="B1" s="328"/>
      <c r="C1" s="328"/>
      <c r="D1" s="328"/>
      <c r="E1" s="328"/>
      <c r="F1" s="328"/>
      <c r="G1" s="328"/>
      <c r="H1" s="328"/>
      <c r="I1" s="328"/>
      <c r="J1" s="328"/>
      <c r="K1" s="328"/>
      <c r="L1" s="328"/>
      <c r="M1" s="328"/>
      <c r="N1" s="161"/>
      <c r="O1" s="360" t="s">
        <v>521</v>
      </c>
      <c r="P1" s="328"/>
    </row>
    <row r="2" spans="1:17" ht="35.25" customHeight="1" x14ac:dyDescent="0.2">
      <c r="A2" s="991" t="s">
        <v>293</v>
      </c>
      <c r="B2" s="992"/>
      <c r="C2" s="992"/>
      <c r="D2" s="992"/>
      <c r="E2" s="992"/>
      <c r="F2" s="992"/>
      <c r="G2" s="992"/>
      <c r="H2" s="992"/>
      <c r="I2" s="992"/>
      <c r="J2" s="992"/>
      <c r="K2" s="992"/>
      <c r="L2" s="992"/>
      <c r="M2" s="992"/>
      <c r="N2" s="992"/>
      <c r="O2" s="992"/>
      <c r="P2" s="993"/>
      <c r="Q2" s="735"/>
    </row>
    <row r="3" spans="1:17" ht="12.75" customHeight="1" x14ac:dyDescent="0.2">
      <c r="A3" s="4" t="s">
        <v>0</v>
      </c>
      <c r="B3" s="5"/>
      <c r="C3" s="994" t="s">
        <v>389</v>
      </c>
      <c r="D3" s="994"/>
      <c r="E3" s="994"/>
      <c r="F3" s="994"/>
      <c r="G3" s="994"/>
      <c r="H3" s="994"/>
      <c r="I3" s="994"/>
      <c r="J3" s="994"/>
      <c r="K3" s="994"/>
      <c r="L3" s="994"/>
      <c r="M3" s="994"/>
      <c r="N3" s="994"/>
      <c r="O3" s="994"/>
      <c r="P3" s="995"/>
      <c r="Q3" s="735"/>
    </row>
    <row r="4" spans="1:17" ht="12.75" customHeight="1" x14ac:dyDescent="0.2">
      <c r="A4" s="4" t="s">
        <v>1</v>
      </c>
      <c r="B4" s="5"/>
      <c r="C4" s="994" t="s">
        <v>390</v>
      </c>
      <c r="D4" s="994"/>
      <c r="E4" s="994"/>
      <c r="F4" s="994"/>
      <c r="G4" s="994"/>
      <c r="H4" s="994"/>
      <c r="I4" s="994"/>
      <c r="J4" s="994"/>
      <c r="K4" s="994"/>
      <c r="L4" s="994"/>
      <c r="M4" s="994"/>
      <c r="N4" s="994"/>
      <c r="O4" s="994"/>
      <c r="P4" s="995"/>
      <c r="Q4" s="735"/>
    </row>
    <row r="5" spans="1:17" ht="12.75" customHeight="1" x14ac:dyDescent="0.2">
      <c r="A5" s="2" t="s">
        <v>2</v>
      </c>
      <c r="B5" s="3"/>
      <c r="C5" s="989" t="s">
        <v>391</v>
      </c>
      <c r="D5" s="989"/>
      <c r="E5" s="989"/>
      <c r="F5" s="989"/>
      <c r="G5" s="989"/>
      <c r="H5" s="989"/>
      <c r="I5" s="989"/>
      <c r="J5" s="989"/>
      <c r="K5" s="989"/>
      <c r="L5" s="989"/>
      <c r="M5" s="989"/>
      <c r="N5" s="989"/>
      <c r="O5" s="989"/>
      <c r="P5" s="990"/>
      <c r="Q5" s="735"/>
    </row>
    <row r="6" spans="1:17" ht="12.75" customHeight="1" x14ac:dyDescent="0.2">
      <c r="A6" s="2" t="s">
        <v>3</v>
      </c>
      <c r="B6" s="3"/>
      <c r="C6" s="989" t="s">
        <v>362</v>
      </c>
      <c r="D6" s="989"/>
      <c r="E6" s="989"/>
      <c r="F6" s="989"/>
      <c r="G6" s="989"/>
      <c r="H6" s="989"/>
      <c r="I6" s="989"/>
      <c r="J6" s="989"/>
      <c r="K6" s="989"/>
      <c r="L6" s="989"/>
      <c r="M6" s="989"/>
      <c r="N6" s="989"/>
      <c r="O6" s="989"/>
      <c r="P6" s="990"/>
      <c r="Q6" s="735"/>
    </row>
    <row r="7" spans="1:17" ht="15" customHeight="1" x14ac:dyDescent="0.2">
      <c r="A7" s="2" t="s">
        <v>4</v>
      </c>
      <c r="B7" s="3"/>
      <c r="C7" s="994" t="s">
        <v>522</v>
      </c>
      <c r="D7" s="994"/>
      <c r="E7" s="994"/>
      <c r="F7" s="994"/>
      <c r="G7" s="994"/>
      <c r="H7" s="994"/>
      <c r="I7" s="994"/>
      <c r="J7" s="994"/>
      <c r="K7" s="994"/>
      <c r="L7" s="994"/>
      <c r="M7" s="994"/>
      <c r="N7" s="994"/>
      <c r="O7" s="994"/>
      <c r="P7" s="995"/>
      <c r="Q7" s="735"/>
    </row>
    <row r="8" spans="1:17" ht="12.75" customHeight="1" x14ac:dyDescent="0.2">
      <c r="A8" s="7" t="s">
        <v>5</v>
      </c>
      <c r="B8" s="3"/>
      <c r="C8" s="996"/>
      <c r="D8" s="996"/>
      <c r="E8" s="996"/>
      <c r="F8" s="996"/>
      <c r="G8" s="996"/>
      <c r="H8" s="996"/>
      <c r="I8" s="996"/>
      <c r="J8" s="996"/>
      <c r="K8" s="996"/>
      <c r="L8" s="996"/>
      <c r="M8" s="996"/>
      <c r="N8" s="996"/>
      <c r="O8" s="996"/>
      <c r="P8" s="997"/>
      <c r="Q8" s="735"/>
    </row>
    <row r="9" spans="1:17" ht="12.75" customHeight="1" x14ac:dyDescent="0.2">
      <c r="A9" s="2"/>
      <c r="B9" s="3" t="s">
        <v>6</v>
      </c>
      <c r="C9" s="989" t="s">
        <v>394</v>
      </c>
      <c r="D9" s="989"/>
      <c r="E9" s="989"/>
      <c r="F9" s="989"/>
      <c r="G9" s="989"/>
      <c r="H9" s="989"/>
      <c r="I9" s="989"/>
      <c r="J9" s="989"/>
      <c r="K9" s="989"/>
      <c r="L9" s="989"/>
      <c r="M9" s="989"/>
      <c r="N9" s="989"/>
      <c r="O9" s="989"/>
      <c r="P9" s="990"/>
      <c r="Q9" s="735"/>
    </row>
    <row r="10" spans="1:17" ht="12.75" customHeight="1" x14ac:dyDescent="0.2">
      <c r="A10" s="2"/>
      <c r="B10" s="3" t="s">
        <v>7</v>
      </c>
      <c r="C10" s="989"/>
      <c r="D10" s="989"/>
      <c r="E10" s="989"/>
      <c r="F10" s="989"/>
      <c r="G10" s="989"/>
      <c r="H10" s="989"/>
      <c r="I10" s="989"/>
      <c r="J10" s="989"/>
      <c r="K10" s="989"/>
      <c r="L10" s="989"/>
      <c r="M10" s="989"/>
      <c r="N10" s="989"/>
      <c r="O10" s="989"/>
      <c r="P10" s="990"/>
      <c r="Q10" s="735"/>
    </row>
    <row r="11" spans="1:17" ht="12.75" customHeight="1" x14ac:dyDescent="0.2">
      <c r="A11" s="2"/>
      <c r="B11" s="3" t="s">
        <v>8</v>
      </c>
      <c r="C11" s="996"/>
      <c r="D11" s="996"/>
      <c r="E11" s="996"/>
      <c r="F11" s="996"/>
      <c r="G11" s="996"/>
      <c r="H11" s="996"/>
      <c r="I11" s="996"/>
      <c r="J11" s="996"/>
      <c r="K11" s="996"/>
      <c r="L11" s="996"/>
      <c r="M11" s="996"/>
      <c r="N11" s="996"/>
      <c r="O11" s="996"/>
      <c r="P11" s="997"/>
      <c r="Q11" s="735"/>
    </row>
    <row r="12" spans="1:17" ht="12.75" customHeight="1" x14ac:dyDescent="0.2">
      <c r="A12" s="2"/>
      <c r="B12" s="3" t="s">
        <v>9</v>
      </c>
      <c r="C12" s="989"/>
      <c r="D12" s="989"/>
      <c r="E12" s="989"/>
      <c r="F12" s="989"/>
      <c r="G12" s="989"/>
      <c r="H12" s="989"/>
      <c r="I12" s="989"/>
      <c r="J12" s="989"/>
      <c r="K12" s="989"/>
      <c r="L12" s="989"/>
      <c r="M12" s="989"/>
      <c r="N12" s="989"/>
      <c r="O12" s="989"/>
      <c r="P12" s="990"/>
      <c r="Q12" s="735"/>
    </row>
    <row r="13" spans="1:17" ht="12.75" customHeight="1" x14ac:dyDescent="0.2">
      <c r="A13" s="2"/>
      <c r="B13" s="3" t="s">
        <v>10</v>
      </c>
      <c r="C13" s="989"/>
      <c r="D13" s="989"/>
      <c r="E13" s="989"/>
      <c r="F13" s="989"/>
      <c r="G13" s="989"/>
      <c r="H13" s="989"/>
      <c r="I13" s="989"/>
      <c r="J13" s="989"/>
      <c r="K13" s="989"/>
      <c r="L13" s="989"/>
      <c r="M13" s="989"/>
      <c r="N13" s="989"/>
      <c r="O13" s="989"/>
      <c r="P13" s="990"/>
      <c r="Q13" s="735"/>
    </row>
    <row r="14" spans="1:17" ht="12.75" customHeight="1" x14ac:dyDescent="0.2">
      <c r="A14" s="8"/>
      <c r="B14" s="9"/>
      <c r="C14" s="959"/>
      <c r="D14" s="959"/>
      <c r="E14" s="959"/>
      <c r="F14" s="959"/>
      <c r="G14" s="959"/>
      <c r="H14" s="959"/>
      <c r="I14" s="959"/>
      <c r="J14" s="959"/>
      <c r="K14" s="959"/>
      <c r="L14" s="959"/>
      <c r="M14" s="959"/>
      <c r="N14" s="959"/>
      <c r="O14" s="959"/>
      <c r="P14" s="960"/>
      <c r="Q14" s="735"/>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ht="12" x14ac:dyDescent="0.25">
      <c r="A19" s="16"/>
      <c r="B19" s="17" t="s">
        <v>18</v>
      </c>
      <c r="C19" s="18"/>
      <c r="D19" s="205"/>
      <c r="E19" s="396"/>
      <c r="F19" s="97"/>
      <c r="G19" s="205"/>
      <c r="H19" s="240"/>
      <c r="I19" s="346"/>
      <c r="J19" s="240"/>
      <c r="K19" s="19"/>
      <c r="L19" s="346"/>
      <c r="M19" s="309"/>
      <c r="N19" s="19"/>
      <c r="O19" s="346"/>
      <c r="P19" s="20"/>
    </row>
    <row r="20" spans="1:16" s="21" customFormat="1" thickBot="1" x14ac:dyDescent="0.3">
      <c r="A20" s="22"/>
      <c r="B20" s="23" t="s">
        <v>19</v>
      </c>
      <c r="C20" s="24">
        <f>F20+I20+L20+O20</f>
        <v>517209</v>
      </c>
      <c r="D20" s="206">
        <f>SUM(D21,D24,D25,D41,D43)</f>
        <v>510197</v>
      </c>
      <c r="E20" s="397">
        <f t="shared" ref="E20:F20" si="0">SUM(E21,E24,E25,E41,E43)</f>
        <v>4068</v>
      </c>
      <c r="F20" s="398">
        <f t="shared" si="0"/>
        <v>514265</v>
      </c>
      <c r="G20" s="206">
        <f>SUM(G21,G24,G43)</f>
        <v>0</v>
      </c>
      <c r="H20" s="241">
        <f t="shared" ref="H20:I20" si="1">SUM(H21,H24,H43)</f>
        <v>0</v>
      </c>
      <c r="I20" s="26">
        <f t="shared" si="1"/>
        <v>0</v>
      </c>
      <c r="J20" s="241">
        <f>SUM(J21,J26,J43)</f>
        <v>0</v>
      </c>
      <c r="K20" s="25">
        <f t="shared" ref="K20:L20" si="2">SUM(K21,K26,K43)</f>
        <v>2944</v>
      </c>
      <c r="L20" s="26">
        <f t="shared" si="2"/>
        <v>2944</v>
      </c>
      <c r="M20" s="24">
        <f>SUM(M21,M45)</f>
        <v>0</v>
      </c>
      <c r="N20" s="25">
        <f t="shared" ref="N20:O20" si="3">SUM(N21,N45)</f>
        <v>0</v>
      </c>
      <c r="O20" s="26">
        <f t="shared" si="3"/>
        <v>0</v>
      </c>
      <c r="P20" s="329"/>
    </row>
    <row r="21" spans="1:16" ht="13.5" hidden="1" thickTop="1" x14ac:dyDescent="0.2">
      <c r="A21" s="27"/>
      <c r="B21" s="28" t="s">
        <v>20</v>
      </c>
      <c r="C21" s="29">
        <f t="shared" ref="C21:C84" si="4">F21+I21+L21+O21</f>
        <v>0</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0</v>
      </c>
      <c r="L21" s="31">
        <f t="shared" si="7"/>
        <v>0</v>
      </c>
      <c r="M21" s="29">
        <f>SUM(M22:M23)</f>
        <v>0</v>
      </c>
      <c r="N21" s="30">
        <f t="shared" ref="N21:O21" si="8">SUM(N22:N23)</f>
        <v>0</v>
      </c>
      <c r="O21" s="31">
        <f t="shared" si="8"/>
        <v>0</v>
      </c>
      <c r="P21" s="330"/>
    </row>
    <row r="22" spans="1:16" ht="13.5" hidden="1" thickTop="1" x14ac:dyDescent="0.2">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ht="13.5" hidden="1" thickTop="1" x14ac:dyDescent="0.2">
      <c r="A23" s="37"/>
      <c r="B23" s="38" t="s">
        <v>22</v>
      </c>
      <c r="C23" s="39">
        <f t="shared" si="4"/>
        <v>0</v>
      </c>
      <c r="D23" s="209"/>
      <c r="E23" s="403"/>
      <c r="F23" s="404">
        <f>D23+E23</f>
        <v>0</v>
      </c>
      <c r="G23" s="209"/>
      <c r="H23" s="244"/>
      <c r="I23" s="303">
        <f>G23+H23</f>
        <v>0</v>
      </c>
      <c r="J23" s="244"/>
      <c r="K23" s="40"/>
      <c r="L23" s="303">
        <f>J23+K23</f>
        <v>0</v>
      </c>
      <c r="M23" s="358"/>
      <c r="N23" s="40"/>
      <c r="O23" s="303">
        <f>M23+N23</f>
        <v>0</v>
      </c>
      <c r="P23" s="381"/>
    </row>
    <row r="24" spans="1:16" s="21" customFormat="1" ht="25.5" thickTop="1" thickBot="1" x14ac:dyDescent="0.3">
      <c r="A24" s="41">
        <v>19300</v>
      </c>
      <c r="B24" s="41" t="s">
        <v>304</v>
      </c>
      <c r="C24" s="42">
        <f>F24+I24</f>
        <v>514265</v>
      </c>
      <c r="D24" s="210">
        <f>D51</f>
        <v>510197</v>
      </c>
      <c r="E24" s="405">
        <v>4068</v>
      </c>
      <c r="F24" s="406">
        <f>D24+E24</f>
        <v>514265</v>
      </c>
      <c r="G24" s="210"/>
      <c r="H24" s="245"/>
      <c r="I24" s="348">
        <f>G24+H24</f>
        <v>0</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2944</v>
      </c>
      <c r="D26" s="212" t="s">
        <v>23</v>
      </c>
      <c r="E26" s="409" t="s">
        <v>23</v>
      </c>
      <c r="F26" s="410" t="s">
        <v>23</v>
      </c>
      <c r="G26" s="212" t="s">
        <v>23</v>
      </c>
      <c r="H26" s="246" t="s">
        <v>23</v>
      </c>
      <c r="I26" s="49" t="s">
        <v>23</v>
      </c>
      <c r="J26" s="106">
        <f>SUM(J27,J31,J33,J36)</f>
        <v>0</v>
      </c>
      <c r="K26" s="50">
        <f t="shared" ref="K26:L26" si="9">SUM(K27,K31,K33,K36)</f>
        <v>2944</v>
      </c>
      <c r="L26" s="117">
        <f t="shared" si="9"/>
        <v>2944</v>
      </c>
      <c r="M26" s="312" t="s">
        <v>23</v>
      </c>
      <c r="N26" s="48" t="s">
        <v>23</v>
      </c>
      <c r="O26" s="49" t="s">
        <v>23</v>
      </c>
      <c r="P26" s="332"/>
    </row>
    <row r="27" spans="1:16" s="21" customFormat="1" ht="12"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24.75" customHeight="1" x14ac:dyDescent="0.25">
      <c r="A31" s="51">
        <v>21370</v>
      </c>
      <c r="B31" s="45" t="s">
        <v>29</v>
      </c>
      <c r="C31" s="46">
        <f t="shared" si="10"/>
        <v>2944</v>
      </c>
      <c r="D31" s="212" t="s">
        <v>23</v>
      </c>
      <c r="E31" s="409" t="s">
        <v>23</v>
      </c>
      <c r="F31" s="410" t="s">
        <v>23</v>
      </c>
      <c r="G31" s="212" t="s">
        <v>23</v>
      </c>
      <c r="H31" s="246" t="s">
        <v>23</v>
      </c>
      <c r="I31" s="49" t="s">
        <v>23</v>
      </c>
      <c r="J31" s="106">
        <f>SUM(J32)</f>
        <v>0</v>
      </c>
      <c r="K31" s="50">
        <f t="shared" ref="K31:L31" si="12">SUM(K32)</f>
        <v>2944</v>
      </c>
      <c r="L31" s="117">
        <f t="shared" si="12"/>
        <v>2944</v>
      </c>
      <c r="M31" s="312" t="s">
        <v>23</v>
      </c>
      <c r="N31" s="48" t="s">
        <v>23</v>
      </c>
      <c r="O31" s="49" t="s">
        <v>23</v>
      </c>
      <c r="P31" s="332"/>
    </row>
    <row r="32" spans="1:16" ht="36" x14ac:dyDescent="0.2">
      <c r="A32" s="62">
        <v>21379</v>
      </c>
      <c r="B32" s="63" t="s">
        <v>30</v>
      </c>
      <c r="C32" s="64">
        <f t="shared" si="10"/>
        <v>2944</v>
      </c>
      <c r="D32" s="215" t="s">
        <v>23</v>
      </c>
      <c r="E32" s="415" t="s">
        <v>23</v>
      </c>
      <c r="F32" s="416" t="s">
        <v>23</v>
      </c>
      <c r="G32" s="215" t="s">
        <v>23</v>
      </c>
      <c r="H32" s="249" t="s">
        <v>23</v>
      </c>
      <c r="I32" s="67" t="s">
        <v>23</v>
      </c>
      <c r="J32" s="265"/>
      <c r="K32" s="66">
        <v>2944</v>
      </c>
      <c r="L32" s="349">
        <f>J32+K32</f>
        <v>2944</v>
      </c>
      <c r="M32" s="315" t="s">
        <v>23</v>
      </c>
      <c r="N32" s="65" t="s">
        <v>23</v>
      </c>
      <c r="O32" s="67" t="s">
        <v>23</v>
      </c>
      <c r="P32" s="335"/>
    </row>
    <row r="33" spans="1:16" s="21" customFormat="1" ht="12" hidden="1" x14ac:dyDescent="0.25">
      <c r="A33" s="51">
        <v>21380</v>
      </c>
      <c r="B33" s="45" t="s">
        <v>31</v>
      </c>
      <c r="C33" s="46">
        <f t="shared" si="10"/>
        <v>0</v>
      </c>
      <c r="D33" s="212" t="s">
        <v>23</v>
      </c>
      <c r="E33" s="409" t="s">
        <v>23</v>
      </c>
      <c r="F33" s="410" t="s">
        <v>23</v>
      </c>
      <c r="G33" s="212" t="s">
        <v>23</v>
      </c>
      <c r="H33" s="246" t="s">
        <v>23</v>
      </c>
      <c r="I33" s="49" t="s">
        <v>23</v>
      </c>
      <c r="J33" s="106">
        <f>SUM(J34:J35)</f>
        <v>0</v>
      </c>
      <c r="K33" s="50">
        <f t="shared" ref="K33:L33" si="13">SUM(K34:K35)</f>
        <v>0</v>
      </c>
      <c r="L33" s="117">
        <f t="shared" si="13"/>
        <v>0</v>
      </c>
      <c r="M33" s="312" t="s">
        <v>23</v>
      </c>
      <c r="N33" s="48" t="s">
        <v>23</v>
      </c>
      <c r="O33" s="49" t="s">
        <v>23</v>
      </c>
      <c r="P33" s="332"/>
    </row>
    <row r="34" spans="1:16" hidden="1" x14ac:dyDescent="0.2">
      <c r="A34" s="33">
        <v>21381</v>
      </c>
      <c r="B34" s="52" t="s">
        <v>306</v>
      </c>
      <c r="C34" s="53">
        <f t="shared" si="10"/>
        <v>0</v>
      </c>
      <c r="D34" s="213" t="s">
        <v>23</v>
      </c>
      <c r="E34" s="411" t="s">
        <v>23</v>
      </c>
      <c r="F34" s="412" t="s">
        <v>23</v>
      </c>
      <c r="G34" s="213" t="s">
        <v>23</v>
      </c>
      <c r="H34" s="247" t="s">
        <v>23</v>
      </c>
      <c r="I34" s="56" t="s">
        <v>23</v>
      </c>
      <c r="J34" s="256"/>
      <c r="K34" s="55"/>
      <c r="L34" s="347">
        <f>J34+K34</f>
        <v>0</v>
      </c>
      <c r="M34" s="313" t="s">
        <v>23</v>
      </c>
      <c r="N34" s="54" t="s">
        <v>23</v>
      </c>
      <c r="O34" s="56" t="s">
        <v>23</v>
      </c>
      <c r="P34" s="333"/>
    </row>
    <row r="35" spans="1:16" ht="24" hidden="1" x14ac:dyDescent="0.2">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09" t="s">
        <v>23</v>
      </c>
      <c r="F36" s="410" t="s">
        <v>23</v>
      </c>
      <c r="G36" s="212" t="s">
        <v>23</v>
      </c>
      <c r="H36" s="246" t="s">
        <v>23</v>
      </c>
      <c r="I36" s="49" t="s">
        <v>23</v>
      </c>
      <c r="J36" s="106">
        <f>SUM(J37:J40)</f>
        <v>0</v>
      </c>
      <c r="K36" s="50">
        <f t="shared" ref="K36:L36" si="14">SUM(K37:K40)</f>
        <v>0</v>
      </c>
      <c r="L36" s="117">
        <f t="shared" si="14"/>
        <v>0</v>
      </c>
      <c r="M36" s="312" t="s">
        <v>23</v>
      </c>
      <c r="N36" s="48" t="s">
        <v>23</v>
      </c>
      <c r="O36" s="49" t="s">
        <v>23</v>
      </c>
      <c r="P36" s="332"/>
    </row>
    <row r="37" spans="1:16" ht="24" hidden="1" x14ac:dyDescent="0.2">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idden="1" x14ac:dyDescent="0.2">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idden="1" x14ac:dyDescent="0.2">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hidden="1" x14ac:dyDescent="0.2">
      <c r="A40" s="184">
        <v>21399</v>
      </c>
      <c r="B40" s="162" t="s">
        <v>36</v>
      </c>
      <c r="C40" s="163">
        <f t="shared" si="10"/>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hidden="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 hidden="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
      <c r="A48" s="83"/>
      <c r="B48" s="78"/>
      <c r="C48" s="84"/>
      <c r="D48" s="352"/>
      <c r="E48" s="430"/>
      <c r="F48" s="429"/>
      <c r="G48" s="352"/>
      <c r="H48" s="355"/>
      <c r="I48" s="303"/>
      <c r="J48" s="357"/>
      <c r="K48" s="298"/>
      <c r="L48" s="167"/>
      <c r="M48" s="318"/>
      <c r="N48" s="298"/>
      <c r="O48" s="167"/>
      <c r="P48" s="81"/>
    </row>
    <row r="49" spans="1:16" s="21" customFormat="1" ht="12" x14ac:dyDescent="0.25">
      <c r="A49" s="85"/>
      <c r="B49" s="86" t="s">
        <v>43</v>
      </c>
      <c r="C49" s="87"/>
      <c r="D49" s="353"/>
      <c r="E49" s="431"/>
      <c r="F49" s="432"/>
      <c r="G49" s="353"/>
      <c r="H49" s="356"/>
      <c r="I49" s="168"/>
      <c r="J49" s="356"/>
      <c r="K49" s="354"/>
      <c r="L49" s="168"/>
      <c r="M49" s="359"/>
      <c r="N49" s="354"/>
      <c r="O49" s="168"/>
      <c r="P49" s="339"/>
    </row>
    <row r="50" spans="1:16" s="21" customFormat="1" thickBot="1" x14ac:dyDescent="0.3">
      <c r="A50" s="88"/>
      <c r="B50" s="22" t="s">
        <v>44</v>
      </c>
      <c r="C50" s="89">
        <f t="shared" si="4"/>
        <v>517209</v>
      </c>
      <c r="D50" s="219">
        <f>SUM(D51,D283)</f>
        <v>510197</v>
      </c>
      <c r="E50" s="433">
        <f t="shared" ref="E50:F50" si="19">SUM(E51,E283)</f>
        <v>4068</v>
      </c>
      <c r="F50" s="434">
        <f t="shared" si="19"/>
        <v>514265</v>
      </c>
      <c r="G50" s="219">
        <f>SUM(G51,G283)</f>
        <v>0</v>
      </c>
      <c r="H50" s="252">
        <f t="shared" ref="H50:I50" si="20">SUM(H51,H283)</f>
        <v>0</v>
      </c>
      <c r="I50" s="91">
        <f t="shared" si="20"/>
        <v>0</v>
      </c>
      <c r="J50" s="252">
        <f>SUM(J51,J283)</f>
        <v>0</v>
      </c>
      <c r="K50" s="90">
        <f t="shared" ref="K50:L50" si="21">SUM(K51,K283)</f>
        <v>2944</v>
      </c>
      <c r="L50" s="91">
        <f t="shared" si="21"/>
        <v>2944</v>
      </c>
      <c r="M50" s="89">
        <f>SUM(M51,M283)</f>
        <v>0</v>
      </c>
      <c r="N50" s="90">
        <f t="shared" ref="N50:O50" si="22">SUM(N51,N283)</f>
        <v>0</v>
      </c>
      <c r="O50" s="91">
        <f t="shared" si="22"/>
        <v>0</v>
      </c>
      <c r="P50" s="340"/>
    </row>
    <row r="51" spans="1:16" s="21" customFormat="1" ht="36.75" thickTop="1" x14ac:dyDescent="0.25">
      <c r="A51" s="92"/>
      <c r="B51" s="93" t="s">
        <v>45</v>
      </c>
      <c r="C51" s="94">
        <f t="shared" si="4"/>
        <v>517209</v>
      </c>
      <c r="D51" s="220">
        <f>SUM(D52,D194)</f>
        <v>510197</v>
      </c>
      <c r="E51" s="435">
        <f t="shared" ref="E51:F51" si="23">SUM(E52,E194)</f>
        <v>4068</v>
      </c>
      <c r="F51" s="436">
        <f t="shared" si="23"/>
        <v>514265</v>
      </c>
      <c r="G51" s="220">
        <f>SUM(G52,G194)</f>
        <v>0</v>
      </c>
      <c r="H51" s="253">
        <f t="shared" ref="H51:I51" si="24">SUM(H52,H194)</f>
        <v>0</v>
      </c>
      <c r="I51" s="96">
        <f t="shared" si="24"/>
        <v>0</v>
      </c>
      <c r="J51" s="253">
        <f>SUM(J52,J194)</f>
        <v>0</v>
      </c>
      <c r="K51" s="95">
        <f t="shared" ref="K51:L51" si="25">SUM(K52,K194)</f>
        <v>2944</v>
      </c>
      <c r="L51" s="96">
        <f t="shared" si="25"/>
        <v>2944</v>
      </c>
      <c r="M51" s="94">
        <f>SUM(M52,M194)</f>
        <v>0</v>
      </c>
      <c r="N51" s="95">
        <f t="shared" ref="N51:O51" si="26">SUM(N52,N194)</f>
        <v>0</v>
      </c>
      <c r="O51" s="96">
        <f t="shared" si="26"/>
        <v>0</v>
      </c>
      <c r="P51" s="341"/>
    </row>
    <row r="52" spans="1:16" s="21" customFormat="1" ht="24" x14ac:dyDescent="0.25">
      <c r="A52" s="97"/>
      <c r="B52" s="16" t="s">
        <v>46</v>
      </c>
      <c r="C52" s="98">
        <f t="shared" si="4"/>
        <v>309609</v>
      </c>
      <c r="D52" s="221">
        <f>SUM(D53,D75,D173,D187)</f>
        <v>302197</v>
      </c>
      <c r="E52" s="437">
        <f t="shared" ref="E52:F52" si="27">SUM(E53,E75,E173,E187)</f>
        <v>4468</v>
      </c>
      <c r="F52" s="438">
        <f t="shared" si="27"/>
        <v>306665</v>
      </c>
      <c r="G52" s="221">
        <f>SUM(G53,G75,G173,G187)</f>
        <v>0</v>
      </c>
      <c r="H52" s="254">
        <f t="shared" ref="H52:I52" si="28">SUM(H53,H75,H173,H187)</f>
        <v>0</v>
      </c>
      <c r="I52" s="100">
        <f t="shared" si="28"/>
        <v>0</v>
      </c>
      <c r="J52" s="254">
        <f>SUM(J53,J75,J173,J187)</f>
        <v>0</v>
      </c>
      <c r="K52" s="99">
        <f t="shared" ref="K52:L52" si="29">SUM(K53,K75,K173,K187)</f>
        <v>2944</v>
      </c>
      <c r="L52" s="100">
        <f t="shared" si="29"/>
        <v>2944</v>
      </c>
      <c r="M52" s="98">
        <f>SUM(M53,M75,M173,M187)</f>
        <v>0</v>
      </c>
      <c r="N52" s="99">
        <f t="shared" ref="N52:O52" si="30">SUM(N53,N75,N173,N187)</f>
        <v>0</v>
      </c>
      <c r="O52" s="100">
        <f t="shared" si="30"/>
        <v>0</v>
      </c>
      <c r="P52" s="342"/>
    </row>
    <row r="53" spans="1:16" s="21" customFormat="1" ht="12" hidden="1" x14ac:dyDescent="0.25">
      <c r="A53" s="101">
        <v>1000</v>
      </c>
      <c r="B53" s="101" t="s">
        <v>47</v>
      </c>
      <c r="C53" s="102">
        <f t="shared" si="4"/>
        <v>0</v>
      </c>
      <c r="D53" s="222">
        <f>SUM(D54,D67)</f>
        <v>0</v>
      </c>
      <c r="E53" s="439">
        <f t="shared" ref="E53:F53" si="31">SUM(E54,E67)</f>
        <v>0</v>
      </c>
      <c r="F53" s="440">
        <f t="shared" si="31"/>
        <v>0</v>
      </c>
      <c r="G53" s="222">
        <f>SUM(G54,G67)</f>
        <v>0</v>
      </c>
      <c r="H53" s="255">
        <f t="shared" ref="H53:I53" si="32">SUM(H54,H67)</f>
        <v>0</v>
      </c>
      <c r="I53" s="104">
        <f t="shared" si="32"/>
        <v>0</v>
      </c>
      <c r="J53" s="255">
        <f>SUM(J54,J67)</f>
        <v>0</v>
      </c>
      <c r="K53" s="103">
        <f t="shared" ref="K53:L53" si="33">SUM(K54,K67)</f>
        <v>0</v>
      </c>
      <c r="L53" s="104">
        <f t="shared" si="33"/>
        <v>0</v>
      </c>
      <c r="M53" s="102">
        <f>SUM(M54,M67)</f>
        <v>0</v>
      </c>
      <c r="N53" s="103">
        <f t="shared" ref="N53:O53" si="34">SUM(N54,N67)</f>
        <v>0</v>
      </c>
      <c r="O53" s="104">
        <f t="shared" si="34"/>
        <v>0</v>
      </c>
      <c r="P53" s="343"/>
    </row>
    <row r="54" spans="1:16" hidden="1" x14ac:dyDescent="0.2">
      <c r="A54" s="45">
        <v>1100</v>
      </c>
      <c r="B54" s="105" t="s">
        <v>48</v>
      </c>
      <c r="C54" s="46">
        <f t="shared" si="4"/>
        <v>0</v>
      </c>
      <c r="D54" s="223">
        <f>SUM(D55,D58,D66)</f>
        <v>0</v>
      </c>
      <c r="E54" s="441">
        <f t="shared" ref="E54:F54" si="35">SUM(E55,E58,E66)</f>
        <v>0</v>
      </c>
      <c r="F54" s="408">
        <f t="shared" si="35"/>
        <v>0</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hidden="1" x14ac:dyDescent="0.2">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
      <c r="A56" s="33">
        <v>1111</v>
      </c>
      <c r="B56" s="52" t="s">
        <v>50</v>
      </c>
      <c r="C56" s="53">
        <f t="shared" si="4"/>
        <v>0</v>
      </c>
      <c r="D56" s="224">
        <v>0</v>
      </c>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
      <c r="A57" s="38">
        <v>1119</v>
      </c>
      <c r="B57" s="57" t="s">
        <v>51</v>
      </c>
      <c r="C57" s="58">
        <f t="shared" si="4"/>
        <v>0</v>
      </c>
      <c r="D57" s="225">
        <v>0</v>
      </c>
      <c r="E57" s="446"/>
      <c r="F57" s="404">
        <f t="shared" si="43"/>
        <v>0</v>
      </c>
      <c r="G57" s="225"/>
      <c r="H57" s="257"/>
      <c r="I57" s="114">
        <f t="shared" si="44"/>
        <v>0</v>
      </c>
      <c r="J57" s="257"/>
      <c r="K57" s="60"/>
      <c r="L57" s="114">
        <f t="shared" si="45"/>
        <v>0</v>
      </c>
      <c r="M57" s="320"/>
      <c r="N57" s="60"/>
      <c r="O57" s="114">
        <f>M57+N57</f>
        <v>0</v>
      </c>
      <c r="P57" s="111"/>
    </row>
    <row r="58" spans="1:16" hidden="1" x14ac:dyDescent="0.2">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
      <c r="A59" s="38">
        <v>1141</v>
      </c>
      <c r="B59" s="57" t="s">
        <v>52</v>
      </c>
      <c r="C59" s="58">
        <f t="shared" si="4"/>
        <v>0</v>
      </c>
      <c r="D59" s="225">
        <v>0</v>
      </c>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
      <c r="A60" s="38">
        <v>1142</v>
      </c>
      <c r="B60" s="57" t="s">
        <v>53</v>
      </c>
      <c r="C60" s="58">
        <f t="shared" si="4"/>
        <v>0</v>
      </c>
      <c r="D60" s="225">
        <v>0</v>
      </c>
      <c r="E60" s="446"/>
      <c r="F60" s="404">
        <f t="shared" si="50"/>
        <v>0</v>
      </c>
      <c r="G60" s="225"/>
      <c r="H60" s="257"/>
      <c r="I60" s="114">
        <f t="shared" si="51"/>
        <v>0</v>
      </c>
      <c r="J60" s="257"/>
      <c r="K60" s="60"/>
      <c r="L60" s="114">
        <f>J60+K60</f>
        <v>0</v>
      </c>
      <c r="M60" s="320"/>
      <c r="N60" s="60"/>
      <c r="O60" s="114">
        <f t="shared" si="53"/>
        <v>0</v>
      </c>
      <c r="P60" s="111"/>
    </row>
    <row r="61" spans="1:16" ht="24" hidden="1" x14ac:dyDescent="0.2">
      <c r="A61" s="38">
        <v>1145</v>
      </c>
      <c r="B61" s="57" t="s">
        <v>54</v>
      </c>
      <c r="C61" s="58">
        <f t="shared" si="4"/>
        <v>0</v>
      </c>
      <c r="D61" s="225">
        <v>0</v>
      </c>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
      <c r="A62" s="38">
        <v>1146</v>
      </c>
      <c r="B62" s="57" t="s">
        <v>55</v>
      </c>
      <c r="C62" s="58">
        <f t="shared" si="4"/>
        <v>0</v>
      </c>
      <c r="D62" s="225">
        <v>0</v>
      </c>
      <c r="E62" s="446"/>
      <c r="F62" s="404">
        <f t="shared" si="50"/>
        <v>0</v>
      </c>
      <c r="G62" s="225"/>
      <c r="H62" s="257"/>
      <c r="I62" s="114">
        <f t="shared" si="51"/>
        <v>0</v>
      </c>
      <c r="J62" s="257"/>
      <c r="K62" s="60"/>
      <c r="L62" s="114">
        <f t="shared" si="52"/>
        <v>0</v>
      </c>
      <c r="M62" s="320"/>
      <c r="N62" s="60"/>
      <c r="O62" s="114">
        <f t="shared" si="53"/>
        <v>0</v>
      </c>
      <c r="P62" s="111"/>
    </row>
    <row r="63" spans="1:16" hidden="1" x14ac:dyDescent="0.2">
      <c r="A63" s="38">
        <v>1147</v>
      </c>
      <c r="B63" s="57" t="s">
        <v>56</v>
      </c>
      <c r="C63" s="58">
        <f t="shared" si="4"/>
        <v>0</v>
      </c>
      <c r="D63" s="225">
        <v>0</v>
      </c>
      <c r="E63" s="446"/>
      <c r="F63" s="404">
        <f t="shared" si="50"/>
        <v>0</v>
      </c>
      <c r="G63" s="225"/>
      <c r="H63" s="257"/>
      <c r="I63" s="114">
        <f t="shared" si="51"/>
        <v>0</v>
      </c>
      <c r="J63" s="257"/>
      <c r="K63" s="60"/>
      <c r="L63" s="114">
        <f t="shared" si="52"/>
        <v>0</v>
      </c>
      <c r="M63" s="320"/>
      <c r="N63" s="60"/>
      <c r="O63" s="114">
        <f t="shared" si="53"/>
        <v>0</v>
      </c>
      <c r="P63" s="111"/>
    </row>
    <row r="64" spans="1:16" hidden="1" x14ac:dyDescent="0.2">
      <c r="A64" s="38">
        <v>1148</v>
      </c>
      <c r="B64" s="57" t="s">
        <v>57</v>
      </c>
      <c r="C64" s="58">
        <f t="shared" si="4"/>
        <v>0</v>
      </c>
      <c r="D64" s="225">
        <v>0</v>
      </c>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
      <c r="A65" s="38">
        <v>1149</v>
      </c>
      <c r="B65" s="57" t="s">
        <v>58</v>
      </c>
      <c r="C65" s="58">
        <f>F65+I65+L65+O65</f>
        <v>0</v>
      </c>
      <c r="D65" s="225">
        <v>0</v>
      </c>
      <c r="E65" s="446"/>
      <c r="F65" s="404">
        <f t="shared" si="50"/>
        <v>0</v>
      </c>
      <c r="G65" s="225"/>
      <c r="H65" s="257"/>
      <c r="I65" s="114">
        <f t="shared" si="51"/>
        <v>0</v>
      </c>
      <c r="J65" s="257"/>
      <c r="K65" s="60"/>
      <c r="L65" s="114">
        <f t="shared" si="52"/>
        <v>0</v>
      </c>
      <c r="M65" s="320"/>
      <c r="N65" s="60"/>
      <c r="O65" s="114">
        <f t="shared" si="53"/>
        <v>0</v>
      </c>
      <c r="P65" s="111"/>
    </row>
    <row r="66" spans="1:16" ht="36" hidden="1" x14ac:dyDescent="0.2">
      <c r="A66" s="107">
        <v>1150</v>
      </c>
      <c r="B66" s="78" t="s">
        <v>59</v>
      </c>
      <c r="C66" s="84">
        <f>F66+I66+L66+O66</f>
        <v>0</v>
      </c>
      <c r="D66" s="227">
        <v>0</v>
      </c>
      <c r="E66" s="448"/>
      <c r="F66" s="443">
        <f t="shared" si="50"/>
        <v>0</v>
      </c>
      <c r="G66" s="227"/>
      <c r="H66" s="258"/>
      <c r="I66" s="109">
        <f t="shared" si="51"/>
        <v>0</v>
      </c>
      <c r="J66" s="258"/>
      <c r="K66" s="115"/>
      <c r="L66" s="109">
        <f t="shared" si="52"/>
        <v>0</v>
      </c>
      <c r="M66" s="321"/>
      <c r="N66" s="115"/>
      <c r="O66" s="109">
        <f t="shared" si="53"/>
        <v>0</v>
      </c>
      <c r="P66" s="116"/>
    </row>
    <row r="67" spans="1:16" ht="24" hidden="1" x14ac:dyDescent="0.2">
      <c r="A67" s="45">
        <v>1200</v>
      </c>
      <c r="B67" s="105" t="s">
        <v>296</v>
      </c>
      <c r="C67" s="46">
        <f t="shared" si="4"/>
        <v>0</v>
      </c>
      <c r="D67" s="223">
        <f>SUM(D68:D69)</f>
        <v>0</v>
      </c>
      <c r="E67" s="441">
        <f t="shared" ref="E67:F67" si="54">SUM(E68:E69)</f>
        <v>0</v>
      </c>
      <c r="F67" s="408">
        <f t="shared" si="54"/>
        <v>0</v>
      </c>
      <c r="G67" s="223">
        <f>SUM(G68:G69)</f>
        <v>0</v>
      </c>
      <c r="H67" s="106">
        <f t="shared" ref="H67:I67" si="55">SUM(H68:H69)</f>
        <v>0</v>
      </c>
      <c r="I67" s="117">
        <f t="shared" si="55"/>
        <v>0</v>
      </c>
      <c r="J67" s="106">
        <f>SUM(J68:J69)</f>
        <v>0</v>
      </c>
      <c r="K67" s="50">
        <f t="shared" ref="K67:L67" si="56">SUM(K68:K69)</f>
        <v>0</v>
      </c>
      <c r="L67" s="117">
        <f t="shared" si="56"/>
        <v>0</v>
      </c>
      <c r="M67" s="46">
        <f>SUM(M68:M69)</f>
        <v>0</v>
      </c>
      <c r="N67" s="50">
        <f t="shared" ref="N67:O67" si="57">SUM(N68:N69)</f>
        <v>0</v>
      </c>
      <c r="O67" s="117">
        <f t="shared" si="57"/>
        <v>0</v>
      </c>
      <c r="P67" s="122"/>
    </row>
    <row r="68" spans="1:16" ht="24" hidden="1" x14ac:dyDescent="0.2">
      <c r="A68" s="502">
        <v>1210</v>
      </c>
      <c r="B68" s="52" t="s">
        <v>60</v>
      </c>
      <c r="C68" s="53">
        <f t="shared" si="4"/>
        <v>0</v>
      </c>
      <c r="D68" s="224">
        <v>0</v>
      </c>
      <c r="E68" s="444"/>
      <c r="F68" s="445">
        <f>D68+E68</f>
        <v>0</v>
      </c>
      <c r="G68" s="224"/>
      <c r="H68" s="256"/>
      <c r="I68" s="119">
        <f>G68+H68</f>
        <v>0</v>
      </c>
      <c r="J68" s="256"/>
      <c r="K68" s="55"/>
      <c r="L68" s="119">
        <f>J68+K68</f>
        <v>0</v>
      </c>
      <c r="M68" s="319"/>
      <c r="N68" s="55"/>
      <c r="O68" s="119">
        <f>M68+N68</f>
        <v>0</v>
      </c>
      <c r="P68" s="110"/>
    </row>
    <row r="69" spans="1:16" ht="24" hidden="1" x14ac:dyDescent="0.2">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
      <c r="A70" s="38">
        <v>1221</v>
      </c>
      <c r="B70" s="57" t="s">
        <v>297</v>
      </c>
      <c r="C70" s="58">
        <f t="shared" si="4"/>
        <v>0</v>
      </c>
      <c r="D70" s="225">
        <v>0</v>
      </c>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row>
    <row r="71" spans="1:16" hidden="1" x14ac:dyDescent="0.2">
      <c r="A71" s="38">
        <v>1223</v>
      </c>
      <c r="B71" s="57" t="s">
        <v>62</v>
      </c>
      <c r="C71" s="58">
        <f t="shared" si="4"/>
        <v>0</v>
      </c>
      <c r="D71" s="225">
        <v>0</v>
      </c>
      <c r="E71" s="446"/>
      <c r="F71" s="404">
        <f t="shared" si="62"/>
        <v>0</v>
      </c>
      <c r="G71" s="225"/>
      <c r="H71" s="257"/>
      <c r="I71" s="114">
        <f t="shared" si="63"/>
        <v>0</v>
      </c>
      <c r="J71" s="257"/>
      <c r="K71" s="60"/>
      <c r="L71" s="114">
        <f t="shared" si="64"/>
        <v>0</v>
      </c>
      <c r="M71" s="320"/>
      <c r="N71" s="60"/>
      <c r="O71" s="114">
        <f t="shared" si="65"/>
        <v>0</v>
      </c>
      <c r="P71" s="111"/>
    </row>
    <row r="72" spans="1:16" hidden="1" x14ac:dyDescent="0.2">
      <c r="A72" s="38">
        <v>1225</v>
      </c>
      <c r="B72" s="57" t="s">
        <v>63</v>
      </c>
      <c r="C72" s="58">
        <f t="shared" si="4"/>
        <v>0</v>
      </c>
      <c r="D72" s="225">
        <v>0</v>
      </c>
      <c r="E72" s="446"/>
      <c r="F72" s="404">
        <f t="shared" si="62"/>
        <v>0</v>
      </c>
      <c r="G72" s="225"/>
      <c r="H72" s="257"/>
      <c r="I72" s="114">
        <f t="shared" si="63"/>
        <v>0</v>
      </c>
      <c r="J72" s="257"/>
      <c r="K72" s="60"/>
      <c r="L72" s="114">
        <f t="shared" si="64"/>
        <v>0</v>
      </c>
      <c r="M72" s="320"/>
      <c r="N72" s="60"/>
      <c r="O72" s="114">
        <f t="shared" si="65"/>
        <v>0</v>
      </c>
      <c r="P72" s="111"/>
    </row>
    <row r="73" spans="1:16" ht="36" hidden="1" x14ac:dyDescent="0.2">
      <c r="A73" s="38">
        <v>1227</v>
      </c>
      <c r="B73" s="57" t="s">
        <v>64</v>
      </c>
      <c r="C73" s="58">
        <f t="shared" si="4"/>
        <v>0</v>
      </c>
      <c r="D73" s="225">
        <v>0</v>
      </c>
      <c r="E73" s="446"/>
      <c r="F73" s="404">
        <f t="shared" si="62"/>
        <v>0</v>
      </c>
      <c r="G73" s="225"/>
      <c r="H73" s="257"/>
      <c r="I73" s="114">
        <f t="shared" si="63"/>
        <v>0</v>
      </c>
      <c r="J73" s="257"/>
      <c r="K73" s="60"/>
      <c r="L73" s="114">
        <f t="shared" si="64"/>
        <v>0</v>
      </c>
      <c r="M73" s="320"/>
      <c r="N73" s="60"/>
      <c r="O73" s="114">
        <f t="shared" si="65"/>
        <v>0</v>
      </c>
      <c r="P73" s="111"/>
    </row>
    <row r="74" spans="1:16" ht="48" hidden="1" x14ac:dyDescent="0.2">
      <c r="A74" s="38">
        <v>1228</v>
      </c>
      <c r="B74" s="57" t="s">
        <v>298</v>
      </c>
      <c r="C74" s="58">
        <f t="shared" si="4"/>
        <v>0</v>
      </c>
      <c r="D74" s="225">
        <v>0</v>
      </c>
      <c r="E74" s="446"/>
      <c r="F74" s="404">
        <f t="shared" si="62"/>
        <v>0</v>
      </c>
      <c r="G74" s="225"/>
      <c r="H74" s="257"/>
      <c r="I74" s="114">
        <f t="shared" si="63"/>
        <v>0</v>
      </c>
      <c r="J74" s="257"/>
      <c r="K74" s="60"/>
      <c r="L74" s="114">
        <f t="shared" si="64"/>
        <v>0</v>
      </c>
      <c r="M74" s="320"/>
      <c r="N74" s="60"/>
      <c r="O74" s="114">
        <f t="shared" si="65"/>
        <v>0</v>
      </c>
      <c r="P74" s="111"/>
    </row>
    <row r="75" spans="1:16" x14ac:dyDescent="0.2">
      <c r="A75" s="101">
        <v>2000</v>
      </c>
      <c r="B75" s="101" t="s">
        <v>65</v>
      </c>
      <c r="C75" s="102">
        <f t="shared" si="4"/>
        <v>309609</v>
      </c>
      <c r="D75" s="222">
        <f>SUM(D76,D83,D130,D164,D165,D172)</f>
        <v>302197</v>
      </c>
      <c r="E75" s="439">
        <f t="shared" ref="E75:F75" si="66">SUM(E76,E83,E130,E164,E165,E172)</f>
        <v>4468</v>
      </c>
      <c r="F75" s="440">
        <f t="shared" si="66"/>
        <v>306665</v>
      </c>
      <c r="G75" s="222">
        <f>SUM(G76,G83,G130,G164,G165,G172)</f>
        <v>0</v>
      </c>
      <c r="H75" s="255">
        <f t="shared" ref="H75:I75" si="67">SUM(H76,H83,H130,H164,H165,H172)</f>
        <v>0</v>
      </c>
      <c r="I75" s="104">
        <f t="shared" si="67"/>
        <v>0</v>
      </c>
      <c r="J75" s="255">
        <f>SUM(J76,J83,J130,J164,J165,J172)</f>
        <v>0</v>
      </c>
      <c r="K75" s="103">
        <f t="shared" ref="K75:L75" si="68">SUM(K76,K83,K130,K164,K165,K172)</f>
        <v>2944</v>
      </c>
      <c r="L75" s="104">
        <f t="shared" si="68"/>
        <v>2944</v>
      </c>
      <c r="M75" s="102">
        <f>SUM(M76,M83,M130,M164,M165,M172)</f>
        <v>0</v>
      </c>
      <c r="N75" s="103">
        <f t="shared" ref="N75:O75" si="69">SUM(N76,N83,N130,N164,N165,N172)</f>
        <v>0</v>
      </c>
      <c r="O75" s="104">
        <f t="shared" si="69"/>
        <v>0</v>
      </c>
      <c r="P75" s="343"/>
    </row>
    <row r="76" spans="1:16" ht="24" hidden="1" x14ac:dyDescent="0.2">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
      <c r="A77" s="502">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
      <c r="A78" s="38">
        <v>2111</v>
      </c>
      <c r="B78" s="57" t="s">
        <v>68</v>
      </c>
      <c r="C78" s="58">
        <f t="shared" si="4"/>
        <v>0</v>
      </c>
      <c r="D78" s="225">
        <v>0</v>
      </c>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
      <c r="A79" s="38">
        <v>2112</v>
      </c>
      <c r="B79" s="57" t="s">
        <v>69</v>
      </c>
      <c r="C79" s="58">
        <f t="shared" si="4"/>
        <v>0</v>
      </c>
      <c r="D79" s="225">
        <v>0</v>
      </c>
      <c r="E79" s="446"/>
      <c r="F79" s="404">
        <f t="shared" si="78"/>
        <v>0</v>
      </c>
      <c r="G79" s="225"/>
      <c r="H79" s="257"/>
      <c r="I79" s="114">
        <f t="shared" si="79"/>
        <v>0</v>
      </c>
      <c r="J79" s="257"/>
      <c r="K79" s="60"/>
      <c r="L79" s="114">
        <f t="shared" si="80"/>
        <v>0</v>
      </c>
      <c r="M79" s="320"/>
      <c r="N79" s="60"/>
      <c r="O79" s="114">
        <f t="shared" si="81"/>
        <v>0</v>
      </c>
      <c r="P79" s="111"/>
    </row>
    <row r="80" spans="1:16" ht="24" hidden="1" x14ac:dyDescent="0.2">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
      <c r="A81" s="38">
        <v>2121</v>
      </c>
      <c r="B81" s="57" t="s">
        <v>68</v>
      </c>
      <c r="C81" s="58">
        <f t="shared" si="4"/>
        <v>0</v>
      </c>
      <c r="D81" s="225">
        <v>0</v>
      </c>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
      <c r="A82" s="38">
        <v>2122</v>
      </c>
      <c r="B82" s="57" t="s">
        <v>69</v>
      </c>
      <c r="C82" s="58">
        <f t="shared" si="4"/>
        <v>0</v>
      </c>
      <c r="D82" s="225">
        <v>0</v>
      </c>
      <c r="E82" s="446"/>
      <c r="F82" s="404">
        <f t="shared" si="86"/>
        <v>0</v>
      </c>
      <c r="G82" s="225"/>
      <c r="H82" s="257"/>
      <c r="I82" s="114">
        <f t="shared" si="87"/>
        <v>0</v>
      </c>
      <c r="J82" s="257"/>
      <c r="K82" s="60"/>
      <c r="L82" s="114">
        <f t="shared" si="88"/>
        <v>0</v>
      </c>
      <c r="M82" s="320"/>
      <c r="N82" s="60"/>
      <c r="O82" s="114">
        <f t="shared" si="89"/>
        <v>0</v>
      </c>
      <c r="P82" s="111"/>
    </row>
    <row r="83" spans="1:16" x14ac:dyDescent="0.2">
      <c r="A83" s="45">
        <v>2200</v>
      </c>
      <c r="B83" s="105" t="s">
        <v>71</v>
      </c>
      <c r="C83" s="46">
        <f t="shared" si="4"/>
        <v>274859</v>
      </c>
      <c r="D83" s="223">
        <f>SUM(D84,D89,D95,D103,D112,D116,D122,D128)</f>
        <v>274459</v>
      </c>
      <c r="E83" s="441">
        <f t="shared" ref="E83:F83" si="90">SUM(E84,E89,E95,E103,E112,E116,E122,E128)</f>
        <v>400</v>
      </c>
      <c r="F83" s="408">
        <f t="shared" si="90"/>
        <v>274859</v>
      </c>
      <c r="G83" s="223">
        <f>SUM(G84,G89,G95,G103,G112,G116,G122,G128)</f>
        <v>0</v>
      </c>
      <c r="H83" s="106">
        <f t="shared" ref="H83:I83" si="91">SUM(H84,H89,H95,H103,H112,H116,H122,H128)</f>
        <v>0</v>
      </c>
      <c r="I83" s="117">
        <f t="shared" si="91"/>
        <v>0</v>
      </c>
      <c r="J83" s="106">
        <f>SUM(J84,J89,J95,J103,J112,J116,J122,J128)</f>
        <v>0</v>
      </c>
      <c r="K83" s="50">
        <f t="shared" ref="K83:L83" si="92">SUM(K84,K89,K95,K103,K112,K116,K122,K128)</f>
        <v>0</v>
      </c>
      <c r="L83" s="117">
        <f t="shared" si="92"/>
        <v>0</v>
      </c>
      <c r="M83" s="163">
        <f>SUM(M84,M89,M95,M103,M112,M116,M122,M128)</f>
        <v>0</v>
      </c>
      <c r="N83" s="164">
        <f t="shared" ref="N83:O83" si="93">SUM(N84,N89,N95,N103,N112,N116,N122,N128)</f>
        <v>0</v>
      </c>
      <c r="O83" s="165">
        <f t="shared" si="93"/>
        <v>0</v>
      </c>
      <c r="P83" s="383"/>
    </row>
    <row r="84" spans="1:16" ht="15.75" customHeight="1" x14ac:dyDescent="0.2">
      <c r="A84" s="107">
        <v>2210</v>
      </c>
      <c r="B84" s="78" t="s">
        <v>72</v>
      </c>
      <c r="C84" s="84">
        <f t="shared" si="4"/>
        <v>47000</v>
      </c>
      <c r="D84" s="131">
        <f>SUM(D85:D88)</f>
        <v>47000</v>
      </c>
      <c r="E84" s="442">
        <f t="shared" ref="E84:F84" si="94">SUM(E85:E88)</f>
        <v>0</v>
      </c>
      <c r="F84" s="443">
        <f t="shared" si="94"/>
        <v>47000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
      <c r="A85" s="33">
        <v>2211</v>
      </c>
      <c r="B85" s="52" t="s">
        <v>73</v>
      </c>
      <c r="C85" s="53">
        <f t="shared" ref="C85:C148" si="98">F85+I85+L85+O85</f>
        <v>0</v>
      </c>
      <c r="D85" s="224">
        <v>0</v>
      </c>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x14ac:dyDescent="0.2">
      <c r="A86" s="38">
        <v>2212</v>
      </c>
      <c r="B86" s="57" t="s">
        <v>74</v>
      </c>
      <c r="C86" s="58">
        <f t="shared" si="98"/>
        <v>47000</v>
      </c>
      <c r="D86" s="225">
        <v>47000</v>
      </c>
      <c r="E86" s="446"/>
      <c r="F86" s="404">
        <f t="shared" si="99"/>
        <v>47000</v>
      </c>
      <c r="G86" s="225"/>
      <c r="H86" s="257"/>
      <c r="I86" s="114">
        <f t="shared" si="100"/>
        <v>0</v>
      </c>
      <c r="J86" s="257"/>
      <c r="K86" s="60"/>
      <c r="L86" s="114">
        <f t="shared" si="101"/>
        <v>0</v>
      </c>
      <c r="M86" s="320"/>
      <c r="N86" s="60"/>
      <c r="O86" s="114">
        <f t="shared" si="102"/>
        <v>0</v>
      </c>
      <c r="P86" s="111"/>
    </row>
    <row r="87" spans="1:16" ht="24" hidden="1" x14ac:dyDescent="0.2">
      <c r="A87" s="38">
        <v>2214</v>
      </c>
      <c r="B87" s="57" t="s">
        <v>75</v>
      </c>
      <c r="C87" s="58">
        <f t="shared" si="98"/>
        <v>0</v>
      </c>
      <c r="D87" s="225">
        <v>0</v>
      </c>
      <c r="E87" s="446"/>
      <c r="F87" s="404">
        <f t="shared" si="99"/>
        <v>0</v>
      </c>
      <c r="G87" s="225"/>
      <c r="H87" s="257"/>
      <c r="I87" s="114">
        <f t="shared" si="100"/>
        <v>0</v>
      </c>
      <c r="J87" s="257"/>
      <c r="K87" s="60"/>
      <c r="L87" s="114">
        <f t="shared" si="101"/>
        <v>0</v>
      </c>
      <c r="M87" s="320"/>
      <c r="N87" s="60"/>
      <c r="O87" s="114">
        <f t="shared" si="102"/>
        <v>0</v>
      </c>
      <c r="P87" s="111"/>
    </row>
    <row r="88" spans="1:16" hidden="1" x14ac:dyDescent="0.2">
      <c r="A88" s="38">
        <v>2219</v>
      </c>
      <c r="B88" s="57" t="s">
        <v>76</v>
      </c>
      <c r="C88" s="58">
        <f t="shared" si="98"/>
        <v>0</v>
      </c>
      <c r="D88" s="225">
        <v>0</v>
      </c>
      <c r="E88" s="446"/>
      <c r="F88" s="404">
        <f t="shared" si="99"/>
        <v>0</v>
      </c>
      <c r="G88" s="225"/>
      <c r="H88" s="257"/>
      <c r="I88" s="114">
        <f t="shared" si="100"/>
        <v>0</v>
      </c>
      <c r="J88" s="257"/>
      <c r="K88" s="60"/>
      <c r="L88" s="114">
        <f t="shared" si="101"/>
        <v>0</v>
      </c>
      <c r="M88" s="320"/>
      <c r="N88" s="60"/>
      <c r="O88" s="114">
        <f t="shared" si="102"/>
        <v>0</v>
      </c>
      <c r="P88" s="111"/>
    </row>
    <row r="89" spans="1:16" ht="24" x14ac:dyDescent="0.2">
      <c r="A89" s="112">
        <v>2220</v>
      </c>
      <c r="B89" s="57" t="s">
        <v>77</v>
      </c>
      <c r="C89" s="58">
        <f t="shared" si="98"/>
        <v>200</v>
      </c>
      <c r="D89" s="226">
        <f>SUM(D90:D94)</f>
        <v>1000</v>
      </c>
      <c r="E89" s="447">
        <f t="shared" ref="E89:F89" si="103">SUM(E90:E94)</f>
        <v>-800</v>
      </c>
      <c r="F89" s="404">
        <f t="shared" si="103"/>
        <v>200</v>
      </c>
      <c r="G89" s="226">
        <f>SUM(G90:G94)</f>
        <v>0</v>
      </c>
      <c r="H89" s="120">
        <f t="shared" ref="H89:I89" si="104">SUM(H90:H94)</f>
        <v>0</v>
      </c>
      <c r="I89" s="114">
        <f t="shared" si="104"/>
        <v>0</v>
      </c>
      <c r="J89" s="120">
        <f>SUM(J90:J94)</f>
        <v>0</v>
      </c>
      <c r="K89" s="113">
        <f t="shared" ref="K89:L89" si="105">SUM(K90:K94)</f>
        <v>0</v>
      </c>
      <c r="L89" s="114">
        <f t="shared" si="105"/>
        <v>0</v>
      </c>
      <c r="M89" s="58">
        <f>SUM(M90:M94)</f>
        <v>0</v>
      </c>
      <c r="N89" s="113">
        <f t="shared" ref="N89:O89" si="106">SUM(N90:N94)</f>
        <v>0</v>
      </c>
      <c r="O89" s="114">
        <f t="shared" si="106"/>
        <v>0</v>
      </c>
      <c r="P89" s="111"/>
    </row>
    <row r="90" spans="1:16" ht="24" hidden="1" x14ac:dyDescent="0.2">
      <c r="A90" s="38">
        <v>2221</v>
      </c>
      <c r="B90" s="57" t="s">
        <v>289</v>
      </c>
      <c r="C90" s="58">
        <f t="shared" si="98"/>
        <v>0</v>
      </c>
      <c r="D90" s="225">
        <v>0</v>
      </c>
      <c r="E90" s="446"/>
      <c r="F90" s="404">
        <f t="shared" ref="F90:F94" si="107">D90+E90</f>
        <v>0</v>
      </c>
      <c r="G90" s="225"/>
      <c r="H90" s="257"/>
      <c r="I90" s="114">
        <f t="shared" ref="I90:I94" si="108">G90+H90</f>
        <v>0</v>
      </c>
      <c r="J90" s="257"/>
      <c r="K90" s="60"/>
      <c r="L90" s="114">
        <f t="shared" ref="L90:L94" si="109">J90+K90</f>
        <v>0</v>
      </c>
      <c r="M90" s="320"/>
      <c r="N90" s="60"/>
      <c r="O90" s="114">
        <f t="shared" ref="O90:O94" si="110">M90+N90</f>
        <v>0</v>
      </c>
      <c r="P90" s="111"/>
    </row>
    <row r="91" spans="1:16" hidden="1" x14ac:dyDescent="0.2">
      <c r="A91" s="38">
        <v>2222</v>
      </c>
      <c r="B91" s="57" t="s">
        <v>78</v>
      </c>
      <c r="C91" s="58">
        <f t="shared" si="98"/>
        <v>0</v>
      </c>
      <c r="D91" s="225">
        <v>0</v>
      </c>
      <c r="E91" s="446"/>
      <c r="F91" s="404">
        <f t="shared" si="107"/>
        <v>0</v>
      </c>
      <c r="G91" s="225"/>
      <c r="H91" s="257"/>
      <c r="I91" s="114">
        <f t="shared" si="108"/>
        <v>0</v>
      </c>
      <c r="J91" s="257"/>
      <c r="K91" s="60"/>
      <c r="L91" s="114">
        <f t="shared" si="109"/>
        <v>0</v>
      </c>
      <c r="M91" s="320"/>
      <c r="N91" s="60"/>
      <c r="O91" s="114">
        <f t="shared" si="110"/>
        <v>0</v>
      </c>
      <c r="P91" s="111"/>
    </row>
    <row r="92" spans="1:16" x14ac:dyDescent="0.2">
      <c r="A92" s="38">
        <v>2223</v>
      </c>
      <c r="B92" s="57" t="s">
        <v>79</v>
      </c>
      <c r="C92" s="58">
        <f t="shared" si="98"/>
        <v>200</v>
      </c>
      <c r="D92" s="225">
        <v>1000</v>
      </c>
      <c r="E92" s="446">
        <v>-800</v>
      </c>
      <c r="F92" s="404">
        <f t="shared" si="107"/>
        <v>200</v>
      </c>
      <c r="G92" s="225"/>
      <c r="H92" s="257"/>
      <c r="I92" s="114">
        <f t="shared" si="108"/>
        <v>0</v>
      </c>
      <c r="J92" s="257"/>
      <c r="K92" s="60"/>
      <c r="L92" s="114">
        <f t="shared" si="109"/>
        <v>0</v>
      </c>
      <c r="M92" s="320"/>
      <c r="N92" s="60"/>
      <c r="O92" s="114">
        <f t="shared" si="110"/>
        <v>0</v>
      </c>
      <c r="P92" s="111"/>
    </row>
    <row r="93" spans="1:16" ht="48" hidden="1" x14ac:dyDescent="0.2">
      <c r="A93" s="38">
        <v>2224</v>
      </c>
      <c r="B93" s="57" t="s">
        <v>299</v>
      </c>
      <c r="C93" s="58">
        <f t="shared" si="98"/>
        <v>0</v>
      </c>
      <c r="D93" s="225">
        <v>0</v>
      </c>
      <c r="E93" s="446"/>
      <c r="F93" s="404">
        <f t="shared" si="107"/>
        <v>0</v>
      </c>
      <c r="G93" s="225"/>
      <c r="H93" s="257"/>
      <c r="I93" s="114">
        <f t="shared" si="108"/>
        <v>0</v>
      </c>
      <c r="J93" s="257"/>
      <c r="K93" s="60"/>
      <c r="L93" s="114">
        <f t="shared" si="109"/>
        <v>0</v>
      </c>
      <c r="M93" s="320"/>
      <c r="N93" s="60"/>
      <c r="O93" s="114">
        <f t="shared" si="110"/>
        <v>0</v>
      </c>
      <c r="P93" s="111"/>
    </row>
    <row r="94" spans="1:16" ht="24" hidden="1" x14ac:dyDescent="0.2">
      <c r="A94" s="38">
        <v>2229</v>
      </c>
      <c r="B94" s="57" t="s">
        <v>80</v>
      </c>
      <c r="C94" s="58">
        <f t="shared" si="98"/>
        <v>0</v>
      </c>
      <c r="D94" s="225">
        <v>0</v>
      </c>
      <c r="E94" s="446"/>
      <c r="F94" s="404">
        <f t="shared" si="107"/>
        <v>0</v>
      </c>
      <c r="G94" s="225"/>
      <c r="H94" s="257"/>
      <c r="I94" s="114">
        <f t="shared" si="108"/>
        <v>0</v>
      </c>
      <c r="J94" s="257"/>
      <c r="K94" s="60"/>
      <c r="L94" s="114">
        <f t="shared" si="109"/>
        <v>0</v>
      </c>
      <c r="M94" s="320"/>
      <c r="N94" s="60"/>
      <c r="O94" s="114">
        <f t="shared" si="110"/>
        <v>0</v>
      </c>
      <c r="P94" s="111"/>
    </row>
    <row r="95" spans="1:16" ht="36" x14ac:dyDescent="0.2">
      <c r="A95" s="112">
        <v>2230</v>
      </c>
      <c r="B95" s="57" t="s">
        <v>81</v>
      </c>
      <c r="C95" s="58">
        <f t="shared" si="98"/>
        <v>4888</v>
      </c>
      <c r="D95" s="226">
        <f>SUM(D96:D102)</f>
        <v>4888</v>
      </c>
      <c r="E95" s="447">
        <f t="shared" ref="E95:F95" si="111">SUM(E96:E102)</f>
        <v>0</v>
      </c>
      <c r="F95" s="404">
        <f t="shared" si="111"/>
        <v>4888</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
      <c r="A96" s="38">
        <v>2231</v>
      </c>
      <c r="B96" s="57" t="s">
        <v>82</v>
      </c>
      <c r="C96" s="58">
        <f t="shared" si="98"/>
        <v>0</v>
      </c>
      <c r="D96" s="225">
        <v>0</v>
      </c>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
      <c r="A97" s="38">
        <v>2232</v>
      </c>
      <c r="B97" s="57" t="s">
        <v>83</v>
      </c>
      <c r="C97" s="58">
        <f t="shared" si="98"/>
        <v>0</v>
      </c>
      <c r="D97" s="225">
        <v>0</v>
      </c>
      <c r="E97" s="446"/>
      <c r="F97" s="404">
        <f t="shared" si="115"/>
        <v>0</v>
      </c>
      <c r="G97" s="225"/>
      <c r="H97" s="257"/>
      <c r="I97" s="114">
        <f t="shared" si="116"/>
        <v>0</v>
      </c>
      <c r="J97" s="257"/>
      <c r="K97" s="60"/>
      <c r="L97" s="114">
        <f t="shared" si="117"/>
        <v>0</v>
      </c>
      <c r="M97" s="320"/>
      <c r="N97" s="60"/>
      <c r="O97" s="114">
        <f t="shared" si="118"/>
        <v>0</v>
      </c>
      <c r="P97" s="111"/>
    </row>
    <row r="98" spans="1:16" hidden="1" x14ac:dyDescent="0.2">
      <c r="A98" s="33">
        <v>2233</v>
      </c>
      <c r="B98" s="52" t="s">
        <v>84</v>
      </c>
      <c r="C98" s="53">
        <f t="shared" si="98"/>
        <v>0</v>
      </c>
      <c r="D98" s="224">
        <v>0</v>
      </c>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
      <c r="A99" s="38">
        <v>2234</v>
      </c>
      <c r="B99" s="57" t="s">
        <v>85</v>
      </c>
      <c r="C99" s="58">
        <f t="shared" si="98"/>
        <v>0</v>
      </c>
      <c r="D99" s="225">
        <v>0</v>
      </c>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
      <c r="A100" s="38">
        <v>2235</v>
      </c>
      <c r="B100" s="57" t="s">
        <v>86</v>
      </c>
      <c r="C100" s="58">
        <f t="shared" si="98"/>
        <v>0</v>
      </c>
      <c r="D100" s="225">
        <v>0</v>
      </c>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
      <c r="A101" s="38">
        <v>2236</v>
      </c>
      <c r="B101" s="57" t="s">
        <v>87</v>
      </c>
      <c r="C101" s="58">
        <f t="shared" si="98"/>
        <v>0</v>
      </c>
      <c r="D101" s="225">
        <v>0</v>
      </c>
      <c r="E101" s="446"/>
      <c r="F101" s="404">
        <f t="shared" si="115"/>
        <v>0</v>
      </c>
      <c r="G101" s="225"/>
      <c r="H101" s="257"/>
      <c r="I101" s="114">
        <f t="shared" si="116"/>
        <v>0</v>
      </c>
      <c r="J101" s="257"/>
      <c r="K101" s="60"/>
      <c r="L101" s="114">
        <f t="shared" si="117"/>
        <v>0</v>
      </c>
      <c r="M101" s="320"/>
      <c r="N101" s="60"/>
      <c r="O101" s="114">
        <f t="shared" si="118"/>
        <v>0</v>
      </c>
      <c r="P101" s="111"/>
    </row>
    <row r="102" spans="1:16" x14ac:dyDescent="0.2">
      <c r="A102" s="38">
        <v>2239</v>
      </c>
      <c r="B102" s="57" t="s">
        <v>88</v>
      </c>
      <c r="C102" s="58">
        <f t="shared" si="98"/>
        <v>4888</v>
      </c>
      <c r="D102" s="225">
        <v>4888</v>
      </c>
      <c r="E102" s="446"/>
      <c r="F102" s="404">
        <f t="shared" si="115"/>
        <v>4888</v>
      </c>
      <c r="G102" s="225"/>
      <c r="H102" s="257"/>
      <c r="I102" s="114">
        <f t="shared" si="116"/>
        <v>0</v>
      </c>
      <c r="J102" s="257"/>
      <c r="K102" s="60"/>
      <c r="L102" s="114">
        <f t="shared" si="117"/>
        <v>0</v>
      </c>
      <c r="M102" s="320"/>
      <c r="N102" s="60"/>
      <c r="O102" s="114">
        <f t="shared" si="118"/>
        <v>0</v>
      </c>
      <c r="P102" s="111"/>
    </row>
    <row r="103" spans="1:16" ht="24" x14ac:dyDescent="0.2">
      <c r="A103" s="112">
        <v>2240</v>
      </c>
      <c r="B103" s="57" t="s">
        <v>89</v>
      </c>
      <c r="C103" s="58">
        <f t="shared" si="98"/>
        <v>1200</v>
      </c>
      <c r="D103" s="226">
        <f>SUM(D104:D111)</f>
        <v>0</v>
      </c>
      <c r="E103" s="447">
        <f t="shared" ref="E103:F103" si="119">SUM(E104:E111)</f>
        <v>1200</v>
      </c>
      <c r="F103" s="404">
        <f t="shared" si="119"/>
        <v>1200</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hidden="1" x14ac:dyDescent="0.2">
      <c r="A104" s="38">
        <v>2241</v>
      </c>
      <c r="B104" s="57" t="s">
        <v>90</v>
      </c>
      <c r="C104" s="58">
        <f t="shared" si="98"/>
        <v>0</v>
      </c>
      <c r="D104" s="225">
        <v>0</v>
      </c>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
      <c r="A105" s="38">
        <v>2242</v>
      </c>
      <c r="B105" s="57" t="s">
        <v>91</v>
      </c>
      <c r="C105" s="58">
        <f t="shared" si="98"/>
        <v>0</v>
      </c>
      <c r="D105" s="225">
        <v>0</v>
      </c>
      <c r="E105" s="446"/>
      <c r="F105" s="404">
        <f t="shared" si="123"/>
        <v>0</v>
      </c>
      <c r="G105" s="225"/>
      <c r="H105" s="257"/>
      <c r="I105" s="114">
        <f t="shared" si="124"/>
        <v>0</v>
      </c>
      <c r="J105" s="257"/>
      <c r="K105" s="60"/>
      <c r="L105" s="114">
        <f t="shared" si="125"/>
        <v>0</v>
      </c>
      <c r="M105" s="320"/>
      <c r="N105" s="60"/>
      <c r="O105" s="114">
        <f t="shared" si="126"/>
        <v>0</v>
      </c>
      <c r="P105" s="111"/>
    </row>
    <row r="106" spans="1:16" ht="24" x14ac:dyDescent="0.2">
      <c r="A106" s="38">
        <v>2243</v>
      </c>
      <c r="B106" s="57" t="s">
        <v>92</v>
      </c>
      <c r="C106" s="58">
        <f t="shared" si="98"/>
        <v>1200</v>
      </c>
      <c r="D106" s="225">
        <v>0</v>
      </c>
      <c r="E106" s="446">
        <v>1200</v>
      </c>
      <c r="F106" s="404">
        <f t="shared" si="123"/>
        <v>1200</v>
      </c>
      <c r="G106" s="225"/>
      <c r="H106" s="257"/>
      <c r="I106" s="114">
        <f t="shared" si="124"/>
        <v>0</v>
      </c>
      <c r="J106" s="257"/>
      <c r="K106" s="60"/>
      <c r="L106" s="114">
        <f t="shared" si="125"/>
        <v>0</v>
      </c>
      <c r="M106" s="320"/>
      <c r="N106" s="60"/>
      <c r="O106" s="114">
        <f t="shared" si="126"/>
        <v>0</v>
      </c>
      <c r="P106" s="111"/>
    </row>
    <row r="107" spans="1:16" hidden="1" x14ac:dyDescent="0.2">
      <c r="A107" s="38">
        <v>2244</v>
      </c>
      <c r="B107" s="57" t="s">
        <v>93</v>
      </c>
      <c r="C107" s="58">
        <f t="shared" si="98"/>
        <v>0</v>
      </c>
      <c r="D107" s="225">
        <v>0</v>
      </c>
      <c r="E107" s="446"/>
      <c r="F107" s="404">
        <f t="shared" si="123"/>
        <v>0</v>
      </c>
      <c r="G107" s="225"/>
      <c r="H107" s="257"/>
      <c r="I107" s="114">
        <f t="shared" si="124"/>
        <v>0</v>
      </c>
      <c r="J107" s="257"/>
      <c r="K107" s="60"/>
      <c r="L107" s="114">
        <f t="shared" si="125"/>
        <v>0</v>
      </c>
      <c r="M107" s="320"/>
      <c r="N107" s="60"/>
      <c r="O107" s="114">
        <f t="shared" si="126"/>
        <v>0</v>
      </c>
      <c r="P107" s="111"/>
    </row>
    <row r="108" spans="1:16" ht="24" hidden="1" x14ac:dyDescent="0.2">
      <c r="A108" s="38">
        <v>2246</v>
      </c>
      <c r="B108" s="57" t="s">
        <v>94</v>
      </c>
      <c r="C108" s="58">
        <f t="shared" si="98"/>
        <v>0</v>
      </c>
      <c r="D108" s="225">
        <v>0</v>
      </c>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
      <c r="A109" s="38">
        <v>2247</v>
      </c>
      <c r="B109" s="57" t="s">
        <v>95</v>
      </c>
      <c r="C109" s="58">
        <f t="shared" si="98"/>
        <v>0</v>
      </c>
      <c r="D109" s="225">
        <v>0</v>
      </c>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
      <c r="A110" s="38">
        <v>2248</v>
      </c>
      <c r="B110" s="57" t="s">
        <v>300</v>
      </c>
      <c r="C110" s="58">
        <f t="shared" si="98"/>
        <v>0</v>
      </c>
      <c r="D110" s="225">
        <v>0</v>
      </c>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
      <c r="A111" s="38">
        <v>2249</v>
      </c>
      <c r="B111" s="57" t="s">
        <v>96</v>
      </c>
      <c r="C111" s="58">
        <f t="shared" si="98"/>
        <v>0</v>
      </c>
      <c r="D111" s="225">
        <v>0</v>
      </c>
      <c r="E111" s="446"/>
      <c r="F111" s="404">
        <f t="shared" si="123"/>
        <v>0</v>
      </c>
      <c r="G111" s="225"/>
      <c r="H111" s="257"/>
      <c r="I111" s="114">
        <f t="shared" si="124"/>
        <v>0</v>
      </c>
      <c r="J111" s="257"/>
      <c r="K111" s="60"/>
      <c r="L111" s="114">
        <f t="shared" si="125"/>
        <v>0</v>
      </c>
      <c r="M111" s="320"/>
      <c r="N111" s="60"/>
      <c r="O111" s="114">
        <f t="shared" si="126"/>
        <v>0</v>
      </c>
      <c r="P111" s="111"/>
    </row>
    <row r="112" spans="1:16" x14ac:dyDescent="0.2">
      <c r="A112" s="112">
        <v>2250</v>
      </c>
      <c r="B112" s="57" t="s">
        <v>97</v>
      </c>
      <c r="C112" s="58">
        <f t="shared" si="98"/>
        <v>221571</v>
      </c>
      <c r="D112" s="226">
        <f>SUM(D113:D115)</f>
        <v>221571</v>
      </c>
      <c r="E112" s="447">
        <f t="shared" ref="E112:F112" si="127">SUM(E113:E115)</f>
        <v>0</v>
      </c>
      <c r="F112" s="404">
        <f t="shared" si="127"/>
        <v>221571</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x14ac:dyDescent="0.2">
      <c r="A113" s="38">
        <v>2251</v>
      </c>
      <c r="B113" s="57" t="s">
        <v>98</v>
      </c>
      <c r="C113" s="58">
        <f t="shared" si="98"/>
        <v>108646</v>
      </c>
      <c r="D113" s="225">
        <v>108646</v>
      </c>
      <c r="E113" s="446"/>
      <c r="F113" s="404">
        <f t="shared" ref="F113:F115" si="131">D113+E113</f>
        <v>108646</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x14ac:dyDescent="0.2">
      <c r="A114" s="38">
        <v>2252</v>
      </c>
      <c r="B114" s="57" t="s">
        <v>99</v>
      </c>
      <c r="C114" s="58">
        <f t="shared" si="98"/>
        <v>100630</v>
      </c>
      <c r="D114" s="225">
        <v>100630</v>
      </c>
      <c r="E114" s="446"/>
      <c r="F114" s="404">
        <f t="shared" si="131"/>
        <v>100630</v>
      </c>
      <c r="G114" s="225"/>
      <c r="H114" s="257"/>
      <c r="I114" s="114">
        <f t="shared" si="132"/>
        <v>0</v>
      </c>
      <c r="J114" s="257"/>
      <c r="K114" s="60"/>
      <c r="L114" s="114">
        <f t="shared" si="133"/>
        <v>0</v>
      </c>
      <c r="M114" s="320"/>
      <c r="N114" s="60"/>
      <c r="O114" s="114">
        <f t="shared" si="134"/>
        <v>0</v>
      </c>
      <c r="P114" s="111"/>
    </row>
    <row r="115" spans="1:16" ht="24" x14ac:dyDescent="0.2">
      <c r="A115" s="38">
        <v>2259</v>
      </c>
      <c r="B115" s="57" t="s">
        <v>100</v>
      </c>
      <c r="C115" s="58">
        <f t="shared" si="98"/>
        <v>12295</v>
      </c>
      <c r="D115" s="225">
        <v>12295</v>
      </c>
      <c r="E115" s="446"/>
      <c r="F115" s="404">
        <f t="shared" si="131"/>
        <v>12295</v>
      </c>
      <c r="G115" s="225"/>
      <c r="H115" s="257"/>
      <c r="I115" s="114">
        <f t="shared" si="132"/>
        <v>0</v>
      </c>
      <c r="J115" s="257"/>
      <c r="K115" s="60"/>
      <c r="L115" s="114">
        <f t="shared" si="133"/>
        <v>0</v>
      </c>
      <c r="M115" s="320"/>
      <c r="N115" s="60"/>
      <c r="O115" s="114">
        <f t="shared" si="134"/>
        <v>0</v>
      </c>
      <c r="P115" s="111"/>
    </row>
    <row r="116" spans="1:16" hidden="1" x14ac:dyDescent="0.2">
      <c r="A116" s="112">
        <v>2260</v>
      </c>
      <c r="B116" s="57" t="s">
        <v>101</v>
      </c>
      <c r="C116" s="58">
        <f t="shared" si="98"/>
        <v>0</v>
      </c>
      <c r="D116" s="226">
        <f>SUM(D117:D121)</f>
        <v>0</v>
      </c>
      <c r="E116" s="447">
        <f t="shared" ref="E116:F116" si="135">SUM(E117:E121)</f>
        <v>0</v>
      </c>
      <c r="F116" s="404">
        <f t="shared" si="135"/>
        <v>0</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row>
    <row r="117" spans="1:16" hidden="1" x14ac:dyDescent="0.2">
      <c r="A117" s="38">
        <v>2261</v>
      </c>
      <c r="B117" s="57" t="s">
        <v>102</v>
      </c>
      <c r="C117" s="58">
        <f t="shared" si="98"/>
        <v>0</v>
      </c>
      <c r="D117" s="225">
        <v>0</v>
      </c>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
      <c r="A118" s="38">
        <v>2262</v>
      </c>
      <c r="B118" s="57" t="s">
        <v>103</v>
      </c>
      <c r="C118" s="58">
        <f t="shared" si="98"/>
        <v>0</v>
      </c>
      <c r="D118" s="225">
        <v>0</v>
      </c>
      <c r="E118" s="446"/>
      <c r="F118" s="404">
        <f t="shared" si="139"/>
        <v>0</v>
      </c>
      <c r="G118" s="225"/>
      <c r="H118" s="257"/>
      <c r="I118" s="114">
        <f t="shared" si="140"/>
        <v>0</v>
      </c>
      <c r="J118" s="257"/>
      <c r="K118" s="60"/>
      <c r="L118" s="114">
        <f t="shared" si="141"/>
        <v>0</v>
      </c>
      <c r="M118" s="320"/>
      <c r="N118" s="60"/>
      <c r="O118" s="114">
        <f t="shared" si="142"/>
        <v>0</v>
      </c>
      <c r="P118" s="111"/>
    </row>
    <row r="119" spans="1:16" hidden="1" x14ac:dyDescent="0.2">
      <c r="A119" s="38">
        <v>2263</v>
      </c>
      <c r="B119" s="57" t="s">
        <v>104</v>
      </c>
      <c r="C119" s="58">
        <f t="shared" si="98"/>
        <v>0</v>
      </c>
      <c r="D119" s="225">
        <v>0</v>
      </c>
      <c r="E119" s="446"/>
      <c r="F119" s="404">
        <f t="shared" si="139"/>
        <v>0</v>
      </c>
      <c r="G119" s="225"/>
      <c r="H119" s="257"/>
      <c r="I119" s="114">
        <f t="shared" si="140"/>
        <v>0</v>
      </c>
      <c r="J119" s="257"/>
      <c r="K119" s="60"/>
      <c r="L119" s="114">
        <f t="shared" si="141"/>
        <v>0</v>
      </c>
      <c r="M119" s="320"/>
      <c r="N119" s="60"/>
      <c r="O119" s="114">
        <f t="shared" si="142"/>
        <v>0</v>
      </c>
      <c r="P119" s="111"/>
    </row>
    <row r="120" spans="1:16" ht="24" hidden="1" x14ac:dyDescent="0.2">
      <c r="A120" s="38">
        <v>2264</v>
      </c>
      <c r="B120" s="57" t="s">
        <v>105</v>
      </c>
      <c r="C120" s="58">
        <f t="shared" si="98"/>
        <v>0</v>
      </c>
      <c r="D120" s="225">
        <v>0</v>
      </c>
      <c r="E120" s="446"/>
      <c r="F120" s="404">
        <f t="shared" si="139"/>
        <v>0</v>
      </c>
      <c r="G120" s="225"/>
      <c r="H120" s="257"/>
      <c r="I120" s="114">
        <f t="shared" si="140"/>
        <v>0</v>
      </c>
      <c r="J120" s="257"/>
      <c r="K120" s="60"/>
      <c r="L120" s="114">
        <f t="shared" si="141"/>
        <v>0</v>
      </c>
      <c r="M120" s="320"/>
      <c r="N120" s="60"/>
      <c r="O120" s="114">
        <f t="shared" si="142"/>
        <v>0</v>
      </c>
      <c r="P120" s="111"/>
    </row>
    <row r="121" spans="1:16" hidden="1" x14ac:dyDescent="0.2">
      <c r="A121" s="38">
        <v>2269</v>
      </c>
      <c r="B121" s="57" t="s">
        <v>106</v>
      </c>
      <c r="C121" s="58">
        <f t="shared" si="98"/>
        <v>0</v>
      </c>
      <c r="D121" s="225">
        <v>0</v>
      </c>
      <c r="E121" s="446"/>
      <c r="F121" s="404">
        <f t="shared" si="139"/>
        <v>0</v>
      </c>
      <c r="G121" s="225"/>
      <c r="H121" s="257"/>
      <c r="I121" s="114">
        <f t="shared" si="140"/>
        <v>0</v>
      </c>
      <c r="J121" s="257"/>
      <c r="K121" s="60"/>
      <c r="L121" s="114">
        <f t="shared" si="141"/>
        <v>0</v>
      </c>
      <c r="M121" s="320"/>
      <c r="N121" s="60"/>
      <c r="O121" s="114">
        <f t="shared" si="142"/>
        <v>0</v>
      </c>
      <c r="P121" s="111"/>
    </row>
    <row r="122" spans="1:16" hidden="1" x14ac:dyDescent="0.2">
      <c r="A122" s="112">
        <v>2270</v>
      </c>
      <c r="B122" s="57" t="s">
        <v>107</v>
      </c>
      <c r="C122" s="58">
        <f t="shared" si="98"/>
        <v>0</v>
      </c>
      <c r="D122" s="226">
        <f>SUM(D123:D127)</f>
        <v>0</v>
      </c>
      <c r="E122" s="447">
        <f t="shared" ref="E122:F122" si="143">SUM(E123:E127)</f>
        <v>0</v>
      </c>
      <c r="F122" s="404">
        <f t="shared" si="143"/>
        <v>0</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
      <c r="A123" s="38">
        <v>2272</v>
      </c>
      <c r="B123" s="145" t="s">
        <v>108</v>
      </c>
      <c r="C123" s="58">
        <f t="shared" si="98"/>
        <v>0</v>
      </c>
      <c r="D123" s="225">
        <v>0</v>
      </c>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
      <c r="A124" s="38">
        <v>2274</v>
      </c>
      <c r="B124" s="181" t="s">
        <v>290</v>
      </c>
      <c r="C124" s="58">
        <f t="shared" si="98"/>
        <v>0</v>
      </c>
      <c r="D124" s="225">
        <v>0</v>
      </c>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
      <c r="A125" s="38">
        <v>2275</v>
      </c>
      <c r="B125" s="57" t="s">
        <v>109</v>
      </c>
      <c r="C125" s="58">
        <f t="shared" si="98"/>
        <v>0</v>
      </c>
      <c r="D125" s="225">
        <v>0</v>
      </c>
      <c r="E125" s="446"/>
      <c r="F125" s="404">
        <f t="shared" si="147"/>
        <v>0</v>
      </c>
      <c r="G125" s="225"/>
      <c r="H125" s="257"/>
      <c r="I125" s="114">
        <f t="shared" si="148"/>
        <v>0</v>
      </c>
      <c r="J125" s="257"/>
      <c r="K125" s="60"/>
      <c r="L125" s="114">
        <f t="shared" si="149"/>
        <v>0</v>
      </c>
      <c r="M125" s="320"/>
      <c r="N125" s="60"/>
      <c r="O125" s="114">
        <f t="shared" si="150"/>
        <v>0</v>
      </c>
      <c r="P125" s="111"/>
    </row>
    <row r="126" spans="1:16" ht="36" hidden="1" x14ac:dyDescent="0.2">
      <c r="A126" s="38">
        <v>2276</v>
      </c>
      <c r="B126" s="57" t="s">
        <v>110</v>
      </c>
      <c r="C126" s="58">
        <f t="shared" si="98"/>
        <v>0</v>
      </c>
      <c r="D126" s="225">
        <v>0</v>
      </c>
      <c r="E126" s="446"/>
      <c r="F126" s="404">
        <f t="shared" si="147"/>
        <v>0</v>
      </c>
      <c r="G126" s="225"/>
      <c r="H126" s="257"/>
      <c r="I126" s="114">
        <f t="shared" si="148"/>
        <v>0</v>
      </c>
      <c r="J126" s="257"/>
      <c r="K126" s="60"/>
      <c r="L126" s="114">
        <f t="shared" si="149"/>
        <v>0</v>
      </c>
      <c r="M126" s="320"/>
      <c r="N126" s="60"/>
      <c r="O126" s="114">
        <f t="shared" si="150"/>
        <v>0</v>
      </c>
      <c r="P126" s="111"/>
    </row>
    <row r="127" spans="1:16" ht="24" hidden="1" x14ac:dyDescent="0.2">
      <c r="A127" s="38">
        <v>2279</v>
      </c>
      <c r="B127" s="57" t="s">
        <v>111</v>
      </c>
      <c r="C127" s="58">
        <f t="shared" si="98"/>
        <v>0</v>
      </c>
      <c r="D127" s="225">
        <v>0</v>
      </c>
      <c r="E127" s="446"/>
      <c r="F127" s="404">
        <f t="shared" si="147"/>
        <v>0</v>
      </c>
      <c r="G127" s="225"/>
      <c r="H127" s="257"/>
      <c r="I127" s="114">
        <f t="shared" si="148"/>
        <v>0</v>
      </c>
      <c r="J127" s="257"/>
      <c r="K127" s="60"/>
      <c r="L127" s="114">
        <f t="shared" si="149"/>
        <v>0</v>
      </c>
      <c r="M127" s="320"/>
      <c r="N127" s="60"/>
      <c r="O127" s="114">
        <f t="shared" si="150"/>
        <v>0</v>
      </c>
      <c r="P127" s="111"/>
    </row>
    <row r="128" spans="1:16" ht="24" hidden="1" x14ac:dyDescent="0.2">
      <c r="A128" s="502">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
      <c r="A129" s="38">
        <v>2283</v>
      </c>
      <c r="B129" s="57" t="s">
        <v>112</v>
      </c>
      <c r="C129" s="58">
        <f t="shared" si="98"/>
        <v>0</v>
      </c>
      <c r="D129" s="225">
        <v>0</v>
      </c>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
      <c r="A130" s="45">
        <v>2300</v>
      </c>
      <c r="B130" s="105" t="s">
        <v>113</v>
      </c>
      <c r="C130" s="46">
        <f t="shared" si="98"/>
        <v>34750</v>
      </c>
      <c r="D130" s="223">
        <f>SUM(D131,D136,D140,D141,D144,D151,D159,D160,D163)</f>
        <v>27738</v>
      </c>
      <c r="E130" s="441">
        <f t="shared" ref="E130:F130" si="152">SUM(E131,E136,E140,E141,E144,E151,E159,E160,E163)</f>
        <v>4068</v>
      </c>
      <c r="F130" s="408">
        <f t="shared" si="152"/>
        <v>31806</v>
      </c>
      <c r="G130" s="223">
        <f>SUM(G131,G136,G140,G141,G144,G151,G159,G160,G163)</f>
        <v>0</v>
      </c>
      <c r="H130" s="106">
        <f t="shared" ref="H130:I130" si="153">SUM(H131,H136,H140,H141,H144,H151,H159,H160,H163)</f>
        <v>0</v>
      </c>
      <c r="I130" s="117">
        <f t="shared" si="153"/>
        <v>0</v>
      </c>
      <c r="J130" s="106">
        <f>SUM(J131,J136,J140,J141,J144,J151,J159,J160,J163)</f>
        <v>0</v>
      </c>
      <c r="K130" s="50">
        <f t="shared" ref="K130:L130" si="154">SUM(K131,K136,K140,K141,K144,K151,K159,K160,K163)</f>
        <v>2944</v>
      </c>
      <c r="L130" s="117">
        <f t="shared" si="154"/>
        <v>2944</v>
      </c>
      <c r="M130" s="46">
        <f>SUM(M131,M136,M140,M141,M144,M151,M159,M160,M163)</f>
        <v>0</v>
      </c>
      <c r="N130" s="50">
        <f t="shared" ref="N130:O130" si="155">SUM(N131,N136,N140,N141,N144,N151,N159,N160,N163)</f>
        <v>0</v>
      </c>
      <c r="O130" s="117">
        <f t="shared" si="155"/>
        <v>0</v>
      </c>
      <c r="P130" s="122"/>
    </row>
    <row r="131" spans="1:16" ht="24" x14ac:dyDescent="0.2">
      <c r="A131" s="502">
        <v>2310</v>
      </c>
      <c r="B131" s="52" t="s">
        <v>114</v>
      </c>
      <c r="C131" s="53">
        <f t="shared" si="98"/>
        <v>19470</v>
      </c>
      <c r="D131" s="228">
        <f>SUM(D132:D135)</f>
        <v>13970</v>
      </c>
      <c r="E131" s="449">
        <f t="shared" ref="E131:O131" si="156">SUM(E132:E135)</f>
        <v>3040</v>
      </c>
      <c r="F131" s="445">
        <f t="shared" si="156"/>
        <v>17010</v>
      </c>
      <c r="G131" s="228">
        <f t="shared" si="156"/>
        <v>0</v>
      </c>
      <c r="H131" s="259">
        <f t="shared" si="156"/>
        <v>0</v>
      </c>
      <c r="I131" s="119">
        <f t="shared" si="156"/>
        <v>0</v>
      </c>
      <c r="J131" s="259">
        <f t="shared" si="156"/>
        <v>0</v>
      </c>
      <c r="K131" s="118">
        <f t="shared" si="156"/>
        <v>2460</v>
      </c>
      <c r="L131" s="119">
        <f t="shared" si="156"/>
        <v>2460</v>
      </c>
      <c r="M131" s="53">
        <f t="shared" si="156"/>
        <v>0</v>
      </c>
      <c r="N131" s="118">
        <f t="shared" si="156"/>
        <v>0</v>
      </c>
      <c r="O131" s="119">
        <f t="shared" si="156"/>
        <v>0</v>
      </c>
      <c r="P131" s="110"/>
    </row>
    <row r="132" spans="1:16" x14ac:dyDescent="0.2">
      <c r="A132" s="38">
        <v>2311</v>
      </c>
      <c r="B132" s="57" t="s">
        <v>115</v>
      </c>
      <c r="C132" s="58">
        <f t="shared" si="98"/>
        <v>19470</v>
      </c>
      <c r="D132" s="225">
        <v>13970</v>
      </c>
      <c r="E132" s="446">
        <v>3040</v>
      </c>
      <c r="F132" s="404">
        <f t="shared" ref="F132:F135" si="157">D132+E132</f>
        <v>17010</v>
      </c>
      <c r="G132" s="225"/>
      <c r="H132" s="257"/>
      <c r="I132" s="114">
        <f t="shared" ref="I132:I135" si="158">G132+H132</f>
        <v>0</v>
      </c>
      <c r="J132" s="257"/>
      <c r="K132" s="60">
        <v>2460</v>
      </c>
      <c r="L132" s="114">
        <f t="shared" ref="L132:L135" si="159">J132+K132</f>
        <v>2460</v>
      </c>
      <c r="M132" s="320"/>
      <c r="N132" s="60"/>
      <c r="O132" s="114">
        <f t="shared" ref="O132:O135" si="160">M132+N132</f>
        <v>0</v>
      </c>
      <c r="P132" s="111"/>
    </row>
    <row r="133" spans="1:16" hidden="1" x14ac:dyDescent="0.2">
      <c r="A133" s="38">
        <v>2312</v>
      </c>
      <c r="B133" s="57" t="s">
        <v>116</v>
      </c>
      <c r="C133" s="58">
        <f t="shared" si="98"/>
        <v>0</v>
      </c>
      <c r="D133" s="225">
        <v>0</v>
      </c>
      <c r="E133" s="446"/>
      <c r="F133" s="404">
        <f t="shared" si="157"/>
        <v>0</v>
      </c>
      <c r="G133" s="225"/>
      <c r="H133" s="257"/>
      <c r="I133" s="114">
        <f t="shared" si="158"/>
        <v>0</v>
      </c>
      <c r="J133" s="257"/>
      <c r="K133" s="60"/>
      <c r="L133" s="114">
        <f t="shared" si="159"/>
        <v>0</v>
      </c>
      <c r="M133" s="320"/>
      <c r="N133" s="60"/>
      <c r="O133" s="114">
        <f t="shared" si="160"/>
        <v>0</v>
      </c>
      <c r="P133" s="111"/>
    </row>
    <row r="134" spans="1:16" hidden="1" x14ac:dyDescent="0.2">
      <c r="A134" s="38">
        <v>2313</v>
      </c>
      <c r="B134" s="57" t="s">
        <v>117</v>
      </c>
      <c r="C134" s="58">
        <f t="shared" si="98"/>
        <v>0</v>
      </c>
      <c r="D134" s="225">
        <v>0</v>
      </c>
      <c r="E134" s="446"/>
      <c r="F134" s="404">
        <f t="shared" si="157"/>
        <v>0</v>
      </c>
      <c r="G134" s="225"/>
      <c r="H134" s="257"/>
      <c r="I134" s="114">
        <f t="shared" si="158"/>
        <v>0</v>
      </c>
      <c r="J134" s="257"/>
      <c r="K134" s="60"/>
      <c r="L134" s="114">
        <f t="shared" si="159"/>
        <v>0</v>
      </c>
      <c r="M134" s="320"/>
      <c r="N134" s="60"/>
      <c r="O134" s="114">
        <f t="shared" si="160"/>
        <v>0</v>
      </c>
      <c r="P134" s="111"/>
    </row>
    <row r="135" spans="1:16" ht="36" hidden="1" customHeight="1" x14ac:dyDescent="0.2">
      <c r="A135" s="38">
        <v>2314</v>
      </c>
      <c r="B135" s="57" t="s">
        <v>291</v>
      </c>
      <c r="C135" s="58">
        <f t="shared" si="98"/>
        <v>0</v>
      </c>
      <c r="D135" s="225">
        <v>0</v>
      </c>
      <c r="E135" s="446"/>
      <c r="F135" s="404">
        <f t="shared" si="157"/>
        <v>0</v>
      </c>
      <c r="G135" s="225"/>
      <c r="H135" s="257"/>
      <c r="I135" s="114">
        <f t="shared" si="158"/>
        <v>0</v>
      </c>
      <c r="J135" s="257"/>
      <c r="K135" s="60"/>
      <c r="L135" s="114">
        <f t="shared" si="159"/>
        <v>0</v>
      </c>
      <c r="M135" s="320"/>
      <c r="N135" s="60"/>
      <c r="O135" s="114">
        <f t="shared" si="160"/>
        <v>0</v>
      </c>
      <c r="P135" s="111"/>
    </row>
    <row r="136" spans="1:16" hidden="1" x14ac:dyDescent="0.2">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
      <c r="A137" s="38">
        <v>2321</v>
      </c>
      <c r="B137" s="57" t="s">
        <v>119</v>
      </c>
      <c r="C137" s="58">
        <f t="shared" si="98"/>
        <v>0</v>
      </c>
      <c r="D137" s="225">
        <v>0</v>
      </c>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hidden="1" x14ac:dyDescent="0.2">
      <c r="A138" s="38">
        <v>2322</v>
      </c>
      <c r="B138" s="57" t="s">
        <v>120</v>
      </c>
      <c r="C138" s="58">
        <f t="shared" si="98"/>
        <v>0</v>
      </c>
      <c r="D138" s="225">
        <v>0</v>
      </c>
      <c r="E138" s="446"/>
      <c r="F138" s="404">
        <f t="shared" si="165"/>
        <v>0</v>
      </c>
      <c r="G138" s="225"/>
      <c r="H138" s="257"/>
      <c r="I138" s="114">
        <f t="shared" si="166"/>
        <v>0</v>
      </c>
      <c r="J138" s="257"/>
      <c r="K138" s="60"/>
      <c r="L138" s="114">
        <f t="shared" si="167"/>
        <v>0</v>
      </c>
      <c r="M138" s="320"/>
      <c r="N138" s="60"/>
      <c r="O138" s="114">
        <f t="shared" si="168"/>
        <v>0</v>
      </c>
      <c r="P138" s="111"/>
    </row>
    <row r="139" spans="1:16" ht="10.5" hidden="1" customHeight="1" x14ac:dyDescent="0.2">
      <c r="A139" s="38">
        <v>2329</v>
      </c>
      <c r="B139" s="57" t="s">
        <v>121</v>
      </c>
      <c r="C139" s="58">
        <f t="shared" si="98"/>
        <v>0</v>
      </c>
      <c r="D139" s="225">
        <v>0</v>
      </c>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
      <c r="A140" s="112">
        <v>2330</v>
      </c>
      <c r="B140" s="57" t="s">
        <v>122</v>
      </c>
      <c r="C140" s="58">
        <f t="shared" si="98"/>
        <v>0</v>
      </c>
      <c r="D140" s="225">
        <v>0</v>
      </c>
      <c r="E140" s="446"/>
      <c r="F140" s="404">
        <f t="shared" si="165"/>
        <v>0</v>
      </c>
      <c r="G140" s="225"/>
      <c r="H140" s="257"/>
      <c r="I140" s="114">
        <f t="shared" si="166"/>
        <v>0</v>
      </c>
      <c r="J140" s="257"/>
      <c r="K140" s="60"/>
      <c r="L140" s="114">
        <f t="shared" si="167"/>
        <v>0</v>
      </c>
      <c r="M140" s="320"/>
      <c r="N140" s="60"/>
      <c r="O140" s="114">
        <f t="shared" si="168"/>
        <v>0</v>
      </c>
      <c r="P140" s="111"/>
    </row>
    <row r="141" spans="1:16" ht="48" hidden="1" x14ac:dyDescent="0.2">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
      <c r="A142" s="38">
        <v>2341</v>
      </c>
      <c r="B142" s="57" t="s">
        <v>123</v>
      </c>
      <c r="C142" s="58">
        <f t="shared" si="98"/>
        <v>0</v>
      </c>
      <c r="D142" s="225">
        <v>0</v>
      </c>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
      <c r="A143" s="38">
        <v>2344</v>
      </c>
      <c r="B143" s="57" t="s">
        <v>124</v>
      </c>
      <c r="C143" s="58">
        <f t="shared" si="98"/>
        <v>0</v>
      </c>
      <c r="D143" s="225">
        <v>0</v>
      </c>
      <c r="E143" s="446"/>
      <c r="F143" s="404">
        <f t="shared" si="173"/>
        <v>0</v>
      </c>
      <c r="G143" s="225"/>
      <c r="H143" s="257"/>
      <c r="I143" s="114">
        <f t="shared" si="174"/>
        <v>0</v>
      </c>
      <c r="J143" s="257"/>
      <c r="K143" s="60"/>
      <c r="L143" s="114">
        <f t="shared" si="175"/>
        <v>0</v>
      </c>
      <c r="M143" s="320"/>
      <c r="N143" s="60"/>
      <c r="O143" s="114">
        <f t="shared" si="176"/>
        <v>0</v>
      </c>
      <c r="P143" s="111"/>
    </row>
    <row r="144" spans="1:16" ht="24" x14ac:dyDescent="0.2">
      <c r="A144" s="107">
        <v>2350</v>
      </c>
      <c r="B144" s="78" t="s">
        <v>125</v>
      </c>
      <c r="C144" s="84">
        <f t="shared" si="98"/>
        <v>15280</v>
      </c>
      <c r="D144" s="131">
        <f>SUM(D145:D150)</f>
        <v>13768</v>
      </c>
      <c r="E144" s="442">
        <f t="shared" ref="E144:F144" si="177">SUM(E145:E150)</f>
        <v>1028</v>
      </c>
      <c r="F144" s="443">
        <f t="shared" si="177"/>
        <v>14796</v>
      </c>
      <c r="G144" s="131">
        <f>SUM(G145:G150)</f>
        <v>0</v>
      </c>
      <c r="H144" s="201">
        <f t="shared" ref="H144:I144" si="178">SUM(H145:H150)</f>
        <v>0</v>
      </c>
      <c r="I144" s="109">
        <f t="shared" si="178"/>
        <v>0</v>
      </c>
      <c r="J144" s="201">
        <f>SUM(J145:J150)</f>
        <v>0</v>
      </c>
      <c r="K144" s="108">
        <f t="shared" ref="K144:L144" si="179">SUM(K145:K150)</f>
        <v>484</v>
      </c>
      <c r="L144" s="109">
        <f t="shared" si="179"/>
        <v>484</v>
      </c>
      <c r="M144" s="84">
        <f>SUM(M145:M150)</f>
        <v>0</v>
      </c>
      <c r="N144" s="108">
        <f t="shared" ref="N144:O144" si="180">SUM(N145:N150)</f>
        <v>0</v>
      </c>
      <c r="O144" s="109">
        <f t="shared" si="180"/>
        <v>0</v>
      </c>
      <c r="P144" s="116"/>
    </row>
    <row r="145" spans="1:16" hidden="1" x14ac:dyDescent="0.2">
      <c r="A145" s="33">
        <v>2351</v>
      </c>
      <c r="B145" s="52" t="s">
        <v>126</v>
      </c>
      <c r="C145" s="53">
        <f t="shared" si="98"/>
        <v>0</v>
      </c>
      <c r="D145" s="224">
        <v>0</v>
      </c>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hidden="1" x14ac:dyDescent="0.2">
      <c r="A146" s="38">
        <v>2352</v>
      </c>
      <c r="B146" s="57" t="s">
        <v>127</v>
      </c>
      <c r="C146" s="58">
        <f t="shared" si="98"/>
        <v>0</v>
      </c>
      <c r="D146" s="225">
        <v>0</v>
      </c>
      <c r="E146" s="446"/>
      <c r="F146" s="404">
        <f t="shared" si="181"/>
        <v>0</v>
      </c>
      <c r="G146" s="225"/>
      <c r="H146" s="257"/>
      <c r="I146" s="114">
        <f t="shared" si="182"/>
        <v>0</v>
      </c>
      <c r="J146" s="257"/>
      <c r="K146" s="60"/>
      <c r="L146" s="114">
        <f t="shared" si="183"/>
        <v>0</v>
      </c>
      <c r="M146" s="320"/>
      <c r="N146" s="60"/>
      <c r="O146" s="114">
        <f t="shared" si="184"/>
        <v>0</v>
      </c>
      <c r="P146" s="111"/>
    </row>
    <row r="147" spans="1:16" ht="24" hidden="1" x14ac:dyDescent="0.2">
      <c r="A147" s="38">
        <v>2353</v>
      </c>
      <c r="B147" s="57" t="s">
        <v>128</v>
      </c>
      <c r="C147" s="58">
        <f t="shared" si="98"/>
        <v>0</v>
      </c>
      <c r="D147" s="225">
        <v>0</v>
      </c>
      <c r="E147" s="446"/>
      <c r="F147" s="404">
        <f t="shared" si="181"/>
        <v>0</v>
      </c>
      <c r="G147" s="225"/>
      <c r="H147" s="257"/>
      <c r="I147" s="114">
        <f t="shared" si="182"/>
        <v>0</v>
      </c>
      <c r="J147" s="257"/>
      <c r="K147" s="60"/>
      <c r="L147" s="114">
        <f t="shared" si="183"/>
        <v>0</v>
      </c>
      <c r="M147" s="320"/>
      <c r="N147" s="60"/>
      <c r="O147" s="114">
        <f t="shared" si="184"/>
        <v>0</v>
      </c>
      <c r="P147" s="111"/>
    </row>
    <row r="148" spans="1:16" ht="24" hidden="1" x14ac:dyDescent="0.2">
      <c r="A148" s="38">
        <v>2354</v>
      </c>
      <c r="B148" s="57" t="s">
        <v>129</v>
      </c>
      <c r="C148" s="58">
        <f t="shared" si="98"/>
        <v>0</v>
      </c>
      <c r="D148" s="225">
        <v>0</v>
      </c>
      <c r="E148" s="446"/>
      <c r="F148" s="404">
        <f t="shared" si="181"/>
        <v>0</v>
      </c>
      <c r="G148" s="225"/>
      <c r="H148" s="257"/>
      <c r="I148" s="114">
        <f t="shared" si="182"/>
        <v>0</v>
      </c>
      <c r="J148" s="257"/>
      <c r="K148" s="60"/>
      <c r="L148" s="114">
        <f t="shared" si="183"/>
        <v>0</v>
      </c>
      <c r="M148" s="320"/>
      <c r="N148" s="60"/>
      <c r="O148" s="114">
        <f t="shared" si="184"/>
        <v>0</v>
      </c>
      <c r="P148" s="111"/>
    </row>
    <row r="149" spans="1:16" ht="24" x14ac:dyDescent="0.2">
      <c r="A149" s="38">
        <v>2355</v>
      </c>
      <c r="B149" s="57" t="s">
        <v>130</v>
      </c>
      <c r="C149" s="58">
        <f t="shared" ref="C149:C212" si="185">F149+I149+L149+O149</f>
        <v>15280</v>
      </c>
      <c r="D149" s="225">
        <v>13768</v>
      </c>
      <c r="E149" s="446">
        <v>1028</v>
      </c>
      <c r="F149" s="404">
        <f t="shared" si="181"/>
        <v>14796</v>
      </c>
      <c r="G149" s="225"/>
      <c r="H149" s="257"/>
      <c r="I149" s="114">
        <f t="shared" si="182"/>
        <v>0</v>
      </c>
      <c r="J149" s="257"/>
      <c r="K149" s="60">
        <v>484</v>
      </c>
      <c r="L149" s="114">
        <f t="shared" si="183"/>
        <v>484</v>
      </c>
      <c r="M149" s="320"/>
      <c r="N149" s="60"/>
      <c r="O149" s="114">
        <f t="shared" si="184"/>
        <v>0</v>
      </c>
      <c r="P149" s="111"/>
    </row>
    <row r="150" spans="1:16" ht="24" hidden="1" x14ac:dyDescent="0.2">
      <c r="A150" s="38">
        <v>2359</v>
      </c>
      <c r="B150" s="57" t="s">
        <v>131</v>
      </c>
      <c r="C150" s="58">
        <f t="shared" si="185"/>
        <v>0</v>
      </c>
      <c r="D150" s="225">
        <v>0</v>
      </c>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
      <c r="A152" s="37">
        <v>2361</v>
      </c>
      <c r="B152" s="57" t="s">
        <v>133</v>
      </c>
      <c r="C152" s="58">
        <f t="shared" si="185"/>
        <v>0</v>
      </c>
      <c r="D152" s="225">
        <v>0</v>
      </c>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
      <c r="A153" s="37">
        <v>2362</v>
      </c>
      <c r="B153" s="57" t="s">
        <v>134</v>
      </c>
      <c r="C153" s="58">
        <f t="shared" si="185"/>
        <v>0</v>
      </c>
      <c r="D153" s="225">
        <v>0</v>
      </c>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
      <c r="A154" s="37">
        <v>2363</v>
      </c>
      <c r="B154" s="57" t="s">
        <v>135</v>
      </c>
      <c r="C154" s="58">
        <f t="shared" si="185"/>
        <v>0</v>
      </c>
      <c r="D154" s="225">
        <v>0</v>
      </c>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
      <c r="A155" s="37">
        <v>2364</v>
      </c>
      <c r="B155" s="57" t="s">
        <v>136</v>
      </c>
      <c r="C155" s="58">
        <f t="shared" si="185"/>
        <v>0</v>
      </c>
      <c r="D155" s="225">
        <v>0</v>
      </c>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
      <c r="A156" s="37">
        <v>2365</v>
      </c>
      <c r="B156" s="57" t="s">
        <v>137</v>
      </c>
      <c r="C156" s="58">
        <f t="shared" si="185"/>
        <v>0</v>
      </c>
      <c r="D156" s="225">
        <v>0</v>
      </c>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
      <c r="A157" s="37">
        <v>2366</v>
      </c>
      <c r="B157" s="57" t="s">
        <v>138</v>
      </c>
      <c r="C157" s="58">
        <f t="shared" si="185"/>
        <v>0</v>
      </c>
      <c r="D157" s="225">
        <v>0</v>
      </c>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
      <c r="A158" s="37">
        <v>2369</v>
      </c>
      <c r="B158" s="57" t="s">
        <v>139</v>
      </c>
      <c r="C158" s="58">
        <f t="shared" si="185"/>
        <v>0</v>
      </c>
      <c r="D158" s="225">
        <v>0</v>
      </c>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
      <c r="A159" s="107">
        <v>2370</v>
      </c>
      <c r="B159" s="78" t="s">
        <v>140</v>
      </c>
      <c r="C159" s="84">
        <f t="shared" si="185"/>
        <v>0</v>
      </c>
      <c r="D159" s="227">
        <v>0</v>
      </c>
      <c r="E159" s="448"/>
      <c r="F159" s="443">
        <f t="shared" si="190"/>
        <v>0</v>
      </c>
      <c r="G159" s="227"/>
      <c r="H159" s="258"/>
      <c r="I159" s="109">
        <f t="shared" si="191"/>
        <v>0</v>
      </c>
      <c r="J159" s="258"/>
      <c r="K159" s="115"/>
      <c r="L159" s="109">
        <f t="shared" si="192"/>
        <v>0</v>
      </c>
      <c r="M159" s="321"/>
      <c r="N159" s="115"/>
      <c r="O159" s="109">
        <f t="shared" si="193"/>
        <v>0</v>
      </c>
      <c r="P159" s="116"/>
    </row>
    <row r="160" spans="1:16" hidden="1" x14ac:dyDescent="0.2">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
      <c r="A161" s="32">
        <v>2381</v>
      </c>
      <c r="B161" s="52" t="s">
        <v>142</v>
      </c>
      <c r="C161" s="53">
        <f t="shared" si="185"/>
        <v>0</v>
      </c>
      <c r="D161" s="224">
        <v>0</v>
      </c>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
      <c r="A162" s="37">
        <v>2389</v>
      </c>
      <c r="B162" s="57" t="s">
        <v>143</v>
      </c>
      <c r="C162" s="58">
        <f t="shared" si="185"/>
        <v>0</v>
      </c>
      <c r="D162" s="225">
        <v>0</v>
      </c>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
      <c r="A163" s="107">
        <v>2390</v>
      </c>
      <c r="B163" s="78" t="s">
        <v>144</v>
      </c>
      <c r="C163" s="84">
        <f t="shared" si="185"/>
        <v>0</v>
      </c>
      <c r="D163" s="227">
        <v>0</v>
      </c>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
      <c r="A164" s="45">
        <v>2400</v>
      </c>
      <c r="B164" s="105" t="s">
        <v>145</v>
      </c>
      <c r="C164" s="46">
        <f t="shared" si="185"/>
        <v>0</v>
      </c>
      <c r="D164" s="229">
        <v>0</v>
      </c>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
      <c r="A166" s="502">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
      <c r="A167" s="38">
        <v>2512</v>
      </c>
      <c r="B167" s="57" t="s">
        <v>148</v>
      </c>
      <c r="C167" s="58">
        <f t="shared" si="185"/>
        <v>0</v>
      </c>
      <c r="D167" s="225">
        <v>0</v>
      </c>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
      <c r="A168" s="38">
        <v>2513</v>
      </c>
      <c r="B168" s="57" t="s">
        <v>149</v>
      </c>
      <c r="C168" s="58">
        <f t="shared" si="185"/>
        <v>0</v>
      </c>
      <c r="D168" s="225">
        <v>0</v>
      </c>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
      <c r="A169" s="38">
        <v>2515</v>
      </c>
      <c r="B169" s="57" t="s">
        <v>150</v>
      </c>
      <c r="C169" s="58">
        <f t="shared" si="185"/>
        <v>0</v>
      </c>
      <c r="D169" s="225">
        <v>0</v>
      </c>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
      <c r="A170" s="38">
        <v>2519</v>
      </c>
      <c r="B170" s="57" t="s">
        <v>151</v>
      </c>
      <c r="C170" s="58">
        <f t="shared" si="185"/>
        <v>0</v>
      </c>
      <c r="D170" s="225">
        <v>0</v>
      </c>
      <c r="E170" s="446"/>
      <c r="F170" s="404">
        <f t="shared" si="204"/>
        <v>0</v>
      </c>
      <c r="G170" s="225"/>
      <c r="H170" s="257"/>
      <c r="I170" s="114">
        <f t="shared" si="205"/>
        <v>0</v>
      </c>
      <c r="J170" s="257"/>
      <c r="K170" s="60"/>
      <c r="L170" s="114">
        <f t="shared" si="206"/>
        <v>0</v>
      </c>
      <c r="M170" s="320"/>
      <c r="N170" s="60"/>
      <c r="O170" s="114">
        <f t="shared" si="207"/>
        <v>0</v>
      </c>
      <c r="P170" s="111"/>
    </row>
    <row r="171" spans="1:16" hidden="1" x14ac:dyDescent="0.2">
      <c r="A171" s="112">
        <v>2520</v>
      </c>
      <c r="B171" s="57" t="s">
        <v>152</v>
      </c>
      <c r="C171" s="58">
        <f t="shared" si="185"/>
        <v>0</v>
      </c>
      <c r="D171" s="225">
        <v>0</v>
      </c>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v>0</v>
      </c>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
      <c r="A175" s="502">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
      <c r="A176" s="38">
        <v>3261</v>
      </c>
      <c r="B176" s="57" t="s">
        <v>157</v>
      </c>
      <c r="C176" s="58">
        <f t="shared" si="185"/>
        <v>0</v>
      </c>
      <c r="D176" s="225">
        <v>0</v>
      </c>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
      <c r="A177" s="38">
        <v>3262</v>
      </c>
      <c r="B177" s="57" t="s">
        <v>158</v>
      </c>
      <c r="C177" s="58">
        <f t="shared" si="185"/>
        <v>0</v>
      </c>
      <c r="D177" s="225">
        <v>0</v>
      </c>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
      <c r="A178" s="38">
        <v>3263</v>
      </c>
      <c r="B178" s="57" t="s">
        <v>159</v>
      </c>
      <c r="C178" s="58">
        <f t="shared" si="185"/>
        <v>0</v>
      </c>
      <c r="D178" s="225">
        <v>0</v>
      </c>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
      <c r="A179" s="502">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60" hidden="1" x14ac:dyDescent="0.2">
      <c r="A180" s="38">
        <v>3291</v>
      </c>
      <c r="B180" s="57" t="s">
        <v>160</v>
      </c>
      <c r="C180" s="58">
        <f t="shared" si="185"/>
        <v>0</v>
      </c>
      <c r="D180" s="225">
        <v>0</v>
      </c>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
      <c r="A181" s="38">
        <v>3292</v>
      </c>
      <c r="B181" s="57" t="s">
        <v>161</v>
      </c>
      <c r="C181" s="58">
        <f t="shared" si="185"/>
        <v>0</v>
      </c>
      <c r="D181" s="225">
        <v>0</v>
      </c>
      <c r="E181" s="446"/>
      <c r="F181" s="404">
        <f t="shared" si="222"/>
        <v>0</v>
      </c>
      <c r="G181" s="225"/>
      <c r="H181" s="257"/>
      <c r="I181" s="114">
        <f t="shared" si="223"/>
        <v>0</v>
      </c>
      <c r="J181" s="257"/>
      <c r="K181" s="60"/>
      <c r="L181" s="114">
        <f t="shared" si="224"/>
        <v>0</v>
      </c>
      <c r="M181" s="320"/>
      <c r="N181" s="60"/>
      <c r="O181" s="114">
        <f t="shared" si="225"/>
        <v>0</v>
      </c>
      <c r="P181" s="111"/>
    </row>
    <row r="182" spans="1:16" ht="60" hidden="1" x14ac:dyDescent="0.2">
      <c r="A182" s="38">
        <v>3293</v>
      </c>
      <c r="B182" s="57" t="s">
        <v>162</v>
      </c>
      <c r="C182" s="58">
        <f t="shared" si="185"/>
        <v>0</v>
      </c>
      <c r="D182" s="225">
        <v>0</v>
      </c>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
      <c r="A183" s="127">
        <v>3294</v>
      </c>
      <c r="B183" s="57" t="s">
        <v>163</v>
      </c>
      <c r="C183" s="126">
        <f t="shared" si="185"/>
        <v>0</v>
      </c>
      <c r="D183" s="230">
        <v>0</v>
      </c>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
      <c r="A185" s="77">
        <v>3310</v>
      </c>
      <c r="B185" s="78" t="s">
        <v>165</v>
      </c>
      <c r="C185" s="84">
        <f t="shared" si="185"/>
        <v>0</v>
      </c>
      <c r="D185" s="227">
        <v>0</v>
      </c>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
      <c r="A186" s="33">
        <v>3320</v>
      </c>
      <c r="B186" s="52" t="s">
        <v>166</v>
      </c>
      <c r="C186" s="53">
        <f t="shared" si="185"/>
        <v>0</v>
      </c>
      <c r="D186" s="224">
        <v>0</v>
      </c>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
      <c r="A189" s="502">
        <v>4240</v>
      </c>
      <c r="B189" s="52" t="s">
        <v>169</v>
      </c>
      <c r="C189" s="53">
        <f t="shared" si="185"/>
        <v>0</v>
      </c>
      <c r="D189" s="224">
        <v>0</v>
      </c>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
      <c r="A190" s="112">
        <v>4250</v>
      </c>
      <c r="B190" s="57" t="s">
        <v>170</v>
      </c>
      <c r="C190" s="58">
        <f t="shared" si="185"/>
        <v>0</v>
      </c>
      <c r="D190" s="225">
        <v>0</v>
      </c>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
      <c r="A192" s="502">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
      <c r="A193" s="38">
        <v>4311</v>
      </c>
      <c r="B193" s="57" t="s">
        <v>173</v>
      </c>
      <c r="C193" s="58">
        <f t="shared" si="185"/>
        <v>0</v>
      </c>
      <c r="D193" s="225">
        <v>0</v>
      </c>
      <c r="E193" s="446"/>
      <c r="F193" s="404">
        <f>D193+E193</f>
        <v>0</v>
      </c>
      <c r="G193" s="225"/>
      <c r="H193" s="257"/>
      <c r="I193" s="114">
        <f>G193+H193</f>
        <v>0</v>
      </c>
      <c r="J193" s="257"/>
      <c r="K193" s="60"/>
      <c r="L193" s="114">
        <f>J193+K193</f>
        <v>0</v>
      </c>
      <c r="M193" s="320"/>
      <c r="N193" s="60"/>
      <c r="O193" s="114">
        <f>M193+N193</f>
        <v>0</v>
      </c>
      <c r="P193" s="111"/>
    </row>
    <row r="194" spans="1:16" s="21" customFormat="1" ht="14.25" customHeight="1" x14ac:dyDescent="0.25">
      <c r="A194" s="134"/>
      <c r="B194" s="17" t="s">
        <v>174</v>
      </c>
      <c r="C194" s="98">
        <f t="shared" si="185"/>
        <v>207600</v>
      </c>
      <c r="D194" s="221">
        <f>SUM(D195,D230,D269)</f>
        <v>208000</v>
      </c>
      <c r="E194" s="437">
        <f t="shared" ref="E194:F194" si="251">SUM(E195,E230,E269)</f>
        <v>-400</v>
      </c>
      <c r="F194" s="438">
        <f t="shared" si="251"/>
        <v>207600</v>
      </c>
      <c r="G194" s="221">
        <f>SUM(G195,G230,G269)</f>
        <v>0</v>
      </c>
      <c r="H194" s="254">
        <f t="shared" ref="H194:I194" si="252">SUM(H195,H230,H269)</f>
        <v>0</v>
      </c>
      <c r="I194" s="100">
        <f t="shared" si="252"/>
        <v>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86"/>
    </row>
    <row r="195" spans="1:16" x14ac:dyDescent="0.2">
      <c r="A195" s="101">
        <v>5000</v>
      </c>
      <c r="B195" s="101" t="s">
        <v>175</v>
      </c>
      <c r="C195" s="102">
        <f t="shared" si="185"/>
        <v>207600</v>
      </c>
      <c r="D195" s="222">
        <f>D196+D204</f>
        <v>208000</v>
      </c>
      <c r="E195" s="439">
        <f t="shared" ref="E195:F195" si="255">E196+E204</f>
        <v>-400</v>
      </c>
      <c r="F195" s="440">
        <f t="shared" si="255"/>
        <v>207600</v>
      </c>
      <c r="G195" s="222">
        <f>G196+G204</f>
        <v>0</v>
      </c>
      <c r="H195" s="255">
        <f t="shared" ref="H195:I195" si="256">H196+H204</f>
        <v>0</v>
      </c>
      <c r="I195" s="104">
        <f t="shared" si="256"/>
        <v>0</v>
      </c>
      <c r="J195" s="255">
        <f>J196+J204</f>
        <v>0</v>
      </c>
      <c r="K195" s="103">
        <f t="shared" ref="K195:L195" si="257">K196+K204</f>
        <v>0</v>
      </c>
      <c r="L195" s="104">
        <f t="shared" si="257"/>
        <v>0</v>
      </c>
      <c r="M195" s="102">
        <f>M196+M204</f>
        <v>0</v>
      </c>
      <c r="N195" s="103">
        <f t="shared" ref="N195:O195" si="258">N196+N204</f>
        <v>0</v>
      </c>
      <c r="O195" s="104">
        <f t="shared" si="258"/>
        <v>0</v>
      </c>
      <c r="P195" s="343"/>
    </row>
    <row r="196" spans="1:16" x14ac:dyDescent="0.2">
      <c r="A196" s="45">
        <v>5100</v>
      </c>
      <c r="B196" s="105" t="s">
        <v>176</v>
      </c>
      <c r="C196" s="46">
        <f t="shared" si="185"/>
        <v>127100</v>
      </c>
      <c r="D196" s="223">
        <f>D197+D198+D201+D202+D203</f>
        <v>127100</v>
      </c>
      <c r="E196" s="441">
        <f t="shared" ref="E196:F196" si="259">E197+E198+E201+E202+E203</f>
        <v>0</v>
      </c>
      <c r="F196" s="408">
        <f t="shared" si="259"/>
        <v>127100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
      <c r="A197" s="502">
        <v>5110</v>
      </c>
      <c r="B197" s="52" t="s">
        <v>177</v>
      </c>
      <c r="C197" s="53">
        <f t="shared" si="185"/>
        <v>0</v>
      </c>
      <c r="D197" s="224">
        <v>0</v>
      </c>
      <c r="E197" s="444"/>
      <c r="F197" s="445">
        <f>D197+E197</f>
        <v>0</v>
      </c>
      <c r="G197" s="224"/>
      <c r="H197" s="256"/>
      <c r="I197" s="119">
        <f>G197+H197</f>
        <v>0</v>
      </c>
      <c r="J197" s="256"/>
      <c r="K197" s="55"/>
      <c r="L197" s="119">
        <f>J197+K197</f>
        <v>0</v>
      </c>
      <c r="M197" s="319"/>
      <c r="N197" s="55"/>
      <c r="O197" s="119">
        <f>M197+N197</f>
        <v>0</v>
      </c>
      <c r="P197" s="110"/>
    </row>
    <row r="198" spans="1:16" ht="24" x14ac:dyDescent="0.2">
      <c r="A198" s="112">
        <v>5120</v>
      </c>
      <c r="B198" s="57" t="s">
        <v>178</v>
      </c>
      <c r="C198" s="58">
        <f t="shared" si="185"/>
        <v>127100</v>
      </c>
      <c r="D198" s="226">
        <f>D199+D200</f>
        <v>127100</v>
      </c>
      <c r="E198" s="447">
        <f t="shared" ref="E198:F198" si="263">E199+E200</f>
        <v>0</v>
      </c>
      <c r="F198" s="404">
        <f t="shared" si="263"/>
        <v>127100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x14ac:dyDescent="0.2">
      <c r="A199" s="38">
        <v>5121</v>
      </c>
      <c r="B199" s="57" t="s">
        <v>179</v>
      </c>
      <c r="C199" s="58">
        <f t="shared" si="185"/>
        <v>127100</v>
      </c>
      <c r="D199" s="225">
        <v>127100</v>
      </c>
      <c r="E199" s="446"/>
      <c r="F199" s="404">
        <f t="shared" ref="F199:F203" si="267">D199+E199</f>
        <v>127100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
      <c r="A200" s="38">
        <v>5129</v>
      </c>
      <c r="B200" s="57" t="s">
        <v>180</v>
      </c>
      <c r="C200" s="58">
        <f t="shared" si="185"/>
        <v>0</v>
      </c>
      <c r="D200" s="225">
        <v>0</v>
      </c>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
      <c r="A201" s="112">
        <v>5130</v>
      </c>
      <c r="B201" s="57" t="s">
        <v>181</v>
      </c>
      <c r="C201" s="58">
        <f t="shared" si="185"/>
        <v>0</v>
      </c>
      <c r="D201" s="225">
        <v>0</v>
      </c>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
      <c r="A202" s="112">
        <v>5140</v>
      </c>
      <c r="B202" s="57" t="s">
        <v>182</v>
      </c>
      <c r="C202" s="58">
        <f t="shared" si="185"/>
        <v>0</v>
      </c>
      <c r="D202" s="225">
        <v>0</v>
      </c>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
      <c r="A203" s="112">
        <v>5170</v>
      </c>
      <c r="B203" s="57" t="s">
        <v>183</v>
      </c>
      <c r="C203" s="58">
        <f t="shared" si="185"/>
        <v>0</v>
      </c>
      <c r="D203" s="225">
        <v>0</v>
      </c>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
      <c r="A204" s="45">
        <v>5200</v>
      </c>
      <c r="B204" s="105" t="s">
        <v>184</v>
      </c>
      <c r="C204" s="46">
        <f t="shared" si="185"/>
        <v>80500</v>
      </c>
      <c r="D204" s="223">
        <f>D205+D215+D216+D225+D226+D227+D229</f>
        <v>80900</v>
      </c>
      <c r="E204" s="441">
        <f t="shared" ref="E204:F204" si="271">E205+E215+E216+E225+E226+E227+E229</f>
        <v>-400</v>
      </c>
      <c r="F204" s="408">
        <f t="shared" si="271"/>
        <v>80500</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122"/>
    </row>
    <row r="205" spans="1:16" hidden="1" x14ac:dyDescent="0.2">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
      <c r="A206" s="33">
        <v>5211</v>
      </c>
      <c r="B206" s="52" t="s">
        <v>186</v>
      </c>
      <c r="C206" s="53">
        <f t="shared" si="185"/>
        <v>0</v>
      </c>
      <c r="D206" s="224">
        <v>0</v>
      </c>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
      <c r="A207" s="38">
        <v>5212</v>
      </c>
      <c r="B207" s="57" t="s">
        <v>187</v>
      </c>
      <c r="C207" s="58">
        <f t="shared" si="185"/>
        <v>0</v>
      </c>
      <c r="D207" s="225">
        <v>0</v>
      </c>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
      <c r="A208" s="38">
        <v>5213</v>
      </c>
      <c r="B208" s="57" t="s">
        <v>188</v>
      </c>
      <c r="C208" s="58">
        <f t="shared" si="185"/>
        <v>0</v>
      </c>
      <c r="D208" s="225">
        <v>0</v>
      </c>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
      <c r="A209" s="38">
        <v>5214</v>
      </c>
      <c r="B209" s="57" t="s">
        <v>189</v>
      </c>
      <c r="C209" s="58">
        <f t="shared" si="185"/>
        <v>0</v>
      </c>
      <c r="D209" s="225">
        <v>0</v>
      </c>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
      <c r="A210" s="38">
        <v>5215</v>
      </c>
      <c r="B210" s="57" t="s">
        <v>190</v>
      </c>
      <c r="C210" s="58">
        <f t="shared" si="185"/>
        <v>0</v>
      </c>
      <c r="D210" s="225">
        <v>0</v>
      </c>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
      <c r="A211" s="38">
        <v>5216</v>
      </c>
      <c r="B211" s="57" t="s">
        <v>191</v>
      </c>
      <c r="C211" s="58">
        <f t="shared" si="185"/>
        <v>0</v>
      </c>
      <c r="D211" s="225">
        <v>0</v>
      </c>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
      <c r="A212" s="38">
        <v>5217</v>
      </c>
      <c r="B212" s="57" t="s">
        <v>192</v>
      </c>
      <c r="C212" s="58">
        <f t="shared" si="185"/>
        <v>0</v>
      </c>
      <c r="D212" s="225">
        <v>0</v>
      </c>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
      <c r="A213" s="38">
        <v>5218</v>
      </c>
      <c r="B213" s="57" t="s">
        <v>193</v>
      </c>
      <c r="C213" s="58">
        <f t="shared" ref="C213:C276" si="283">F213+I213+L213+O213</f>
        <v>0</v>
      </c>
      <c r="D213" s="225">
        <v>0</v>
      </c>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
      <c r="A214" s="38">
        <v>5219</v>
      </c>
      <c r="B214" s="57" t="s">
        <v>194</v>
      </c>
      <c r="C214" s="58">
        <f t="shared" si="283"/>
        <v>0</v>
      </c>
      <c r="D214" s="225">
        <v>0</v>
      </c>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
      <c r="A215" s="112">
        <v>5220</v>
      </c>
      <c r="B215" s="57" t="s">
        <v>195</v>
      </c>
      <c r="C215" s="58">
        <f t="shared" si="283"/>
        <v>0</v>
      </c>
      <c r="D215" s="225">
        <v>0</v>
      </c>
      <c r="E215" s="446"/>
      <c r="F215" s="404">
        <f t="shared" si="279"/>
        <v>0</v>
      </c>
      <c r="G215" s="225"/>
      <c r="H215" s="257"/>
      <c r="I215" s="114">
        <f t="shared" si="280"/>
        <v>0</v>
      </c>
      <c r="J215" s="257"/>
      <c r="K215" s="60"/>
      <c r="L215" s="114">
        <f t="shared" si="281"/>
        <v>0</v>
      </c>
      <c r="M215" s="320"/>
      <c r="N215" s="60"/>
      <c r="O215" s="114">
        <f t="shared" si="282"/>
        <v>0</v>
      </c>
      <c r="P215" s="111"/>
    </row>
    <row r="216" spans="1:16" x14ac:dyDescent="0.2">
      <c r="A216" s="112">
        <v>5230</v>
      </c>
      <c r="B216" s="57" t="s">
        <v>196</v>
      </c>
      <c r="C216" s="58">
        <f t="shared" si="283"/>
        <v>12100</v>
      </c>
      <c r="D216" s="226">
        <f>SUM(D217:D224)</f>
        <v>70900</v>
      </c>
      <c r="E216" s="447">
        <f t="shared" ref="E216:F216" si="284">SUM(E217:E224)</f>
        <v>-58800</v>
      </c>
      <c r="F216" s="404">
        <f t="shared" si="284"/>
        <v>12100</v>
      </c>
      <c r="G216" s="226">
        <f>SUM(G217:G224)</f>
        <v>0</v>
      </c>
      <c r="H216" s="120">
        <f t="shared" ref="H216:I216" si="285">SUM(H217:H224)</f>
        <v>0</v>
      </c>
      <c r="I216" s="114">
        <f t="shared" si="285"/>
        <v>0</v>
      </c>
      <c r="J216" s="120">
        <f>SUM(J217:J224)</f>
        <v>0</v>
      </c>
      <c r="K216" s="113">
        <f t="shared" ref="K216:L216" si="286">SUM(K217:K224)</f>
        <v>0</v>
      </c>
      <c r="L216" s="114">
        <f t="shared" si="286"/>
        <v>0</v>
      </c>
      <c r="M216" s="58">
        <f>SUM(M217:M224)</f>
        <v>0</v>
      </c>
      <c r="N216" s="113">
        <f t="shared" ref="N216:O216" si="287">SUM(N217:N224)</f>
        <v>0</v>
      </c>
      <c r="O216" s="114">
        <f t="shared" si="287"/>
        <v>0</v>
      </c>
      <c r="P216" s="111"/>
    </row>
    <row r="217" spans="1:16" hidden="1" x14ac:dyDescent="0.2">
      <c r="A217" s="38">
        <v>5231</v>
      </c>
      <c r="B217" s="57" t="s">
        <v>197</v>
      </c>
      <c r="C217" s="58">
        <f t="shared" si="283"/>
        <v>0</v>
      </c>
      <c r="D217" s="225">
        <v>0</v>
      </c>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
      <c r="A218" s="38">
        <v>5232</v>
      </c>
      <c r="B218" s="57" t="s">
        <v>198</v>
      </c>
      <c r="C218" s="58">
        <f t="shared" si="283"/>
        <v>0</v>
      </c>
      <c r="D218" s="225">
        <v>0</v>
      </c>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
      <c r="A219" s="38">
        <v>5233</v>
      </c>
      <c r="B219" s="57" t="s">
        <v>199</v>
      </c>
      <c r="C219" s="58">
        <f t="shared" si="283"/>
        <v>0</v>
      </c>
      <c r="D219" s="225">
        <v>0</v>
      </c>
      <c r="E219" s="446"/>
      <c r="F219" s="404">
        <f t="shared" si="288"/>
        <v>0</v>
      </c>
      <c r="G219" s="225"/>
      <c r="H219" s="257"/>
      <c r="I219" s="114">
        <f t="shared" si="289"/>
        <v>0</v>
      </c>
      <c r="J219" s="257"/>
      <c r="K219" s="60"/>
      <c r="L219" s="114">
        <f t="shared" si="290"/>
        <v>0</v>
      </c>
      <c r="M219" s="320"/>
      <c r="N219" s="60"/>
      <c r="O219" s="114">
        <f t="shared" si="291"/>
        <v>0</v>
      </c>
      <c r="P219" s="111"/>
    </row>
    <row r="220" spans="1:16" ht="24" hidden="1" x14ac:dyDescent="0.2">
      <c r="A220" s="38">
        <v>5234</v>
      </c>
      <c r="B220" s="57" t="s">
        <v>200</v>
      </c>
      <c r="C220" s="58">
        <f t="shared" si="283"/>
        <v>0</v>
      </c>
      <c r="D220" s="225">
        <v>0</v>
      </c>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
      <c r="A221" s="38">
        <v>5236</v>
      </c>
      <c r="B221" s="57" t="s">
        <v>201</v>
      </c>
      <c r="C221" s="58">
        <f t="shared" si="283"/>
        <v>0</v>
      </c>
      <c r="D221" s="225">
        <v>0</v>
      </c>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
      <c r="A222" s="38">
        <v>5237</v>
      </c>
      <c r="B222" s="57" t="s">
        <v>202</v>
      </c>
      <c r="C222" s="58">
        <f t="shared" si="283"/>
        <v>0</v>
      </c>
      <c r="D222" s="225">
        <v>0</v>
      </c>
      <c r="E222" s="446"/>
      <c r="F222" s="404">
        <f t="shared" si="288"/>
        <v>0</v>
      </c>
      <c r="G222" s="225"/>
      <c r="H222" s="257"/>
      <c r="I222" s="114">
        <f t="shared" si="289"/>
        <v>0</v>
      </c>
      <c r="J222" s="257"/>
      <c r="K222" s="60"/>
      <c r="L222" s="114">
        <f t="shared" si="290"/>
        <v>0</v>
      </c>
      <c r="M222" s="320"/>
      <c r="N222" s="60"/>
      <c r="O222" s="114">
        <f t="shared" si="291"/>
        <v>0</v>
      </c>
      <c r="P222" s="111"/>
    </row>
    <row r="223" spans="1:16" ht="24" hidden="1" x14ac:dyDescent="0.2">
      <c r="A223" s="38">
        <v>5238</v>
      </c>
      <c r="B223" s="57" t="s">
        <v>203</v>
      </c>
      <c r="C223" s="58">
        <f t="shared" si="283"/>
        <v>0</v>
      </c>
      <c r="D223" s="225">
        <v>0</v>
      </c>
      <c r="E223" s="446"/>
      <c r="F223" s="404">
        <f t="shared" si="288"/>
        <v>0</v>
      </c>
      <c r="G223" s="225"/>
      <c r="H223" s="257"/>
      <c r="I223" s="114">
        <f t="shared" si="289"/>
        <v>0</v>
      </c>
      <c r="J223" s="257"/>
      <c r="K223" s="60"/>
      <c r="L223" s="114">
        <f t="shared" si="290"/>
        <v>0</v>
      </c>
      <c r="M223" s="320"/>
      <c r="N223" s="60"/>
      <c r="O223" s="114">
        <f t="shared" si="291"/>
        <v>0</v>
      </c>
      <c r="P223" s="111"/>
    </row>
    <row r="224" spans="1:16" ht="24" x14ac:dyDescent="0.2">
      <c r="A224" s="38">
        <v>5239</v>
      </c>
      <c r="B224" s="57" t="s">
        <v>204</v>
      </c>
      <c r="C224" s="58">
        <f t="shared" si="283"/>
        <v>12100</v>
      </c>
      <c r="D224" s="225">
        <v>70900</v>
      </c>
      <c r="E224" s="446">
        <v>-58800</v>
      </c>
      <c r="F224" s="404">
        <f t="shared" si="288"/>
        <v>12100</v>
      </c>
      <c r="G224" s="225"/>
      <c r="H224" s="257"/>
      <c r="I224" s="114">
        <f t="shared" si="289"/>
        <v>0</v>
      </c>
      <c r="J224" s="257"/>
      <c r="K224" s="60"/>
      <c r="L224" s="114">
        <f t="shared" si="290"/>
        <v>0</v>
      </c>
      <c r="M224" s="320"/>
      <c r="N224" s="60"/>
      <c r="O224" s="114">
        <f t="shared" si="291"/>
        <v>0</v>
      </c>
      <c r="P224" s="111"/>
    </row>
    <row r="225" spans="1:16" ht="24" x14ac:dyDescent="0.2">
      <c r="A225" s="112">
        <v>5240</v>
      </c>
      <c r="B225" s="57" t="s">
        <v>205</v>
      </c>
      <c r="C225" s="58">
        <f t="shared" si="283"/>
        <v>68400</v>
      </c>
      <c r="D225" s="225">
        <v>10000</v>
      </c>
      <c r="E225" s="446">
        <v>58400</v>
      </c>
      <c r="F225" s="404">
        <f t="shared" si="288"/>
        <v>68400</v>
      </c>
      <c r="G225" s="225"/>
      <c r="H225" s="257"/>
      <c r="I225" s="114">
        <f t="shared" si="289"/>
        <v>0</v>
      </c>
      <c r="J225" s="257"/>
      <c r="K225" s="60"/>
      <c r="L225" s="114">
        <f t="shared" si="290"/>
        <v>0</v>
      </c>
      <c r="M225" s="320"/>
      <c r="N225" s="60"/>
      <c r="O225" s="114">
        <f t="shared" si="291"/>
        <v>0</v>
      </c>
      <c r="P225" s="111"/>
    </row>
    <row r="226" spans="1:16" hidden="1" x14ac:dyDescent="0.2">
      <c r="A226" s="112">
        <v>5250</v>
      </c>
      <c r="B226" s="57" t="s">
        <v>206</v>
      </c>
      <c r="C226" s="58">
        <f t="shared" si="283"/>
        <v>0</v>
      </c>
      <c r="D226" s="225">
        <v>0</v>
      </c>
      <c r="E226" s="446"/>
      <c r="F226" s="404">
        <f t="shared" si="288"/>
        <v>0</v>
      </c>
      <c r="G226" s="225"/>
      <c r="H226" s="257"/>
      <c r="I226" s="114">
        <f t="shared" si="289"/>
        <v>0</v>
      </c>
      <c r="J226" s="257"/>
      <c r="K226" s="60"/>
      <c r="L226" s="114">
        <f t="shared" si="290"/>
        <v>0</v>
      </c>
      <c r="M226" s="320"/>
      <c r="N226" s="60"/>
      <c r="O226" s="114">
        <f t="shared" si="291"/>
        <v>0</v>
      </c>
      <c r="P226" s="111"/>
    </row>
    <row r="227" spans="1:16" hidden="1" x14ac:dyDescent="0.2">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
      <c r="A228" s="38">
        <v>5269</v>
      </c>
      <c r="B228" s="57" t="s">
        <v>208</v>
      </c>
      <c r="C228" s="58">
        <f t="shared" si="283"/>
        <v>0</v>
      </c>
      <c r="D228" s="225">
        <v>0</v>
      </c>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
      <c r="A229" s="107">
        <v>5270</v>
      </c>
      <c r="B229" s="78" t="s">
        <v>209</v>
      </c>
      <c r="C229" s="84">
        <f t="shared" si="283"/>
        <v>0</v>
      </c>
      <c r="D229" s="227">
        <v>0</v>
      </c>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
      <c r="A232" s="502">
        <v>6220</v>
      </c>
      <c r="B232" s="52" t="s">
        <v>212</v>
      </c>
      <c r="C232" s="53">
        <f t="shared" si="283"/>
        <v>0</v>
      </c>
      <c r="D232" s="224">
        <v>0</v>
      </c>
      <c r="E232" s="444"/>
      <c r="F232" s="445">
        <f>D232+E232</f>
        <v>0</v>
      </c>
      <c r="G232" s="224"/>
      <c r="H232" s="256"/>
      <c r="I232" s="119">
        <f>G232+H232</f>
        <v>0</v>
      </c>
      <c r="J232" s="256"/>
      <c r="K232" s="55"/>
      <c r="L232" s="119">
        <f>J232+K232</f>
        <v>0</v>
      </c>
      <c r="M232" s="319"/>
      <c r="N232" s="55"/>
      <c r="O232" s="119">
        <f>M232+N232</f>
        <v>0</v>
      </c>
      <c r="P232" s="110"/>
    </row>
    <row r="233" spans="1:16" hidden="1" x14ac:dyDescent="0.2">
      <c r="A233" s="112">
        <v>6230</v>
      </c>
      <c r="B233" s="57" t="s">
        <v>213</v>
      </c>
      <c r="C233" s="58">
        <f t="shared" si="283"/>
        <v>0</v>
      </c>
      <c r="D233" s="226">
        <f>SUM(D234)</f>
        <v>0</v>
      </c>
      <c r="E233" s="447">
        <f t="shared" ref="E233:O233" si="308">SUM(E234)</f>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idden="1" x14ac:dyDescent="0.2">
      <c r="A234" s="38">
        <v>6239</v>
      </c>
      <c r="B234" s="52" t="s">
        <v>214</v>
      </c>
      <c r="C234" s="58">
        <f t="shared" si="283"/>
        <v>0</v>
      </c>
      <c r="D234" s="224">
        <v>0</v>
      </c>
      <c r="E234" s="444"/>
      <c r="F234" s="445">
        <f>D234+E234</f>
        <v>0</v>
      </c>
      <c r="G234" s="224"/>
      <c r="H234" s="256"/>
      <c r="I234" s="119">
        <f>G234+H234</f>
        <v>0</v>
      </c>
      <c r="J234" s="256"/>
      <c r="K234" s="55"/>
      <c r="L234" s="119">
        <f>J234+K234</f>
        <v>0</v>
      </c>
      <c r="M234" s="319"/>
      <c r="N234" s="55"/>
      <c r="O234" s="119">
        <f>M234+N234</f>
        <v>0</v>
      </c>
      <c r="P234" s="110"/>
    </row>
    <row r="235" spans="1:16" ht="24" hidden="1" x14ac:dyDescent="0.2">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
      <c r="A236" s="38">
        <v>6241</v>
      </c>
      <c r="B236" s="57" t="s">
        <v>216</v>
      </c>
      <c r="C236" s="58">
        <f t="shared" si="283"/>
        <v>0</v>
      </c>
      <c r="D236" s="225">
        <v>0</v>
      </c>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
      <c r="A237" s="38">
        <v>6242</v>
      </c>
      <c r="B237" s="57" t="s">
        <v>217</v>
      </c>
      <c r="C237" s="58">
        <f t="shared" si="283"/>
        <v>0</v>
      </c>
      <c r="D237" s="225">
        <v>0</v>
      </c>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
      <c r="A239" s="38">
        <v>6252</v>
      </c>
      <c r="B239" s="57" t="s">
        <v>219</v>
      </c>
      <c r="C239" s="58">
        <f t="shared" si="283"/>
        <v>0</v>
      </c>
      <c r="D239" s="225">
        <v>0</v>
      </c>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
      <c r="A240" s="38">
        <v>6253</v>
      </c>
      <c r="B240" s="57" t="s">
        <v>220</v>
      </c>
      <c r="C240" s="58">
        <f t="shared" si="283"/>
        <v>0</v>
      </c>
      <c r="D240" s="225">
        <v>0</v>
      </c>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
      <c r="A241" s="38">
        <v>6254</v>
      </c>
      <c r="B241" s="57" t="s">
        <v>221</v>
      </c>
      <c r="C241" s="58">
        <f t="shared" si="283"/>
        <v>0</v>
      </c>
      <c r="D241" s="225">
        <v>0</v>
      </c>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
      <c r="A242" s="38">
        <v>6255</v>
      </c>
      <c r="B242" s="57" t="s">
        <v>222</v>
      </c>
      <c r="C242" s="58">
        <f t="shared" si="283"/>
        <v>0</v>
      </c>
      <c r="D242" s="225">
        <v>0</v>
      </c>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
      <c r="A243" s="38">
        <v>6259</v>
      </c>
      <c r="B243" s="57" t="s">
        <v>223</v>
      </c>
      <c r="C243" s="58">
        <f t="shared" si="283"/>
        <v>0</v>
      </c>
      <c r="D243" s="225">
        <v>0</v>
      </c>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
      <c r="A244" s="112">
        <v>6260</v>
      </c>
      <c r="B244" s="57" t="s">
        <v>224</v>
      </c>
      <c r="C244" s="58">
        <f t="shared" si="283"/>
        <v>0</v>
      </c>
      <c r="D244" s="225">
        <v>0</v>
      </c>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
      <c r="A245" s="112">
        <v>6270</v>
      </c>
      <c r="B245" s="57" t="s">
        <v>225</v>
      </c>
      <c r="C245" s="58">
        <f t="shared" si="283"/>
        <v>0</v>
      </c>
      <c r="D245" s="225">
        <v>0</v>
      </c>
      <c r="E245" s="446"/>
      <c r="F245" s="404">
        <f t="shared" si="321"/>
        <v>0</v>
      </c>
      <c r="G245" s="225"/>
      <c r="H245" s="257"/>
      <c r="I245" s="114">
        <f t="shared" si="322"/>
        <v>0</v>
      </c>
      <c r="J245" s="257"/>
      <c r="K245" s="60"/>
      <c r="L245" s="114">
        <f t="shared" si="323"/>
        <v>0</v>
      </c>
      <c r="M245" s="320"/>
      <c r="N245" s="60"/>
      <c r="O245" s="114">
        <f t="shared" si="324"/>
        <v>0</v>
      </c>
      <c r="P245" s="111"/>
    </row>
    <row r="246" spans="1:16" hidden="1" x14ac:dyDescent="0.2">
      <c r="A246" s="502">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
      <c r="A247" s="38">
        <v>6291</v>
      </c>
      <c r="B247" s="57" t="s">
        <v>227</v>
      </c>
      <c r="C247" s="58">
        <f t="shared" si="283"/>
        <v>0</v>
      </c>
      <c r="D247" s="225">
        <v>0</v>
      </c>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
      <c r="A248" s="38">
        <v>6292</v>
      </c>
      <c r="B248" s="57" t="s">
        <v>228</v>
      </c>
      <c r="C248" s="58">
        <f t="shared" si="283"/>
        <v>0</v>
      </c>
      <c r="D248" s="225">
        <v>0</v>
      </c>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
      <c r="A249" s="38">
        <v>6296</v>
      </c>
      <c r="B249" s="57" t="s">
        <v>229</v>
      </c>
      <c r="C249" s="58">
        <f t="shared" si="283"/>
        <v>0</v>
      </c>
      <c r="D249" s="225">
        <v>0</v>
      </c>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
      <c r="A250" s="38">
        <v>6299</v>
      </c>
      <c r="B250" s="57" t="s">
        <v>230</v>
      </c>
      <c r="C250" s="58">
        <f t="shared" si="283"/>
        <v>0</v>
      </c>
      <c r="D250" s="225">
        <v>0</v>
      </c>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
      <c r="A252" s="502">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
      <c r="A253" s="38">
        <v>6322</v>
      </c>
      <c r="B253" s="57" t="s">
        <v>232</v>
      </c>
      <c r="C253" s="58">
        <f t="shared" si="283"/>
        <v>0</v>
      </c>
      <c r="D253" s="225">
        <v>0</v>
      </c>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
      <c r="A254" s="38">
        <v>6323</v>
      </c>
      <c r="B254" s="57" t="s">
        <v>233</v>
      </c>
      <c r="C254" s="58">
        <f t="shared" si="283"/>
        <v>0</v>
      </c>
      <c r="D254" s="225">
        <v>0</v>
      </c>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
      <c r="A255" s="38">
        <v>6324</v>
      </c>
      <c r="B255" s="57" t="s">
        <v>287</v>
      </c>
      <c r="C255" s="58">
        <f t="shared" si="283"/>
        <v>0</v>
      </c>
      <c r="D255" s="225">
        <v>0</v>
      </c>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
      <c r="A256" s="33">
        <v>6329</v>
      </c>
      <c r="B256" s="52" t="s">
        <v>288</v>
      </c>
      <c r="C256" s="53">
        <f t="shared" si="283"/>
        <v>0</v>
      </c>
      <c r="D256" s="224">
        <v>0</v>
      </c>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
      <c r="A257" s="142">
        <v>6330</v>
      </c>
      <c r="B257" s="143" t="s">
        <v>234</v>
      </c>
      <c r="C257" s="126">
        <f t="shared" si="283"/>
        <v>0</v>
      </c>
      <c r="D257" s="230">
        <v>0</v>
      </c>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
      <c r="A258" s="112">
        <v>6360</v>
      </c>
      <c r="B258" s="57" t="s">
        <v>235</v>
      </c>
      <c r="C258" s="58">
        <f t="shared" si="283"/>
        <v>0</v>
      </c>
      <c r="D258" s="225">
        <v>0</v>
      </c>
      <c r="E258" s="446"/>
      <c r="F258" s="404">
        <f t="shared" si="332"/>
        <v>0</v>
      </c>
      <c r="G258" s="225"/>
      <c r="H258" s="257"/>
      <c r="I258" s="114">
        <f t="shared" si="333"/>
        <v>0</v>
      </c>
      <c r="J258" s="257"/>
      <c r="K258" s="60"/>
      <c r="L258" s="114">
        <f t="shared" si="334"/>
        <v>0</v>
      </c>
      <c r="M258" s="320"/>
      <c r="N258" s="60"/>
      <c r="O258" s="114">
        <f t="shared" si="335"/>
        <v>0</v>
      </c>
      <c r="P258" s="111"/>
    </row>
    <row r="259" spans="1:16" ht="24" hidden="1" x14ac:dyDescent="0.2">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
      <c r="A260" s="502">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
      <c r="A261" s="38">
        <v>6411</v>
      </c>
      <c r="B261" s="145" t="s">
        <v>238</v>
      </c>
      <c r="C261" s="58">
        <f t="shared" si="283"/>
        <v>0</v>
      </c>
      <c r="D261" s="225">
        <v>0</v>
      </c>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
      <c r="A262" s="38">
        <v>6412</v>
      </c>
      <c r="B262" s="57" t="s">
        <v>239</v>
      </c>
      <c r="C262" s="58">
        <f t="shared" si="283"/>
        <v>0</v>
      </c>
      <c r="D262" s="225">
        <v>0</v>
      </c>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
      <c r="A263" s="38">
        <v>6419</v>
      </c>
      <c r="B263" s="57" t="s">
        <v>240</v>
      </c>
      <c r="C263" s="58">
        <f t="shared" si="283"/>
        <v>0</v>
      </c>
      <c r="D263" s="225">
        <v>0</v>
      </c>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
      <c r="A265" s="38">
        <v>6421</v>
      </c>
      <c r="B265" s="57" t="s">
        <v>242</v>
      </c>
      <c r="C265" s="58">
        <f t="shared" si="283"/>
        <v>0</v>
      </c>
      <c r="D265" s="225">
        <v>0</v>
      </c>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
      <c r="A266" s="38">
        <v>6422</v>
      </c>
      <c r="B266" s="57" t="s">
        <v>243</v>
      </c>
      <c r="C266" s="58">
        <f t="shared" si="283"/>
        <v>0</v>
      </c>
      <c r="D266" s="225">
        <v>0</v>
      </c>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
      <c r="A267" s="38">
        <v>6423</v>
      </c>
      <c r="B267" s="57" t="s">
        <v>244</v>
      </c>
      <c r="C267" s="58">
        <f t="shared" si="283"/>
        <v>0</v>
      </c>
      <c r="D267" s="225">
        <v>0</v>
      </c>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
      <c r="A268" s="38">
        <v>6424</v>
      </c>
      <c r="B268" s="57" t="s">
        <v>245</v>
      </c>
      <c r="C268" s="58">
        <f t="shared" si="283"/>
        <v>0</v>
      </c>
      <c r="D268" s="225">
        <v>0</v>
      </c>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
      <c r="A271" s="502">
        <v>7210</v>
      </c>
      <c r="B271" s="52" t="s">
        <v>248</v>
      </c>
      <c r="C271" s="53">
        <f t="shared" si="283"/>
        <v>0</v>
      </c>
      <c r="D271" s="224">
        <v>0</v>
      </c>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v>0</v>
      </c>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v>0</v>
      </c>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
      <c r="A275" s="112">
        <v>7230</v>
      </c>
      <c r="B275" s="57" t="s">
        <v>292</v>
      </c>
      <c r="C275" s="58">
        <f t="shared" si="283"/>
        <v>0</v>
      </c>
      <c r="D275" s="225">
        <v>0</v>
      </c>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
      <c r="A276" s="112">
        <v>7240</v>
      </c>
      <c r="B276" s="57" t="s">
        <v>252</v>
      </c>
      <c r="C276" s="58">
        <f t="shared" si="283"/>
        <v>0</v>
      </c>
      <c r="D276" s="226">
        <f>SUM(D277:D279)</f>
        <v>0</v>
      </c>
      <c r="E276" s="447">
        <f t="shared" ref="E276:O276" si="366">SUM(E277:E279)</f>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
      <c r="A277" s="38">
        <v>7245</v>
      </c>
      <c r="B277" s="57" t="s">
        <v>253</v>
      </c>
      <c r="C277" s="58">
        <f t="shared" ref="C277:C298" si="368">F277+I277+L277+O277</f>
        <v>0</v>
      </c>
      <c r="D277" s="225">
        <v>0</v>
      </c>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
      <c r="A278" s="38">
        <v>7246</v>
      </c>
      <c r="B278" s="57" t="s">
        <v>254</v>
      </c>
      <c r="C278" s="58">
        <f t="shared" si="368"/>
        <v>0</v>
      </c>
      <c r="D278" s="225">
        <v>0</v>
      </c>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
      <c r="A279" s="38">
        <v>7247</v>
      </c>
      <c r="B279" s="57" t="s">
        <v>309</v>
      </c>
      <c r="C279" s="58">
        <f t="shared" si="368"/>
        <v>0</v>
      </c>
      <c r="D279" s="225">
        <v>0</v>
      </c>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
      <c r="A280" s="502">
        <v>7260</v>
      </c>
      <c r="B280" s="52" t="s">
        <v>255</v>
      </c>
      <c r="C280" s="53">
        <f t="shared" si="368"/>
        <v>0</v>
      </c>
      <c r="D280" s="224">
        <v>0</v>
      </c>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
      <c r="A281" s="73">
        <v>7700</v>
      </c>
      <c r="B281" s="162" t="s">
        <v>284</v>
      </c>
      <c r="C281" s="163">
        <f t="shared" si="368"/>
        <v>0</v>
      </c>
      <c r="D281" s="233">
        <f>D282</f>
        <v>0</v>
      </c>
      <c r="E281" s="457">
        <f t="shared" ref="E281:O281" si="373">E282</f>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
      <c r="A282" s="107">
        <v>7720</v>
      </c>
      <c r="B282" s="52" t="s">
        <v>285</v>
      </c>
      <c r="C282" s="64">
        <f t="shared" si="368"/>
        <v>0</v>
      </c>
      <c r="D282" s="234">
        <v>0</v>
      </c>
      <c r="E282" s="458"/>
      <c r="F282" s="427">
        <f>D282+E282</f>
        <v>0</v>
      </c>
      <c r="G282" s="234"/>
      <c r="H282" s="265"/>
      <c r="I282" s="304">
        <f>G282+H282</f>
        <v>0</v>
      </c>
      <c r="J282" s="265"/>
      <c r="K282" s="66"/>
      <c r="L282" s="304">
        <f>J282+K282</f>
        <v>0</v>
      </c>
      <c r="M282" s="326"/>
      <c r="N282" s="66"/>
      <c r="O282" s="304">
        <f>M282+N282</f>
        <v>0</v>
      </c>
      <c r="P282" s="384"/>
    </row>
    <row r="283" spans="1:16" hidden="1" x14ac:dyDescent="0.2">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
      <c r="A284" s="145" t="s">
        <v>257</v>
      </c>
      <c r="B284" s="38" t="s">
        <v>258</v>
      </c>
      <c r="C284" s="58">
        <f t="shared" si="368"/>
        <v>0</v>
      </c>
      <c r="D284" s="225">
        <v>0</v>
      </c>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
      <c r="A285" s="145" t="s">
        <v>259</v>
      </c>
      <c r="B285" s="152" t="s">
        <v>260</v>
      </c>
      <c r="C285" s="53">
        <f t="shared" si="368"/>
        <v>0</v>
      </c>
      <c r="D285" s="224">
        <v>0</v>
      </c>
      <c r="E285" s="444"/>
      <c r="F285" s="445">
        <f t="shared" si="378"/>
        <v>0</v>
      </c>
      <c r="G285" s="224"/>
      <c r="H285" s="256"/>
      <c r="I285" s="119">
        <f t="shared" si="379"/>
        <v>0</v>
      </c>
      <c r="J285" s="256"/>
      <c r="K285" s="55"/>
      <c r="L285" s="119">
        <f t="shared" si="380"/>
        <v>0</v>
      </c>
      <c r="M285" s="319"/>
      <c r="N285" s="55"/>
      <c r="O285" s="119">
        <f t="shared" si="381"/>
        <v>0</v>
      </c>
      <c r="P285" s="110"/>
    </row>
    <row r="286" spans="1:16" ht="13.5" thickBot="1" x14ac:dyDescent="0.25">
      <c r="A286" s="170"/>
      <c r="B286" s="170" t="s">
        <v>261</v>
      </c>
      <c r="C286" s="308">
        <f t="shared" si="368"/>
        <v>517209</v>
      </c>
      <c r="D286" s="235">
        <f t="shared" ref="D286:O286" si="382">SUM(D283,D269,D230,D195,D187,D173,D75,D53)</f>
        <v>510197</v>
      </c>
      <c r="E286" s="459">
        <f t="shared" si="382"/>
        <v>4068</v>
      </c>
      <c r="F286" s="460">
        <f t="shared" si="382"/>
        <v>514265</v>
      </c>
      <c r="G286" s="235">
        <f t="shared" si="382"/>
        <v>0</v>
      </c>
      <c r="H286" s="172">
        <f t="shared" si="382"/>
        <v>0</v>
      </c>
      <c r="I286" s="291">
        <f t="shared" si="382"/>
        <v>0</v>
      </c>
      <c r="J286" s="172">
        <f t="shared" si="382"/>
        <v>0</v>
      </c>
      <c r="K286" s="171">
        <f t="shared" si="382"/>
        <v>2944</v>
      </c>
      <c r="L286" s="291">
        <f t="shared" si="382"/>
        <v>2944</v>
      </c>
      <c r="M286" s="308">
        <f t="shared" si="382"/>
        <v>0</v>
      </c>
      <c r="N286" s="171">
        <f t="shared" si="382"/>
        <v>0</v>
      </c>
      <c r="O286" s="291">
        <f t="shared" si="382"/>
        <v>0</v>
      </c>
      <c r="P286" s="388"/>
    </row>
    <row r="287" spans="1:16" s="21" customFormat="1" ht="13.5" hidden="1" thickTop="1" thickBot="1" x14ac:dyDescent="0.3">
      <c r="A287" s="951" t="s">
        <v>262</v>
      </c>
      <c r="B287" s="952"/>
      <c r="C287" s="179">
        <f t="shared" si="368"/>
        <v>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0</v>
      </c>
      <c r="L287" s="292">
        <f t="shared" si="385"/>
        <v>0</v>
      </c>
      <c r="M287" s="179">
        <f>M45-M51</f>
        <v>0</v>
      </c>
      <c r="N287" s="174">
        <f t="shared" ref="N287:O287" si="386">N45-N51</f>
        <v>0</v>
      </c>
      <c r="O287" s="292">
        <f t="shared" si="386"/>
        <v>0</v>
      </c>
      <c r="P287" s="389"/>
    </row>
    <row r="288" spans="1:16" s="21" customFormat="1" hidden="1" thickTop="1" x14ac:dyDescent="0.25">
      <c r="A288" s="953" t="s">
        <v>263</v>
      </c>
      <c r="B288" s="954"/>
      <c r="C288" s="160">
        <f t="shared" si="368"/>
        <v>0</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0</v>
      </c>
      <c r="L288" s="158">
        <f t="shared" si="387"/>
        <v>0</v>
      </c>
      <c r="M288" s="160">
        <f t="shared" si="387"/>
        <v>0</v>
      </c>
      <c r="N288" s="157">
        <f t="shared" si="387"/>
        <v>0</v>
      </c>
      <c r="O288" s="158">
        <f t="shared" si="387"/>
        <v>0</v>
      </c>
      <c r="P288" s="390"/>
    </row>
    <row r="289" spans="1:16" s="21" customFormat="1" ht="13.5" hidden="1" thickTop="1" thickBot="1" x14ac:dyDescent="0.3">
      <c r="A289" s="88" t="s">
        <v>264</v>
      </c>
      <c r="B289" s="88" t="s">
        <v>265</v>
      </c>
      <c r="C289" s="89">
        <f t="shared" si="368"/>
        <v>0</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0</v>
      </c>
      <c r="L289" s="91">
        <f t="shared" si="388"/>
        <v>0</v>
      </c>
      <c r="M289" s="89">
        <f t="shared" si="388"/>
        <v>0</v>
      </c>
      <c r="N289" s="90">
        <f t="shared" si="388"/>
        <v>0</v>
      </c>
      <c r="O289" s="91">
        <f t="shared" si="388"/>
        <v>0</v>
      </c>
      <c r="P289" s="340"/>
    </row>
    <row r="290" spans="1:16" s="21" customFormat="1"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3.5" hidden="1" thickTop="1" x14ac:dyDescent="0.2">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13.5" hidden="1" thickTop="1" x14ac:dyDescent="0.2">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3.5" hidden="1" thickTop="1" x14ac:dyDescent="0.2">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3.5" hidden="1" thickTop="1" x14ac:dyDescent="0.2">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13.5" hidden="1" thickTop="1" x14ac:dyDescent="0.2">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36.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s="549" customFormat="1" ht="13.5" thickTop="1" x14ac:dyDescent="0.2">
      <c r="A299" s="1"/>
      <c r="B299" s="1"/>
      <c r="C299" s="1"/>
      <c r="D299" s="1"/>
      <c r="E299" s="1"/>
      <c r="F299" s="1"/>
      <c r="G299" s="1"/>
      <c r="H299" s="1"/>
      <c r="I299" s="1"/>
      <c r="J299" s="1"/>
      <c r="K299" s="1"/>
      <c r="L299" s="1"/>
      <c r="M299" s="1"/>
      <c r="N299" s="1"/>
      <c r="O299" s="1"/>
      <c r="P299" s="1"/>
    </row>
    <row r="300" spans="1:16" s="549" customFormat="1" x14ac:dyDescent="0.2">
      <c r="A300" s="1"/>
      <c r="B300" s="1"/>
      <c r="C300" s="1"/>
      <c r="D300" s="1"/>
      <c r="E300" s="1"/>
      <c r="F300" s="1"/>
      <c r="G300" s="1"/>
      <c r="H300" s="1"/>
      <c r="I300" s="1"/>
      <c r="J300" s="1"/>
      <c r="K300" s="1"/>
      <c r="L300" s="1"/>
      <c r="M300" s="1"/>
      <c r="N300" s="1"/>
      <c r="O300" s="1"/>
      <c r="P300" s="1"/>
    </row>
    <row r="301" spans="1:16" s="549" customFormat="1" x14ac:dyDescent="0.2">
      <c r="A301" s="1"/>
      <c r="B301" s="1"/>
      <c r="C301" s="1"/>
      <c r="D301" s="1"/>
      <c r="E301" s="1"/>
      <c r="F301" s="1"/>
      <c r="G301" s="1"/>
      <c r="H301" s="1"/>
      <c r="I301" s="1"/>
      <c r="J301" s="1"/>
      <c r="K301" s="1"/>
      <c r="L301" s="1"/>
      <c r="M301" s="1"/>
      <c r="N301" s="1"/>
      <c r="O301" s="1"/>
      <c r="P301" s="1"/>
    </row>
    <row r="302" spans="1:16" s="549" customFormat="1" x14ac:dyDescent="0.2">
      <c r="A302" s="1"/>
      <c r="B302" s="1"/>
      <c r="C302" s="1"/>
      <c r="D302" s="1"/>
      <c r="E302" s="1"/>
      <c r="F302" s="1"/>
      <c r="G302" s="1"/>
      <c r="H302" s="1"/>
      <c r="I302" s="1"/>
      <c r="J302" s="1"/>
      <c r="K302" s="1"/>
      <c r="L302" s="1"/>
      <c r="M302" s="1"/>
      <c r="N302" s="1"/>
      <c r="O302" s="1"/>
      <c r="P302" s="1"/>
    </row>
    <row r="303" spans="1:16" s="549" customFormat="1" x14ac:dyDescent="0.2">
      <c r="A303" s="1"/>
      <c r="B303" s="1"/>
      <c r="C303" s="1"/>
      <c r="D303" s="1"/>
      <c r="E303" s="1"/>
      <c r="F303" s="1"/>
      <c r="G303" s="1"/>
      <c r="H303" s="1"/>
      <c r="I303" s="1"/>
      <c r="J303" s="1"/>
      <c r="K303" s="1"/>
      <c r="L303" s="1"/>
      <c r="M303" s="1"/>
      <c r="N303" s="1"/>
      <c r="O303" s="1"/>
      <c r="P303" s="1"/>
    </row>
    <row r="304" spans="1:16" s="549" customFormat="1" x14ac:dyDescent="0.2">
      <c r="A304" s="1"/>
      <c r="B304" s="1"/>
      <c r="C304" s="1"/>
      <c r="D304" s="1"/>
      <c r="E304" s="1"/>
      <c r="F304" s="1"/>
      <c r="G304" s="1"/>
      <c r="H304" s="1"/>
      <c r="I304" s="1"/>
      <c r="J304" s="1"/>
      <c r="K304" s="1"/>
      <c r="L304" s="1"/>
      <c r="M304" s="1"/>
      <c r="N304" s="1"/>
      <c r="O304" s="1"/>
      <c r="P304" s="1"/>
    </row>
    <row r="305" spans="1:16" s="549" customFormat="1" x14ac:dyDescent="0.2">
      <c r="A305" s="1"/>
      <c r="B305" s="1"/>
      <c r="C305" s="1"/>
      <c r="D305" s="1"/>
      <c r="E305" s="1"/>
      <c r="F305" s="1"/>
      <c r="G305" s="1"/>
      <c r="H305" s="1"/>
      <c r="I305" s="1"/>
      <c r="J305" s="1"/>
      <c r="K305" s="1"/>
      <c r="L305" s="1"/>
      <c r="M305" s="1"/>
      <c r="N305" s="1"/>
      <c r="O305" s="1"/>
      <c r="P305" s="1"/>
    </row>
    <row r="306" spans="1:16" s="549" customFormat="1" x14ac:dyDescent="0.2">
      <c r="A306" s="1"/>
      <c r="B306" s="1"/>
      <c r="C306" s="1"/>
      <c r="D306" s="1"/>
      <c r="E306" s="1"/>
      <c r="F306" s="1"/>
      <c r="G306" s="1"/>
      <c r="H306" s="1"/>
      <c r="I306" s="1"/>
      <c r="J306" s="1"/>
      <c r="K306" s="1"/>
      <c r="L306" s="1"/>
      <c r="M306" s="1"/>
      <c r="N306" s="1"/>
      <c r="O306" s="1"/>
      <c r="P306" s="1"/>
    </row>
    <row r="307" spans="1:16" s="549" customFormat="1" x14ac:dyDescent="0.2">
      <c r="A307" s="1"/>
      <c r="B307" s="1"/>
      <c r="C307" s="1"/>
      <c r="D307" s="1"/>
      <c r="E307" s="1"/>
      <c r="F307" s="1"/>
      <c r="G307" s="1"/>
      <c r="H307" s="1"/>
      <c r="I307" s="1"/>
      <c r="J307" s="1"/>
      <c r="K307" s="1"/>
      <c r="L307" s="1"/>
      <c r="M307" s="1"/>
      <c r="N307" s="1"/>
      <c r="O307" s="1"/>
      <c r="P307" s="1"/>
    </row>
    <row r="308" spans="1:16" s="549" customFormat="1" x14ac:dyDescent="0.2">
      <c r="A308" s="1"/>
      <c r="B308" s="1"/>
      <c r="C308" s="1"/>
      <c r="D308" s="1"/>
      <c r="E308" s="1"/>
      <c r="F308" s="1"/>
      <c r="G308" s="1"/>
      <c r="H308" s="1"/>
      <c r="I308" s="1"/>
      <c r="J308" s="1"/>
      <c r="K308" s="1"/>
      <c r="L308" s="1"/>
      <c r="M308" s="1"/>
      <c r="N308" s="1"/>
      <c r="O308" s="1"/>
      <c r="P308" s="1"/>
    </row>
    <row r="309" spans="1:16" s="549" customFormat="1" x14ac:dyDescent="0.2">
      <c r="A309" s="1"/>
      <c r="B309" s="1"/>
      <c r="C309" s="1"/>
      <c r="D309" s="1"/>
      <c r="E309" s="1"/>
      <c r="F309" s="1"/>
      <c r="G309" s="1"/>
      <c r="H309" s="1"/>
      <c r="I309" s="1"/>
      <c r="J309" s="1"/>
      <c r="K309" s="1"/>
      <c r="L309" s="1"/>
      <c r="M309" s="1"/>
      <c r="N309" s="1"/>
      <c r="O309" s="1"/>
      <c r="P309" s="1"/>
    </row>
    <row r="310" spans="1:16" s="549" customFormat="1" x14ac:dyDescent="0.2">
      <c r="A310" s="1"/>
      <c r="B310" s="1"/>
      <c r="C310" s="1"/>
      <c r="D310" s="1"/>
      <c r="E310" s="1"/>
      <c r="F310" s="1"/>
      <c r="G310" s="1"/>
      <c r="H310" s="1"/>
      <c r="I310" s="1"/>
      <c r="J310" s="1"/>
      <c r="K310" s="1"/>
      <c r="L310" s="1"/>
      <c r="M310" s="1"/>
      <c r="N310" s="1"/>
      <c r="O310" s="1"/>
      <c r="P310" s="1"/>
    </row>
    <row r="311" spans="1:16" x14ac:dyDescent="0.2">
      <c r="A311" s="1"/>
      <c r="B311" s="1"/>
      <c r="C311" s="1"/>
      <c r="D311" s="1"/>
      <c r="E311" s="1"/>
      <c r="F311" s="1"/>
      <c r="G311" s="1"/>
      <c r="H311" s="1"/>
      <c r="I311" s="1"/>
      <c r="J311" s="1"/>
      <c r="K311" s="1"/>
      <c r="L311" s="1"/>
      <c r="M311" s="1"/>
    </row>
    <row r="312" spans="1:16" x14ac:dyDescent="0.2">
      <c r="A312" s="1"/>
      <c r="B312" s="1"/>
      <c r="C312" s="1"/>
      <c r="D312" s="1"/>
      <c r="E312" s="1"/>
      <c r="F312" s="1"/>
      <c r="G312" s="1"/>
      <c r="H312" s="1"/>
      <c r="I312" s="1"/>
      <c r="J312" s="1"/>
      <c r="K312" s="1"/>
      <c r="L312" s="1"/>
      <c r="M312" s="1"/>
    </row>
    <row r="313" spans="1:16" x14ac:dyDescent="0.2">
      <c r="A313" s="1"/>
      <c r="B313" s="1"/>
      <c r="C313" s="1"/>
      <c r="D313" s="1"/>
      <c r="E313" s="1"/>
      <c r="F313" s="1"/>
      <c r="G313" s="1"/>
      <c r="H313" s="1"/>
      <c r="I313" s="1"/>
      <c r="J313" s="1"/>
      <c r="K313" s="1"/>
      <c r="L313" s="1"/>
      <c r="M313" s="1"/>
    </row>
    <row r="314" spans="1:16" x14ac:dyDescent="0.2">
      <c r="A314" s="1"/>
      <c r="B314" s="1"/>
      <c r="C314" s="1"/>
      <c r="D314" s="1"/>
      <c r="E314" s="1"/>
      <c r="F314" s="1"/>
      <c r="G314" s="1"/>
      <c r="H314" s="1"/>
      <c r="I314" s="1"/>
      <c r="J314" s="1"/>
      <c r="K314" s="1"/>
      <c r="L314" s="1"/>
      <c r="M314" s="1"/>
    </row>
    <row r="315" spans="1:16" x14ac:dyDescent="0.2">
      <c r="A315" s="1"/>
      <c r="B315" s="1"/>
      <c r="C315" s="1"/>
      <c r="D315" s="1"/>
      <c r="E315" s="1"/>
      <c r="F315" s="1"/>
      <c r="G315" s="1"/>
      <c r="H315" s="1"/>
      <c r="I315" s="1"/>
      <c r="J315" s="1"/>
      <c r="K315" s="1"/>
      <c r="L315" s="1"/>
      <c r="M315" s="1"/>
    </row>
    <row r="316" spans="1:16" x14ac:dyDescent="0.2">
      <c r="A316" s="1"/>
      <c r="B316" s="1"/>
      <c r="C316" s="1"/>
      <c r="D316" s="1"/>
      <c r="E316" s="1"/>
      <c r="F316" s="1"/>
      <c r="G316" s="1"/>
      <c r="H316" s="1"/>
      <c r="I316" s="1"/>
      <c r="J316" s="1"/>
      <c r="K316" s="1"/>
      <c r="L316" s="1"/>
      <c r="M316" s="1"/>
    </row>
  </sheetData>
  <sheetProtection algorithmName="SHA-512" hashValue="Ht+Cw3mFmuoavfwUaEdYkqroLtNROEBnGD5yCYW8HcBWXz6ringxAl1iU9IubcY4u0yYoKSOeJiaDenNWmWHYw==" saltValue="jClm/ZoN4Ux5hvzgjK+41A==" spinCount="100000" sheet="1" objects="1" scenarios="1" formatCells="0" formatColumns="0" formatRows="0"/>
  <autoFilter ref="A18:P298">
    <filterColumn colId="2">
      <filters blank="1">
        <filter val="1 200"/>
        <filter val="100 630"/>
        <filter val="108 646"/>
        <filter val="12 100"/>
        <filter val="12 295"/>
        <filter val="127 100"/>
        <filter val="15 280"/>
        <filter val="19 470"/>
        <filter val="2 944"/>
        <filter val="200"/>
        <filter val="207 600"/>
        <filter val="221 571"/>
        <filter val="274 859"/>
        <filter val="309 609"/>
        <filter val="34 750"/>
        <filter val="4 888"/>
        <filter val="47 000"/>
        <filter val="514 265"/>
        <filter val="517 209"/>
        <filter val="68 400"/>
        <filter val="80 5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4.pielikums Jūrmalas pilsētas domes
2018.gada 15.marta saistošajiem noteikumiem Nr.11
(protokols Nr.4, 28.punkts)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S7" sqref="S7"/>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692</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389</v>
      </c>
      <c r="D3" s="994"/>
      <c r="E3" s="994"/>
      <c r="F3" s="994"/>
      <c r="G3" s="994"/>
      <c r="H3" s="994"/>
      <c r="I3" s="994"/>
      <c r="J3" s="994"/>
      <c r="K3" s="994"/>
      <c r="L3" s="994"/>
      <c r="M3" s="994"/>
      <c r="N3" s="994"/>
      <c r="O3" s="994"/>
      <c r="P3" s="995"/>
      <c r="Q3" s="393"/>
    </row>
    <row r="4" spans="1:17" ht="12.75" customHeight="1" x14ac:dyDescent="0.25">
      <c r="A4" s="4" t="s">
        <v>1</v>
      </c>
      <c r="B4" s="5"/>
      <c r="C4" s="994" t="s">
        <v>390</v>
      </c>
      <c r="D4" s="994"/>
      <c r="E4" s="994"/>
      <c r="F4" s="994"/>
      <c r="G4" s="994"/>
      <c r="H4" s="994"/>
      <c r="I4" s="994"/>
      <c r="J4" s="994"/>
      <c r="K4" s="994"/>
      <c r="L4" s="994"/>
      <c r="M4" s="994"/>
      <c r="N4" s="994"/>
      <c r="O4" s="994"/>
      <c r="P4" s="995"/>
      <c r="Q4" s="393"/>
    </row>
    <row r="5" spans="1:17" ht="12.75" customHeight="1" x14ac:dyDescent="0.25">
      <c r="A5" s="2" t="s">
        <v>2</v>
      </c>
      <c r="B5" s="3"/>
      <c r="C5" s="989" t="s">
        <v>391</v>
      </c>
      <c r="D5" s="989"/>
      <c r="E5" s="989"/>
      <c r="F5" s="989"/>
      <c r="G5" s="989"/>
      <c r="H5" s="989"/>
      <c r="I5" s="989"/>
      <c r="J5" s="989"/>
      <c r="K5" s="989"/>
      <c r="L5" s="989"/>
      <c r="M5" s="989"/>
      <c r="N5" s="989"/>
      <c r="O5" s="989"/>
      <c r="P5" s="990"/>
      <c r="Q5" s="393"/>
    </row>
    <row r="6" spans="1:17" ht="12.75" customHeight="1" x14ac:dyDescent="0.25">
      <c r="A6" s="2" t="s">
        <v>3</v>
      </c>
      <c r="B6" s="3"/>
      <c r="C6" s="989" t="s">
        <v>693</v>
      </c>
      <c r="D6" s="989"/>
      <c r="E6" s="989"/>
      <c r="F6" s="989"/>
      <c r="G6" s="989"/>
      <c r="H6" s="989"/>
      <c r="I6" s="989"/>
      <c r="J6" s="989"/>
      <c r="K6" s="989"/>
      <c r="L6" s="989"/>
      <c r="M6" s="989"/>
      <c r="N6" s="989"/>
      <c r="O6" s="989"/>
      <c r="P6" s="990"/>
      <c r="Q6" s="393"/>
    </row>
    <row r="7" spans="1:17" ht="27" customHeight="1" x14ac:dyDescent="0.25">
      <c r="A7" s="2" t="s">
        <v>4</v>
      </c>
      <c r="B7" s="3"/>
      <c r="C7" s="994" t="s">
        <v>694</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394</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379242</v>
      </c>
      <c r="D20" s="206">
        <f>SUM(D21,D24,D25,D41,D43)</f>
        <v>376211</v>
      </c>
      <c r="E20" s="397">
        <f t="shared" ref="E20:F20" si="0">SUM(E21,E24,E25,E41,E43)</f>
        <v>3031</v>
      </c>
      <c r="F20" s="398">
        <f t="shared" si="0"/>
        <v>379242</v>
      </c>
      <c r="G20" s="206">
        <f>SUM(G21,G24,G43)</f>
        <v>0</v>
      </c>
      <c r="H20" s="241">
        <f t="shared" ref="H20:I20" si="1">SUM(H21,H24,H43)</f>
        <v>0</v>
      </c>
      <c r="I20" s="26">
        <f t="shared" si="1"/>
        <v>0</v>
      </c>
      <c r="J20" s="241">
        <f>SUM(J21,J26,J43)</f>
        <v>0</v>
      </c>
      <c r="K20" s="25">
        <f t="shared" ref="K20:L20" si="2">SUM(K21,K26,K43)</f>
        <v>0</v>
      </c>
      <c r="L20" s="26">
        <f t="shared" si="2"/>
        <v>0</v>
      </c>
      <c r="M20" s="24">
        <f>SUM(M21,M45)</f>
        <v>0</v>
      </c>
      <c r="N20" s="25">
        <f t="shared" ref="N20:O20" si="3">SUM(N21,N45)</f>
        <v>0</v>
      </c>
      <c r="O20" s="26">
        <f t="shared" si="3"/>
        <v>0</v>
      </c>
      <c r="P20" s="329"/>
    </row>
    <row r="21" spans="1:16" ht="12.75" hidden="1" thickTop="1" x14ac:dyDescent="0.25">
      <c r="A21" s="27"/>
      <c r="B21" s="28" t="s">
        <v>20</v>
      </c>
      <c r="C21" s="29">
        <f t="shared" ref="C21:C84" si="4">F21+I21+L21+O21</f>
        <v>0</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0</v>
      </c>
      <c r="L21" s="31">
        <f t="shared" si="7"/>
        <v>0</v>
      </c>
      <c r="M21" s="29">
        <f>SUM(M22:M23)</f>
        <v>0</v>
      </c>
      <c r="N21" s="30">
        <f t="shared" ref="N21:O21" si="8">SUM(N22:N23)</f>
        <v>0</v>
      </c>
      <c r="O21" s="31">
        <f t="shared" si="8"/>
        <v>0</v>
      </c>
      <c r="P21" s="330"/>
    </row>
    <row r="22" spans="1:16" ht="12.75" hidden="1" thickTop="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ht="12.75" hidden="1" thickTop="1" x14ac:dyDescent="0.25">
      <c r="A23" s="37"/>
      <c r="B23" s="38" t="s">
        <v>22</v>
      </c>
      <c r="C23" s="39">
        <f t="shared" si="4"/>
        <v>0</v>
      </c>
      <c r="D23" s="209"/>
      <c r="E23" s="403"/>
      <c r="F23" s="404">
        <f>D23+E23</f>
        <v>0</v>
      </c>
      <c r="G23" s="209"/>
      <c r="H23" s="244"/>
      <c r="I23" s="303">
        <f>G23+H23</f>
        <v>0</v>
      </c>
      <c r="J23" s="244"/>
      <c r="K23" s="40"/>
      <c r="L23" s="303">
        <f>J23+K23</f>
        <v>0</v>
      </c>
      <c r="M23" s="358"/>
      <c r="N23" s="40"/>
      <c r="O23" s="303">
        <f>M23+N23</f>
        <v>0</v>
      </c>
      <c r="P23" s="381"/>
    </row>
    <row r="24" spans="1:16" s="21" customFormat="1" ht="25.5" thickTop="1" thickBot="1" x14ac:dyDescent="0.3">
      <c r="A24" s="41">
        <v>19300</v>
      </c>
      <c r="B24" s="41" t="s">
        <v>304</v>
      </c>
      <c r="C24" s="42">
        <f>F24+I24</f>
        <v>379242</v>
      </c>
      <c r="D24" s="210">
        <f>D51</f>
        <v>376211</v>
      </c>
      <c r="E24" s="405">
        <f>-52937-9000-11299-23519-40959-27000-21593-42-32443-24224+52937+9000+14330+23519+40959+27000+21593+42+32443+24224</f>
        <v>3031</v>
      </c>
      <c r="F24" s="406">
        <f>D24+E24</f>
        <v>379242</v>
      </c>
      <c r="G24" s="210"/>
      <c r="H24" s="245"/>
      <c r="I24" s="348">
        <f>G24+H24</f>
        <v>0</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hidden="1" thickTop="1" x14ac:dyDescent="0.25">
      <c r="A26" s="45">
        <v>21300</v>
      </c>
      <c r="B26" s="45" t="s">
        <v>305</v>
      </c>
      <c r="C26" s="46">
        <f>L26</f>
        <v>0</v>
      </c>
      <c r="D26" s="212" t="s">
        <v>23</v>
      </c>
      <c r="E26" s="409" t="s">
        <v>23</v>
      </c>
      <c r="F26" s="410" t="s">
        <v>23</v>
      </c>
      <c r="G26" s="212" t="s">
        <v>23</v>
      </c>
      <c r="H26" s="246" t="s">
        <v>23</v>
      </c>
      <c r="I26" s="49" t="s">
        <v>23</v>
      </c>
      <c r="J26" s="106">
        <f>SUM(J27,J31,J33,J36)</f>
        <v>0</v>
      </c>
      <c r="K26" s="50">
        <f t="shared" ref="K26:L26" si="9">SUM(K27,K31,K33,K36)</f>
        <v>0</v>
      </c>
      <c r="L26" s="117">
        <f t="shared" si="9"/>
        <v>0</v>
      </c>
      <c r="M26" s="312" t="s">
        <v>23</v>
      </c>
      <c r="N26" s="48" t="s">
        <v>23</v>
      </c>
      <c r="O26" s="49" t="s">
        <v>23</v>
      </c>
      <c r="P26" s="332"/>
    </row>
    <row r="27" spans="1:16" s="21" customFormat="1" ht="24.75" hidden="1" thickTop="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t="12.75" hidden="1" thickTop="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t="12.75" hidden="1" thickTop="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75" hidden="1" thickTop="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75" hidden="1" thickTop="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75" hidden="1" thickTop="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ht="12.75" hidden="1" thickTop="1" x14ac:dyDescent="0.25">
      <c r="A33" s="51">
        <v>21380</v>
      </c>
      <c r="B33" s="45" t="s">
        <v>31</v>
      </c>
      <c r="C33" s="46">
        <f t="shared" si="10"/>
        <v>0</v>
      </c>
      <c r="D33" s="212" t="s">
        <v>23</v>
      </c>
      <c r="E33" s="409" t="s">
        <v>23</v>
      </c>
      <c r="F33" s="410" t="s">
        <v>23</v>
      </c>
      <c r="G33" s="212" t="s">
        <v>23</v>
      </c>
      <c r="H33" s="246" t="s">
        <v>23</v>
      </c>
      <c r="I33" s="49" t="s">
        <v>23</v>
      </c>
      <c r="J33" s="106">
        <f>SUM(J34:J35)</f>
        <v>0</v>
      </c>
      <c r="K33" s="50">
        <f t="shared" ref="K33:L33" si="13">SUM(K34:K35)</f>
        <v>0</v>
      </c>
      <c r="L33" s="117">
        <f t="shared" si="13"/>
        <v>0</v>
      </c>
      <c r="M33" s="312" t="s">
        <v>23</v>
      </c>
      <c r="N33" s="48" t="s">
        <v>23</v>
      </c>
      <c r="O33" s="49" t="s">
        <v>23</v>
      </c>
      <c r="P33" s="332"/>
    </row>
    <row r="34" spans="1:16" ht="12.75" hidden="1" thickTop="1" x14ac:dyDescent="0.25">
      <c r="A34" s="33">
        <v>21381</v>
      </c>
      <c r="B34" s="52" t="s">
        <v>306</v>
      </c>
      <c r="C34" s="53">
        <f t="shared" si="10"/>
        <v>0</v>
      </c>
      <c r="D34" s="213" t="s">
        <v>23</v>
      </c>
      <c r="E34" s="411" t="s">
        <v>23</v>
      </c>
      <c r="F34" s="412" t="s">
        <v>23</v>
      </c>
      <c r="G34" s="213" t="s">
        <v>23</v>
      </c>
      <c r="H34" s="247" t="s">
        <v>23</v>
      </c>
      <c r="I34" s="56" t="s">
        <v>23</v>
      </c>
      <c r="J34" s="256"/>
      <c r="K34" s="55"/>
      <c r="L34" s="347">
        <f>J34+K34</f>
        <v>0</v>
      </c>
      <c r="M34" s="313" t="s">
        <v>23</v>
      </c>
      <c r="N34" s="54" t="s">
        <v>23</v>
      </c>
      <c r="O34" s="56" t="s">
        <v>23</v>
      </c>
      <c r="P34" s="333"/>
    </row>
    <row r="35" spans="1:16" ht="24.75" hidden="1" thickTop="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09" t="s">
        <v>23</v>
      </c>
      <c r="F36" s="410" t="s">
        <v>23</v>
      </c>
      <c r="G36" s="212" t="s">
        <v>23</v>
      </c>
      <c r="H36" s="246" t="s">
        <v>23</v>
      </c>
      <c r="I36" s="49" t="s">
        <v>23</v>
      </c>
      <c r="J36" s="106">
        <f>SUM(J37:J40)</f>
        <v>0</v>
      </c>
      <c r="K36" s="50">
        <f t="shared" ref="K36:L36" si="14">SUM(K37:K40)</f>
        <v>0</v>
      </c>
      <c r="L36" s="117">
        <f t="shared" si="14"/>
        <v>0</v>
      </c>
      <c r="M36" s="312" t="s">
        <v>23</v>
      </c>
      <c r="N36" s="48" t="s">
        <v>23</v>
      </c>
      <c r="O36" s="49" t="s">
        <v>23</v>
      </c>
      <c r="P36" s="332"/>
    </row>
    <row r="37" spans="1:16" ht="24.75" hidden="1" thickTop="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t="12.75" hidden="1" thickTop="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t="12.75" hidden="1" thickTop="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75" hidden="1" thickTop="1" x14ac:dyDescent="0.25">
      <c r="A40" s="184">
        <v>21399</v>
      </c>
      <c r="B40" s="162" t="s">
        <v>36</v>
      </c>
      <c r="C40" s="163">
        <f t="shared" si="10"/>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75" hidden="1" thickTop="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75" hidden="1" thickTop="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75" hidden="1" thickTop="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75" hidden="1" thickTop="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ht="12.75" thickTop="1"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379242</v>
      </c>
      <c r="D50" s="219">
        <f>SUM(D51,D283)</f>
        <v>376211</v>
      </c>
      <c r="E50" s="433">
        <f t="shared" ref="E50:F50" si="19">SUM(E51,E283)</f>
        <v>3031</v>
      </c>
      <c r="F50" s="434">
        <f t="shared" si="19"/>
        <v>379242</v>
      </c>
      <c r="G50" s="219">
        <f>SUM(G51,G283)</f>
        <v>0</v>
      </c>
      <c r="H50" s="252">
        <f t="shared" ref="H50:I50" si="20">SUM(H51,H283)</f>
        <v>0</v>
      </c>
      <c r="I50" s="91">
        <f t="shared" si="20"/>
        <v>0</v>
      </c>
      <c r="J50" s="252">
        <f>SUM(J51,J283)</f>
        <v>0</v>
      </c>
      <c r="K50" s="90">
        <f t="shared" ref="K50:L50" si="21">SUM(K51,K283)</f>
        <v>0</v>
      </c>
      <c r="L50" s="91">
        <f t="shared" si="21"/>
        <v>0</v>
      </c>
      <c r="M50" s="89">
        <f>SUM(M51,M283)</f>
        <v>0</v>
      </c>
      <c r="N50" s="90">
        <f t="shared" ref="N50:O50" si="22">SUM(N51,N283)</f>
        <v>0</v>
      </c>
      <c r="O50" s="91">
        <f t="shared" si="22"/>
        <v>0</v>
      </c>
      <c r="P50" s="340"/>
    </row>
    <row r="51" spans="1:16" s="21" customFormat="1" ht="36.75" thickTop="1" x14ac:dyDescent="0.25">
      <c r="A51" s="92"/>
      <c r="B51" s="93" t="s">
        <v>45</v>
      </c>
      <c r="C51" s="94">
        <f t="shared" si="4"/>
        <v>379242</v>
      </c>
      <c r="D51" s="220">
        <f>SUM(D52,D194)</f>
        <v>376211</v>
      </c>
      <c r="E51" s="435">
        <f t="shared" ref="E51:F51" si="23">SUM(E52,E194)</f>
        <v>3031</v>
      </c>
      <c r="F51" s="436">
        <f t="shared" si="23"/>
        <v>379242</v>
      </c>
      <c r="G51" s="220">
        <f>SUM(G52,G194)</f>
        <v>0</v>
      </c>
      <c r="H51" s="253">
        <f t="shared" ref="H51:I51" si="24">SUM(H52,H194)</f>
        <v>0</v>
      </c>
      <c r="I51" s="96">
        <f t="shared" si="24"/>
        <v>0</v>
      </c>
      <c r="J51" s="253">
        <f>SUM(J52,J194)</f>
        <v>0</v>
      </c>
      <c r="K51" s="95">
        <f t="shared" ref="K51:L51" si="25">SUM(K52,K194)</f>
        <v>0</v>
      </c>
      <c r="L51" s="96">
        <f t="shared" si="25"/>
        <v>0</v>
      </c>
      <c r="M51" s="94">
        <f>SUM(M52,M194)</f>
        <v>0</v>
      </c>
      <c r="N51" s="95">
        <f t="shared" ref="N51:O51" si="26">SUM(N52,N194)</f>
        <v>0</v>
      </c>
      <c r="O51" s="96">
        <f t="shared" si="26"/>
        <v>0</v>
      </c>
      <c r="P51" s="341"/>
    </row>
    <row r="52" spans="1:16" s="21" customFormat="1" ht="24" x14ac:dyDescent="0.25">
      <c r="A52" s="97"/>
      <c r="B52" s="16" t="s">
        <v>46</v>
      </c>
      <c r="C52" s="98">
        <f t="shared" si="4"/>
        <v>92923</v>
      </c>
      <c r="D52" s="221">
        <f>SUM(D53,D75,D173,D187)</f>
        <v>89892</v>
      </c>
      <c r="E52" s="437">
        <f t="shared" ref="E52:F52" si="27">SUM(E53,E75,E173,E187)</f>
        <v>3031</v>
      </c>
      <c r="F52" s="438">
        <f t="shared" si="27"/>
        <v>92923</v>
      </c>
      <c r="G52" s="221">
        <f>SUM(G53,G75,G173,G187)</f>
        <v>0</v>
      </c>
      <c r="H52" s="254">
        <f t="shared" ref="H52:I52" si="28">SUM(H53,H75,H173,H187)</f>
        <v>0</v>
      </c>
      <c r="I52" s="100">
        <f t="shared" si="28"/>
        <v>0</v>
      </c>
      <c r="J52" s="254">
        <f>SUM(J53,J75,J173,J187)</f>
        <v>0</v>
      </c>
      <c r="K52" s="99">
        <f t="shared" ref="K52:L52" si="29">SUM(K53,K75,K173,K187)</f>
        <v>0</v>
      </c>
      <c r="L52" s="100">
        <f t="shared" si="29"/>
        <v>0</v>
      </c>
      <c r="M52" s="98">
        <f>SUM(M53,M75,M173,M187)</f>
        <v>0</v>
      </c>
      <c r="N52" s="99">
        <f t="shared" ref="N52:O52" si="30">SUM(N53,N75,N173,N187)</f>
        <v>0</v>
      </c>
      <c r="O52" s="100">
        <f t="shared" si="30"/>
        <v>0</v>
      </c>
      <c r="P52" s="342"/>
    </row>
    <row r="53" spans="1:16" s="21" customFormat="1" hidden="1" x14ac:dyDescent="0.25">
      <c r="A53" s="101">
        <v>1000</v>
      </c>
      <c r="B53" s="101" t="s">
        <v>47</v>
      </c>
      <c r="C53" s="102">
        <f t="shared" si="4"/>
        <v>0</v>
      </c>
      <c r="D53" s="222">
        <f>SUM(D54,D67)</f>
        <v>0</v>
      </c>
      <c r="E53" s="439">
        <f t="shared" ref="E53:F53" si="31">SUM(E54,E67)</f>
        <v>0</v>
      </c>
      <c r="F53" s="440">
        <f t="shared" si="31"/>
        <v>0</v>
      </c>
      <c r="G53" s="222">
        <f>SUM(G54,G67)</f>
        <v>0</v>
      </c>
      <c r="H53" s="255">
        <f t="shared" ref="H53:I53" si="32">SUM(H54,H67)</f>
        <v>0</v>
      </c>
      <c r="I53" s="104">
        <f t="shared" si="32"/>
        <v>0</v>
      </c>
      <c r="J53" s="255">
        <f>SUM(J54,J67)</f>
        <v>0</v>
      </c>
      <c r="K53" s="103">
        <f t="shared" ref="K53:L53" si="33">SUM(K54,K67)</f>
        <v>0</v>
      </c>
      <c r="L53" s="104">
        <f t="shared" si="33"/>
        <v>0</v>
      </c>
      <c r="M53" s="102">
        <f>SUM(M54,M67)</f>
        <v>0</v>
      </c>
      <c r="N53" s="103">
        <f t="shared" ref="N53:O53" si="34">SUM(N54,N67)</f>
        <v>0</v>
      </c>
      <c r="O53" s="104">
        <f t="shared" si="34"/>
        <v>0</v>
      </c>
      <c r="P53" s="343"/>
    </row>
    <row r="54" spans="1:16" hidden="1" x14ac:dyDescent="0.25">
      <c r="A54" s="45">
        <v>1100</v>
      </c>
      <c r="B54" s="105" t="s">
        <v>48</v>
      </c>
      <c r="C54" s="46">
        <f t="shared" si="4"/>
        <v>0</v>
      </c>
      <c r="D54" s="223">
        <f>SUM(D55,D58,D66)</f>
        <v>0</v>
      </c>
      <c r="E54" s="441">
        <f t="shared" ref="E54:F54" si="35">SUM(E55,E58,E66)</f>
        <v>0</v>
      </c>
      <c r="F54" s="408">
        <f t="shared" si="35"/>
        <v>0</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v>0</v>
      </c>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5">
      <c r="A57" s="38">
        <v>1119</v>
      </c>
      <c r="B57" s="57" t="s">
        <v>51</v>
      </c>
      <c r="C57" s="58">
        <f t="shared" si="4"/>
        <v>0</v>
      </c>
      <c r="D57" s="225">
        <v>0</v>
      </c>
      <c r="E57" s="446"/>
      <c r="F57" s="404">
        <f t="shared" si="43"/>
        <v>0</v>
      </c>
      <c r="G57" s="225"/>
      <c r="H57" s="257"/>
      <c r="I57" s="114">
        <f t="shared" si="44"/>
        <v>0</v>
      </c>
      <c r="J57" s="257"/>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v>0</v>
      </c>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v>0</v>
      </c>
      <c r="E60" s="446"/>
      <c r="F60" s="404">
        <f t="shared" si="50"/>
        <v>0</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v>0</v>
      </c>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v>0</v>
      </c>
      <c r="E62" s="446"/>
      <c r="F62" s="404">
        <f t="shared" si="50"/>
        <v>0</v>
      </c>
      <c r="G62" s="225"/>
      <c r="H62" s="257"/>
      <c r="I62" s="114">
        <f t="shared" si="51"/>
        <v>0</v>
      </c>
      <c r="J62" s="257"/>
      <c r="K62" s="60"/>
      <c r="L62" s="114">
        <f t="shared" si="52"/>
        <v>0</v>
      </c>
      <c r="M62" s="320"/>
      <c r="N62" s="60"/>
      <c r="O62" s="114">
        <f t="shared" si="53"/>
        <v>0</v>
      </c>
      <c r="P62" s="111"/>
    </row>
    <row r="63" spans="1:16" hidden="1" x14ac:dyDescent="0.25">
      <c r="A63" s="38">
        <v>1147</v>
      </c>
      <c r="B63" s="57" t="s">
        <v>56</v>
      </c>
      <c r="C63" s="58">
        <f t="shared" si="4"/>
        <v>0</v>
      </c>
      <c r="D63" s="225">
        <v>0</v>
      </c>
      <c r="E63" s="446"/>
      <c r="F63" s="404">
        <f t="shared" si="50"/>
        <v>0</v>
      </c>
      <c r="G63" s="225"/>
      <c r="H63" s="257"/>
      <c r="I63" s="114">
        <f t="shared" si="51"/>
        <v>0</v>
      </c>
      <c r="J63" s="257"/>
      <c r="K63" s="60"/>
      <c r="L63" s="114">
        <f t="shared" si="52"/>
        <v>0</v>
      </c>
      <c r="M63" s="320"/>
      <c r="N63" s="60"/>
      <c r="O63" s="114">
        <f t="shared" si="53"/>
        <v>0</v>
      </c>
      <c r="P63" s="111"/>
    </row>
    <row r="64" spans="1:16" hidden="1" x14ac:dyDescent="0.25">
      <c r="A64" s="38">
        <v>1148</v>
      </c>
      <c r="B64" s="57" t="s">
        <v>57</v>
      </c>
      <c r="C64" s="58">
        <f t="shared" si="4"/>
        <v>0</v>
      </c>
      <c r="D64" s="225">
        <v>0</v>
      </c>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5">
      <c r="A65" s="38">
        <v>1149</v>
      </c>
      <c r="B65" s="57" t="s">
        <v>58</v>
      </c>
      <c r="C65" s="58">
        <f>F65+I65+L65+O65</f>
        <v>0</v>
      </c>
      <c r="D65" s="225">
        <v>0</v>
      </c>
      <c r="E65" s="446"/>
      <c r="F65" s="404">
        <f t="shared" si="50"/>
        <v>0</v>
      </c>
      <c r="G65" s="225"/>
      <c r="H65" s="257"/>
      <c r="I65" s="114">
        <f t="shared" si="51"/>
        <v>0</v>
      </c>
      <c r="J65" s="257"/>
      <c r="K65" s="60"/>
      <c r="L65" s="114">
        <f t="shared" si="52"/>
        <v>0</v>
      </c>
      <c r="M65" s="320"/>
      <c r="N65" s="60"/>
      <c r="O65" s="114">
        <f t="shared" si="53"/>
        <v>0</v>
      </c>
      <c r="P65" s="111"/>
    </row>
    <row r="66" spans="1:16" ht="36" hidden="1" x14ac:dyDescent="0.25">
      <c r="A66" s="107">
        <v>1150</v>
      </c>
      <c r="B66" s="78" t="s">
        <v>59</v>
      </c>
      <c r="C66" s="84">
        <f>F66+I66+L66+O66</f>
        <v>0</v>
      </c>
      <c r="D66" s="227">
        <v>0</v>
      </c>
      <c r="E66" s="448"/>
      <c r="F66" s="443">
        <f t="shared" si="50"/>
        <v>0</v>
      </c>
      <c r="G66" s="227"/>
      <c r="H66" s="258"/>
      <c r="I66" s="109">
        <f t="shared" si="51"/>
        <v>0</v>
      </c>
      <c r="J66" s="258"/>
      <c r="K66" s="115"/>
      <c r="L66" s="109">
        <f t="shared" si="52"/>
        <v>0</v>
      </c>
      <c r="M66" s="321"/>
      <c r="N66" s="115"/>
      <c r="O66" s="109">
        <f t="shared" si="53"/>
        <v>0</v>
      </c>
      <c r="P66" s="116"/>
    </row>
    <row r="67" spans="1:16" ht="24" hidden="1" x14ac:dyDescent="0.25">
      <c r="A67" s="45">
        <v>1200</v>
      </c>
      <c r="B67" s="105" t="s">
        <v>296</v>
      </c>
      <c r="C67" s="46">
        <f t="shared" si="4"/>
        <v>0</v>
      </c>
      <c r="D67" s="223">
        <f>SUM(D68:D69)</f>
        <v>0</v>
      </c>
      <c r="E67" s="441">
        <f t="shared" ref="E67:F67" si="54">SUM(E68:E69)</f>
        <v>0</v>
      </c>
      <c r="F67" s="408">
        <f t="shared" si="54"/>
        <v>0</v>
      </c>
      <c r="G67" s="223">
        <f>SUM(G68:G69)</f>
        <v>0</v>
      </c>
      <c r="H67" s="106">
        <f t="shared" ref="H67:I67" si="55">SUM(H68:H69)</f>
        <v>0</v>
      </c>
      <c r="I67" s="117">
        <f t="shared" si="55"/>
        <v>0</v>
      </c>
      <c r="J67" s="106">
        <f>SUM(J68:J69)</f>
        <v>0</v>
      </c>
      <c r="K67" s="50">
        <f t="shared" ref="K67:L67" si="56">SUM(K68:K69)</f>
        <v>0</v>
      </c>
      <c r="L67" s="117">
        <f t="shared" si="56"/>
        <v>0</v>
      </c>
      <c r="M67" s="46">
        <f>SUM(M68:M69)</f>
        <v>0</v>
      </c>
      <c r="N67" s="50">
        <f t="shared" ref="N67:O67" si="57">SUM(N68:N69)</f>
        <v>0</v>
      </c>
      <c r="O67" s="117">
        <f t="shared" si="57"/>
        <v>0</v>
      </c>
      <c r="P67" s="122"/>
    </row>
    <row r="68" spans="1:16" ht="24" hidden="1" x14ac:dyDescent="0.25">
      <c r="A68" s="736">
        <v>1210</v>
      </c>
      <c r="B68" s="52" t="s">
        <v>60</v>
      </c>
      <c r="C68" s="53">
        <f t="shared" si="4"/>
        <v>0</v>
      </c>
      <c r="D68" s="224">
        <v>0</v>
      </c>
      <c r="E68" s="444"/>
      <c r="F68" s="445">
        <f>D68+E68</f>
        <v>0</v>
      </c>
      <c r="G68" s="224"/>
      <c r="H68" s="256"/>
      <c r="I68" s="119">
        <f>G68+H68</f>
        <v>0</v>
      </c>
      <c r="J68" s="256"/>
      <c r="K68" s="55"/>
      <c r="L68" s="119">
        <f>J68+K68</f>
        <v>0</v>
      </c>
      <c r="M68" s="319"/>
      <c r="N68" s="55"/>
      <c r="O68" s="119">
        <f>M68+N68</f>
        <v>0</v>
      </c>
      <c r="P68" s="110"/>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v>0</v>
      </c>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v>0</v>
      </c>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v>0</v>
      </c>
      <c r="E72" s="446"/>
      <c r="F72" s="404">
        <f t="shared" si="62"/>
        <v>0</v>
      </c>
      <c r="G72" s="225"/>
      <c r="H72" s="257"/>
      <c r="I72" s="114">
        <f t="shared" si="63"/>
        <v>0</v>
      </c>
      <c r="J72" s="257"/>
      <c r="K72" s="60"/>
      <c r="L72" s="114">
        <f t="shared" si="64"/>
        <v>0</v>
      </c>
      <c r="M72" s="320"/>
      <c r="N72" s="60"/>
      <c r="O72" s="114">
        <f t="shared" si="65"/>
        <v>0</v>
      </c>
      <c r="P72" s="111"/>
    </row>
    <row r="73" spans="1:16" ht="36" hidden="1" x14ac:dyDescent="0.25">
      <c r="A73" s="38">
        <v>1227</v>
      </c>
      <c r="B73" s="57" t="s">
        <v>64</v>
      </c>
      <c r="C73" s="58">
        <f t="shared" si="4"/>
        <v>0</v>
      </c>
      <c r="D73" s="225">
        <v>0</v>
      </c>
      <c r="E73" s="446"/>
      <c r="F73" s="404">
        <f t="shared" si="62"/>
        <v>0</v>
      </c>
      <c r="G73" s="225"/>
      <c r="H73" s="257"/>
      <c r="I73" s="114">
        <f t="shared" si="63"/>
        <v>0</v>
      </c>
      <c r="J73" s="257"/>
      <c r="K73" s="60"/>
      <c r="L73" s="114">
        <f t="shared" si="64"/>
        <v>0</v>
      </c>
      <c r="M73" s="320"/>
      <c r="N73" s="60"/>
      <c r="O73" s="114">
        <f t="shared" si="65"/>
        <v>0</v>
      </c>
      <c r="P73" s="111"/>
    </row>
    <row r="74" spans="1:16" ht="48" hidden="1" x14ac:dyDescent="0.25">
      <c r="A74" s="38">
        <v>1228</v>
      </c>
      <c r="B74" s="57" t="s">
        <v>298</v>
      </c>
      <c r="C74" s="58">
        <f t="shared" si="4"/>
        <v>0</v>
      </c>
      <c r="D74" s="225">
        <v>0</v>
      </c>
      <c r="E74" s="446"/>
      <c r="F74" s="404">
        <f t="shared" si="62"/>
        <v>0</v>
      </c>
      <c r="G74" s="225"/>
      <c r="H74" s="257"/>
      <c r="I74" s="114">
        <f t="shared" si="63"/>
        <v>0</v>
      </c>
      <c r="J74" s="257"/>
      <c r="K74" s="60"/>
      <c r="L74" s="114">
        <f t="shared" si="64"/>
        <v>0</v>
      </c>
      <c r="M74" s="320"/>
      <c r="N74" s="60"/>
      <c r="O74" s="114">
        <f t="shared" si="65"/>
        <v>0</v>
      </c>
      <c r="P74" s="111"/>
    </row>
    <row r="75" spans="1:16" x14ac:dyDescent="0.25">
      <c r="A75" s="101">
        <v>2000</v>
      </c>
      <c r="B75" s="101" t="s">
        <v>65</v>
      </c>
      <c r="C75" s="102">
        <f t="shared" si="4"/>
        <v>92923</v>
      </c>
      <c r="D75" s="222">
        <f>SUM(D76,D83,D130,D164,D165,D172)</f>
        <v>89892</v>
      </c>
      <c r="E75" s="439">
        <f t="shared" ref="E75:F75" si="66">SUM(E76,E83,E130,E164,E165,E172)</f>
        <v>3031</v>
      </c>
      <c r="F75" s="440">
        <f t="shared" si="66"/>
        <v>92923</v>
      </c>
      <c r="G75" s="222">
        <f>SUM(G76,G83,G130,G164,G165,G172)</f>
        <v>0</v>
      </c>
      <c r="H75" s="255">
        <f t="shared" ref="H75:I75" si="67">SUM(H76,H83,H130,H164,H165,H172)</f>
        <v>0</v>
      </c>
      <c r="I75" s="104">
        <f t="shared" si="67"/>
        <v>0</v>
      </c>
      <c r="J75" s="255">
        <f>SUM(J76,J83,J130,J164,J165,J172)</f>
        <v>0</v>
      </c>
      <c r="K75" s="103">
        <f t="shared" ref="K75:L75" si="68">SUM(K76,K83,K130,K164,K165,K172)</f>
        <v>0</v>
      </c>
      <c r="L75" s="104">
        <f t="shared" si="68"/>
        <v>0</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v>0</v>
      </c>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v>0</v>
      </c>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v>0</v>
      </c>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v>0</v>
      </c>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92923</v>
      </c>
      <c r="D83" s="223">
        <f>SUM(D84,D89,D95,D103,D112,D116,D122,D128)</f>
        <v>89892</v>
      </c>
      <c r="E83" s="441">
        <f t="shared" ref="E83:F83" si="90">SUM(E84,E89,E95,E103,E112,E116,E122,E128)</f>
        <v>3031</v>
      </c>
      <c r="F83" s="408">
        <f t="shared" si="90"/>
        <v>92923</v>
      </c>
      <c r="G83" s="223">
        <f>SUM(G84,G89,G95,G103,G112,G116,G122,G128)</f>
        <v>0</v>
      </c>
      <c r="H83" s="106">
        <f t="shared" ref="H83:I83" si="91">SUM(H84,H89,H95,H103,H112,H116,H122,H128)</f>
        <v>0</v>
      </c>
      <c r="I83" s="117">
        <f t="shared" si="91"/>
        <v>0</v>
      </c>
      <c r="J83" s="106">
        <f>SUM(J84,J89,J95,J103,J112,J116,J122,J128)</f>
        <v>0</v>
      </c>
      <c r="K83" s="50">
        <f t="shared" ref="K83:L83" si="92">SUM(K84,K89,K95,K103,K112,K116,K122,K128)</f>
        <v>0</v>
      </c>
      <c r="L83" s="117">
        <f t="shared" si="92"/>
        <v>0</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v>0</v>
      </c>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hidden="1" x14ac:dyDescent="0.25">
      <c r="A86" s="38">
        <v>2212</v>
      </c>
      <c r="B86" s="57" t="s">
        <v>74</v>
      </c>
      <c r="C86" s="58">
        <f t="shared" si="98"/>
        <v>0</v>
      </c>
      <c r="D86" s="225">
        <v>0</v>
      </c>
      <c r="E86" s="446"/>
      <c r="F86" s="404">
        <f t="shared" si="99"/>
        <v>0</v>
      </c>
      <c r="G86" s="225"/>
      <c r="H86" s="257"/>
      <c r="I86" s="114">
        <f t="shared" si="100"/>
        <v>0</v>
      </c>
      <c r="J86" s="257"/>
      <c r="K86" s="60"/>
      <c r="L86" s="114">
        <f t="shared" si="101"/>
        <v>0</v>
      </c>
      <c r="M86" s="320"/>
      <c r="N86" s="60"/>
      <c r="O86" s="114">
        <f t="shared" si="102"/>
        <v>0</v>
      </c>
      <c r="P86" s="111"/>
    </row>
    <row r="87" spans="1:16" ht="24" hidden="1" x14ac:dyDescent="0.25">
      <c r="A87" s="38">
        <v>2214</v>
      </c>
      <c r="B87" s="57" t="s">
        <v>75</v>
      </c>
      <c r="C87" s="58">
        <f t="shared" si="98"/>
        <v>0</v>
      </c>
      <c r="D87" s="225">
        <v>0</v>
      </c>
      <c r="E87" s="446"/>
      <c r="F87" s="404">
        <f t="shared" si="99"/>
        <v>0</v>
      </c>
      <c r="G87" s="225"/>
      <c r="H87" s="257"/>
      <c r="I87" s="114">
        <f t="shared" si="100"/>
        <v>0</v>
      </c>
      <c r="J87" s="257"/>
      <c r="K87" s="60"/>
      <c r="L87" s="114">
        <f t="shared" si="101"/>
        <v>0</v>
      </c>
      <c r="M87" s="320"/>
      <c r="N87" s="60"/>
      <c r="O87" s="114">
        <f t="shared" si="102"/>
        <v>0</v>
      </c>
      <c r="P87" s="111"/>
    </row>
    <row r="88" spans="1:16" hidden="1" x14ac:dyDescent="0.25">
      <c r="A88" s="38">
        <v>2219</v>
      </c>
      <c r="B88" s="57" t="s">
        <v>76</v>
      </c>
      <c r="C88" s="58">
        <f t="shared" si="98"/>
        <v>0</v>
      </c>
      <c r="D88" s="225">
        <v>0</v>
      </c>
      <c r="E88" s="446"/>
      <c r="F88" s="404">
        <f t="shared" si="99"/>
        <v>0</v>
      </c>
      <c r="G88" s="225"/>
      <c r="H88" s="257"/>
      <c r="I88" s="114">
        <f t="shared" si="100"/>
        <v>0</v>
      </c>
      <c r="J88" s="257"/>
      <c r="K88" s="60"/>
      <c r="L88" s="114">
        <f t="shared" si="101"/>
        <v>0</v>
      </c>
      <c r="M88" s="320"/>
      <c r="N88" s="60"/>
      <c r="O88" s="114">
        <f t="shared" si="102"/>
        <v>0</v>
      </c>
      <c r="P88" s="111"/>
    </row>
    <row r="89" spans="1:16" ht="24" hidden="1" x14ac:dyDescent="0.25">
      <c r="A89" s="112">
        <v>2220</v>
      </c>
      <c r="B89" s="57" t="s">
        <v>77</v>
      </c>
      <c r="C89" s="58">
        <f t="shared" si="98"/>
        <v>0</v>
      </c>
      <c r="D89" s="226">
        <f>SUM(D90:D94)</f>
        <v>0</v>
      </c>
      <c r="E89" s="447">
        <f t="shared" ref="E89:F89" si="103">SUM(E90:E94)</f>
        <v>0</v>
      </c>
      <c r="F89" s="404">
        <f t="shared" si="103"/>
        <v>0</v>
      </c>
      <c r="G89" s="226">
        <f>SUM(G90:G94)</f>
        <v>0</v>
      </c>
      <c r="H89" s="120">
        <f t="shared" ref="H89:I89" si="104">SUM(H90:H94)</f>
        <v>0</v>
      </c>
      <c r="I89" s="114">
        <f t="shared" si="104"/>
        <v>0</v>
      </c>
      <c r="J89" s="120">
        <f>SUM(J90:J94)</f>
        <v>0</v>
      </c>
      <c r="K89" s="113">
        <f t="shared" ref="K89:L89" si="105">SUM(K90:K94)</f>
        <v>0</v>
      </c>
      <c r="L89" s="114">
        <f t="shared" si="105"/>
        <v>0</v>
      </c>
      <c r="M89" s="58">
        <f>SUM(M90:M94)</f>
        <v>0</v>
      </c>
      <c r="N89" s="113">
        <f t="shared" ref="N89:O89" si="106">SUM(N90:N94)</f>
        <v>0</v>
      </c>
      <c r="O89" s="114">
        <f t="shared" si="106"/>
        <v>0</v>
      </c>
      <c r="P89" s="111"/>
    </row>
    <row r="90" spans="1:16" ht="24" hidden="1" x14ac:dyDescent="0.25">
      <c r="A90" s="38">
        <v>2221</v>
      </c>
      <c r="B90" s="57" t="s">
        <v>289</v>
      </c>
      <c r="C90" s="58">
        <f t="shared" si="98"/>
        <v>0</v>
      </c>
      <c r="D90" s="225">
        <v>0</v>
      </c>
      <c r="E90" s="446"/>
      <c r="F90" s="404">
        <f t="shared" ref="F90:F94" si="107">D90+E90</f>
        <v>0</v>
      </c>
      <c r="G90" s="225"/>
      <c r="H90" s="257"/>
      <c r="I90" s="114">
        <f t="shared" ref="I90:I94" si="108">G90+H90</f>
        <v>0</v>
      </c>
      <c r="J90" s="257"/>
      <c r="K90" s="60"/>
      <c r="L90" s="114">
        <f t="shared" ref="L90:L94" si="109">J90+K90</f>
        <v>0</v>
      </c>
      <c r="M90" s="320"/>
      <c r="N90" s="60"/>
      <c r="O90" s="114">
        <f t="shared" ref="O90:O94" si="110">M90+N90</f>
        <v>0</v>
      </c>
      <c r="P90" s="111"/>
    </row>
    <row r="91" spans="1:16" hidden="1" x14ac:dyDescent="0.25">
      <c r="A91" s="38">
        <v>2222</v>
      </c>
      <c r="B91" s="57" t="s">
        <v>78</v>
      </c>
      <c r="C91" s="58">
        <f t="shared" si="98"/>
        <v>0</v>
      </c>
      <c r="D91" s="225">
        <v>0</v>
      </c>
      <c r="E91" s="446"/>
      <c r="F91" s="404">
        <f t="shared" si="107"/>
        <v>0</v>
      </c>
      <c r="G91" s="225"/>
      <c r="H91" s="257"/>
      <c r="I91" s="114">
        <f t="shared" si="108"/>
        <v>0</v>
      </c>
      <c r="J91" s="257"/>
      <c r="K91" s="60"/>
      <c r="L91" s="114">
        <f t="shared" si="109"/>
        <v>0</v>
      </c>
      <c r="M91" s="320"/>
      <c r="N91" s="60"/>
      <c r="O91" s="114">
        <f t="shared" si="110"/>
        <v>0</v>
      </c>
      <c r="P91" s="111"/>
    </row>
    <row r="92" spans="1:16" hidden="1" x14ac:dyDescent="0.25">
      <c r="A92" s="38">
        <v>2223</v>
      </c>
      <c r="B92" s="57" t="s">
        <v>79</v>
      </c>
      <c r="C92" s="58">
        <f t="shared" si="98"/>
        <v>0</v>
      </c>
      <c r="D92" s="225">
        <v>0</v>
      </c>
      <c r="E92" s="446"/>
      <c r="F92" s="404">
        <f t="shared" si="107"/>
        <v>0</v>
      </c>
      <c r="G92" s="225"/>
      <c r="H92" s="257"/>
      <c r="I92" s="114">
        <f t="shared" si="108"/>
        <v>0</v>
      </c>
      <c r="J92" s="257"/>
      <c r="K92" s="60"/>
      <c r="L92" s="114">
        <f t="shared" si="109"/>
        <v>0</v>
      </c>
      <c r="M92" s="320"/>
      <c r="N92" s="60"/>
      <c r="O92" s="114">
        <f t="shared" si="110"/>
        <v>0</v>
      </c>
      <c r="P92" s="111"/>
    </row>
    <row r="93" spans="1:16" ht="48" hidden="1" x14ac:dyDescent="0.25">
      <c r="A93" s="38">
        <v>2224</v>
      </c>
      <c r="B93" s="57" t="s">
        <v>299</v>
      </c>
      <c r="C93" s="58">
        <f t="shared" si="98"/>
        <v>0</v>
      </c>
      <c r="D93" s="225">
        <v>0</v>
      </c>
      <c r="E93" s="446"/>
      <c r="F93" s="404">
        <f t="shared" si="107"/>
        <v>0</v>
      </c>
      <c r="G93" s="225"/>
      <c r="H93" s="257"/>
      <c r="I93" s="114">
        <f t="shared" si="108"/>
        <v>0</v>
      </c>
      <c r="J93" s="257"/>
      <c r="K93" s="60"/>
      <c r="L93" s="114">
        <f t="shared" si="109"/>
        <v>0</v>
      </c>
      <c r="M93" s="320"/>
      <c r="N93" s="60"/>
      <c r="O93" s="114">
        <f t="shared" si="110"/>
        <v>0</v>
      </c>
      <c r="P93" s="111"/>
    </row>
    <row r="94" spans="1:16" ht="24" hidden="1" x14ac:dyDescent="0.25">
      <c r="A94" s="38">
        <v>2229</v>
      </c>
      <c r="B94" s="57" t="s">
        <v>80</v>
      </c>
      <c r="C94" s="58">
        <f t="shared" si="98"/>
        <v>0</v>
      </c>
      <c r="D94" s="225">
        <v>0</v>
      </c>
      <c r="E94" s="446"/>
      <c r="F94" s="404">
        <f t="shared" si="107"/>
        <v>0</v>
      </c>
      <c r="G94" s="225"/>
      <c r="H94" s="257"/>
      <c r="I94" s="114">
        <f t="shared" si="108"/>
        <v>0</v>
      </c>
      <c r="J94" s="257"/>
      <c r="K94" s="60"/>
      <c r="L94" s="114">
        <f t="shared" si="109"/>
        <v>0</v>
      </c>
      <c r="M94" s="320"/>
      <c r="N94" s="60"/>
      <c r="O94" s="114">
        <f t="shared" si="110"/>
        <v>0</v>
      </c>
      <c r="P94" s="111"/>
    </row>
    <row r="95" spans="1:16" ht="36" hidden="1" x14ac:dyDescent="0.25">
      <c r="A95" s="112">
        <v>2230</v>
      </c>
      <c r="B95" s="57" t="s">
        <v>81</v>
      </c>
      <c r="C95" s="58">
        <f t="shared" si="98"/>
        <v>0</v>
      </c>
      <c r="D95" s="226">
        <f>SUM(D96:D102)</f>
        <v>0</v>
      </c>
      <c r="E95" s="447">
        <f t="shared" ref="E95:F95" si="111">SUM(E96:E102)</f>
        <v>0</v>
      </c>
      <c r="F95" s="404">
        <f t="shared" si="111"/>
        <v>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v>0</v>
      </c>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v>0</v>
      </c>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v>0</v>
      </c>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v>0</v>
      </c>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v>0</v>
      </c>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v>0</v>
      </c>
      <c r="E101" s="446"/>
      <c r="F101" s="404">
        <f t="shared" si="115"/>
        <v>0</v>
      </c>
      <c r="G101" s="225"/>
      <c r="H101" s="257"/>
      <c r="I101" s="114">
        <f t="shared" si="116"/>
        <v>0</v>
      </c>
      <c r="J101" s="257"/>
      <c r="K101" s="60"/>
      <c r="L101" s="114">
        <f t="shared" si="117"/>
        <v>0</v>
      </c>
      <c r="M101" s="320"/>
      <c r="N101" s="60"/>
      <c r="O101" s="114">
        <f t="shared" si="118"/>
        <v>0</v>
      </c>
      <c r="P101" s="111"/>
    </row>
    <row r="102" spans="1:16" ht="24" hidden="1" x14ac:dyDescent="0.25">
      <c r="A102" s="38">
        <v>2239</v>
      </c>
      <c r="B102" s="57" t="s">
        <v>88</v>
      </c>
      <c r="C102" s="58">
        <f t="shared" si="98"/>
        <v>0</v>
      </c>
      <c r="D102" s="225">
        <v>0</v>
      </c>
      <c r="E102" s="446"/>
      <c r="F102" s="404">
        <f t="shared" si="115"/>
        <v>0</v>
      </c>
      <c r="G102" s="225"/>
      <c r="H102" s="257"/>
      <c r="I102" s="114">
        <f t="shared" si="116"/>
        <v>0</v>
      </c>
      <c r="J102" s="257"/>
      <c r="K102" s="60"/>
      <c r="L102" s="114">
        <f t="shared" si="117"/>
        <v>0</v>
      </c>
      <c r="M102" s="320"/>
      <c r="N102" s="60"/>
      <c r="O102" s="114">
        <f t="shared" si="118"/>
        <v>0</v>
      </c>
      <c r="P102" s="111"/>
    </row>
    <row r="103" spans="1:16" ht="36" x14ac:dyDescent="0.25">
      <c r="A103" s="112">
        <v>2240</v>
      </c>
      <c r="B103" s="57" t="s">
        <v>89</v>
      </c>
      <c r="C103" s="58">
        <f t="shared" si="98"/>
        <v>92923</v>
      </c>
      <c r="D103" s="226">
        <f>SUM(D104:D111)</f>
        <v>89892</v>
      </c>
      <c r="E103" s="447">
        <f t="shared" ref="E103:F103" si="119">SUM(E104:E111)</f>
        <v>3031</v>
      </c>
      <c r="F103" s="404">
        <f t="shared" si="119"/>
        <v>92923</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x14ac:dyDescent="0.25">
      <c r="A104" s="38">
        <v>2241</v>
      </c>
      <c r="B104" s="57" t="s">
        <v>90</v>
      </c>
      <c r="C104" s="58">
        <f t="shared" si="98"/>
        <v>92923</v>
      </c>
      <c r="D104" s="225">
        <v>89892</v>
      </c>
      <c r="E104" s="446">
        <f>-52937-11299-21593+52937+14330+21593</f>
        <v>3031</v>
      </c>
      <c r="F104" s="404">
        <f t="shared" ref="F104:F111" si="123">D104+E104</f>
        <v>92923</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v>0</v>
      </c>
      <c r="E105" s="446"/>
      <c r="F105" s="404">
        <f t="shared" si="123"/>
        <v>0</v>
      </c>
      <c r="G105" s="225"/>
      <c r="H105" s="257"/>
      <c r="I105" s="114">
        <f t="shared" si="124"/>
        <v>0</v>
      </c>
      <c r="J105" s="257"/>
      <c r="K105" s="60"/>
      <c r="L105" s="114">
        <f t="shared" si="125"/>
        <v>0</v>
      </c>
      <c r="M105" s="320"/>
      <c r="N105" s="60"/>
      <c r="O105" s="114">
        <f t="shared" si="126"/>
        <v>0</v>
      </c>
      <c r="P105" s="111"/>
    </row>
    <row r="106" spans="1:16" ht="24" hidden="1" x14ac:dyDescent="0.25">
      <c r="A106" s="38">
        <v>2243</v>
      </c>
      <c r="B106" s="57" t="s">
        <v>92</v>
      </c>
      <c r="C106" s="58">
        <f t="shared" si="98"/>
        <v>0</v>
      </c>
      <c r="D106" s="225">
        <v>0</v>
      </c>
      <c r="E106" s="446"/>
      <c r="F106" s="404">
        <f t="shared" si="123"/>
        <v>0</v>
      </c>
      <c r="G106" s="225"/>
      <c r="H106" s="257"/>
      <c r="I106" s="114">
        <f t="shared" si="124"/>
        <v>0</v>
      </c>
      <c r="J106" s="257"/>
      <c r="K106" s="60"/>
      <c r="L106" s="114">
        <f t="shared" si="125"/>
        <v>0</v>
      </c>
      <c r="M106" s="320"/>
      <c r="N106" s="60"/>
      <c r="O106" s="114">
        <f t="shared" si="126"/>
        <v>0</v>
      </c>
      <c r="P106" s="111"/>
    </row>
    <row r="107" spans="1:16" hidden="1" x14ac:dyDescent="0.25">
      <c r="A107" s="38">
        <v>2244</v>
      </c>
      <c r="B107" s="57" t="s">
        <v>93</v>
      </c>
      <c r="C107" s="58">
        <f t="shared" si="98"/>
        <v>0</v>
      </c>
      <c r="D107" s="225">
        <v>0</v>
      </c>
      <c r="E107" s="446"/>
      <c r="F107" s="404">
        <f t="shared" si="123"/>
        <v>0</v>
      </c>
      <c r="G107" s="225"/>
      <c r="H107" s="257"/>
      <c r="I107" s="114">
        <f t="shared" si="124"/>
        <v>0</v>
      </c>
      <c r="J107" s="257"/>
      <c r="K107" s="60"/>
      <c r="L107" s="114">
        <f t="shared" si="125"/>
        <v>0</v>
      </c>
      <c r="M107" s="320"/>
      <c r="N107" s="60"/>
      <c r="O107" s="114">
        <f t="shared" si="126"/>
        <v>0</v>
      </c>
      <c r="P107" s="111"/>
    </row>
    <row r="108" spans="1:16" ht="24" hidden="1" x14ac:dyDescent="0.25">
      <c r="A108" s="38">
        <v>2246</v>
      </c>
      <c r="B108" s="57" t="s">
        <v>94</v>
      </c>
      <c r="C108" s="58">
        <f t="shared" si="98"/>
        <v>0</v>
      </c>
      <c r="D108" s="225">
        <v>0</v>
      </c>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v>0</v>
      </c>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v>0</v>
      </c>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5">
      <c r="A111" s="38">
        <v>2249</v>
      </c>
      <c r="B111" s="57" t="s">
        <v>96</v>
      </c>
      <c r="C111" s="58">
        <f t="shared" si="98"/>
        <v>0</v>
      </c>
      <c r="D111" s="225">
        <v>0</v>
      </c>
      <c r="E111" s="446"/>
      <c r="F111" s="404">
        <f t="shared" si="123"/>
        <v>0</v>
      </c>
      <c r="G111" s="225"/>
      <c r="H111" s="257"/>
      <c r="I111" s="114">
        <f t="shared" si="124"/>
        <v>0</v>
      </c>
      <c r="J111" s="257"/>
      <c r="K111" s="60"/>
      <c r="L111" s="114">
        <f t="shared" si="125"/>
        <v>0</v>
      </c>
      <c r="M111" s="320"/>
      <c r="N111" s="60"/>
      <c r="O111" s="114">
        <f t="shared" si="126"/>
        <v>0</v>
      </c>
      <c r="P111" s="111"/>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v>0</v>
      </c>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v>0</v>
      </c>
      <c r="E114" s="446"/>
      <c r="F114" s="404">
        <f t="shared" si="131"/>
        <v>0</v>
      </c>
      <c r="G114" s="225"/>
      <c r="H114" s="257"/>
      <c r="I114" s="114">
        <f t="shared" si="132"/>
        <v>0</v>
      </c>
      <c r="J114" s="257"/>
      <c r="K114" s="60"/>
      <c r="L114" s="114">
        <f t="shared" si="133"/>
        <v>0</v>
      </c>
      <c r="M114" s="320"/>
      <c r="N114" s="60"/>
      <c r="O114" s="114">
        <f t="shared" si="134"/>
        <v>0</v>
      </c>
      <c r="P114" s="111"/>
    </row>
    <row r="115" spans="1:16" ht="24" hidden="1" x14ac:dyDescent="0.25">
      <c r="A115" s="38">
        <v>2259</v>
      </c>
      <c r="B115" s="57" t="s">
        <v>100</v>
      </c>
      <c r="C115" s="58">
        <f t="shared" si="98"/>
        <v>0</v>
      </c>
      <c r="D115" s="225">
        <v>0</v>
      </c>
      <c r="E115" s="446"/>
      <c r="F115" s="404">
        <f t="shared" si="131"/>
        <v>0</v>
      </c>
      <c r="G115" s="225"/>
      <c r="H115" s="257"/>
      <c r="I115" s="114">
        <f t="shared" si="132"/>
        <v>0</v>
      </c>
      <c r="J115" s="257"/>
      <c r="K115" s="60"/>
      <c r="L115" s="114">
        <f t="shared" si="133"/>
        <v>0</v>
      </c>
      <c r="M115" s="320"/>
      <c r="N115" s="60"/>
      <c r="O115" s="114">
        <f t="shared" si="134"/>
        <v>0</v>
      </c>
      <c r="P115" s="111"/>
    </row>
    <row r="116" spans="1:16" hidden="1" x14ac:dyDescent="0.25">
      <c r="A116" s="112">
        <v>2260</v>
      </c>
      <c r="B116" s="57" t="s">
        <v>101</v>
      </c>
      <c r="C116" s="58">
        <f t="shared" si="98"/>
        <v>0</v>
      </c>
      <c r="D116" s="226">
        <f>SUM(D117:D121)</f>
        <v>0</v>
      </c>
      <c r="E116" s="447">
        <f t="shared" ref="E116:F116" si="135">SUM(E117:E121)</f>
        <v>0</v>
      </c>
      <c r="F116" s="404">
        <f t="shared" si="135"/>
        <v>0</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v>0</v>
      </c>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v>0</v>
      </c>
      <c r="E118" s="446"/>
      <c r="F118" s="404">
        <f t="shared" si="139"/>
        <v>0</v>
      </c>
      <c r="G118" s="225"/>
      <c r="H118" s="257"/>
      <c r="I118" s="114">
        <f t="shared" si="140"/>
        <v>0</v>
      </c>
      <c r="J118" s="257"/>
      <c r="K118" s="60"/>
      <c r="L118" s="114">
        <f t="shared" si="141"/>
        <v>0</v>
      </c>
      <c r="M118" s="320"/>
      <c r="N118" s="60"/>
      <c r="O118" s="114">
        <f t="shared" si="142"/>
        <v>0</v>
      </c>
      <c r="P118" s="111"/>
    </row>
    <row r="119" spans="1:16" hidden="1" x14ac:dyDescent="0.25">
      <c r="A119" s="38">
        <v>2263</v>
      </c>
      <c r="B119" s="57" t="s">
        <v>104</v>
      </c>
      <c r="C119" s="58">
        <f t="shared" si="98"/>
        <v>0</v>
      </c>
      <c r="D119" s="225">
        <v>0</v>
      </c>
      <c r="E119" s="446"/>
      <c r="F119" s="404">
        <f t="shared" si="139"/>
        <v>0</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v>0</v>
      </c>
      <c r="E120" s="446"/>
      <c r="F120" s="404">
        <f t="shared" si="139"/>
        <v>0</v>
      </c>
      <c r="G120" s="225"/>
      <c r="H120" s="257"/>
      <c r="I120" s="114">
        <f t="shared" si="140"/>
        <v>0</v>
      </c>
      <c r="J120" s="257"/>
      <c r="K120" s="60"/>
      <c r="L120" s="114">
        <f t="shared" si="141"/>
        <v>0</v>
      </c>
      <c r="M120" s="320"/>
      <c r="N120" s="60"/>
      <c r="O120" s="114">
        <f t="shared" si="142"/>
        <v>0</v>
      </c>
      <c r="P120" s="111"/>
    </row>
    <row r="121" spans="1:16" hidden="1" x14ac:dyDescent="0.25">
      <c r="A121" s="38">
        <v>2269</v>
      </c>
      <c r="B121" s="57" t="s">
        <v>106</v>
      </c>
      <c r="C121" s="58">
        <f t="shared" si="98"/>
        <v>0</v>
      </c>
      <c r="D121" s="225">
        <v>0</v>
      </c>
      <c r="E121" s="446"/>
      <c r="F121" s="404">
        <f t="shared" si="139"/>
        <v>0</v>
      </c>
      <c r="G121" s="225"/>
      <c r="H121" s="257"/>
      <c r="I121" s="114">
        <f t="shared" si="140"/>
        <v>0</v>
      </c>
      <c r="J121" s="257"/>
      <c r="K121" s="60"/>
      <c r="L121" s="114">
        <f t="shared" si="141"/>
        <v>0</v>
      </c>
      <c r="M121" s="320"/>
      <c r="N121" s="60"/>
      <c r="O121" s="114">
        <f t="shared" si="142"/>
        <v>0</v>
      </c>
      <c r="P121" s="111"/>
    </row>
    <row r="122" spans="1:16" hidden="1" x14ac:dyDescent="0.25">
      <c r="A122" s="112">
        <v>2270</v>
      </c>
      <c r="B122" s="57" t="s">
        <v>107</v>
      </c>
      <c r="C122" s="58">
        <f t="shared" si="98"/>
        <v>0</v>
      </c>
      <c r="D122" s="226">
        <f>SUM(D123:D127)</f>
        <v>0</v>
      </c>
      <c r="E122" s="447">
        <f t="shared" ref="E122:F122" si="143">SUM(E123:E127)</f>
        <v>0</v>
      </c>
      <c r="F122" s="404">
        <f t="shared" si="143"/>
        <v>0</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v>0</v>
      </c>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v>0</v>
      </c>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5">
      <c r="A125" s="38">
        <v>2275</v>
      </c>
      <c r="B125" s="57" t="s">
        <v>109</v>
      </c>
      <c r="C125" s="58">
        <f t="shared" si="98"/>
        <v>0</v>
      </c>
      <c r="D125" s="225">
        <v>0</v>
      </c>
      <c r="E125" s="446"/>
      <c r="F125" s="404">
        <f t="shared" si="147"/>
        <v>0</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v>0</v>
      </c>
      <c r="E126" s="446"/>
      <c r="F126" s="404">
        <f t="shared" si="147"/>
        <v>0</v>
      </c>
      <c r="G126" s="225"/>
      <c r="H126" s="257"/>
      <c r="I126" s="114">
        <f t="shared" si="148"/>
        <v>0</v>
      </c>
      <c r="J126" s="257"/>
      <c r="K126" s="60"/>
      <c r="L126" s="114">
        <f t="shared" si="149"/>
        <v>0</v>
      </c>
      <c r="M126" s="320"/>
      <c r="N126" s="60"/>
      <c r="O126" s="114">
        <f t="shared" si="150"/>
        <v>0</v>
      </c>
      <c r="P126" s="111"/>
    </row>
    <row r="127" spans="1:16" ht="24" hidden="1" x14ac:dyDescent="0.25">
      <c r="A127" s="38">
        <v>2279</v>
      </c>
      <c r="B127" s="57" t="s">
        <v>111</v>
      </c>
      <c r="C127" s="58">
        <f t="shared" si="98"/>
        <v>0</v>
      </c>
      <c r="D127" s="225">
        <v>0</v>
      </c>
      <c r="E127" s="446"/>
      <c r="F127" s="404">
        <f t="shared" si="147"/>
        <v>0</v>
      </c>
      <c r="G127" s="225"/>
      <c r="H127" s="257"/>
      <c r="I127" s="114">
        <f t="shared" si="148"/>
        <v>0</v>
      </c>
      <c r="J127" s="257"/>
      <c r="K127" s="60"/>
      <c r="L127" s="114">
        <f t="shared" si="149"/>
        <v>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v>0</v>
      </c>
      <c r="E129" s="446"/>
      <c r="F129" s="404">
        <f>D129+E129</f>
        <v>0</v>
      </c>
      <c r="G129" s="225"/>
      <c r="H129" s="257"/>
      <c r="I129" s="114">
        <f>G129+H129</f>
        <v>0</v>
      </c>
      <c r="J129" s="257"/>
      <c r="K129" s="60"/>
      <c r="L129" s="114">
        <f>J129+K129</f>
        <v>0</v>
      </c>
      <c r="M129" s="320"/>
      <c r="N129" s="60"/>
      <c r="O129" s="114">
        <f>M129+N129</f>
        <v>0</v>
      </c>
      <c r="P129" s="111"/>
    </row>
    <row r="130" spans="1:16" ht="38.25" hidden="1" customHeight="1" x14ac:dyDescent="0.25">
      <c r="A130" s="45">
        <v>2300</v>
      </c>
      <c r="B130" s="105" t="s">
        <v>113</v>
      </c>
      <c r="C130" s="46">
        <f t="shared" si="98"/>
        <v>0</v>
      </c>
      <c r="D130" s="223">
        <f>SUM(D131,D136,D140,D141,D144,D151,D159,D160,D163)</f>
        <v>0</v>
      </c>
      <c r="E130" s="441">
        <f t="shared" ref="E130:F130" si="152">SUM(E131,E136,E140,E141,E144,E151,E159,E160,E163)</f>
        <v>0</v>
      </c>
      <c r="F130" s="408">
        <f t="shared" si="152"/>
        <v>0</v>
      </c>
      <c r="G130" s="223">
        <f>SUM(G131,G136,G140,G141,G144,G151,G159,G160,G163)</f>
        <v>0</v>
      </c>
      <c r="H130" s="106">
        <f t="shared" ref="H130:I130" si="153">SUM(H131,H136,H140,H141,H144,H151,H159,H160,H163)</f>
        <v>0</v>
      </c>
      <c r="I130" s="117">
        <f t="shared" si="153"/>
        <v>0</v>
      </c>
      <c r="J130" s="106">
        <f>SUM(J131,J136,J140,J141,J144,J151,J159,J160,J163)</f>
        <v>0</v>
      </c>
      <c r="K130" s="50">
        <f t="shared" ref="K130:L130" si="154">SUM(K131,K136,K140,K141,K144,K151,K159,K160,K163)</f>
        <v>0</v>
      </c>
      <c r="L130" s="117">
        <f t="shared" si="154"/>
        <v>0</v>
      </c>
      <c r="M130" s="46">
        <f>SUM(M131,M136,M140,M141,M144,M151,M159,M160,M163)</f>
        <v>0</v>
      </c>
      <c r="N130" s="50">
        <f t="shared" ref="N130:O130" si="155">SUM(N131,N136,N140,N141,N144,N151,N159,N160,N163)</f>
        <v>0</v>
      </c>
      <c r="O130" s="117">
        <f t="shared" si="155"/>
        <v>0</v>
      </c>
      <c r="P130" s="122"/>
    </row>
    <row r="131" spans="1:16" ht="24" hidden="1" x14ac:dyDescent="0.25">
      <c r="A131" s="736">
        <v>2310</v>
      </c>
      <c r="B131" s="52" t="s">
        <v>114</v>
      </c>
      <c r="C131" s="53">
        <f t="shared" si="98"/>
        <v>0</v>
      </c>
      <c r="D131" s="228">
        <f t="shared" ref="D131:O131" si="156">SUM(D132:D135)</f>
        <v>0</v>
      </c>
      <c r="E131" s="449">
        <f t="shared" si="156"/>
        <v>0</v>
      </c>
      <c r="F131" s="445">
        <f t="shared" si="156"/>
        <v>0</v>
      </c>
      <c r="G131" s="228">
        <f t="shared" si="156"/>
        <v>0</v>
      </c>
      <c r="H131" s="259">
        <f t="shared" si="156"/>
        <v>0</v>
      </c>
      <c r="I131" s="119">
        <f t="shared" si="156"/>
        <v>0</v>
      </c>
      <c r="J131" s="259">
        <f t="shared" si="156"/>
        <v>0</v>
      </c>
      <c r="K131" s="118">
        <f t="shared" si="156"/>
        <v>0</v>
      </c>
      <c r="L131" s="119">
        <f t="shared" si="156"/>
        <v>0</v>
      </c>
      <c r="M131" s="53">
        <f t="shared" si="156"/>
        <v>0</v>
      </c>
      <c r="N131" s="118">
        <f t="shared" si="156"/>
        <v>0</v>
      </c>
      <c r="O131" s="119">
        <f t="shared" si="156"/>
        <v>0</v>
      </c>
      <c r="P131" s="110"/>
    </row>
    <row r="132" spans="1:16" hidden="1" x14ac:dyDescent="0.25">
      <c r="A132" s="38">
        <v>2311</v>
      </c>
      <c r="B132" s="57" t="s">
        <v>115</v>
      </c>
      <c r="C132" s="58">
        <f t="shared" si="98"/>
        <v>0</v>
      </c>
      <c r="D132" s="225">
        <v>0</v>
      </c>
      <c r="E132" s="446"/>
      <c r="F132" s="404">
        <f t="shared" ref="F132:F135" si="157">D132+E132</f>
        <v>0</v>
      </c>
      <c r="G132" s="225"/>
      <c r="H132" s="257"/>
      <c r="I132" s="114">
        <f t="shared" ref="I132:I135" si="158">G132+H132</f>
        <v>0</v>
      </c>
      <c r="J132" s="257"/>
      <c r="K132" s="60"/>
      <c r="L132" s="114">
        <f t="shared" ref="L132:L135" si="159">J132+K132</f>
        <v>0</v>
      </c>
      <c r="M132" s="320"/>
      <c r="N132" s="60"/>
      <c r="O132" s="114">
        <f t="shared" ref="O132:O135" si="160">M132+N132</f>
        <v>0</v>
      </c>
      <c r="P132" s="111"/>
    </row>
    <row r="133" spans="1:16" hidden="1" x14ac:dyDescent="0.25">
      <c r="A133" s="38">
        <v>2312</v>
      </c>
      <c r="B133" s="57" t="s">
        <v>116</v>
      </c>
      <c r="C133" s="58">
        <f t="shared" si="98"/>
        <v>0</v>
      </c>
      <c r="D133" s="225">
        <v>0</v>
      </c>
      <c r="E133" s="446"/>
      <c r="F133" s="404">
        <f t="shared" si="157"/>
        <v>0</v>
      </c>
      <c r="G133" s="225"/>
      <c r="H133" s="257"/>
      <c r="I133" s="114">
        <f t="shared" si="158"/>
        <v>0</v>
      </c>
      <c r="J133" s="257"/>
      <c r="K133" s="60"/>
      <c r="L133" s="114">
        <f t="shared" si="159"/>
        <v>0</v>
      </c>
      <c r="M133" s="320"/>
      <c r="N133" s="60"/>
      <c r="O133" s="114">
        <f t="shared" si="160"/>
        <v>0</v>
      </c>
      <c r="P133" s="111"/>
    </row>
    <row r="134" spans="1:16" hidden="1" x14ac:dyDescent="0.25">
      <c r="A134" s="38">
        <v>2313</v>
      </c>
      <c r="B134" s="57" t="s">
        <v>117</v>
      </c>
      <c r="C134" s="58">
        <f t="shared" si="98"/>
        <v>0</v>
      </c>
      <c r="D134" s="225">
        <v>0</v>
      </c>
      <c r="E134" s="446"/>
      <c r="F134" s="404">
        <f t="shared" si="157"/>
        <v>0</v>
      </c>
      <c r="G134" s="225"/>
      <c r="H134" s="257"/>
      <c r="I134" s="114">
        <f t="shared" si="158"/>
        <v>0</v>
      </c>
      <c r="J134" s="257"/>
      <c r="K134" s="60"/>
      <c r="L134" s="114">
        <f t="shared" si="159"/>
        <v>0</v>
      </c>
      <c r="M134" s="320"/>
      <c r="N134" s="60"/>
      <c r="O134" s="114">
        <f t="shared" si="160"/>
        <v>0</v>
      </c>
      <c r="P134" s="111"/>
    </row>
    <row r="135" spans="1:16" ht="36" hidden="1" customHeight="1" x14ac:dyDescent="0.25">
      <c r="A135" s="38">
        <v>2314</v>
      </c>
      <c r="B135" s="57" t="s">
        <v>291</v>
      </c>
      <c r="C135" s="58">
        <f t="shared" si="98"/>
        <v>0</v>
      </c>
      <c r="D135" s="225">
        <v>0</v>
      </c>
      <c r="E135" s="446"/>
      <c r="F135" s="404">
        <f t="shared" si="157"/>
        <v>0</v>
      </c>
      <c r="G135" s="225"/>
      <c r="H135" s="257"/>
      <c r="I135" s="114">
        <f t="shared" si="158"/>
        <v>0</v>
      </c>
      <c r="J135" s="257"/>
      <c r="K135" s="60"/>
      <c r="L135" s="114">
        <f t="shared" si="159"/>
        <v>0</v>
      </c>
      <c r="M135" s="320"/>
      <c r="N135" s="60"/>
      <c r="O135" s="114">
        <f t="shared" si="160"/>
        <v>0</v>
      </c>
      <c r="P135" s="111"/>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v>0</v>
      </c>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hidden="1" x14ac:dyDescent="0.25">
      <c r="A138" s="38">
        <v>2322</v>
      </c>
      <c r="B138" s="57" t="s">
        <v>120</v>
      </c>
      <c r="C138" s="58">
        <f t="shared" si="98"/>
        <v>0</v>
      </c>
      <c r="D138" s="225">
        <v>0</v>
      </c>
      <c r="E138" s="446"/>
      <c r="F138" s="404">
        <f t="shared" si="165"/>
        <v>0</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v>0</v>
      </c>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v>0</v>
      </c>
      <c r="E140" s="446"/>
      <c r="F140" s="404">
        <f t="shared" si="165"/>
        <v>0</v>
      </c>
      <c r="G140" s="225"/>
      <c r="H140" s="257"/>
      <c r="I140" s="114">
        <f t="shared" si="166"/>
        <v>0</v>
      </c>
      <c r="J140" s="257"/>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v>0</v>
      </c>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v>0</v>
      </c>
      <c r="E143" s="446"/>
      <c r="F143" s="404">
        <f t="shared" si="173"/>
        <v>0</v>
      </c>
      <c r="G143" s="225"/>
      <c r="H143" s="257"/>
      <c r="I143" s="114">
        <f t="shared" si="174"/>
        <v>0</v>
      </c>
      <c r="J143" s="257"/>
      <c r="K143" s="60"/>
      <c r="L143" s="114">
        <f t="shared" si="175"/>
        <v>0</v>
      </c>
      <c r="M143" s="320"/>
      <c r="N143" s="60"/>
      <c r="O143" s="114">
        <f t="shared" si="176"/>
        <v>0</v>
      </c>
      <c r="P143" s="111"/>
    </row>
    <row r="144" spans="1:16" ht="24" hidden="1" x14ac:dyDescent="0.25">
      <c r="A144" s="107">
        <v>2350</v>
      </c>
      <c r="B144" s="78" t="s">
        <v>125</v>
      </c>
      <c r="C144" s="84">
        <f t="shared" si="98"/>
        <v>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0</v>
      </c>
      <c r="K144" s="108">
        <f t="shared" ref="K144:L144" si="179">SUM(K145:K150)</f>
        <v>0</v>
      </c>
      <c r="L144" s="109">
        <f t="shared" si="179"/>
        <v>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v>0</v>
      </c>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hidden="1" x14ac:dyDescent="0.25">
      <c r="A146" s="38">
        <v>2352</v>
      </c>
      <c r="B146" s="57" t="s">
        <v>127</v>
      </c>
      <c r="C146" s="58">
        <f t="shared" si="98"/>
        <v>0</v>
      </c>
      <c r="D146" s="225">
        <v>0</v>
      </c>
      <c r="E146" s="446"/>
      <c r="F146" s="404">
        <f t="shared" si="181"/>
        <v>0</v>
      </c>
      <c r="G146" s="225"/>
      <c r="H146" s="257"/>
      <c r="I146" s="114">
        <f t="shared" si="182"/>
        <v>0</v>
      </c>
      <c r="J146" s="257"/>
      <c r="K146" s="60"/>
      <c r="L146" s="114">
        <f t="shared" si="183"/>
        <v>0</v>
      </c>
      <c r="M146" s="320"/>
      <c r="N146" s="60"/>
      <c r="O146" s="114">
        <f t="shared" si="184"/>
        <v>0</v>
      </c>
      <c r="P146" s="111"/>
    </row>
    <row r="147" spans="1:16" ht="24" hidden="1" x14ac:dyDescent="0.25">
      <c r="A147" s="38">
        <v>2353</v>
      </c>
      <c r="B147" s="57" t="s">
        <v>128</v>
      </c>
      <c r="C147" s="58">
        <f t="shared" si="98"/>
        <v>0</v>
      </c>
      <c r="D147" s="225">
        <v>0</v>
      </c>
      <c r="E147" s="446"/>
      <c r="F147" s="404">
        <f t="shared" si="181"/>
        <v>0</v>
      </c>
      <c r="G147" s="225"/>
      <c r="H147" s="257"/>
      <c r="I147" s="114">
        <f t="shared" si="182"/>
        <v>0</v>
      </c>
      <c r="J147" s="257"/>
      <c r="K147" s="60"/>
      <c r="L147" s="114">
        <f t="shared" si="183"/>
        <v>0</v>
      </c>
      <c r="M147" s="320"/>
      <c r="N147" s="60"/>
      <c r="O147" s="114">
        <f t="shared" si="184"/>
        <v>0</v>
      </c>
      <c r="P147" s="111"/>
    </row>
    <row r="148" spans="1:16" ht="24" hidden="1" x14ac:dyDescent="0.25">
      <c r="A148" s="38">
        <v>2354</v>
      </c>
      <c r="B148" s="57" t="s">
        <v>129</v>
      </c>
      <c r="C148" s="58">
        <f t="shared" si="98"/>
        <v>0</v>
      </c>
      <c r="D148" s="225">
        <v>0</v>
      </c>
      <c r="E148" s="446"/>
      <c r="F148" s="404">
        <f t="shared" si="181"/>
        <v>0</v>
      </c>
      <c r="G148" s="225"/>
      <c r="H148" s="257"/>
      <c r="I148" s="114">
        <f t="shared" si="182"/>
        <v>0</v>
      </c>
      <c r="J148" s="257"/>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v>0</v>
      </c>
      <c r="E149" s="446"/>
      <c r="F149" s="404">
        <f t="shared" si="181"/>
        <v>0</v>
      </c>
      <c r="G149" s="225"/>
      <c r="H149" s="257"/>
      <c r="I149" s="114">
        <f t="shared" si="182"/>
        <v>0</v>
      </c>
      <c r="J149" s="257"/>
      <c r="K149" s="60"/>
      <c r="L149" s="114">
        <f t="shared" si="183"/>
        <v>0</v>
      </c>
      <c r="M149" s="320"/>
      <c r="N149" s="60"/>
      <c r="O149" s="114">
        <f t="shared" si="184"/>
        <v>0</v>
      </c>
      <c r="P149" s="111"/>
    </row>
    <row r="150" spans="1:16" ht="24" hidden="1" x14ac:dyDescent="0.25">
      <c r="A150" s="38">
        <v>2359</v>
      </c>
      <c r="B150" s="57" t="s">
        <v>131</v>
      </c>
      <c r="C150" s="58">
        <f t="shared" si="185"/>
        <v>0</v>
      </c>
      <c r="D150" s="225">
        <v>0</v>
      </c>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v>0</v>
      </c>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v>0</v>
      </c>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v>0</v>
      </c>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v>0</v>
      </c>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v>0</v>
      </c>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v>0</v>
      </c>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v>0</v>
      </c>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5">
      <c r="A159" s="107">
        <v>2370</v>
      </c>
      <c r="B159" s="78" t="s">
        <v>140</v>
      </c>
      <c r="C159" s="84">
        <f t="shared" si="185"/>
        <v>0</v>
      </c>
      <c r="D159" s="227">
        <v>0</v>
      </c>
      <c r="E159" s="448"/>
      <c r="F159" s="443">
        <f t="shared" si="190"/>
        <v>0</v>
      </c>
      <c r="G159" s="227"/>
      <c r="H159" s="258"/>
      <c r="I159" s="109">
        <f t="shared" si="191"/>
        <v>0</v>
      </c>
      <c r="J159" s="258"/>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v>0</v>
      </c>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v>0</v>
      </c>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v>0</v>
      </c>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v>0</v>
      </c>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v>0</v>
      </c>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v>0</v>
      </c>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v>0</v>
      </c>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v>0</v>
      </c>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v>0</v>
      </c>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v>0</v>
      </c>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v>0</v>
      </c>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v>0</v>
      </c>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v>0</v>
      </c>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v>0</v>
      </c>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v>0</v>
      </c>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v>0</v>
      </c>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v>0</v>
      </c>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v>0</v>
      </c>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v>0</v>
      </c>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v>0</v>
      </c>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v>0</v>
      </c>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v>0</v>
      </c>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286319</v>
      </c>
      <c r="D194" s="221">
        <f>SUM(D195,D230,D269)</f>
        <v>286319</v>
      </c>
      <c r="E194" s="437">
        <f t="shared" ref="E194:F194" si="251">SUM(E195,E230,E269)</f>
        <v>0</v>
      </c>
      <c r="F194" s="438">
        <f t="shared" si="251"/>
        <v>286319</v>
      </c>
      <c r="G194" s="221">
        <f>SUM(G195,G230,G269)</f>
        <v>0</v>
      </c>
      <c r="H194" s="254">
        <f t="shared" ref="H194:I194" si="252">SUM(H195,H230,H269)</f>
        <v>0</v>
      </c>
      <c r="I194" s="100">
        <f t="shared" si="252"/>
        <v>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86"/>
    </row>
    <row r="195" spans="1:16" x14ac:dyDescent="0.25">
      <c r="A195" s="101">
        <v>5000</v>
      </c>
      <c r="B195" s="101" t="s">
        <v>175</v>
      </c>
      <c r="C195" s="102">
        <f t="shared" si="185"/>
        <v>286319</v>
      </c>
      <c r="D195" s="222">
        <f>D196+D204</f>
        <v>286319</v>
      </c>
      <c r="E195" s="439">
        <f t="shared" ref="E195:F195" si="255">E196+E204</f>
        <v>0</v>
      </c>
      <c r="F195" s="440">
        <f t="shared" si="255"/>
        <v>286319</v>
      </c>
      <c r="G195" s="222">
        <f>G196+G204</f>
        <v>0</v>
      </c>
      <c r="H195" s="255">
        <f t="shared" ref="H195:I195" si="256">H196+H204</f>
        <v>0</v>
      </c>
      <c r="I195" s="104">
        <f t="shared" si="256"/>
        <v>0</v>
      </c>
      <c r="J195" s="255">
        <f>J196+J204</f>
        <v>0</v>
      </c>
      <c r="K195" s="103">
        <f t="shared" ref="K195:L195" si="257">K196+K204</f>
        <v>0</v>
      </c>
      <c r="L195" s="104">
        <f t="shared" si="257"/>
        <v>0</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v>0</v>
      </c>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v>0</v>
      </c>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v>0</v>
      </c>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v>0</v>
      </c>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v>0</v>
      </c>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v>0</v>
      </c>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286319</v>
      </c>
      <c r="D204" s="223">
        <f>D205+D215+D216+D225+D226+D227+D229</f>
        <v>286319</v>
      </c>
      <c r="E204" s="441">
        <f t="shared" ref="E204:F204" si="271">E205+E215+E216+E225+E226+E227+E229</f>
        <v>0</v>
      </c>
      <c r="F204" s="408">
        <f t="shared" si="271"/>
        <v>286319</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v>0</v>
      </c>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v>0</v>
      </c>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v>0</v>
      </c>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v>0</v>
      </c>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v>0</v>
      </c>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v>0</v>
      </c>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v>0</v>
      </c>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v>0</v>
      </c>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v>0</v>
      </c>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v>0</v>
      </c>
      <c r="E215" s="446"/>
      <c r="F215" s="404">
        <f t="shared" si="279"/>
        <v>0</v>
      </c>
      <c r="G215" s="225"/>
      <c r="H215" s="257"/>
      <c r="I215" s="114">
        <f t="shared" si="280"/>
        <v>0</v>
      </c>
      <c r="J215" s="257"/>
      <c r="K215" s="60"/>
      <c r="L215" s="114">
        <f t="shared" si="281"/>
        <v>0</v>
      </c>
      <c r="M215" s="320"/>
      <c r="N215" s="60"/>
      <c r="O215" s="114">
        <f t="shared" si="282"/>
        <v>0</v>
      </c>
      <c r="P215" s="111"/>
    </row>
    <row r="216" spans="1:16" hidden="1" x14ac:dyDescent="0.25">
      <c r="A216" s="112">
        <v>5230</v>
      </c>
      <c r="B216" s="57" t="s">
        <v>196</v>
      </c>
      <c r="C216" s="58">
        <f t="shared" si="283"/>
        <v>0</v>
      </c>
      <c r="D216" s="226">
        <f>SUM(D217:D224)</f>
        <v>0</v>
      </c>
      <c r="E216" s="447">
        <f t="shared" ref="E216:F216" si="284">SUM(E217:E224)</f>
        <v>0</v>
      </c>
      <c r="F216" s="404">
        <f t="shared" si="284"/>
        <v>0</v>
      </c>
      <c r="G216" s="226">
        <f>SUM(G217:G224)</f>
        <v>0</v>
      </c>
      <c r="H216" s="120">
        <f t="shared" ref="H216:I216" si="285">SUM(H217:H224)</f>
        <v>0</v>
      </c>
      <c r="I216" s="114">
        <f t="shared" si="285"/>
        <v>0</v>
      </c>
      <c r="J216" s="120">
        <f>SUM(J217:J224)</f>
        <v>0</v>
      </c>
      <c r="K216" s="113">
        <f t="shared" ref="K216:L216" si="286">SUM(K217:K224)</f>
        <v>0</v>
      </c>
      <c r="L216" s="114">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v>0</v>
      </c>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v>0</v>
      </c>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5">
      <c r="A219" s="38">
        <v>5233</v>
      </c>
      <c r="B219" s="57" t="s">
        <v>199</v>
      </c>
      <c r="C219" s="58">
        <f t="shared" si="283"/>
        <v>0</v>
      </c>
      <c r="D219" s="225">
        <v>0</v>
      </c>
      <c r="E219" s="446"/>
      <c r="F219" s="404">
        <f t="shared" si="288"/>
        <v>0</v>
      </c>
      <c r="G219" s="225"/>
      <c r="H219" s="257"/>
      <c r="I219" s="114">
        <f t="shared" si="289"/>
        <v>0</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v>0</v>
      </c>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v>0</v>
      </c>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v>0</v>
      </c>
      <c r="E222" s="446"/>
      <c r="F222" s="404">
        <f t="shared" si="288"/>
        <v>0</v>
      </c>
      <c r="G222" s="225"/>
      <c r="H222" s="257"/>
      <c r="I222" s="114">
        <f t="shared" si="289"/>
        <v>0</v>
      </c>
      <c r="J222" s="257"/>
      <c r="K222" s="60"/>
      <c r="L222" s="114">
        <f t="shared" si="290"/>
        <v>0</v>
      </c>
      <c r="M222" s="320"/>
      <c r="N222" s="60"/>
      <c r="O222" s="114">
        <f t="shared" si="291"/>
        <v>0</v>
      </c>
      <c r="P222" s="111"/>
    </row>
    <row r="223" spans="1:16" ht="24" hidden="1" x14ac:dyDescent="0.25">
      <c r="A223" s="38">
        <v>5238</v>
      </c>
      <c r="B223" s="57" t="s">
        <v>203</v>
      </c>
      <c r="C223" s="58">
        <f t="shared" si="283"/>
        <v>0</v>
      </c>
      <c r="D223" s="225">
        <v>0</v>
      </c>
      <c r="E223" s="446"/>
      <c r="F223" s="404">
        <f t="shared" si="288"/>
        <v>0</v>
      </c>
      <c r="G223" s="225"/>
      <c r="H223" s="257"/>
      <c r="I223" s="114">
        <f t="shared" si="289"/>
        <v>0</v>
      </c>
      <c r="J223" s="257"/>
      <c r="K223" s="60"/>
      <c r="L223" s="114">
        <f t="shared" si="290"/>
        <v>0</v>
      </c>
      <c r="M223" s="320"/>
      <c r="N223" s="60"/>
      <c r="O223" s="114">
        <f t="shared" si="291"/>
        <v>0</v>
      </c>
      <c r="P223" s="111"/>
    </row>
    <row r="224" spans="1:16" ht="24" hidden="1" x14ac:dyDescent="0.25">
      <c r="A224" s="38">
        <v>5239</v>
      </c>
      <c r="B224" s="57" t="s">
        <v>204</v>
      </c>
      <c r="C224" s="58">
        <f t="shared" si="283"/>
        <v>0</v>
      </c>
      <c r="D224" s="225">
        <v>0</v>
      </c>
      <c r="E224" s="446"/>
      <c r="F224" s="404">
        <f t="shared" si="288"/>
        <v>0</v>
      </c>
      <c r="G224" s="225"/>
      <c r="H224" s="257"/>
      <c r="I224" s="114">
        <f t="shared" si="289"/>
        <v>0</v>
      </c>
      <c r="J224" s="257"/>
      <c r="K224" s="60"/>
      <c r="L224" s="114">
        <f t="shared" si="290"/>
        <v>0</v>
      </c>
      <c r="M224" s="320"/>
      <c r="N224" s="60"/>
      <c r="O224" s="114">
        <f t="shared" si="291"/>
        <v>0</v>
      </c>
      <c r="P224" s="111"/>
    </row>
    <row r="225" spans="1:16" ht="24" hidden="1" x14ac:dyDescent="0.25">
      <c r="A225" s="112">
        <v>5240</v>
      </c>
      <c r="B225" s="57" t="s">
        <v>205</v>
      </c>
      <c r="C225" s="58">
        <f t="shared" si="283"/>
        <v>0</v>
      </c>
      <c r="D225" s="225">
        <v>0</v>
      </c>
      <c r="E225" s="446"/>
      <c r="F225" s="404">
        <f t="shared" si="288"/>
        <v>0</v>
      </c>
      <c r="G225" s="225"/>
      <c r="H225" s="257"/>
      <c r="I225" s="114">
        <f t="shared" si="289"/>
        <v>0</v>
      </c>
      <c r="J225" s="257"/>
      <c r="K225" s="60"/>
      <c r="L225" s="114">
        <f t="shared" si="290"/>
        <v>0</v>
      </c>
      <c r="M225" s="320"/>
      <c r="N225" s="60"/>
      <c r="O225" s="114">
        <f t="shared" si="291"/>
        <v>0</v>
      </c>
      <c r="P225" s="111"/>
    </row>
    <row r="226" spans="1:16" x14ac:dyDescent="0.25">
      <c r="A226" s="112">
        <v>5250</v>
      </c>
      <c r="B226" s="57" t="s">
        <v>206</v>
      </c>
      <c r="C226" s="58">
        <f t="shared" si="283"/>
        <v>286319</v>
      </c>
      <c r="D226" s="225">
        <v>286319</v>
      </c>
      <c r="E226" s="446">
        <f>-9000-23519-40959-27000-42-32443-24224+9000+23519+40959+27000+42+32443+24224</f>
        <v>0</v>
      </c>
      <c r="F226" s="404">
        <f t="shared" si="288"/>
        <v>286319</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v>0</v>
      </c>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v>0</v>
      </c>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v>0</v>
      </c>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v>0</v>
      </c>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v>0</v>
      </c>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v>0</v>
      </c>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v>0</v>
      </c>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v>0</v>
      </c>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v>0</v>
      </c>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v>0</v>
      </c>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v>0</v>
      </c>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v>0</v>
      </c>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v>0</v>
      </c>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v>0</v>
      </c>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v>0</v>
      </c>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v>0</v>
      </c>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v>0</v>
      </c>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v>0</v>
      </c>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v>0</v>
      </c>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v>0</v>
      </c>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v>0</v>
      </c>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v>0</v>
      </c>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v>0</v>
      </c>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v>0</v>
      </c>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v>0</v>
      </c>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v>0</v>
      </c>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v>0</v>
      </c>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v>0</v>
      </c>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v>0</v>
      </c>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v>0</v>
      </c>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v>0</v>
      </c>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v>0</v>
      </c>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v>0</v>
      </c>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v>0</v>
      </c>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v>0</v>
      </c>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v>0</v>
      </c>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v>0</v>
      </c>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v>0</v>
      </c>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v>0</v>
      </c>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v>0</v>
      </c>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v>0</v>
      </c>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379242</v>
      </c>
      <c r="D286" s="235">
        <f t="shared" ref="D286:O286" si="382">SUM(D283,D269,D230,D195,D187,D173,D75,D53)</f>
        <v>376211</v>
      </c>
      <c r="E286" s="459">
        <f t="shared" si="382"/>
        <v>3031</v>
      </c>
      <c r="F286" s="460">
        <f t="shared" si="382"/>
        <v>379242</v>
      </c>
      <c r="G286" s="235">
        <f t="shared" si="382"/>
        <v>0</v>
      </c>
      <c r="H286" s="172">
        <f t="shared" si="382"/>
        <v>0</v>
      </c>
      <c r="I286" s="291">
        <f t="shared" si="382"/>
        <v>0</v>
      </c>
      <c r="J286" s="172">
        <f t="shared" si="382"/>
        <v>0</v>
      </c>
      <c r="K286" s="171">
        <f t="shared" si="382"/>
        <v>0</v>
      </c>
      <c r="L286" s="291">
        <f t="shared" si="382"/>
        <v>0</v>
      </c>
      <c r="M286" s="308">
        <f t="shared" si="382"/>
        <v>0</v>
      </c>
      <c r="N286" s="171">
        <f t="shared" si="382"/>
        <v>0</v>
      </c>
      <c r="O286" s="291">
        <f t="shared" si="382"/>
        <v>0</v>
      </c>
      <c r="P286" s="388"/>
    </row>
    <row r="287" spans="1:16" s="21" customFormat="1" ht="13.5" hidden="1" thickTop="1" thickBot="1" x14ac:dyDescent="0.3">
      <c r="A287" s="951" t="s">
        <v>262</v>
      </c>
      <c r="B287" s="952"/>
      <c r="C287" s="179">
        <f t="shared" si="368"/>
        <v>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0</v>
      </c>
      <c r="L287" s="292">
        <f t="shared" si="385"/>
        <v>0</v>
      </c>
      <c r="M287" s="179">
        <f>M45-M51</f>
        <v>0</v>
      </c>
      <c r="N287" s="174">
        <f t="shared" ref="N287:O287" si="386">N45-N51</f>
        <v>0</v>
      </c>
      <c r="O287" s="292">
        <f t="shared" si="386"/>
        <v>0</v>
      </c>
      <c r="P287" s="389"/>
    </row>
    <row r="288" spans="1:16" s="21" customFormat="1" ht="12.75" hidden="1" thickTop="1" x14ac:dyDescent="0.25">
      <c r="A288" s="953" t="s">
        <v>263</v>
      </c>
      <c r="B288" s="954"/>
      <c r="C288" s="160">
        <f t="shared" si="368"/>
        <v>0</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0</v>
      </c>
      <c r="L288" s="158">
        <f t="shared" si="387"/>
        <v>0</v>
      </c>
      <c r="M288" s="160">
        <f t="shared" si="387"/>
        <v>0</v>
      </c>
      <c r="N288" s="157">
        <f t="shared" si="387"/>
        <v>0</v>
      </c>
      <c r="O288" s="158">
        <f t="shared" si="387"/>
        <v>0</v>
      </c>
      <c r="P288" s="390"/>
    </row>
    <row r="289" spans="1:16" s="21" customFormat="1" ht="13.5" hidden="1" thickTop="1" thickBot="1" x14ac:dyDescent="0.3">
      <c r="A289" s="88" t="s">
        <v>264</v>
      </c>
      <c r="B289" s="88" t="s">
        <v>265</v>
      </c>
      <c r="C289" s="89">
        <f t="shared" si="368"/>
        <v>0</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0</v>
      </c>
      <c r="L289" s="91">
        <f t="shared" si="388"/>
        <v>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TlBzaaLLBfX+yrqhpM0nkpvoERz7vzoOKDWqxhfrcJbRbWeLdH4DTPrISc3vBzXDYu6ShD3m8hHypFQlv77XwQ==" saltValue="BfXBWpGtyNFLcikzIv4QIg==" spinCount="100000" sheet="1" objects="1" scenarios="1" formatCells="0" formatColumns="0" formatRows="0"/>
  <autoFilter ref="A18:P298">
    <filterColumn colId="2">
      <filters blank="1">
        <filter val="286 319"/>
        <filter val="379 242"/>
        <filter val="92 92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26.pielikums Jūrmalas pilsētas domes
2018.gada 15.marta saistošajiem noteikumiem Nr.11
(protokols Nr.4, 28.punkts)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R314"/>
  <sheetViews>
    <sheetView view="pageLayout" zoomScaleNormal="100" workbookViewId="0">
      <selection activeCell="T6" sqref="T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695</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389</v>
      </c>
      <c r="D3" s="994"/>
      <c r="E3" s="994"/>
      <c r="F3" s="994"/>
      <c r="G3" s="994"/>
      <c r="H3" s="994"/>
      <c r="I3" s="994"/>
      <c r="J3" s="994"/>
      <c r="K3" s="994"/>
      <c r="L3" s="994"/>
      <c r="M3" s="994"/>
      <c r="N3" s="994"/>
      <c r="O3" s="994"/>
      <c r="P3" s="995"/>
      <c r="Q3" s="393"/>
    </row>
    <row r="4" spans="1:17" ht="12.75" customHeight="1" x14ac:dyDescent="0.25">
      <c r="A4" s="4" t="s">
        <v>1</v>
      </c>
      <c r="B4" s="5"/>
      <c r="C4" s="994" t="s">
        <v>390</v>
      </c>
      <c r="D4" s="994"/>
      <c r="E4" s="994"/>
      <c r="F4" s="994"/>
      <c r="G4" s="994"/>
      <c r="H4" s="994"/>
      <c r="I4" s="994"/>
      <c r="J4" s="994"/>
      <c r="K4" s="994"/>
      <c r="L4" s="994"/>
      <c r="M4" s="994"/>
      <c r="N4" s="994"/>
      <c r="O4" s="994"/>
      <c r="P4" s="995"/>
      <c r="Q4" s="393"/>
    </row>
    <row r="5" spans="1:17" ht="12.75" customHeight="1" x14ac:dyDescent="0.25">
      <c r="A5" s="2" t="s">
        <v>2</v>
      </c>
      <c r="B5" s="3"/>
      <c r="C5" s="989" t="s">
        <v>391</v>
      </c>
      <c r="D5" s="989"/>
      <c r="E5" s="989"/>
      <c r="F5" s="989"/>
      <c r="G5" s="989"/>
      <c r="H5" s="989"/>
      <c r="I5" s="989"/>
      <c r="J5" s="989"/>
      <c r="K5" s="989"/>
      <c r="L5" s="989"/>
      <c r="M5" s="989"/>
      <c r="N5" s="989"/>
      <c r="O5" s="989"/>
      <c r="P5" s="990"/>
      <c r="Q5" s="393"/>
    </row>
    <row r="6" spans="1:17" ht="12.75" customHeight="1" x14ac:dyDescent="0.25">
      <c r="A6" s="2" t="s">
        <v>3</v>
      </c>
      <c r="B6" s="3"/>
      <c r="C6" s="989" t="s">
        <v>696</v>
      </c>
      <c r="D6" s="989"/>
      <c r="E6" s="989"/>
      <c r="F6" s="989"/>
      <c r="G6" s="989"/>
      <c r="H6" s="989"/>
      <c r="I6" s="989"/>
      <c r="J6" s="989"/>
      <c r="K6" s="989"/>
      <c r="L6" s="989"/>
      <c r="M6" s="989"/>
      <c r="N6" s="989"/>
      <c r="O6" s="989"/>
      <c r="P6" s="990"/>
      <c r="Q6" s="393"/>
    </row>
    <row r="7" spans="1:17" ht="26.25" customHeight="1" x14ac:dyDescent="0.25">
      <c r="A7" s="2" t="s">
        <v>4</v>
      </c>
      <c r="B7" s="3"/>
      <c r="C7" s="994" t="s">
        <v>697</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394</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1064" t="s">
        <v>312</v>
      </c>
      <c r="F16" s="998" t="s">
        <v>14</v>
      </c>
      <c r="G16" s="978" t="s">
        <v>313</v>
      </c>
      <c r="H16" s="999" t="s">
        <v>319</v>
      </c>
      <c r="I16" s="1002" t="s">
        <v>308</v>
      </c>
      <c r="J16" s="1003" t="s">
        <v>314</v>
      </c>
      <c r="K16" s="1004" t="s">
        <v>317</v>
      </c>
      <c r="L16" s="1000" t="s">
        <v>15</v>
      </c>
      <c r="M16" s="985" t="s">
        <v>315</v>
      </c>
      <c r="N16" s="987" t="s">
        <v>316</v>
      </c>
      <c r="O16" s="981" t="s">
        <v>16</v>
      </c>
      <c r="P16" s="983" t="s">
        <v>318</v>
      </c>
    </row>
    <row r="17" spans="1:18" s="11" customFormat="1" ht="71.25" customHeight="1" thickBot="1" x14ac:dyDescent="0.3">
      <c r="A17" s="963"/>
      <c r="B17" s="965"/>
      <c r="C17" s="970"/>
      <c r="D17" s="972"/>
      <c r="E17" s="974"/>
      <c r="F17" s="976"/>
      <c r="G17" s="978"/>
      <c r="H17" s="999"/>
      <c r="I17" s="1002"/>
      <c r="J17" s="958"/>
      <c r="K17" s="1005"/>
      <c r="L17" s="1001"/>
      <c r="M17" s="986"/>
      <c r="N17" s="988"/>
      <c r="O17" s="982"/>
      <c r="P17" s="984"/>
    </row>
    <row r="18" spans="1:18" s="11" customFormat="1" ht="9.75" customHeight="1" thickTop="1" x14ac:dyDescent="0.25">
      <c r="A18" s="12" t="s">
        <v>17</v>
      </c>
      <c r="B18" s="12">
        <v>2</v>
      </c>
      <c r="C18" s="13">
        <v>3</v>
      </c>
      <c r="D18" s="204">
        <v>4</v>
      </c>
      <c r="E18" s="395">
        <v>5</v>
      </c>
      <c r="F18" s="12">
        <v>6</v>
      </c>
      <c r="G18" s="204">
        <v>7</v>
      </c>
      <c r="H18" s="190">
        <v>8</v>
      </c>
      <c r="I18" s="12">
        <v>9</v>
      </c>
      <c r="J18" s="239">
        <v>10</v>
      </c>
      <c r="K18" s="395">
        <v>11</v>
      </c>
      <c r="L18" s="12">
        <v>12</v>
      </c>
      <c r="M18" s="13">
        <v>13</v>
      </c>
      <c r="N18" s="14">
        <v>14</v>
      </c>
      <c r="O18" s="15">
        <v>15</v>
      </c>
      <c r="P18" s="15">
        <v>16</v>
      </c>
    </row>
    <row r="19" spans="1:18" s="21" customFormat="1" x14ac:dyDescent="0.25">
      <c r="A19" s="16"/>
      <c r="B19" s="17" t="s">
        <v>18</v>
      </c>
      <c r="C19" s="18"/>
      <c r="D19" s="205"/>
      <c r="E19" s="396"/>
      <c r="F19" s="97"/>
      <c r="G19" s="205"/>
      <c r="H19" s="503"/>
      <c r="I19" s="97"/>
      <c r="J19" s="240"/>
      <c r="K19" s="396"/>
      <c r="L19" s="97"/>
      <c r="M19" s="309"/>
      <c r="N19" s="19"/>
      <c r="O19" s="346"/>
      <c r="P19" s="20"/>
    </row>
    <row r="20" spans="1:18" s="21" customFormat="1" ht="12.75" thickBot="1" x14ac:dyDescent="0.3">
      <c r="A20" s="22"/>
      <c r="B20" s="23" t="s">
        <v>19</v>
      </c>
      <c r="C20" s="24">
        <f>F20+I20+L20+O20</f>
        <v>945238</v>
      </c>
      <c r="D20" s="206">
        <f>SUM(D21,D24,D25,D41,D43)</f>
        <v>944038</v>
      </c>
      <c r="E20" s="397">
        <f>SUM(E21,E24,E25,E41,E43)</f>
        <v>1200</v>
      </c>
      <c r="F20" s="398">
        <f>SUM(F21,F24,F25,F41,F43)</f>
        <v>945238</v>
      </c>
      <c r="G20" s="206">
        <f>SUM(G21,G24,G43)</f>
        <v>0</v>
      </c>
      <c r="H20" s="191">
        <f>SUM(H21,H24,H43)</f>
        <v>0</v>
      </c>
      <c r="I20" s="398">
        <f>SUM(I21,I24,I43)</f>
        <v>0</v>
      </c>
      <c r="J20" s="241">
        <f>SUM(J21,J26,J43)</f>
        <v>0</v>
      </c>
      <c r="K20" s="397">
        <f>SUM(K21,K26,K43)</f>
        <v>0</v>
      </c>
      <c r="L20" s="398">
        <f>SUM(L21,L26,L43)</f>
        <v>0</v>
      </c>
      <c r="M20" s="24">
        <f>SUM(M21,M45)</f>
        <v>0</v>
      </c>
      <c r="N20" s="25">
        <f>SUM(N21,N45)</f>
        <v>0</v>
      </c>
      <c r="O20" s="26">
        <f>SUM(O21,O45)</f>
        <v>0</v>
      </c>
      <c r="P20" s="329"/>
      <c r="R20" s="200"/>
    </row>
    <row r="21" spans="1:18" ht="12.75" hidden="1" thickTop="1" x14ac:dyDescent="0.25">
      <c r="A21" s="27"/>
      <c r="B21" s="28" t="s">
        <v>20</v>
      </c>
      <c r="C21" s="29">
        <f t="shared" ref="C21:C84" si="0">F21+I21+L21+O21</f>
        <v>0</v>
      </c>
      <c r="D21" s="207">
        <f t="shared" ref="D21:O21" si="1">SUM(D22:D23)</f>
        <v>0</v>
      </c>
      <c r="E21" s="30">
        <f t="shared" si="1"/>
        <v>0</v>
      </c>
      <c r="F21" s="31">
        <f t="shared" si="1"/>
        <v>0</v>
      </c>
      <c r="G21" s="207">
        <f t="shared" si="1"/>
        <v>0</v>
      </c>
      <c r="H21" s="242">
        <f t="shared" si="1"/>
        <v>0</v>
      </c>
      <c r="I21" s="31">
        <f t="shared" si="1"/>
        <v>0</v>
      </c>
      <c r="J21" s="242">
        <f t="shared" si="1"/>
        <v>0</v>
      </c>
      <c r="K21" s="30">
        <f t="shared" si="1"/>
        <v>0</v>
      </c>
      <c r="L21" s="192">
        <f t="shared" si="1"/>
        <v>0</v>
      </c>
      <c r="M21" s="29">
        <f t="shared" si="1"/>
        <v>0</v>
      </c>
      <c r="N21" s="30">
        <f t="shared" si="1"/>
        <v>0</v>
      </c>
      <c r="O21" s="31">
        <f t="shared" si="1"/>
        <v>0</v>
      </c>
      <c r="P21" s="330"/>
      <c r="R21" s="200"/>
    </row>
    <row r="22" spans="1:18" ht="12.75" hidden="1" thickTop="1" x14ac:dyDescent="0.25">
      <c r="A22" s="32"/>
      <c r="B22" s="33" t="s">
        <v>21</v>
      </c>
      <c r="C22" s="34">
        <f t="shared" si="0"/>
        <v>0</v>
      </c>
      <c r="D22" s="208"/>
      <c r="E22" s="35"/>
      <c r="F22" s="347">
        <f>D22+E22</f>
        <v>0</v>
      </c>
      <c r="G22" s="208"/>
      <c r="H22" s="243"/>
      <c r="I22" s="347">
        <f>G22+H22</f>
        <v>0</v>
      </c>
      <c r="J22" s="243"/>
      <c r="K22" s="35"/>
      <c r="L22" s="193">
        <f>J22+K22</f>
        <v>0</v>
      </c>
      <c r="M22" s="310"/>
      <c r="N22" s="35"/>
      <c r="O22" s="347">
        <f>M22+N22</f>
        <v>0</v>
      </c>
      <c r="P22" s="36"/>
      <c r="R22" s="200"/>
    </row>
    <row r="23" spans="1:18" ht="12.75" hidden="1" thickTop="1" x14ac:dyDescent="0.25">
      <c r="A23" s="37"/>
      <c r="B23" s="38" t="s">
        <v>22</v>
      </c>
      <c r="C23" s="39">
        <f t="shared" si="0"/>
        <v>0</v>
      </c>
      <c r="D23" s="209"/>
      <c r="E23" s="40"/>
      <c r="F23" s="114">
        <f>D23+E23</f>
        <v>0</v>
      </c>
      <c r="G23" s="209"/>
      <c r="H23" s="244"/>
      <c r="I23" s="303">
        <f>G23+H23</f>
        <v>0</v>
      </c>
      <c r="J23" s="244"/>
      <c r="K23" s="40"/>
      <c r="L23" s="194">
        <f>J23+K23</f>
        <v>0</v>
      </c>
      <c r="M23" s="358"/>
      <c r="N23" s="40"/>
      <c r="O23" s="303">
        <f>M23+N23</f>
        <v>0</v>
      </c>
      <c r="P23" s="381"/>
      <c r="R23" s="200"/>
    </row>
    <row r="24" spans="1:18" s="21" customFormat="1" ht="25.5" thickTop="1" thickBot="1" x14ac:dyDescent="0.3">
      <c r="A24" s="41">
        <v>19300</v>
      </c>
      <c r="B24" s="41" t="s">
        <v>304</v>
      </c>
      <c r="C24" s="42">
        <f>F24+I24</f>
        <v>945238</v>
      </c>
      <c r="D24" s="210">
        <f>944038</f>
        <v>944038</v>
      </c>
      <c r="E24" s="405">
        <f>-101297-10360-29883-24189-2854+1200-12721-34352-52035-25634-36612-24879-60077-16898-13343-1070+101297+10360+29883+24189+2854+12721+34352+52035+25634+36612+24879+60077+16898+13343+1070</f>
        <v>1200</v>
      </c>
      <c r="F24" s="406">
        <f>D24+E24</f>
        <v>945238</v>
      </c>
      <c r="G24" s="210"/>
      <c r="H24" s="504"/>
      <c r="I24" s="406">
        <f>G24+H24</f>
        <v>0</v>
      </c>
      <c r="J24" s="286" t="s">
        <v>23</v>
      </c>
      <c r="K24" s="505" t="s">
        <v>23</v>
      </c>
      <c r="L24" s="512" t="s">
        <v>23</v>
      </c>
      <c r="M24" s="311" t="s">
        <v>23</v>
      </c>
      <c r="N24" s="43" t="s">
        <v>23</v>
      </c>
      <c r="O24" s="44" t="s">
        <v>23</v>
      </c>
      <c r="P24" s="331"/>
      <c r="R24" s="200"/>
    </row>
    <row r="25" spans="1:18" s="21" customFormat="1" ht="24.75" hidden="1" thickTop="1" x14ac:dyDescent="0.25">
      <c r="A25" s="182"/>
      <c r="B25" s="45" t="s">
        <v>24</v>
      </c>
      <c r="C25" s="46">
        <f>F25</f>
        <v>0</v>
      </c>
      <c r="D25" s="211"/>
      <c r="E25" s="47"/>
      <c r="F25" s="117">
        <f>D25+E25</f>
        <v>0</v>
      </c>
      <c r="G25" s="212" t="s">
        <v>23</v>
      </c>
      <c r="H25" s="246" t="s">
        <v>23</v>
      </c>
      <c r="I25" s="49" t="s">
        <v>23</v>
      </c>
      <c r="J25" s="246" t="s">
        <v>23</v>
      </c>
      <c r="K25" s="48" t="s">
        <v>23</v>
      </c>
      <c r="L25" s="293" t="s">
        <v>23</v>
      </c>
      <c r="M25" s="312" t="s">
        <v>23</v>
      </c>
      <c r="N25" s="48" t="s">
        <v>23</v>
      </c>
      <c r="O25" s="49" t="s">
        <v>23</v>
      </c>
      <c r="P25" s="332"/>
      <c r="R25" s="200"/>
    </row>
    <row r="26" spans="1:18" s="21" customFormat="1" ht="36.75" hidden="1" thickTop="1" x14ac:dyDescent="0.25">
      <c r="A26" s="45">
        <v>21300</v>
      </c>
      <c r="B26" s="45" t="s">
        <v>305</v>
      </c>
      <c r="C26" s="46">
        <f>L26</f>
        <v>0</v>
      </c>
      <c r="D26" s="212" t="s">
        <v>23</v>
      </c>
      <c r="E26" s="48" t="s">
        <v>23</v>
      </c>
      <c r="F26" s="49" t="s">
        <v>23</v>
      </c>
      <c r="G26" s="212" t="s">
        <v>23</v>
      </c>
      <c r="H26" s="246" t="s">
        <v>23</v>
      </c>
      <c r="I26" s="49" t="s">
        <v>23</v>
      </c>
      <c r="J26" s="106">
        <f>SUM(J27,J31,J33,J36)</f>
        <v>0</v>
      </c>
      <c r="K26" s="50">
        <f>SUM(K27,K31,K33,K36)</f>
        <v>0</v>
      </c>
      <c r="L26" s="125">
        <f>SUM(L27,L31,L33,L36)</f>
        <v>0</v>
      </c>
      <c r="M26" s="312" t="s">
        <v>23</v>
      </c>
      <c r="N26" s="48" t="s">
        <v>23</v>
      </c>
      <c r="O26" s="49" t="s">
        <v>23</v>
      </c>
      <c r="P26" s="332"/>
      <c r="R26" s="200"/>
    </row>
    <row r="27" spans="1:18" s="21" customFormat="1" ht="24.75" hidden="1" thickTop="1" x14ac:dyDescent="0.25">
      <c r="A27" s="51">
        <v>21350</v>
      </c>
      <c r="B27" s="45" t="s">
        <v>25</v>
      </c>
      <c r="C27" s="46">
        <f t="shared" ref="C27:C40" si="2">L27</f>
        <v>0</v>
      </c>
      <c r="D27" s="212" t="s">
        <v>23</v>
      </c>
      <c r="E27" s="48" t="s">
        <v>23</v>
      </c>
      <c r="F27" s="49" t="s">
        <v>23</v>
      </c>
      <c r="G27" s="212" t="s">
        <v>23</v>
      </c>
      <c r="H27" s="246" t="s">
        <v>23</v>
      </c>
      <c r="I27" s="49" t="s">
        <v>23</v>
      </c>
      <c r="J27" s="106">
        <f>SUM(J28:J30)</f>
        <v>0</v>
      </c>
      <c r="K27" s="50">
        <f>SUM(K28:K30)</f>
        <v>0</v>
      </c>
      <c r="L27" s="125">
        <f>SUM(L28:L30)</f>
        <v>0</v>
      </c>
      <c r="M27" s="312" t="s">
        <v>23</v>
      </c>
      <c r="N27" s="48" t="s">
        <v>23</v>
      </c>
      <c r="O27" s="49" t="s">
        <v>23</v>
      </c>
      <c r="P27" s="332"/>
      <c r="R27" s="200"/>
    </row>
    <row r="28" spans="1:18" ht="12.75" hidden="1" thickTop="1" x14ac:dyDescent="0.25">
      <c r="A28" s="32">
        <v>21351</v>
      </c>
      <c r="B28" s="52" t="s">
        <v>26</v>
      </c>
      <c r="C28" s="53">
        <f t="shared" si="2"/>
        <v>0</v>
      </c>
      <c r="D28" s="213" t="s">
        <v>23</v>
      </c>
      <c r="E28" s="54" t="s">
        <v>23</v>
      </c>
      <c r="F28" s="56" t="s">
        <v>23</v>
      </c>
      <c r="G28" s="213" t="s">
        <v>23</v>
      </c>
      <c r="H28" s="247" t="s">
        <v>23</v>
      </c>
      <c r="I28" s="56" t="s">
        <v>23</v>
      </c>
      <c r="J28" s="256"/>
      <c r="K28" s="55"/>
      <c r="L28" s="193">
        <f>J28+K28</f>
        <v>0</v>
      </c>
      <c r="M28" s="313" t="s">
        <v>23</v>
      </c>
      <c r="N28" s="54" t="s">
        <v>23</v>
      </c>
      <c r="O28" s="56" t="s">
        <v>23</v>
      </c>
      <c r="P28" s="333"/>
      <c r="R28" s="200"/>
    </row>
    <row r="29" spans="1:18" ht="12.75" hidden="1" thickTop="1" x14ac:dyDescent="0.25">
      <c r="A29" s="37">
        <v>21352</v>
      </c>
      <c r="B29" s="57" t="s">
        <v>27</v>
      </c>
      <c r="C29" s="58">
        <f t="shared" si="2"/>
        <v>0</v>
      </c>
      <c r="D29" s="214" t="s">
        <v>23</v>
      </c>
      <c r="E29" s="59" t="s">
        <v>23</v>
      </c>
      <c r="F29" s="61" t="s">
        <v>23</v>
      </c>
      <c r="G29" s="214" t="s">
        <v>23</v>
      </c>
      <c r="H29" s="248" t="s">
        <v>23</v>
      </c>
      <c r="I29" s="61" t="s">
        <v>23</v>
      </c>
      <c r="J29" s="257"/>
      <c r="K29" s="60"/>
      <c r="L29" s="194">
        <f>J29+K29</f>
        <v>0</v>
      </c>
      <c r="M29" s="314" t="s">
        <v>23</v>
      </c>
      <c r="N29" s="59" t="s">
        <v>23</v>
      </c>
      <c r="O29" s="61" t="s">
        <v>23</v>
      </c>
      <c r="P29" s="334"/>
      <c r="R29" s="200"/>
    </row>
    <row r="30" spans="1:18" ht="24.75" hidden="1" thickTop="1" x14ac:dyDescent="0.25">
      <c r="A30" s="37">
        <v>21359</v>
      </c>
      <c r="B30" s="57" t="s">
        <v>28</v>
      </c>
      <c r="C30" s="58">
        <f t="shared" si="2"/>
        <v>0</v>
      </c>
      <c r="D30" s="214" t="s">
        <v>23</v>
      </c>
      <c r="E30" s="59" t="s">
        <v>23</v>
      </c>
      <c r="F30" s="61" t="s">
        <v>23</v>
      </c>
      <c r="G30" s="214" t="s">
        <v>23</v>
      </c>
      <c r="H30" s="248" t="s">
        <v>23</v>
      </c>
      <c r="I30" s="61" t="s">
        <v>23</v>
      </c>
      <c r="J30" s="257"/>
      <c r="K30" s="60"/>
      <c r="L30" s="194">
        <f>J30+K30</f>
        <v>0</v>
      </c>
      <c r="M30" s="314" t="s">
        <v>23</v>
      </c>
      <c r="N30" s="59" t="s">
        <v>23</v>
      </c>
      <c r="O30" s="61" t="s">
        <v>23</v>
      </c>
      <c r="P30" s="334"/>
      <c r="R30" s="200"/>
    </row>
    <row r="31" spans="1:18" s="21" customFormat="1" ht="36.75" hidden="1" thickTop="1" x14ac:dyDescent="0.25">
      <c r="A31" s="51">
        <v>21370</v>
      </c>
      <c r="B31" s="45" t="s">
        <v>29</v>
      </c>
      <c r="C31" s="46">
        <f t="shared" si="2"/>
        <v>0</v>
      </c>
      <c r="D31" s="212" t="s">
        <v>23</v>
      </c>
      <c r="E31" s="48" t="s">
        <v>23</v>
      </c>
      <c r="F31" s="49" t="s">
        <v>23</v>
      </c>
      <c r="G31" s="212" t="s">
        <v>23</v>
      </c>
      <c r="H31" s="246" t="s">
        <v>23</v>
      </c>
      <c r="I31" s="49" t="s">
        <v>23</v>
      </c>
      <c r="J31" s="106">
        <f>SUM(J32)</f>
        <v>0</v>
      </c>
      <c r="K31" s="50">
        <f>SUM(K32)</f>
        <v>0</v>
      </c>
      <c r="L31" s="125">
        <f>SUM(L32)</f>
        <v>0</v>
      </c>
      <c r="M31" s="312" t="s">
        <v>23</v>
      </c>
      <c r="N31" s="48" t="s">
        <v>23</v>
      </c>
      <c r="O31" s="49" t="s">
        <v>23</v>
      </c>
      <c r="P31" s="332"/>
      <c r="R31" s="200"/>
    </row>
    <row r="32" spans="1:18" ht="36.75" hidden="1" thickTop="1" x14ac:dyDescent="0.25">
      <c r="A32" s="62">
        <v>21379</v>
      </c>
      <c r="B32" s="63" t="s">
        <v>30</v>
      </c>
      <c r="C32" s="64">
        <f t="shared" si="2"/>
        <v>0</v>
      </c>
      <c r="D32" s="215" t="s">
        <v>23</v>
      </c>
      <c r="E32" s="65" t="s">
        <v>23</v>
      </c>
      <c r="F32" s="67" t="s">
        <v>23</v>
      </c>
      <c r="G32" s="215" t="s">
        <v>23</v>
      </c>
      <c r="H32" s="249" t="s">
        <v>23</v>
      </c>
      <c r="I32" s="67" t="s">
        <v>23</v>
      </c>
      <c r="J32" s="265"/>
      <c r="K32" s="66"/>
      <c r="L32" s="350">
        <f>J32+K32</f>
        <v>0</v>
      </c>
      <c r="M32" s="315" t="s">
        <v>23</v>
      </c>
      <c r="N32" s="65" t="s">
        <v>23</v>
      </c>
      <c r="O32" s="67" t="s">
        <v>23</v>
      </c>
      <c r="P32" s="335"/>
      <c r="R32" s="200"/>
    </row>
    <row r="33" spans="1:18" s="21" customFormat="1" ht="12.75" hidden="1" thickTop="1" x14ac:dyDescent="0.25">
      <c r="A33" s="51">
        <v>21380</v>
      </c>
      <c r="B33" s="45" t="s">
        <v>31</v>
      </c>
      <c r="C33" s="46">
        <f t="shared" si="2"/>
        <v>0</v>
      </c>
      <c r="D33" s="212" t="s">
        <v>23</v>
      </c>
      <c r="E33" s="48" t="s">
        <v>23</v>
      </c>
      <c r="F33" s="49" t="s">
        <v>23</v>
      </c>
      <c r="G33" s="212" t="s">
        <v>23</v>
      </c>
      <c r="H33" s="246" t="s">
        <v>23</v>
      </c>
      <c r="I33" s="49" t="s">
        <v>23</v>
      </c>
      <c r="J33" s="106">
        <f>SUM(J34:J35)</f>
        <v>0</v>
      </c>
      <c r="K33" s="50">
        <f>SUM(K34:K35)</f>
        <v>0</v>
      </c>
      <c r="L33" s="125">
        <f>SUM(L34:L35)</f>
        <v>0</v>
      </c>
      <c r="M33" s="312" t="s">
        <v>23</v>
      </c>
      <c r="N33" s="48" t="s">
        <v>23</v>
      </c>
      <c r="O33" s="49" t="s">
        <v>23</v>
      </c>
      <c r="P33" s="332"/>
      <c r="R33" s="200"/>
    </row>
    <row r="34" spans="1:18" ht="12.75" hidden="1" thickTop="1" x14ac:dyDescent="0.25">
      <c r="A34" s="33">
        <v>21381</v>
      </c>
      <c r="B34" s="52" t="s">
        <v>306</v>
      </c>
      <c r="C34" s="53">
        <f t="shared" si="2"/>
        <v>0</v>
      </c>
      <c r="D34" s="213" t="s">
        <v>23</v>
      </c>
      <c r="E34" s="54" t="s">
        <v>23</v>
      </c>
      <c r="F34" s="56" t="s">
        <v>23</v>
      </c>
      <c r="G34" s="213" t="s">
        <v>23</v>
      </c>
      <c r="H34" s="247" t="s">
        <v>23</v>
      </c>
      <c r="I34" s="56" t="s">
        <v>23</v>
      </c>
      <c r="J34" s="256"/>
      <c r="K34" s="55"/>
      <c r="L34" s="193">
        <f>J34+K34</f>
        <v>0</v>
      </c>
      <c r="M34" s="313" t="s">
        <v>23</v>
      </c>
      <c r="N34" s="54" t="s">
        <v>23</v>
      </c>
      <c r="O34" s="56" t="s">
        <v>23</v>
      </c>
      <c r="P34" s="333"/>
      <c r="R34" s="200"/>
    </row>
    <row r="35" spans="1:18" ht="24.75" hidden="1" thickTop="1" x14ac:dyDescent="0.25">
      <c r="A35" s="38">
        <v>21383</v>
      </c>
      <c r="B35" s="57" t="s">
        <v>32</v>
      </c>
      <c r="C35" s="58">
        <f t="shared" si="2"/>
        <v>0</v>
      </c>
      <c r="D35" s="214" t="s">
        <v>23</v>
      </c>
      <c r="E35" s="59" t="s">
        <v>23</v>
      </c>
      <c r="F35" s="61" t="s">
        <v>23</v>
      </c>
      <c r="G35" s="214" t="s">
        <v>23</v>
      </c>
      <c r="H35" s="248" t="s">
        <v>23</v>
      </c>
      <c r="I35" s="61" t="s">
        <v>23</v>
      </c>
      <c r="J35" s="257"/>
      <c r="K35" s="60"/>
      <c r="L35" s="194">
        <f>J35+K35</f>
        <v>0</v>
      </c>
      <c r="M35" s="314" t="s">
        <v>23</v>
      </c>
      <c r="N35" s="59" t="s">
        <v>23</v>
      </c>
      <c r="O35" s="61" t="s">
        <v>23</v>
      </c>
      <c r="P35" s="334"/>
      <c r="R35" s="200"/>
    </row>
    <row r="36" spans="1:18" s="21" customFormat="1" ht="25.5" hidden="1" customHeight="1" x14ac:dyDescent="0.25">
      <c r="A36" s="51">
        <v>21390</v>
      </c>
      <c r="B36" s="45" t="s">
        <v>307</v>
      </c>
      <c r="C36" s="46">
        <f t="shared" si="2"/>
        <v>0</v>
      </c>
      <c r="D36" s="212" t="s">
        <v>23</v>
      </c>
      <c r="E36" s="48" t="s">
        <v>23</v>
      </c>
      <c r="F36" s="49" t="s">
        <v>23</v>
      </c>
      <c r="G36" s="212" t="s">
        <v>23</v>
      </c>
      <c r="H36" s="246" t="s">
        <v>23</v>
      </c>
      <c r="I36" s="49" t="s">
        <v>23</v>
      </c>
      <c r="J36" s="106">
        <f>SUM(J37:J40)</f>
        <v>0</v>
      </c>
      <c r="K36" s="50">
        <f>SUM(K37:K40)</f>
        <v>0</v>
      </c>
      <c r="L36" s="125">
        <f>SUM(L37:L40)</f>
        <v>0</v>
      </c>
      <c r="M36" s="312" t="s">
        <v>23</v>
      </c>
      <c r="N36" s="48" t="s">
        <v>23</v>
      </c>
      <c r="O36" s="49" t="s">
        <v>23</v>
      </c>
      <c r="P36" s="332"/>
      <c r="R36" s="200"/>
    </row>
    <row r="37" spans="1:18" ht="24.75" hidden="1" thickTop="1" x14ac:dyDescent="0.25">
      <c r="A37" s="33">
        <v>21391</v>
      </c>
      <c r="B37" s="52" t="s">
        <v>33</v>
      </c>
      <c r="C37" s="53">
        <f t="shared" si="2"/>
        <v>0</v>
      </c>
      <c r="D37" s="213" t="s">
        <v>23</v>
      </c>
      <c r="E37" s="54" t="s">
        <v>23</v>
      </c>
      <c r="F37" s="56" t="s">
        <v>23</v>
      </c>
      <c r="G37" s="213" t="s">
        <v>23</v>
      </c>
      <c r="H37" s="247" t="s">
        <v>23</v>
      </c>
      <c r="I37" s="56" t="s">
        <v>23</v>
      </c>
      <c r="J37" s="256"/>
      <c r="K37" s="55"/>
      <c r="L37" s="193">
        <f>J37+K37</f>
        <v>0</v>
      </c>
      <c r="M37" s="313" t="s">
        <v>23</v>
      </c>
      <c r="N37" s="54" t="s">
        <v>23</v>
      </c>
      <c r="O37" s="56" t="s">
        <v>23</v>
      </c>
      <c r="P37" s="333"/>
      <c r="R37" s="200"/>
    </row>
    <row r="38" spans="1:18" ht="12.75" hidden="1" thickTop="1" x14ac:dyDescent="0.25">
      <c r="A38" s="38">
        <v>21393</v>
      </c>
      <c r="B38" s="57" t="s">
        <v>34</v>
      </c>
      <c r="C38" s="58">
        <f t="shared" si="2"/>
        <v>0</v>
      </c>
      <c r="D38" s="214" t="s">
        <v>23</v>
      </c>
      <c r="E38" s="59" t="s">
        <v>23</v>
      </c>
      <c r="F38" s="61" t="s">
        <v>23</v>
      </c>
      <c r="G38" s="214" t="s">
        <v>23</v>
      </c>
      <c r="H38" s="248" t="s">
        <v>23</v>
      </c>
      <c r="I38" s="61" t="s">
        <v>23</v>
      </c>
      <c r="J38" s="257"/>
      <c r="K38" s="60"/>
      <c r="L38" s="194">
        <f>J38+K38</f>
        <v>0</v>
      </c>
      <c r="M38" s="314" t="s">
        <v>23</v>
      </c>
      <c r="N38" s="59" t="s">
        <v>23</v>
      </c>
      <c r="O38" s="61" t="s">
        <v>23</v>
      </c>
      <c r="P38" s="334"/>
      <c r="R38" s="200"/>
    </row>
    <row r="39" spans="1:18" ht="12.75" hidden="1" thickTop="1" x14ac:dyDescent="0.25">
      <c r="A39" s="38">
        <v>21395</v>
      </c>
      <c r="B39" s="57" t="s">
        <v>35</v>
      </c>
      <c r="C39" s="58">
        <f t="shared" si="2"/>
        <v>0</v>
      </c>
      <c r="D39" s="214" t="s">
        <v>23</v>
      </c>
      <c r="E39" s="59" t="s">
        <v>23</v>
      </c>
      <c r="F39" s="61" t="s">
        <v>23</v>
      </c>
      <c r="G39" s="214" t="s">
        <v>23</v>
      </c>
      <c r="H39" s="248" t="s">
        <v>23</v>
      </c>
      <c r="I39" s="61" t="s">
        <v>23</v>
      </c>
      <c r="J39" s="257"/>
      <c r="K39" s="60"/>
      <c r="L39" s="194">
        <f>J39+K39</f>
        <v>0</v>
      </c>
      <c r="M39" s="314" t="s">
        <v>23</v>
      </c>
      <c r="N39" s="59" t="s">
        <v>23</v>
      </c>
      <c r="O39" s="61" t="s">
        <v>23</v>
      </c>
      <c r="P39" s="334"/>
      <c r="R39" s="200"/>
    </row>
    <row r="40" spans="1:18" ht="24.75" hidden="1" thickTop="1" x14ac:dyDescent="0.25">
      <c r="A40" s="184">
        <v>21399</v>
      </c>
      <c r="B40" s="162" t="s">
        <v>36</v>
      </c>
      <c r="C40" s="163">
        <f t="shared" si="2"/>
        <v>0</v>
      </c>
      <c r="D40" s="216" t="s">
        <v>23</v>
      </c>
      <c r="E40" s="76" t="s">
        <v>23</v>
      </c>
      <c r="F40" s="186" t="s">
        <v>23</v>
      </c>
      <c r="G40" s="216" t="s">
        <v>23</v>
      </c>
      <c r="H40" s="250" t="s">
        <v>23</v>
      </c>
      <c r="I40" s="186" t="s">
        <v>23</v>
      </c>
      <c r="J40" s="287"/>
      <c r="K40" s="185"/>
      <c r="L40" s="351">
        <f>J40+K40</f>
        <v>0</v>
      </c>
      <c r="M40" s="316" t="s">
        <v>23</v>
      </c>
      <c r="N40" s="76" t="s">
        <v>23</v>
      </c>
      <c r="O40" s="186" t="s">
        <v>23</v>
      </c>
      <c r="P40" s="336"/>
      <c r="R40" s="200"/>
    </row>
    <row r="41" spans="1:18" s="21" customFormat="1" ht="26.25" hidden="1" customHeight="1" x14ac:dyDescent="0.25">
      <c r="A41" s="187">
        <v>21420</v>
      </c>
      <c r="B41" s="188" t="s">
        <v>37</v>
      </c>
      <c r="C41" s="82">
        <f>F41</f>
        <v>0</v>
      </c>
      <c r="D41" s="79">
        <f>SUM(D42)</f>
        <v>0</v>
      </c>
      <c r="E41" s="166">
        <f>SUM(E42)</f>
        <v>0</v>
      </c>
      <c r="F41" s="167">
        <f>SUM(F42)</f>
        <v>0</v>
      </c>
      <c r="G41" s="218" t="s">
        <v>23</v>
      </c>
      <c r="H41" s="251" t="s">
        <v>23</v>
      </c>
      <c r="I41" s="183" t="s">
        <v>23</v>
      </c>
      <c r="J41" s="251" t="s">
        <v>23</v>
      </c>
      <c r="K41" s="80" t="s">
        <v>23</v>
      </c>
      <c r="L41" s="294" t="s">
        <v>23</v>
      </c>
      <c r="M41" s="317" t="s">
        <v>23</v>
      </c>
      <c r="N41" s="80" t="s">
        <v>23</v>
      </c>
      <c r="O41" s="183" t="s">
        <v>23</v>
      </c>
      <c r="P41" s="337"/>
      <c r="R41" s="200"/>
    </row>
    <row r="42" spans="1:18" s="21" customFormat="1" ht="26.25" hidden="1" customHeight="1" x14ac:dyDescent="0.25">
      <c r="A42" s="184">
        <v>21429</v>
      </c>
      <c r="B42" s="162" t="s">
        <v>310</v>
      </c>
      <c r="C42" s="163">
        <f>F42</f>
        <v>0</v>
      </c>
      <c r="D42" s="217"/>
      <c r="E42" s="189"/>
      <c r="F42" s="165">
        <f>D42+E42</f>
        <v>0</v>
      </c>
      <c r="G42" s="216" t="s">
        <v>23</v>
      </c>
      <c r="H42" s="250" t="s">
        <v>23</v>
      </c>
      <c r="I42" s="186" t="s">
        <v>23</v>
      </c>
      <c r="J42" s="250" t="s">
        <v>23</v>
      </c>
      <c r="K42" s="76" t="s">
        <v>23</v>
      </c>
      <c r="L42" s="295" t="s">
        <v>23</v>
      </c>
      <c r="M42" s="316" t="s">
        <v>23</v>
      </c>
      <c r="N42" s="76" t="s">
        <v>23</v>
      </c>
      <c r="O42" s="186" t="s">
        <v>23</v>
      </c>
      <c r="P42" s="336"/>
      <c r="R42" s="200"/>
    </row>
    <row r="43" spans="1:18" s="21" customFormat="1" ht="24.75" hidden="1" thickTop="1" x14ac:dyDescent="0.25">
      <c r="A43" s="51">
        <v>21490</v>
      </c>
      <c r="B43" s="45" t="s">
        <v>38</v>
      </c>
      <c r="C43" s="68">
        <f>F43+I43+L43</f>
        <v>0</v>
      </c>
      <c r="D43" s="74">
        <f>D44</f>
        <v>0</v>
      </c>
      <c r="E43" s="75">
        <f t="shared" ref="E43:L43" si="3">E44</f>
        <v>0</v>
      </c>
      <c r="F43" s="288">
        <f t="shared" si="3"/>
        <v>0</v>
      </c>
      <c r="G43" s="74">
        <f t="shared" si="3"/>
        <v>0</v>
      </c>
      <c r="H43" s="198">
        <f t="shared" si="3"/>
        <v>0</v>
      </c>
      <c r="I43" s="288">
        <f t="shared" si="3"/>
        <v>0</v>
      </c>
      <c r="J43" s="198">
        <f t="shared" si="3"/>
        <v>0</v>
      </c>
      <c r="K43" s="75">
        <f t="shared" si="3"/>
        <v>0</v>
      </c>
      <c r="L43" s="197">
        <f t="shared" si="3"/>
        <v>0</v>
      </c>
      <c r="M43" s="312" t="s">
        <v>23</v>
      </c>
      <c r="N43" s="48" t="s">
        <v>23</v>
      </c>
      <c r="O43" s="49" t="s">
        <v>23</v>
      </c>
      <c r="P43" s="332"/>
      <c r="R43" s="200"/>
    </row>
    <row r="44" spans="1:18" s="21" customFormat="1" ht="24.75" hidden="1" thickTop="1" x14ac:dyDescent="0.25">
      <c r="A44" s="38">
        <v>21499</v>
      </c>
      <c r="B44" s="57" t="s">
        <v>39</v>
      </c>
      <c r="C44" s="202">
        <f>F44+I44+L44</f>
        <v>0</v>
      </c>
      <c r="D44" s="296"/>
      <c r="E44" s="70"/>
      <c r="F44" s="304">
        <f>D44+E44</f>
        <v>0</v>
      </c>
      <c r="G44" s="296"/>
      <c r="H44" s="297"/>
      <c r="I44" s="349">
        <f>G44+H44</f>
        <v>0</v>
      </c>
      <c r="J44" s="297"/>
      <c r="K44" s="70"/>
      <c r="L44" s="350">
        <f>J44+K44</f>
        <v>0</v>
      </c>
      <c r="M44" s="315" t="s">
        <v>23</v>
      </c>
      <c r="N44" s="65" t="s">
        <v>23</v>
      </c>
      <c r="O44" s="67" t="s">
        <v>23</v>
      </c>
      <c r="P44" s="335"/>
      <c r="R44" s="200"/>
    </row>
    <row r="45" spans="1:18" ht="12.75" hidden="1" customHeight="1" x14ac:dyDescent="0.25">
      <c r="A45" s="72">
        <v>23000</v>
      </c>
      <c r="B45" s="73" t="s">
        <v>40</v>
      </c>
      <c r="C45" s="68">
        <f>O45</f>
        <v>0</v>
      </c>
      <c r="D45" s="212" t="s">
        <v>23</v>
      </c>
      <c r="E45" s="48" t="s">
        <v>23</v>
      </c>
      <c r="F45" s="49" t="s">
        <v>23</v>
      </c>
      <c r="G45" s="212" t="s">
        <v>23</v>
      </c>
      <c r="H45" s="246" t="s">
        <v>23</v>
      </c>
      <c r="I45" s="49" t="s">
        <v>23</v>
      </c>
      <c r="J45" s="246" t="s">
        <v>23</v>
      </c>
      <c r="K45" s="48" t="s">
        <v>23</v>
      </c>
      <c r="L45" s="293" t="s">
        <v>23</v>
      </c>
      <c r="M45" s="68">
        <f>SUM(M46:M47)</f>
        <v>0</v>
      </c>
      <c r="N45" s="75">
        <f>SUM(N46:N47)</f>
        <v>0</v>
      </c>
      <c r="O45" s="288">
        <f>SUM(O46:O47)</f>
        <v>0</v>
      </c>
      <c r="P45" s="338"/>
      <c r="R45" s="200"/>
    </row>
    <row r="46" spans="1:18" ht="24.75" hidden="1" thickTop="1" x14ac:dyDescent="0.25">
      <c r="A46" s="77">
        <v>23410</v>
      </c>
      <c r="B46" s="78" t="s">
        <v>41</v>
      </c>
      <c r="C46" s="82">
        <f>O46</f>
        <v>0</v>
      </c>
      <c r="D46" s="218" t="s">
        <v>23</v>
      </c>
      <c r="E46" s="80" t="s">
        <v>23</v>
      </c>
      <c r="F46" s="183" t="s">
        <v>23</v>
      </c>
      <c r="G46" s="218" t="s">
        <v>23</v>
      </c>
      <c r="H46" s="251" t="s">
        <v>23</v>
      </c>
      <c r="I46" s="183" t="s">
        <v>23</v>
      </c>
      <c r="J46" s="251" t="s">
        <v>23</v>
      </c>
      <c r="K46" s="80" t="s">
        <v>23</v>
      </c>
      <c r="L46" s="294" t="s">
        <v>23</v>
      </c>
      <c r="M46" s="318"/>
      <c r="N46" s="298"/>
      <c r="O46" s="167">
        <f>M46+N46</f>
        <v>0</v>
      </c>
      <c r="P46" s="81"/>
      <c r="R46" s="200"/>
    </row>
    <row r="47" spans="1:18" ht="24.75" hidden="1" thickTop="1" x14ac:dyDescent="0.25">
      <c r="A47" s="77">
        <v>23510</v>
      </c>
      <c r="B47" s="78" t="s">
        <v>42</v>
      </c>
      <c r="C47" s="82">
        <f>O47</f>
        <v>0</v>
      </c>
      <c r="D47" s="218" t="s">
        <v>23</v>
      </c>
      <c r="E47" s="80" t="s">
        <v>23</v>
      </c>
      <c r="F47" s="183" t="s">
        <v>23</v>
      </c>
      <c r="G47" s="218" t="s">
        <v>23</v>
      </c>
      <c r="H47" s="251" t="s">
        <v>23</v>
      </c>
      <c r="I47" s="183" t="s">
        <v>23</v>
      </c>
      <c r="J47" s="251" t="s">
        <v>23</v>
      </c>
      <c r="K47" s="80" t="s">
        <v>23</v>
      </c>
      <c r="L47" s="294" t="s">
        <v>23</v>
      </c>
      <c r="M47" s="318"/>
      <c r="N47" s="298"/>
      <c r="O47" s="167">
        <f>M47+N47</f>
        <v>0</v>
      </c>
      <c r="P47" s="81"/>
      <c r="R47" s="200"/>
    </row>
    <row r="48" spans="1:18" ht="12.75" thickTop="1" x14ac:dyDescent="0.25">
      <c r="A48" s="83"/>
      <c r="B48" s="78"/>
      <c r="C48" s="84"/>
      <c r="D48" s="352"/>
      <c r="E48" s="430"/>
      <c r="F48" s="429"/>
      <c r="G48" s="352"/>
      <c r="H48" s="506"/>
      <c r="I48" s="513"/>
      <c r="J48" s="357"/>
      <c r="K48" s="508"/>
      <c r="L48" s="421"/>
      <c r="M48" s="318"/>
      <c r="N48" s="298"/>
      <c r="O48" s="167"/>
      <c r="P48" s="81"/>
      <c r="R48" s="200"/>
    </row>
    <row r="49" spans="1:18" s="21" customFormat="1" x14ac:dyDescent="0.25">
      <c r="A49" s="85"/>
      <c r="B49" s="86" t="s">
        <v>43</v>
      </c>
      <c r="C49" s="87"/>
      <c r="D49" s="353"/>
      <c r="E49" s="431"/>
      <c r="F49" s="432"/>
      <c r="G49" s="353"/>
      <c r="H49" s="507"/>
      <c r="I49" s="432"/>
      <c r="J49" s="356"/>
      <c r="K49" s="431"/>
      <c r="L49" s="432"/>
      <c r="M49" s="359"/>
      <c r="N49" s="354"/>
      <c r="O49" s="168"/>
      <c r="P49" s="339"/>
      <c r="R49" s="200"/>
    </row>
    <row r="50" spans="1:18" s="21" customFormat="1" ht="12.75" thickBot="1" x14ac:dyDescent="0.3">
      <c r="A50" s="88"/>
      <c r="B50" s="22" t="s">
        <v>44</v>
      </c>
      <c r="C50" s="89">
        <f t="shared" si="0"/>
        <v>945238</v>
      </c>
      <c r="D50" s="219">
        <f t="shared" ref="D50:O50" si="4">SUM(D51,D283)</f>
        <v>944038</v>
      </c>
      <c r="E50" s="433">
        <f t="shared" si="4"/>
        <v>1200</v>
      </c>
      <c r="F50" s="434">
        <f t="shared" si="4"/>
        <v>945238</v>
      </c>
      <c r="G50" s="219">
        <f t="shared" si="4"/>
        <v>0</v>
      </c>
      <c r="H50" s="177">
        <f t="shared" si="4"/>
        <v>0</v>
      </c>
      <c r="I50" s="434">
        <f t="shared" si="4"/>
        <v>0</v>
      </c>
      <c r="J50" s="252">
        <f t="shared" si="4"/>
        <v>0</v>
      </c>
      <c r="K50" s="433">
        <f t="shared" si="4"/>
        <v>0</v>
      </c>
      <c r="L50" s="434">
        <f t="shared" si="4"/>
        <v>0</v>
      </c>
      <c r="M50" s="89">
        <f t="shared" si="4"/>
        <v>0</v>
      </c>
      <c r="N50" s="90">
        <f t="shared" si="4"/>
        <v>0</v>
      </c>
      <c r="O50" s="91">
        <f t="shared" si="4"/>
        <v>0</v>
      </c>
      <c r="P50" s="340"/>
      <c r="R50" s="200"/>
    </row>
    <row r="51" spans="1:18" s="21" customFormat="1" ht="36.75" thickTop="1" x14ac:dyDescent="0.25">
      <c r="A51" s="92"/>
      <c r="B51" s="93" t="s">
        <v>45</v>
      </c>
      <c r="C51" s="94">
        <f t="shared" si="0"/>
        <v>945238</v>
      </c>
      <c r="D51" s="220">
        <f t="shared" ref="D51:O51" si="5">SUM(D52,D194)</f>
        <v>944038</v>
      </c>
      <c r="E51" s="435">
        <f t="shared" si="5"/>
        <v>1200</v>
      </c>
      <c r="F51" s="436">
        <f t="shared" si="5"/>
        <v>945238</v>
      </c>
      <c r="G51" s="220">
        <f t="shared" si="5"/>
        <v>0</v>
      </c>
      <c r="H51" s="199">
        <f t="shared" si="5"/>
        <v>0</v>
      </c>
      <c r="I51" s="436">
        <f t="shared" si="5"/>
        <v>0</v>
      </c>
      <c r="J51" s="253">
        <f t="shared" si="5"/>
        <v>0</v>
      </c>
      <c r="K51" s="435">
        <f t="shared" si="5"/>
        <v>0</v>
      </c>
      <c r="L51" s="436">
        <f t="shared" si="5"/>
        <v>0</v>
      </c>
      <c r="M51" s="94">
        <f t="shared" si="5"/>
        <v>0</v>
      </c>
      <c r="N51" s="95">
        <f t="shared" si="5"/>
        <v>0</v>
      </c>
      <c r="O51" s="96">
        <f t="shared" si="5"/>
        <v>0</v>
      </c>
      <c r="P51" s="341"/>
      <c r="R51" s="200"/>
    </row>
    <row r="52" spans="1:18" s="21" customFormat="1" ht="24" x14ac:dyDescent="0.25">
      <c r="A52" s="97"/>
      <c r="B52" s="16" t="s">
        <v>46</v>
      </c>
      <c r="C52" s="98">
        <f t="shared" si="0"/>
        <v>120040</v>
      </c>
      <c r="D52" s="221">
        <f t="shared" ref="D52:O52" si="6">SUM(D53,D75,D173,D187)</f>
        <v>156652</v>
      </c>
      <c r="E52" s="437">
        <f t="shared" si="6"/>
        <v>-36612</v>
      </c>
      <c r="F52" s="438">
        <f t="shared" si="6"/>
        <v>120040</v>
      </c>
      <c r="G52" s="221">
        <f t="shared" si="6"/>
        <v>0</v>
      </c>
      <c r="H52" s="200">
        <f t="shared" si="6"/>
        <v>0</v>
      </c>
      <c r="I52" s="438">
        <f t="shared" si="6"/>
        <v>0</v>
      </c>
      <c r="J52" s="254">
        <f t="shared" si="6"/>
        <v>0</v>
      </c>
      <c r="K52" s="437">
        <f t="shared" si="6"/>
        <v>0</v>
      </c>
      <c r="L52" s="438">
        <f t="shared" si="6"/>
        <v>0</v>
      </c>
      <c r="M52" s="98">
        <f t="shared" si="6"/>
        <v>0</v>
      </c>
      <c r="N52" s="99">
        <f t="shared" si="6"/>
        <v>0</v>
      </c>
      <c r="O52" s="100">
        <f t="shared" si="6"/>
        <v>0</v>
      </c>
      <c r="P52" s="342"/>
      <c r="R52" s="200"/>
    </row>
    <row r="53" spans="1:18" s="21" customFormat="1" hidden="1" x14ac:dyDescent="0.25">
      <c r="A53" s="101">
        <v>1000</v>
      </c>
      <c r="B53" s="101" t="s">
        <v>47</v>
      </c>
      <c r="C53" s="102">
        <f t="shared" si="0"/>
        <v>0</v>
      </c>
      <c r="D53" s="222">
        <f t="shared" ref="D53:O53" si="7">SUM(D54,D67)</f>
        <v>0</v>
      </c>
      <c r="E53" s="103">
        <f t="shared" si="7"/>
        <v>0</v>
      </c>
      <c r="F53" s="104">
        <f t="shared" si="7"/>
        <v>0</v>
      </c>
      <c r="G53" s="222">
        <f t="shared" si="7"/>
        <v>0</v>
      </c>
      <c r="H53" s="255">
        <f t="shared" si="7"/>
        <v>0</v>
      </c>
      <c r="I53" s="104">
        <f t="shared" si="7"/>
        <v>0</v>
      </c>
      <c r="J53" s="255">
        <f t="shared" si="7"/>
        <v>0</v>
      </c>
      <c r="K53" s="103">
        <f t="shared" si="7"/>
        <v>0</v>
      </c>
      <c r="L53" s="137">
        <f t="shared" si="7"/>
        <v>0</v>
      </c>
      <c r="M53" s="102">
        <f t="shared" si="7"/>
        <v>0</v>
      </c>
      <c r="N53" s="103">
        <f t="shared" si="7"/>
        <v>0</v>
      </c>
      <c r="O53" s="104">
        <f t="shared" si="7"/>
        <v>0</v>
      </c>
      <c r="P53" s="343"/>
      <c r="R53" s="200"/>
    </row>
    <row r="54" spans="1:18" hidden="1" x14ac:dyDescent="0.25">
      <c r="A54" s="45">
        <v>1100</v>
      </c>
      <c r="B54" s="105" t="s">
        <v>48</v>
      </c>
      <c r="C54" s="46">
        <f t="shared" si="0"/>
        <v>0</v>
      </c>
      <c r="D54" s="223">
        <f t="shared" ref="D54:O54" si="8">SUM(D55,D58,D66)</f>
        <v>0</v>
      </c>
      <c r="E54" s="50">
        <f t="shared" si="8"/>
        <v>0</v>
      </c>
      <c r="F54" s="117">
        <f t="shared" si="8"/>
        <v>0</v>
      </c>
      <c r="G54" s="223">
        <f t="shared" si="8"/>
        <v>0</v>
      </c>
      <c r="H54" s="106">
        <f t="shared" si="8"/>
        <v>0</v>
      </c>
      <c r="I54" s="117">
        <f t="shared" si="8"/>
        <v>0</v>
      </c>
      <c r="J54" s="106">
        <f t="shared" si="8"/>
        <v>0</v>
      </c>
      <c r="K54" s="50">
        <f t="shared" si="8"/>
        <v>0</v>
      </c>
      <c r="L54" s="125">
        <f t="shared" si="8"/>
        <v>0</v>
      </c>
      <c r="M54" s="129">
        <f t="shared" si="8"/>
        <v>0</v>
      </c>
      <c r="N54" s="130">
        <f t="shared" si="8"/>
        <v>0</v>
      </c>
      <c r="O54" s="289">
        <f t="shared" si="8"/>
        <v>0</v>
      </c>
      <c r="P54" s="344"/>
      <c r="R54" s="200"/>
    </row>
    <row r="55" spans="1:18" hidden="1" x14ac:dyDescent="0.25">
      <c r="A55" s="107">
        <v>1110</v>
      </c>
      <c r="B55" s="78" t="s">
        <v>49</v>
      </c>
      <c r="C55" s="84">
        <f t="shared" si="0"/>
        <v>0</v>
      </c>
      <c r="D55" s="131">
        <f t="shared" ref="D55:O55" si="9">SUM(D56:D57)</f>
        <v>0</v>
      </c>
      <c r="E55" s="108">
        <f t="shared" si="9"/>
        <v>0</v>
      </c>
      <c r="F55" s="109">
        <f t="shared" si="9"/>
        <v>0</v>
      </c>
      <c r="G55" s="131">
        <f t="shared" si="9"/>
        <v>0</v>
      </c>
      <c r="H55" s="201">
        <f t="shared" si="9"/>
        <v>0</v>
      </c>
      <c r="I55" s="109">
        <f t="shared" si="9"/>
        <v>0</v>
      </c>
      <c r="J55" s="201">
        <f t="shared" si="9"/>
        <v>0</v>
      </c>
      <c r="K55" s="108">
        <f t="shared" si="9"/>
        <v>0</v>
      </c>
      <c r="L55" s="136">
        <f t="shared" si="9"/>
        <v>0</v>
      </c>
      <c r="M55" s="84">
        <f t="shared" si="9"/>
        <v>0</v>
      </c>
      <c r="N55" s="108">
        <f t="shared" si="9"/>
        <v>0</v>
      </c>
      <c r="O55" s="109">
        <f t="shared" si="9"/>
        <v>0</v>
      </c>
      <c r="P55" s="116"/>
      <c r="R55" s="200"/>
    </row>
    <row r="56" spans="1:18" hidden="1" x14ac:dyDescent="0.25">
      <c r="A56" s="33">
        <v>1111</v>
      </c>
      <c r="B56" s="52" t="s">
        <v>50</v>
      </c>
      <c r="C56" s="53">
        <f t="shared" si="0"/>
        <v>0</v>
      </c>
      <c r="D56" s="224">
        <v>0</v>
      </c>
      <c r="E56" s="55"/>
      <c r="F56" s="119">
        <f>D56+E56</f>
        <v>0</v>
      </c>
      <c r="G56" s="224"/>
      <c r="H56" s="256"/>
      <c r="I56" s="119">
        <f>G56+H56</f>
        <v>0</v>
      </c>
      <c r="J56" s="256"/>
      <c r="K56" s="55"/>
      <c r="L56" s="139">
        <f>J56+K56</f>
        <v>0</v>
      </c>
      <c r="M56" s="319"/>
      <c r="N56" s="55"/>
      <c r="O56" s="119">
        <f>M56+N56</f>
        <v>0</v>
      </c>
      <c r="P56" s="110"/>
      <c r="R56" s="200"/>
    </row>
    <row r="57" spans="1:18" ht="24" hidden="1" customHeight="1" x14ac:dyDescent="0.25">
      <c r="A57" s="38">
        <v>1119</v>
      </c>
      <c r="B57" s="57" t="s">
        <v>51</v>
      </c>
      <c r="C57" s="58">
        <f t="shared" si="0"/>
        <v>0</v>
      </c>
      <c r="D57" s="225">
        <v>0</v>
      </c>
      <c r="E57" s="60"/>
      <c r="F57" s="114">
        <f>D57+E57</f>
        <v>0</v>
      </c>
      <c r="G57" s="225"/>
      <c r="H57" s="257"/>
      <c r="I57" s="114">
        <f>G57+H57</f>
        <v>0</v>
      </c>
      <c r="J57" s="257"/>
      <c r="K57" s="60"/>
      <c r="L57" s="135">
        <f>J57+K57</f>
        <v>0</v>
      </c>
      <c r="M57" s="320"/>
      <c r="N57" s="60"/>
      <c r="O57" s="114">
        <f>M57+N57</f>
        <v>0</v>
      </c>
      <c r="P57" s="111"/>
      <c r="R57" s="200"/>
    </row>
    <row r="58" spans="1:18" hidden="1" x14ac:dyDescent="0.25">
      <c r="A58" s="112">
        <v>1140</v>
      </c>
      <c r="B58" s="57" t="s">
        <v>295</v>
      </c>
      <c r="C58" s="58">
        <f t="shared" si="0"/>
        <v>0</v>
      </c>
      <c r="D58" s="226">
        <f t="shared" ref="D58:O58" si="10">SUM(D59:D65)</f>
        <v>0</v>
      </c>
      <c r="E58" s="113">
        <f t="shared" si="10"/>
        <v>0</v>
      </c>
      <c r="F58" s="114">
        <f t="shared" si="10"/>
        <v>0</v>
      </c>
      <c r="G58" s="226">
        <f t="shared" si="10"/>
        <v>0</v>
      </c>
      <c r="H58" s="120">
        <f t="shared" si="10"/>
        <v>0</v>
      </c>
      <c r="I58" s="114">
        <f t="shared" si="10"/>
        <v>0</v>
      </c>
      <c r="J58" s="120">
        <f t="shared" si="10"/>
        <v>0</v>
      </c>
      <c r="K58" s="113">
        <f t="shared" si="10"/>
        <v>0</v>
      </c>
      <c r="L58" s="135">
        <f t="shared" si="10"/>
        <v>0</v>
      </c>
      <c r="M58" s="58">
        <f t="shared" si="10"/>
        <v>0</v>
      </c>
      <c r="N58" s="113">
        <f t="shared" si="10"/>
        <v>0</v>
      </c>
      <c r="O58" s="114">
        <f t="shared" si="10"/>
        <v>0</v>
      </c>
      <c r="P58" s="111"/>
      <c r="R58" s="200"/>
    </row>
    <row r="59" spans="1:18" hidden="1" x14ac:dyDescent="0.25">
      <c r="A59" s="38">
        <v>1141</v>
      </c>
      <c r="B59" s="57" t="s">
        <v>52</v>
      </c>
      <c r="C59" s="58">
        <f t="shared" si="0"/>
        <v>0</v>
      </c>
      <c r="D59" s="225">
        <v>0</v>
      </c>
      <c r="E59" s="60"/>
      <c r="F59" s="114">
        <f t="shared" ref="F59:F66" si="11">D59+E59</f>
        <v>0</v>
      </c>
      <c r="G59" s="225"/>
      <c r="H59" s="257"/>
      <c r="I59" s="114">
        <f t="shared" ref="I59:I66" si="12">G59+H59</f>
        <v>0</v>
      </c>
      <c r="J59" s="257"/>
      <c r="K59" s="60"/>
      <c r="L59" s="135">
        <f t="shared" ref="L59:L66" si="13">J59+K59</f>
        <v>0</v>
      </c>
      <c r="M59" s="320"/>
      <c r="N59" s="60"/>
      <c r="O59" s="114">
        <f t="shared" ref="O59:O66" si="14">M59+N59</f>
        <v>0</v>
      </c>
      <c r="P59" s="111"/>
      <c r="R59" s="200"/>
    </row>
    <row r="60" spans="1:18" ht="24.75" hidden="1" customHeight="1" x14ac:dyDescent="0.25">
      <c r="A60" s="38">
        <v>1142</v>
      </c>
      <c r="B60" s="57" t="s">
        <v>53</v>
      </c>
      <c r="C60" s="58">
        <f t="shared" si="0"/>
        <v>0</v>
      </c>
      <c r="D60" s="225">
        <v>0</v>
      </c>
      <c r="E60" s="60"/>
      <c r="F60" s="114">
        <f t="shared" si="11"/>
        <v>0</v>
      </c>
      <c r="G60" s="225"/>
      <c r="H60" s="257"/>
      <c r="I60" s="114">
        <f t="shared" si="12"/>
        <v>0</v>
      </c>
      <c r="J60" s="257"/>
      <c r="K60" s="60"/>
      <c r="L60" s="135">
        <f>J60+K60</f>
        <v>0</v>
      </c>
      <c r="M60" s="320"/>
      <c r="N60" s="60"/>
      <c r="O60" s="114">
        <f t="shared" si="14"/>
        <v>0</v>
      </c>
      <c r="P60" s="111"/>
      <c r="R60" s="200"/>
    </row>
    <row r="61" spans="1:18" ht="24" hidden="1" x14ac:dyDescent="0.25">
      <c r="A61" s="38">
        <v>1145</v>
      </c>
      <c r="B61" s="57" t="s">
        <v>54</v>
      </c>
      <c r="C61" s="58">
        <f t="shared" si="0"/>
        <v>0</v>
      </c>
      <c r="D61" s="225">
        <v>0</v>
      </c>
      <c r="E61" s="60"/>
      <c r="F61" s="114">
        <f t="shared" si="11"/>
        <v>0</v>
      </c>
      <c r="G61" s="225"/>
      <c r="H61" s="257"/>
      <c r="I61" s="114">
        <f t="shared" si="12"/>
        <v>0</v>
      </c>
      <c r="J61" s="257"/>
      <c r="K61" s="60"/>
      <c r="L61" s="135">
        <f t="shared" si="13"/>
        <v>0</v>
      </c>
      <c r="M61" s="320"/>
      <c r="N61" s="60"/>
      <c r="O61" s="114">
        <f>M61+N61</f>
        <v>0</v>
      </c>
      <c r="P61" s="111"/>
      <c r="R61" s="200"/>
    </row>
    <row r="62" spans="1:18" ht="27.75" hidden="1" customHeight="1" x14ac:dyDescent="0.25">
      <c r="A62" s="38">
        <v>1146</v>
      </c>
      <c r="B62" s="57" t="s">
        <v>55</v>
      </c>
      <c r="C62" s="58">
        <f t="shared" si="0"/>
        <v>0</v>
      </c>
      <c r="D62" s="225">
        <v>0</v>
      </c>
      <c r="E62" s="60"/>
      <c r="F62" s="114">
        <f t="shared" si="11"/>
        <v>0</v>
      </c>
      <c r="G62" s="225"/>
      <c r="H62" s="257"/>
      <c r="I62" s="114">
        <f t="shared" si="12"/>
        <v>0</v>
      </c>
      <c r="J62" s="257"/>
      <c r="K62" s="60"/>
      <c r="L62" s="135">
        <f t="shared" si="13"/>
        <v>0</v>
      </c>
      <c r="M62" s="320"/>
      <c r="N62" s="60"/>
      <c r="O62" s="114">
        <f t="shared" si="14"/>
        <v>0</v>
      </c>
      <c r="P62" s="111"/>
      <c r="R62" s="200"/>
    </row>
    <row r="63" spans="1:18" hidden="1" x14ac:dyDescent="0.25">
      <c r="A63" s="38">
        <v>1147</v>
      </c>
      <c r="B63" s="57" t="s">
        <v>56</v>
      </c>
      <c r="C63" s="58">
        <f t="shared" si="0"/>
        <v>0</v>
      </c>
      <c r="D63" s="225">
        <v>0</v>
      </c>
      <c r="E63" s="60"/>
      <c r="F63" s="114">
        <f t="shared" si="11"/>
        <v>0</v>
      </c>
      <c r="G63" s="225"/>
      <c r="H63" s="257"/>
      <c r="I63" s="114">
        <f t="shared" si="12"/>
        <v>0</v>
      </c>
      <c r="J63" s="257"/>
      <c r="K63" s="60"/>
      <c r="L63" s="135">
        <f t="shared" si="13"/>
        <v>0</v>
      </c>
      <c r="M63" s="320"/>
      <c r="N63" s="60"/>
      <c r="O63" s="114">
        <f t="shared" si="14"/>
        <v>0</v>
      </c>
      <c r="P63" s="111"/>
      <c r="R63" s="200"/>
    </row>
    <row r="64" spans="1:18" hidden="1" x14ac:dyDescent="0.25">
      <c r="A64" s="38">
        <v>1148</v>
      </c>
      <c r="B64" s="57" t="s">
        <v>57</v>
      </c>
      <c r="C64" s="58">
        <f t="shared" si="0"/>
        <v>0</v>
      </c>
      <c r="D64" s="225">
        <v>0</v>
      </c>
      <c r="E64" s="60"/>
      <c r="F64" s="114">
        <f t="shared" si="11"/>
        <v>0</v>
      </c>
      <c r="G64" s="225"/>
      <c r="H64" s="257"/>
      <c r="I64" s="114">
        <f t="shared" si="12"/>
        <v>0</v>
      </c>
      <c r="J64" s="257"/>
      <c r="K64" s="60"/>
      <c r="L64" s="135">
        <f t="shared" si="13"/>
        <v>0</v>
      </c>
      <c r="M64" s="320"/>
      <c r="N64" s="60"/>
      <c r="O64" s="114">
        <f t="shared" si="14"/>
        <v>0</v>
      </c>
      <c r="P64" s="111"/>
      <c r="R64" s="200"/>
    </row>
    <row r="65" spans="1:18" ht="24" hidden="1" customHeight="1" x14ac:dyDescent="0.25">
      <c r="A65" s="38">
        <v>1149</v>
      </c>
      <c r="B65" s="57" t="s">
        <v>58</v>
      </c>
      <c r="C65" s="58">
        <f>F65+I65+L65+O65</f>
        <v>0</v>
      </c>
      <c r="D65" s="225">
        <v>0</v>
      </c>
      <c r="E65" s="60"/>
      <c r="F65" s="114">
        <f t="shared" si="11"/>
        <v>0</v>
      </c>
      <c r="G65" s="225"/>
      <c r="H65" s="257"/>
      <c r="I65" s="114">
        <f t="shared" si="12"/>
        <v>0</v>
      </c>
      <c r="J65" s="257"/>
      <c r="K65" s="60"/>
      <c r="L65" s="135">
        <f t="shared" si="13"/>
        <v>0</v>
      </c>
      <c r="M65" s="320"/>
      <c r="N65" s="60"/>
      <c r="O65" s="114">
        <f t="shared" si="14"/>
        <v>0</v>
      </c>
      <c r="P65" s="111"/>
      <c r="R65" s="200"/>
    </row>
    <row r="66" spans="1:18" ht="36" hidden="1" x14ac:dyDescent="0.25">
      <c r="A66" s="107">
        <v>1150</v>
      </c>
      <c r="B66" s="78" t="s">
        <v>59</v>
      </c>
      <c r="C66" s="84">
        <f>F66+I66+L66+O66</f>
        <v>0</v>
      </c>
      <c r="D66" s="227">
        <v>0</v>
      </c>
      <c r="E66" s="115"/>
      <c r="F66" s="109">
        <f t="shared" si="11"/>
        <v>0</v>
      </c>
      <c r="G66" s="227"/>
      <c r="H66" s="258"/>
      <c r="I66" s="109">
        <f t="shared" si="12"/>
        <v>0</v>
      </c>
      <c r="J66" s="258"/>
      <c r="K66" s="115"/>
      <c r="L66" s="136">
        <f t="shared" si="13"/>
        <v>0</v>
      </c>
      <c r="M66" s="321"/>
      <c r="N66" s="115"/>
      <c r="O66" s="109">
        <f t="shared" si="14"/>
        <v>0</v>
      </c>
      <c r="P66" s="116"/>
      <c r="R66" s="200"/>
    </row>
    <row r="67" spans="1:18" ht="24" hidden="1" x14ac:dyDescent="0.25">
      <c r="A67" s="45">
        <v>1200</v>
      </c>
      <c r="B67" s="105" t="s">
        <v>296</v>
      </c>
      <c r="C67" s="46">
        <f t="shared" si="0"/>
        <v>0</v>
      </c>
      <c r="D67" s="223">
        <f t="shared" ref="D67:O67" si="15">SUM(D68:D69)</f>
        <v>0</v>
      </c>
      <c r="E67" s="50">
        <f t="shared" si="15"/>
        <v>0</v>
      </c>
      <c r="F67" s="117">
        <f t="shared" si="15"/>
        <v>0</v>
      </c>
      <c r="G67" s="223">
        <f t="shared" si="15"/>
        <v>0</v>
      </c>
      <c r="H67" s="106">
        <f t="shared" si="15"/>
        <v>0</v>
      </c>
      <c r="I67" s="117">
        <f t="shared" si="15"/>
        <v>0</v>
      </c>
      <c r="J67" s="106">
        <f t="shared" si="15"/>
        <v>0</v>
      </c>
      <c r="K67" s="50">
        <f t="shared" si="15"/>
        <v>0</v>
      </c>
      <c r="L67" s="125">
        <f t="shared" si="15"/>
        <v>0</v>
      </c>
      <c r="M67" s="46">
        <f t="shared" si="15"/>
        <v>0</v>
      </c>
      <c r="N67" s="50">
        <f t="shared" si="15"/>
        <v>0</v>
      </c>
      <c r="O67" s="117">
        <f t="shared" si="15"/>
        <v>0</v>
      </c>
      <c r="P67" s="122"/>
      <c r="R67" s="200"/>
    </row>
    <row r="68" spans="1:18" ht="24" hidden="1" x14ac:dyDescent="0.25">
      <c r="A68" s="736">
        <v>1210</v>
      </c>
      <c r="B68" s="52" t="s">
        <v>60</v>
      </c>
      <c r="C68" s="53">
        <f t="shared" si="0"/>
        <v>0</v>
      </c>
      <c r="D68" s="224">
        <v>0</v>
      </c>
      <c r="E68" s="55"/>
      <c r="F68" s="119">
        <f>D68+E68</f>
        <v>0</v>
      </c>
      <c r="G68" s="224"/>
      <c r="H68" s="256"/>
      <c r="I68" s="119">
        <f>G68+H68</f>
        <v>0</v>
      </c>
      <c r="J68" s="256"/>
      <c r="K68" s="55"/>
      <c r="L68" s="139">
        <f>J68+K68</f>
        <v>0</v>
      </c>
      <c r="M68" s="319"/>
      <c r="N68" s="55"/>
      <c r="O68" s="119">
        <f>M68+N68</f>
        <v>0</v>
      </c>
      <c r="P68" s="110"/>
      <c r="R68" s="200"/>
    </row>
    <row r="69" spans="1:18" ht="24" hidden="1" x14ac:dyDescent="0.25">
      <c r="A69" s="112">
        <v>1220</v>
      </c>
      <c r="B69" s="57" t="s">
        <v>61</v>
      </c>
      <c r="C69" s="58">
        <f t="shared" si="0"/>
        <v>0</v>
      </c>
      <c r="D69" s="226">
        <f t="shared" ref="D69:O69" si="16">SUM(D70:D74)</f>
        <v>0</v>
      </c>
      <c r="E69" s="113">
        <f t="shared" si="16"/>
        <v>0</v>
      </c>
      <c r="F69" s="114">
        <f t="shared" si="16"/>
        <v>0</v>
      </c>
      <c r="G69" s="226">
        <f t="shared" si="16"/>
        <v>0</v>
      </c>
      <c r="H69" s="120">
        <f t="shared" si="16"/>
        <v>0</v>
      </c>
      <c r="I69" s="114">
        <f t="shared" si="16"/>
        <v>0</v>
      </c>
      <c r="J69" s="120">
        <f t="shared" si="16"/>
        <v>0</v>
      </c>
      <c r="K69" s="113">
        <f t="shared" si="16"/>
        <v>0</v>
      </c>
      <c r="L69" s="135">
        <f t="shared" si="16"/>
        <v>0</v>
      </c>
      <c r="M69" s="58">
        <f t="shared" si="16"/>
        <v>0</v>
      </c>
      <c r="N69" s="113">
        <f t="shared" si="16"/>
        <v>0</v>
      </c>
      <c r="O69" s="114">
        <f t="shared" si="16"/>
        <v>0</v>
      </c>
      <c r="P69" s="111"/>
      <c r="R69" s="200"/>
    </row>
    <row r="70" spans="1:18" ht="48" hidden="1" x14ac:dyDescent="0.25">
      <c r="A70" s="38">
        <v>1221</v>
      </c>
      <c r="B70" s="57" t="s">
        <v>297</v>
      </c>
      <c r="C70" s="58">
        <f t="shared" si="0"/>
        <v>0</v>
      </c>
      <c r="D70" s="225">
        <v>0</v>
      </c>
      <c r="E70" s="60"/>
      <c r="F70" s="114">
        <f>D70+E70</f>
        <v>0</v>
      </c>
      <c r="G70" s="225"/>
      <c r="H70" s="257"/>
      <c r="I70" s="114">
        <f>G70+H70</f>
        <v>0</v>
      </c>
      <c r="J70" s="257"/>
      <c r="K70" s="60"/>
      <c r="L70" s="135">
        <f>J70+K70</f>
        <v>0</v>
      </c>
      <c r="M70" s="320"/>
      <c r="N70" s="60"/>
      <c r="O70" s="114">
        <f>M70+N70</f>
        <v>0</v>
      </c>
      <c r="P70" s="111"/>
      <c r="R70" s="200"/>
    </row>
    <row r="71" spans="1:18" hidden="1" x14ac:dyDescent="0.25">
      <c r="A71" s="38">
        <v>1223</v>
      </c>
      <c r="B71" s="57" t="s">
        <v>62</v>
      </c>
      <c r="C71" s="58">
        <f t="shared" si="0"/>
        <v>0</v>
      </c>
      <c r="D71" s="225">
        <v>0</v>
      </c>
      <c r="E71" s="60"/>
      <c r="F71" s="114">
        <f>D71+E71</f>
        <v>0</v>
      </c>
      <c r="G71" s="225"/>
      <c r="H71" s="257"/>
      <c r="I71" s="114">
        <f>G71+H71</f>
        <v>0</v>
      </c>
      <c r="J71" s="257"/>
      <c r="K71" s="60"/>
      <c r="L71" s="135">
        <f>J71+K71</f>
        <v>0</v>
      </c>
      <c r="M71" s="320"/>
      <c r="N71" s="60"/>
      <c r="O71" s="114">
        <f>M71+N71</f>
        <v>0</v>
      </c>
      <c r="P71" s="111"/>
      <c r="R71" s="200"/>
    </row>
    <row r="72" spans="1:18" hidden="1" x14ac:dyDescent="0.25">
      <c r="A72" s="38">
        <v>1225</v>
      </c>
      <c r="B72" s="57" t="s">
        <v>63</v>
      </c>
      <c r="C72" s="58">
        <f t="shared" si="0"/>
        <v>0</v>
      </c>
      <c r="D72" s="225">
        <v>0</v>
      </c>
      <c r="E72" s="60"/>
      <c r="F72" s="114">
        <f>D72+E72</f>
        <v>0</v>
      </c>
      <c r="G72" s="225"/>
      <c r="H72" s="257"/>
      <c r="I72" s="114">
        <f>G72+H72</f>
        <v>0</v>
      </c>
      <c r="J72" s="257"/>
      <c r="K72" s="60"/>
      <c r="L72" s="135">
        <f>J72+K72</f>
        <v>0</v>
      </c>
      <c r="M72" s="320"/>
      <c r="N72" s="60"/>
      <c r="O72" s="114">
        <f>M72+N72</f>
        <v>0</v>
      </c>
      <c r="P72" s="111"/>
      <c r="R72" s="200"/>
    </row>
    <row r="73" spans="1:18" ht="36" hidden="1" x14ac:dyDescent="0.25">
      <c r="A73" s="38">
        <v>1227</v>
      </c>
      <c r="B73" s="57" t="s">
        <v>64</v>
      </c>
      <c r="C73" s="58">
        <f t="shared" si="0"/>
        <v>0</v>
      </c>
      <c r="D73" s="225">
        <v>0</v>
      </c>
      <c r="E73" s="60"/>
      <c r="F73" s="114">
        <f>D73+E73</f>
        <v>0</v>
      </c>
      <c r="G73" s="225"/>
      <c r="H73" s="257"/>
      <c r="I73" s="114">
        <f>G73+H73</f>
        <v>0</v>
      </c>
      <c r="J73" s="257"/>
      <c r="K73" s="60"/>
      <c r="L73" s="135">
        <f>J73+K73</f>
        <v>0</v>
      </c>
      <c r="M73" s="320"/>
      <c r="N73" s="60"/>
      <c r="O73" s="114">
        <f>M73+N73</f>
        <v>0</v>
      </c>
      <c r="P73" s="111"/>
      <c r="R73" s="200"/>
    </row>
    <row r="74" spans="1:18" ht="48" hidden="1" x14ac:dyDescent="0.25">
      <c r="A74" s="38">
        <v>1228</v>
      </c>
      <c r="B74" s="57" t="s">
        <v>298</v>
      </c>
      <c r="C74" s="58">
        <f t="shared" si="0"/>
        <v>0</v>
      </c>
      <c r="D74" s="225">
        <v>0</v>
      </c>
      <c r="E74" s="60"/>
      <c r="F74" s="114">
        <f>D74+E74</f>
        <v>0</v>
      </c>
      <c r="G74" s="225"/>
      <c r="H74" s="257"/>
      <c r="I74" s="114">
        <f>G74+H74</f>
        <v>0</v>
      </c>
      <c r="J74" s="257"/>
      <c r="K74" s="60"/>
      <c r="L74" s="135">
        <f>J74+K74</f>
        <v>0</v>
      </c>
      <c r="M74" s="320"/>
      <c r="N74" s="60"/>
      <c r="O74" s="114">
        <f>M74+N74</f>
        <v>0</v>
      </c>
      <c r="P74" s="111"/>
      <c r="R74" s="200"/>
    </row>
    <row r="75" spans="1:18" x14ac:dyDescent="0.25">
      <c r="A75" s="101">
        <v>2000</v>
      </c>
      <c r="B75" s="101" t="s">
        <v>65</v>
      </c>
      <c r="C75" s="102">
        <f t="shared" si="0"/>
        <v>120040</v>
      </c>
      <c r="D75" s="222">
        <f t="shared" ref="D75:O75" si="17">SUM(D76,D83,D130,D164,D165,D172)</f>
        <v>156652</v>
      </c>
      <c r="E75" s="439">
        <f t="shared" si="17"/>
        <v>-36612</v>
      </c>
      <c r="F75" s="440">
        <f t="shared" si="17"/>
        <v>120040</v>
      </c>
      <c r="G75" s="222">
        <f t="shared" si="17"/>
        <v>0</v>
      </c>
      <c r="H75" s="137">
        <f t="shared" si="17"/>
        <v>0</v>
      </c>
      <c r="I75" s="440">
        <f t="shared" si="17"/>
        <v>0</v>
      </c>
      <c r="J75" s="255">
        <f t="shared" si="17"/>
        <v>0</v>
      </c>
      <c r="K75" s="439">
        <f t="shared" si="17"/>
        <v>0</v>
      </c>
      <c r="L75" s="440">
        <f t="shared" si="17"/>
        <v>0</v>
      </c>
      <c r="M75" s="102">
        <f t="shared" si="17"/>
        <v>0</v>
      </c>
      <c r="N75" s="103">
        <f t="shared" si="17"/>
        <v>0</v>
      </c>
      <c r="O75" s="104">
        <f t="shared" si="17"/>
        <v>0</v>
      </c>
      <c r="P75" s="343"/>
      <c r="R75" s="200"/>
    </row>
    <row r="76" spans="1:18" ht="24" hidden="1" x14ac:dyDescent="0.25">
      <c r="A76" s="45">
        <v>2100</v>
      </c>
      <c r="B76" s="105" t="s">
        <v>66</v>
      </c>
      <c r="C76" s="46">
        <f t="shared" si="0"/>
        <v>0</v>
      </c>
      <c r="D76" s="223">
        <f t="shared" ref="D76:O76" si="18">SUM(D77,D80)</f>
        <v>0</v>
      </c>
      <c r="E76" s="50">
        <f t="shared" si="18"/>
        <v>0</v>
      </c>
      <c r="F76" s="117">
        <f t="shared" si="18"/>
        <v>0</v>
      </c>
      <c r="G76" s="223">
        <f t="shared" si="18"/>
        <v>0</v>
      </c>
      <c r="H76" s="106">
        <f t="shared" si="18"/>
        <v>0</v>
      </c>
      <c r="I76" s="117">
        <f t="shared" si="18"/>
        <v>0</v>
      </c>
      <c r="J76" s="106">
        <f t="shared" si="18"/>
        <v>0</v>
      </c>
      <c r="K76" s="50">
        <f t="shared" si="18"/>
        <v>0</v>
      </c>
      <c r="L76" s="125">
        <f t="shared" si="18"/>
        <v>0</v>
      </c>
      <c r="M76" s="46">
        <f t="shared" si="18"/>
        <v>0</v>
      </c>
      <c r="N76" s="50">
        <f t="shared" si="18"/>
        <v>0</v>
      </c>
      <c r="O76" s="117">
        <f t="shared" si="18"/>
        <v>0</v>
      </c>
      <c r="P76" s="122"/>
      <c r="R76" s="200"/>
    </row>
    <row r="77" spans="1:18" ht="24" hidden="1" x14ac:dyDescent="0.25">
      <c r="A77" s="736">
        <v>2110</v>
      </c>
      <c r="B77" s="52" t="s">
        <v>67</v>
      </c>
      <c r="C77" s="53">
        <f t="shared" si="0"/>
        <v>0</v>
      </c>
      <c r="D77" s="228">
        <f t="shared" ref="D77:O77" si="19">SUM(D78:D79)</f>
        <v>0</v>
      </c>
      <c r="E77" s="118">
        <f t="shared" si="19"/>
        <v>0</v>
      </c>
      <c r="F77" s="119">
        <f t="shared" si="19"/>
        <v>0</v>
      </c>
      <c r="G77" s="228">
        <f t="shared" si="19"/>
        <v>0</v>
      </c>
      <c r="H77" s="259">
        <f t="shared" si="19"/>
        <v>0</v>
      </c>
      <c r="I77" s="119">
        <f t="shared" si="19"/>
        <v>0</v>
      </c>
      <c r="J77" s="259">
        <f t="shared" si="19"/>
        <v>0</v>
      </c>
      <c r="K77" s="118">
        <f t="shared" si="19"/>
        <v>0</v>
      </c>
      <c r="L77" s="139">
        <f t="shared" si="19"/>
        <v>0</v>
      </c>
      <c r="M77" s="53">
        <f t="shared" si="19"/>
        <v>0</v>
      </c>
      <c r="N77" s="118">
        <f t="shared" si="19"/>
        <v>0</v>
      </c>
      <c r="O77" s="119">
        <f t="shared" si="19"/>
        <v>0</v>
      </c>
      <c r="P77" s="110"/>
      <c r="R77" s="200"/>
    </row>
    <row r="78" spans="1:18" hidden="1" x14ac:dyDescent="0.25">
      <c r="A78" s="38">
        <v>2111</v>
      </c>
      <c r="B78" s="57" t="s">
        <v>68</v>
      </c>
      <c r="C78" s="58">
        <f t="shared" si="0"/>
        <v>0</v>
      </c>
      <c r="D78" s="225">
        <v>0</v>
      </c>
      <c r="E78" s="60"/>
      <c r="F78" s="114">
        <f>D78+E78</f>
        <v>0</v>
      </c>
      <c r="G78" s="225"/>
      <c r="H78" s="257"/>
      <c r="I78" s="114">
        <f>G78+H78</f>
        <v>0</v>
      </c>
      <c r="J78" s="257"/>
      <c r="K78" s="60"/>
      <c r="L78" s="135">
        <f>J78+K78</f>
        <v>0</v>
      </c>
      <c r="M78" s="320"/>
      <c r="N78" s="60"/>
      <c r="O78" s="114">
        <f>M78+N78</f>
        <v>0</v>
      </c>
      <c r="P78" s="111"/>
      <c r="R78" s="200"/>
    </row>
    <row r="79" spans="1:18" ht="24" hidden="1" x14ac:dyDescent="0.25">
      <c r="A79" s="38">
        <v>2112</v>
      </c>
      <c r="B79" s="57" t="s">
        <v>69</v>
      </c>
      <c r="C79" s="58">
        <f t="shared" si="0"/>
        <v>0</v>
      </c>
      <c r="D79" s="225">
        <v>0</v>
      </c>
      <c r="E79" s="60"/>
      <c r="F79" s="114">
        <f>D79+E79</f>
        <v>0</v>
      </c>
      <c r="G79" s="225"/>
      <c r="H79" s="257"/>
      <c r="I79" s="114">
        <f>G79+H79</f>
        <v>0</v>
      </c>
      <c r="J79" s="257"/>
      <c r="K79" s="60"/>
      <c r="L79" s="135">
        <f>J79+K79</f>
        <v>0</v>
      </c>
      <c r="M79" s="320"/>
      <c r="N79" s="60"/>
      <c r="O79" s="114">
        <f>M79+N79</f>
        <v>0</v>
      </c>
      <c r="P79" s="111"/>
      <c r="R79" s="200"/>
    </row>
    <row r="80" spans="1:18" ht="24" hidden="1" x14ac:dyDescent="0.25">
      <c r="A80" s="112">
        <v>2120</v>
      </c>
      <c r="B80" s="57" t="s">
        <v>70</v>
      </c>
      <c r="C80" s="58">
        <f t="shared" si="0"/>
        <v>0</v>
      </c>
      <c r="D80" s="226">
        <f t="shared" ref="D80:O80" si="20">SUM(D81:D82)</f>
        <v>0</v>
      </c>
      <c r="E80" s="113">
        <f t="shared" si="20"/>
        <v>0</v>
      </c>
      <c r="F80" s="114">
        <f t="shared" si="20"/>
        <v>0</v>
      </c>
      <c r="G80" s="226">
        <f t="shared" si="20"/>
        <v>0</v>
      </c>
      <c r="H80" s="120">
        <f t="shared" si="20"/>
        <v>0</v>
      </c>
      <c r="I80" s="114">
        <f t="shared" si="20"/>
        <v>0</v>
      </c>
      <c r="J80" s="120">
        <f t="shared" si="20"/>
        <v>0</v>
      </c>
      <c r="K80" s="113">
        <f t="shared" si="20"/>
        <v>0</v>
      </c>
      <c r="L80" s="135">
        <f t="shared" si="20"/>
        <v>0</v>
      </c>
      <c r="M80" s="58">
        <f t="shared" si="20"/>
        <v>0</v>
      </c>
      <c r="N80" s="113">
        <f t="shared" si="20"/>
        <v>0</v>
      </c>
      <c r="O80" s="114">
        <f t="shared" si="20"/>
        <v>0</v>
      </c>
      <c r="P80" s="111"/>
      <c r="R80" s="200"/>
    </row>
    <row r="81" spans="1:18" hidden="1" x14ac:dyDescent="0.25">
      <c r="A81" s="38">
        <v>2121</v>
      </c>
      <c r="B81" s="57" t="s">
        <v>68</v>
      </c>
      <c r="C81" s="58">
        <f t="shared" si="0"/>
        <v>0</v>
      </c>
      <c r="D81" s="225">
        <v>0</v>
      </c>
      <c r="E81" s="60"/>
      <c r="F81" s="114">
        <f>D81+E81</f>
        <v>0</v>
      </c>
      <c r="G81" s="225"/>
      <c r="H81" s="257"/>
      <c r="I81" s="114">
        <f>G81+H81</f>
        <v>0</v>
      </c>
      <c r="J81" s="257"/>
      <c r="K81" s="60"/>
      <c r="L81" s="135">
        <f>J81+K81</f>
        <v>0</v>
      </c>
      <c r="M81" s="320"/>
      <c r="N81" s="60"/>
      <c r="O81" s="114">
        <f>M81+N81</f>
        <v>0</v>
      </c>
      <c r="P81" s="111"/>
      <c r="R81" s="200"/>
    </row>
    <row r="82" spans="1:18" ht="24" hidden="1" x14ac:dyDescent="0.25">
      <c r="A82" s="38">
        <v>2122</v>
      </c>
      <c r="B82" s="57" t="s">
        <v>69</v>
      </c>
      <c r="C82" s="58">
        <f t="shared" si="0"/>
        <v>0</v>
      </c>
      <c r="D82" s="225">
        <v>0</v>
      </c>
      <c r="E82" s="60"/>
      <c r="F82" s="114">
        <f>D82+E82</f>
        <v>0</v>
      </c>
      <c r="G82" s="225"/>
      <c r="H82" s="257"/>
      <c r="I82" s="114">
        <f>G82+H82</f>
        <v>0</v>
      </c>
      <c r="J82" s="257"/>
      <c r="K82" s="60"/>
      <c r="L82" s="135">
        <f>J82+K82</f>
        <v>0</v>
      </c>
      <c r="M82" s="320"/>
      <c r="N82" s="60"/>
      <c r="O82" s="114">
        <f>M82+N82</f>
        <v>0</v>
      </c>
      <c r="P82" s="111"/>
      <c r="R82" s="200"/>
    </row>
    <row r="83" spans="1:18" x14ac:dyDescent="0.25">
      <c r="A83" s="45">
        <v>2200</v>
      </c>
      <c r="B83" s="105" t="s">
        <v>71</v>
      </c>
      <c r="C83" s="46">
        <f t="shared" si="0"/>
        <v>120040</v>
      </c>
      <c r="D83" s="223">
        <f t="shared" ref="D83:O83" si="21">SUM(D84,D89,D95,D103,D112,D116,D122,D128)</f>
        <v>156652</v>
      </c>
      <c r="E83" s="441">
        <f t="shared" si="21"/>
        <v>-36612</v>
      </c>
      <c r="F83" s="408">
        <f t="shared" si="21"/>
        <v>120040</v>
      </c>
      <c r="G83" s="223">
        <f t="shared" si="21"/>
        <v>0</v>
      </c>
      <c r="H83" s="125">
        <f t="shared" si="21"/>
        <v>0</v>
      </c>
      <c r="I83" s="408">
        <f t="shared" si="21"/>
        <v>0</v>
      </c>
      <c r="J83" s="106">
        <f t="shared" si="21"/>
        <v>0</v>
      </c>
      <c r="K83" s="441">
        <f t="shared" si="21"/>
        <v>0</v>
      </c>
      <c r="L83" s="408">
        <f t="shared" si="21"/>
        <v>0</v>
      </c>
      <c r="M83" s="163">
        <f t="shared" si="21"/>
        <v>0</v>
      </c>
      <c r="N83" s="164">
        <f t="shared" si="21"/>
        <v>0</v>
      </c>
      <c r="O83" s="165">
        <f t="shared" si="21"/>
        <v>0</v>
      </c>
      <c r="P83" s="383"/>
      <c r="R83" s="200"/>
    </row>
    <row r="84" spans="1:18" ht="24" hidden="1" x14ac:dyDescent="0.25">
      <c r="A84" s="107">
        <v>2210</v>
      </c>
      <c r="B84" s="78" t="s">
        <v>72</v>
      </c>
      <c r="C84" s="84">
        <f t="shared" si="0"/>
        <v>0</v>
      </c>
      <c r="D84" s="131">
        <f t="shared" ref="D84:O84" si="22">SUM(D85:D88)</f>
        <v>0</v>
      </c>
      <c r="E84" s="108">
        <f t="shared" si="22"/>
        <v>0</v>
      </c>
      <c r="F84" s="109">
        <f t="shared" si="22"/>
        <v>0</v>
      </c>
      <c r="G84" s="131">
        <f t="shared" si="22"/>
        <v>0</v>
      </c>
      <c r="H84" s="201">
        <f t="shared" si="22"/>
        <v>0</v>
      </c>
      <c r="I84" s="109">
        <f t="shared" si="22"/>
        <v>0</v>
      </c>
      <c r="J84" s="201">
        <f t="shared" si="22"/>
        <v>0</v>
      </c>
      <c r="K84" s="108">
        <f t="shared" si="22"/>
        <v>0</v>
      </c>
      <c r="L84" s="136">
        <f t="shared" si="22"/>
        <v>0</v>
      </c>
      <c r="M84" s="84">
        <f t="shared" si="22"/>
        <v>0</v>
      </c>
      <c r="N84" s="108">
        <f t="shared" si="22"/>
        <v>0</v>
      </c>
      <c r="O84" s="109">
        <f t="shared" si="22"/>
        <v>0</v>
      </c>
      <c r="P84" s="116"/>
      <c r="R84" s="200"/>
    </row>
    <row r="85" spans="1:18" ht="24" hidden="1" x14ac:dyDescent="0.25">
      <c r="A85" s="33">
        <v>2211</v>
      </c>
      <c r="B85" s="52" t="s">
        <v>73</v>
      </c>
      <c r="C85" s="53">
        <f t="shared" ref="C85:C148" si="23">F85+I85+L85+O85</f>
        <v>0</v>
      </c>
      <c r="D85" s="224">
        <v>0</v>
      </c>
      <c r="E85" s="55"/>
      <c r="F85" s="119">
        <f>D85+E85</f>
        <v>0</v>
      </c>
      <c r="G85" s="224"/>
      <c r="H85" s="256"/>
      <c r="I85" s="119">
        <f>G85+H85</f>
        <v>0</v>
      </c>
      <c r="J85" s="256"/>
      <c r="K85" s="55"/>
      <c r="L85" s="139">
        <f>J85+K85</f>
        <v>0</v>
      </c>
      <c r="M85" s="319"/>
      <c r="N85" s="55"/>
      <c r="O85" s="119">
        <f>M85+N85</f>
        <v>0</v>
      </c>
      <c r="P85" s="110"/>
      <c r="R85" s="200"/>
    </row>
    <row r="86" spans="1:18" ht="36" hidden="1" x14ac:dyDescent="0.25">
      <c r="A86" s="38">
        <v>2212</v>
      </c>
      <c r="B86" s="57" t="s">
        <v>74</v>
      </c>
      <c r="C86" s="58">
        <f t="shared" si="23"/>
        <v>0</v>
      </c>
      <c r="D86" s="225">
        <v>0</v>
      </c>
      <c r="E86" s="60"/>
      <c r="F86" s="114">
        <f>D86+E86</f>
        <v>0</v>
      </c>
      <c r="G86" s="225"/>
      <c r="H86" s="257"/>
      <c r="I86" s="114">
        <f>G86+H86</f>
        <v>0</v>
      </c>
      <c r="J86" s="257"/>
      <c r="K86" s="60"/>
      <c r="L86" s="135">
        <f>J86+K86</f>
        <v>0</v>
      </c>
      <c r="M86" s="320"/>
      <c r="N86" s="60"/>
      <c r="O86" s="114">
        <f>M86+N86</f>
        <v>0</v>
      </c>
      <c r="P86" s="111"/>
      <c r="R86" s="200"/>
    </row>
    <row r="87" spans="1:18" ht="24" hidden="1" x14ac:dyDescent="0.25">
      <c r="A87" s="38">
        <v>2214</v>
      </c>
      <c r="B87" s="57" t="s">
        <v>75</v>
      </c>
      <c r="C87" s="58">
        <f t="shared" si="23"/>
        <v>0</v>
      </c>
      <c r="D87" s="225">
        <v>0</v>
      </c>
      <c r="E87" s="60"/>
      <c r="F87" s="114">
        <f>D87+E87</f>
        <v>0</v>
      </c>
      <c r="G87" s="225"/>
      <c r="H87" s="257"/>
      <c r="I87" s="114">
        <f>G87+H87</f>
        <v>0</v>
      </c>
      <c r="J87" s="257"/>
      <c r="K87" s="60"/>
      <c r="L87" s="135">
        <f>J87+K87</f>
        <v>0</v>
      </c>
      <c r="M87" s="320"/>
      <c r="N87" s="60"/>
      <c r="O87" s="114">
        <f>M87+N87</f>
        <v>0</v>
      </c>
      <c r="P87" s="111"/>
      <c r="R87" s="200"/>
    </row>
    <row r="88" spans="1:18" hidden="1" x14ac:dyDescent="0.25">
      <c r="A88" s="38">
        <v>2219</v>
      </c>
      <c r="B88" s="57" t="s">
        <v>76</v>
      </c>
      <c r="C88" s="58">
        <f t="shared" si="23"/>
        <v>0</v>
      </c>
      <c r="D88" s="225">
        <v>0</v>
      </c>
      <c r="E88" s="60"/>
      <c r="F88" s="114">
        <f>D88+E88</f>
        <v>0</v>
      </c>
      <c r="G88" s="225"/>
      <c r="H88" s="257"/>
      <c r="I88" s="114">
        <f>G88+H88</f>
        <v>0</v>
      </c>
      <c r="J88" s="257"/>
      <c r="K88" s="60"/>
      <c r="L88" s="135">
        <f>J88+K88</f>
        <v>0</v>
      </c>
      <c r="M88" s="320"/>
      <c r="N88" s="60"/>
      <c r="O88" s="114">
        <f>M88+N88</f>
        <v>0</v>
      </c>
      <c r="P88" s="111"/>
      <c r="R88" s="200"/>
    </row>
    <row r="89" spans="1:18" ht="24" hidden="1" x14ac:dyDescent="0.25">
      <c r="A89" s="112">
        <v>2220</v>
      </c>
      <c r="B89" s="57" t="s">
        <v>77</v>
      </c>
      <c r="C89" s="58">
        <f t="shared" si="23"/>
        <v>0</v>
      </c>
      <c r="D89" s="226">
        <f t="shared" ref="D89:O89" si="24">SUM(D90:D94)</f>
        <v>0</v>
      </c>
      <c r="E89" s="113">
        <f t="shared" si="24"/>
        <v>0</v>
      </c>
      <c r="F89" s="114">
        <f t="shared" si="24"/>
        <v>0</v>
      </c>
      <c r="G89" s="226">
        <f t="shared" si="24"/>
        <v>0</v>
      </c>
      <c r="H89" s="120">
        <f t="shared" si="24"/>
        <v>0</v>
      </c>
      <c r="I89" s="114">
        <f t="shared" si="24"/>
        <v>0</v>
      </c>
      <c r="J89" s="120">
        <f t="shared" si="24"/>
        <v>0</v>
      </c>
      <c r="K89" s="113">
        <f t="shared" si="24"/>
        <v>0</v>
      </c>
      <c r="L89" s="135">
        <f t="shared" si="24"/>
        <v>0</v>
      </c>
      <c r="M89" s="58">
        <f t="shared" si="24"/>
        <v>0</v>
      </c>
      <c r="N89" s="113">
        <f t="shared" si="24"/>
        <v>0</v>
      </c>
      <c r="O89" s="114">
        <f t="shared" si="24"/>
        <v>0</v>
      </c>
      <c r="P89" s="111"/>
      <c r="R89" s="200"/>
    </row>
    <row r="90" spans="1:18" ht="24" hidden="1" x14ac:dyDescent="0.25">
      <c r="A90" s="38">
        <v>2221</v>
      </c>
      <c r="B90" s="57" t="s">
        <v>289</v>
      </c>
      <c r="C90" s="58">
        <f t="shared" si="23"/>
        <v>0</v>
      </c>
      <c r="D90" s="225">
        <v>0</v>
      </c>
      <c r="E90" s="60"/>
      <c r="F90" s="114">
        <f>D90+E90</f>
        <v>0</v>
      </c>
      <c r="G90" s="225"/>
      <c r="H90" s="257"/>
      <c r="I90" s="114">
        <f>G90+H90</f>
        <v>0</v>
      </c>
      <c r="J90" s="257"/>
      <c r="K90" s="60"/>
      <c r="L90" s="135">
        <f>J90+K90</f>
        <v>0</v>
      </c>
      <c r="M90" s="320"/>
      <c r="N90" s="60"/>
      <c r="O90" s="114">
        <f>M90+N90</f>
        <v>0</v>
      </c>
      <c r="P90" s="111"/>
      <c r="R90" s="200"/>
    </row>
    <row r="91" spans="1:18" hidden="1" x14ac:dyDescent="0.25">
      <c r="A91" s="38">
        <v>2222</v>
      </c>
      <c r="B91" s="57" t="s">
        <v>78</v>
      </c>
      <c r="C91" s="58">
        <f t="shared" si="23"/>
        <v>0</v>
      </c>
      <c r="D91" s="225">
        <v>0</v>
      </c>
      <c r="E91" s="60"/>
      <c r="F91" s="114">
        <f>D91+E91</f>
        <v>0</v>
      </c>
      <c r="G91" s="225"/>
      <c r="H91" s="257"/>
      <c r="I91" s="114">
        <f>G91+H91</f>
        <v>0</v>
      </c>
      <c r="J91" s="257"/>
      <c r="K91" s="60"/>
      <c r="L91" s="135">
        <f>J91+K91</f>
        <v>0</v>
      </c>
      <c r="M91" s="320"/>
      <c r="N91" s="60"/>
      <c r="O91" s="114">
        <f>M91+N91</f>
        <v>0</v>
      </c>
      <c r="P91" s="111"/>
      <c r="R91" s="200"/>
    </row>
    <row r="92" spans="1:18" hidden="1" x14ac:dyDescent="0.25">
      <c r="A92" s="38">
        <v>2223</v>
      </c>
      <c r="B92" s="57" t="s">
        <v>79</v>
      </c>
      <c r="C92" s="58">
        <f t="shared" si="23"/>
        <v>0</v>
      </c>
      <c r="D92" s="225">
        <v>0</v>
      </c>
      <c r="E92" s="60"/>
      <c r="F92" s="114">
        <f>D92+E92</f>
        <v>0</v>
      </c>
      <c r="G92" s="225"/>
      <c r="H92" s="257"/>
      <c r="I92" s="114">
        <f>G92+H92</f>
        <v>0</v>
      </c>
      <c r="J92" s="257"/>
      <c r="K92" s="60"/>
      <c r="L92" s="135">
        <f>J92+K92</f>
        <v>0</v>
      </c>
      <c r="M92" s="320"/>
      <c r="N92" s="60"/>
      <c r="O92" s="114">
        <f>M92+N92</f>
        <v>0</v>
      </c>
      <c r="P92" s="111"/>
      <c r="R92" s="200"/>
    </row>
    <row r="93" spans="1:18" ht="48" hidden="1" x14ac:dyDescent="0.25">
      <c r="A93" s="38">
        <v>2224</v>
      </c>
      <c r="B93" s="57" t="s">
        <v>299</v>
      </c>
      <c r="C93" s="58">
        <f t="shared" si="23"/>
        <v>0</v>
      </c>
      <c r="D93" s="225">
        <v>0</v>
      </c>
      <c r="E93" s="60"/>
      <c r="F93" s="114">
        <f>D93+E93</f>
        <v>0</v>
      </c>
      <c r="G93" s="225"/>
      <c r="H93" s="257"/>
      <c r="I93" s="114">
        <f>G93+H93</f>
        <v>0</v>
      </c>
      <c r="J93" s="257"/>
      <c r="K93" s="60"/>
      <c r="L93" s="135">
        <f>J93+K93</f>
        <v>0</v>
      </c>
      <c r="M93" s="320"/>
      <c r="N93" s="60"/>
      <c r="O93" s="114">
        <f>M93+N93</f>
        <v>0</v>
      </c>
      <c r="P93" s="111"/>
      <c r="R93" s="200"/>
    </row>
    <row r="94" spans="1:18" ht="24" hidden="1" x14ac:dyDescent="0.25">
      <c r="A94" s="38">
        <v>2229</v>
      </c>
      <c r="B94" s="57" t="s">
        <v>80</v>
      </c>
      <c r="C94" s="58">
        <f t="shared" si="23"/>
        <v>0</v>
      </c>
      <c r="D94" s="225">
        <v>0</v>
      </c>
      <c r="E94" s="60"/>
      <c r="F94" s="114">
        <f>D94+E94</f>
        <v>0</v>
      </c>
      <c r="G94" s="225"/>
      <c r="H94" s="257"/>
      <c r="I94" s="114">
        <f>G94+H94</f>
        <v>0</v>
      </c>
      <c r="J94" s="257"/>
      <c r="K94" s="60"/>
      <c r="L94" s="135">
        <f>J94+K94</f>
        <v>0</v>
      </c>
      <c r="M94" s="320"/>
      <c r="N94" s="60"/>
      <c r="O94" s="114">
        <f>M94+N94</f>
        <v>0</v>
      </c>
      <c r="P94" s="111"/>
      <c r="R94" s="200"/>
    </row>
    <row r="95" spans="1:18" ht="36" x14ac:dyDescent="0.25">
      <c r="A95" s="112">
        <v>2230</v>
      </c>
      <c r="B95" s="57" t="s">
        <v>81</v>
      </c>
      <c r="C95" s="58">
        <f t="shared" si="23"/>
        <v>12040</v>
      </c>
      <c r="D95" s="226">
        <f t="shared" ref="D95:O95" si="25">SUM(D96:D102)</f>
        <v>48652</v>
      </c>
      <c r="E95" s="447">
        <f t="shared" si="25"/>
        <v>-36612</v>
      </c>
      <c r="F95" s="404">
        <f t="shared" si="25"/>
        <v>12040</v>
      </c>
      <c r="G95" s="226">
        <f t="shared" si="25"/>
        <v>0</v>
      </c>
      <c r="H95" s="135">
        <f t="shared" si="25"/>
        <v>0</v>
      </c>
      <c r="I95" s="404">
        <f t="shared" si="25"/>
        <v>0</v>
      </c>
      <c r="J95" s="120">
        <f t="shared" si="25"/>
        <v>0</v>
      </c>
      <c r="K95" s="447">
        <f t="shared" si="25"/>
        <v>0</v>
      </c>
      <c r="L95" s="404">
        <f t="shared" si="25"/>
        <v>0</v>
      </c>
      <c r="M95" s="58">
        <f t="shared" si="25"/>
        <v>0</v>
      </c>
      <c r="N95" s="113">
        <f t="shared" si="25"/>
        <v>0</v>
      </c>
      <c r="O95" s="114">
        <f t="shared" si="25"/>
        <v>0</v>
      </c>
      <c r="P95" s="111"/>
      <c r="R95" s="200"/>
    </row>
    <row r="96" spans="1:18" ht="24" hidden="1" x14ac:dyDescent="0.25">
      <c r="A96" s="38">
        <v>2231</v>
      </c>
      <c r="B96" s="57" t="s">
        <v>82</v>
      </c>
      <c r="C96" s="58">
        <f t="shared" si="23"/>
        <v>0</v>
      </c>
      <c r="D96" s="225">
        <v>0</v>
      </c>
      <c r="E96" s="60"/>
      <c r="F96" s="114">
        <f t="shared" ref="F96:F102" si="26">D96+E96</f>
        <v>0</v>
      </c>
      <c r="G96" s="225"/>
      <c r="H96" s="257"/>
      <c r="I96" s="114">
        <f t="shared" ref="I96:I102" si="27">G96+H96</f>
        <v>0</v>
      </c>
      <c r="J96" s="257"/>
      <c r="K96" s="60"/>
      <c r="L96" s="135">
        <f t="shared" ref="L96:L102" si="28">J96+K96</f>
        <v>0</v>
      </c>
      <c r="M96" s="320"/>
      <c r="N96" s="60"/>
      <c r="O96" s="114">
        <f t="shared" ref="O96:O102" si="29">M96+N96</f>
        <v>0</v>
      </c>
      <c r="P96" s="111"/>
      <c r="R96" s="200"/>
    </row>
    <row r="97" spans="1:18" ht="24.75" hidden="1" customHeight="1" x14ac:dyDescent="0.25">
      <c r="A97" s="38">
        <v>2232</v>
      </c>
      <c r="B97" s="57" t="s">
        <v>83</v>
      </c>
      <c r="C97" s="58">
        <f t="shared" si="23"/>
        <v>0</v>
      </c>
      <c r="D97" s="225">
        <v>0</v>
      </c>
      <c r="E97" s="60"/>
      <c r="F97" s="114">
        <f t="shared" si="26"/>
        <v>0</v>
      </c>
      <c r="G97" s="225"/>
      <c r="H97" s="257"/>
      <c r="I97" s="114">
        <f t="shared" si="27"/>
        <v>0</v>
      </c>
      <c r="J97" s="257"/>
      <c r="K97" s="60"/>
      <c r="L97" s="135">
        <f t="shared" si="28"/>
        <v>0</v>
      </c>
      <c r="M97" s="320"/>
      <c r="N97" s="60"/>
      <c r="O97" s="114">
        <f t="shared" si="29"/>
        <v>0</v>
      </c>
      <c r="P97" s="111"/>
      <c r="R97" s="200"/>
    </row>
    <row r="98" spans="1:18" ht="24" hidden="1" x14ac:dyDescent="0.25">
      <c r="A98" s="33">
        <v>2233</v>
      </c>
      <c r="B98" s="52" t="s">
        <v>84</v>
      </c>
      <c r="C98" s="53">
        <f t="shared" si="23"/>
        <v>0</v>
      </c>
      <c r="D98" s="224">
        <v>0</v>
      </c>
      <c r="E98" s="55"/>
      <c r="F98" s="119">
        <f t="shared" si="26"/>
        <v>0</v>
      </c>
      <c r="G98" s="224"/>
      <c r="H98" s="256"/>
      <c r="I98" s="119">
        <f t="shared" si="27"/>
        <v>0</v>
      </c>
      <c r="J98" s="256"/>
      <c r="K98" s="55"/>
      <c r="L98" s="139">
        <f t="shared" si="28"/>
        <v>0</v>
      </c>
      <c r="M98" s="319"/>
      <c r="N98" s="55"/>
      <c r="O98" s="119">
        <f t="shared" si="29"/>
        <v>0</v>
      </c>
      <c r="P98" s="110"/>
      <c r="R98" s="200"/>
    </row>
    <row r="99" spans="1:18" ht="36" hidden="1" x14ac:dyDescent="0.25">
      <c r="A99" s="38">
        <v>2234</v>
      </c>
      <c r="B99" s="57" t="s">
        <v>85</v>
      </c>
      <c r="C99" s="58">
        <f t="shared" si="23"/>
        <v>0</v>
      </c>
      <c r="D99" s="225">
        <v>0</v>
      </c>
      <c r="E99" s="60"/>
      <c r="F99" s="114">
        <f t="shared" si="26"/>
        <v>0</v>
      </c>
      <c r="G99" s="225"/>
      <c r="H99" s="257"/>
      <c r="I99" s="114">
        <f t="shared" si="27"/>
        <v>0</v>
      </c>
      <c r="J99" s="257"/>
      <c r="K99" s="60"/>
      <c r="L99" s="135">
        <f t="shared" si="28"/>
        <v>0</v>
      </c>
      <c r="M99" s="320"/>
      <c r="N99" s="60"/>
      <c r="O99" s="114">
        <f t="shared" si="29"/>
        <v>0</v>
      </c>
      <c r="P99" s="111"/>
      <c r="R99" s="200"/>
    </row>
    <row r="100" spans="1:18" ht="24" hidden="1" x14ac:dyDescent="0.25">
      <c r="A100" s="38">
        <v>2235</v>
      </c>
      <c r="B100" s="57" t="s">
        <v>86</v>
      </c>
      <c r="C100" s="58">
        <f t="shared" si="23"/>
        <v>0</v>
      </c>
      <c r="D100" s="225">
        <v>0</v>
      </c>
      <c r="E100" s="60"/>
      <c r="F100" s="114">
        <f t="shared" si="26"/>
        <v>0</v>
      </c>
      <c r="G100" s="225"/>
      <c r="H100" s="257"/>
      <c r="I100" s="114">
        <f t="shared" si="27"/>
        <v>0</v>
      </c>
      <c r="J100" s="257"/>
      <c r="K100" s="60"/>
      <c r="L100" s="135">
        <f t="shared" si="28"/>
        <v>0</v>
      </c>
      <c r="M100" s="320"/>
      <c r="N100" s="60"/>
      <c r="O100" s="114">
        <f t="shared" si="29"/>
        <v>0</v>
      </c>
      <c r="P100" s="111"/>
      <c r="R100" s="200"/>
    </row>
    <row r="101" spans="1:18" hidden="1" x14ac:dyDescent="0.25">
      <c r="A101" s="38">
        <v>2236</v>
      </c>
      <c r="B101" s="57" t="s">
        <v>87</v>
      </c>
      <c r="C101" s="58">
        <f t="shared" si="23"/>
        <v>0</v>
      </c>
      <c r="D101" s="225">
        <v>0</v>
      </c>
      <c r="E101" s="60"/>
      <c r="F101" s="114">
        <f t="shared" si="26"/>
        <v>0</v>
      </c>
      <c r="G101" s="225"/>
      <c r="H101" s="257"/>
      <c r="I101" s="114">
        <f t="shared" si="27"/>
        <v>0</v>
      </c>
      <c r="J101" s="257"/>
      <c r="K101" s="60"/>
      <c r="L101" s="135">
        <f t="shared" si="28"/>
        <v>0</v>
      </c>
      <c r="M101" s="320"/>
      <c r="N101" s="60"/>
      <c r="O101" s="114">
        <f t="shared" si="29"/>
        <v>0</v>
      </c>
      <c r="P101" s="111"/>
      <c r="R101" s="200"/>
    </row>
    <row r="102" spans="1:18" ht="24" x14ac:dyDescent="0.25">
      <c r="A102" s="38">
        <v>2239</v>
      </c>
      <c r="B102" s="57" t="s">
        <v>88</v>
      </c>
      <c r="C102" s="58">
        <f t="shared" si="23"/>
        <v>12040</v>
      </c>
      <c r="D102" s="225">
        <v>48652</v>
      </c>
      <c r="E102" s="446">
        <f>-36612</f>
        <v>-36612</v>
      </c>
      <c r="F102" s="404">
        <f t="shared" si="26"/>
        <v>12040</v>
      </c>
      <c r="G102" s="225"/>
      <c r="H102" s="511"/>
      <c r="I102" s="404">
        <f t="shared" si="27"/>
        <v>0</v>
      </c>
      <c r="J102" s="257"/>
      <c r="K102" s="446"/>
      <c r="L102" s="404">
        <f t="shared" si="28"/>
        <v>0</v>
      </c>
      <c r="M102" s="320"/>
      <c r="N102" s="60"/>
      <c r="O102" s="114">
        <f t="shared" si="29"/>
        <v>0</v>
      </c>
      <c r="P102" s="111"/>
      <c r="R102" s="200"/>
    </row>
    <row r="103" spans="1:18" ht="36" x14ac:dyDescent="0.25">
      <c r="A103" s="112">
        <v>2240</v>
      </c>
      <c r="B103" s="57" t="s">
        <v>89</v>
      </c>
      <c r="C103" s="58">
        <f t="shared" si="23"/>
        <v>108000</v>
      </c>
      <c r="D103" s="226">
        <f t="shared" ref="D103:O103" si="30">SUM(D104:D111)</f>
        <v>108000</v>
      </c>
      <c r="E103" s="447">
        <f t="shared" si="30"/>
        <v>0</v>
      </c>
      <c r="F103" s="404">
        <f t="shared" si="30"/>
        <v>108000</v>
      </c>
      <c r="G103" s="226">
        <f t="shared" si="30"/>
        <v>0</v>
      </c>
      <c r="H103" s="135">
        <f t="shared" si="30"/>
        <v>0</v>
      </c>
      <c r="I103" s="404">
        <f t="shared" si="30"/>
        <v>0</v>
      </c>
      <c r="J103" s="120">
        <f t="shared" si="30"/>
        <v>0</v>
      </c>
      <c r="K103" s="447">
        <f t="shared" si="30"/>
        <v>0</v>
      </c>
      <c r="L103" s="404">
        <f t="shared" si="30"/>
        <v>0</v>
      </c>
      <c r="M103" s="58">
        <f t="shared" si="30"/>
        <v>0</v>
      </c>
      <c r="N103" s="113">
        <f t="shared" si="30"/>
        <v>0</v>
      </c>
      <c r="O103" s="114">
        <f t="shared" si="30"/>
        <v>0</v>
      </c>
      <c r="P103" s="111"/>
      <c r="R103" s="200"/>
    </row>
    <row r="104" spans="1:18" x14ac:dyDescent="0.25">
      <c r="A104" s="38">
        <v>2241</v>
      </c>
      <c r="B104" s="57" t="s">
        <v>90</v>
      </c>
      <c r="C104" s="58">
        <f t="shared" si="23"/>
        <v>108000</v>
      </c>
      <c r="D104" s="225">
        <v>108000</v>
      </c>
      <c r="E104" s="446"/>
      <c r="F104" s="404">
        <f t="shared" ref="F104:F111" si="31">D104+E104</f>
        <v>108000</v>
      </c>
      <c r="G104" s="225"/>
      <c r="H104" s="511"/>
      <c r="I104" s="404">
        <f t="shared" ref="I104:I111" si="32">G104+H104</f>
        <v>0</v>
      </c>
      <c r="J104" s="257"/>
      <c r="K104" s="446"/>
      <c r="L104" s="404">
        <f t="shared" ref="L104:L111" si="33">J104+K104</f>
        <v>0</v>
      </c>
      <c r="M104" s="320"/>
      <c r="N104" s="60"/>
      <c r="O104" s="114">
        <f t="shared" ref="O104:O111" si="34">M104+N104</f>
        <v>0</v>
      </c>
      <c r="P104" s="111"/>
      <c r="R104" s="200"/>
    </row>
    <row r="105" spans="1:18" ht="24" hidden="1" x14ac:dyDescent="0.25">
      <c r="A105" s="38">
        <v>2242</v>
      </c>
      <c r="B105" s="57" t="s">
        <v>91</v>
      </c>
      <c r="C105" s="58">
        <f t="shared" si="23"/>
        <v>0</v>
      </c>
      <c r="D105" s="225">
        <v>0</v>
      </c>
      <c r="E105" s="60"/>
      <c r="F105" s="114">
        <f t="shared" si="31"/>
        <v>0</v>
      </c>
      <c r="G105" s="225"/>
      <c r="H105" s="257"/>
      <c r="I105" s="114">
        <f t="shared" si="32"/>
        <v>0</v>
      </c>
      <c r="J105" s="257"/>
      <c r="K105" s="60"/>
      <c r="L105" s="135">
        <f t="shared" si="33"/>
        <v>0</v>
      </c>
      <c r="M105" s="320"/>
      <c r="N105" s="60"/>
      <c r="O105" s="114">
        <f t="shared" si="34"/>
        <v>0</v>
      </c>
      <c r="P105" s="111"/>
      <c r="R105" s="200"/>
    </row>
    <row r="106" spans="1:18" ht="24" hidden="1" x14ac:dyDescent="0.25">
      <c r="A106" s="38">
        <v>2243</v>
      </c>
      <c r="B106" s="57" t="s">
        <v>92</v>
      </c>
      <c r="C106" s="58">
        <f t="shared" si="23"/>
        <v>0</v>
      </c>
      <c r="D106" s="225">
        <v>0</v>
      </c>
      <c r="E106" s="60"/>
      <c r="F106" s="114">
        <f t="shared" si="31"/>
        <v>0</v>
      </c>
      <c r="G106" s="225"/>
      <c r="H106" s="257"/>
      <c r="I106" s="114">
        <f t="shared" si="32"/>
        <v>0</v>
      </c>
      <c r="J106" s="257"/>
      <c r="K106" s="60"/>
      <c r="L106" s="135">
        <f t="shared" si="33"/>
        <v>0</v>
      </c>
      <c r="M106" s="320"/>
      <c r="N106" s="60"/>
      <c r="O106" s="114">
        <f t="shared" si="34"/>
        <v>0</v>
      </c>
      <c r="P106" s="111"/>
      <c r="R106" s="200"/>
    </row>
    <row r="107" spans="1:18" hidden="1" x14ac:dyDescent="0.25">
      <c r="A107" s="38">
        <v>2244</v>
      </c>
      <c r="B107" s="57" t="s">
        <v>93</v>
      </c>
      <c r="C107" s="58">
        <f t="shared" si="23"/>
        <v>0</v>
      </c>
      <c r="D107" s="225">
        <v>0</v>
      </c>
      <c r="E107" s="60"/>
      <c r="F107" s="114">
        <f t="shared" si="31"/>
        <v>0</v>
      </c>
      <c r="G107" s="225"/>
      <c r="H107" s="257"/>
      <c r="I107" s="114">
        <f t="shared" si="32"/>
        <v>0</v>
      </c>
      <c r="J107" s="257"/>
      <c r="K107" s="60"/>
      <c r="L107" s="135">
        <f t="shared" si="33"/>
        <v>0</v>
      </c>
      <c r="M107" s="320"/>
      <c r="N107" s="60"/>
      <c r="O107" s="114">
        <f t="shared" si="34"/>
        <v>0</v>
      </c>
      <c r="P107" s="111"/>
      <c r="R107" s="200"/>
    </row>
    <row r="108" spans="1:18" ht="24" hidden="1" x14ac:dyDescent="0.25">
      <c r="A108" s="38">
        <v>2246</v>
      </c>
      <c r="B108" s="57" t="s">
        <v>94</v>
      </c>
      <c r="C108" s="58">
        <f t="shared" si="23"/>
        <v>0</v>
      </c>
      <c r="D108" s="225">
        <v>0</v>
      </c>
      <c r="E108" s="60"/>
      <c r="F108" s="114">
        <f t="shared" si="31"/>
        <v>0</v>
      </c>
      <c r="G108" s="225"/>
      <c r="H108" s="257"/>
      <c r="I108" s="114">
        <f t="shared" si="32"/>
        <v>0</v>
      </c>
      <c r="J108" s="257"/>
      <c r="K108" s="60"/>
      <c r="L108" s="135">
        <f t="shared" si="33"/>
        <v>0</v>
      </c>
      <c r="M108" s="320"/>
      <c r="N108" s="60"/>
      <c r="O108" s="114">
        <f t="shared" si="34"/>
        <v>0</v>
      </c>
      <c r="P108" s="111"/>
      <c r="R108" s="200"/>
    </row>
    <row r="109" spans="1:18" hidden="1" x14ac:dyDescent="0.25">
      <c r="A109" s="38">
        <v>2247</v>
      </c>
      <c r="B109" s="57" t="s">
        <v>95</v>
      </c>
      <c r="C109" s="58">
        <f t="shared" si="23"/>
        <v>0</v>
      </c>
      <c r="D109" s="225">
        <v>0</v>
      </c>
      <c r="E109" s="60"/>
      <c r="F109" s="114">
        <f t="shared" si="31"/>
        <v>0</v>
      </c>
      <c r="G109" s="225"/>
      <c r="H109" s="257"/>
      <c r="I109" s="114">
        <f t="shared" si="32"/>
        <v>0</v>
      </c>
      <c r="J109" s="257"/>
      <c r="K109" s="60"/>
      <c r="L109" s="135">
        <f t="shared" si="33"/>
        <v>0</v>
      </c>
      <c r="M109" s="320"/>
      <c r="N109" s="60"/>
      <c r="O109" s="114">
        <f t="shared" si="34"/>
        <v>0</v>
      </c>
      <c r="P109" s="111"/>
      <c r="R109" s="200"/>
    </row>
    <row r="110" spans="1:18" ht="24" hidden="1" x14ac:dyDescent="0.25">
      <c r="A110" s="38">
        <v>2248</v>
      </c>
      <c r="B110" s="57" t="s">
        <v>300</v>
      </c>
      <c r="C110" s="58">
        <f t="shared" si="23"/>
        <v>0</v>
      </c>
      <c r="D110" s="225">
        <v>0</v>
      </c>
      <c r="E110" s="60"/>
      <c r="F110" s="114">
        <f t="shared" si="31"/>
        <v>0</v>
      </c>
      <c r="G110" s="225"/>
      <c r="H110" s="257"/>
      <c r="I110" s="114">
        <f t="shared" si="32"/>
        <v>0</v>
      </c>
      <c r="J110" s="257"/>
      <c r="K110" s="60"/>
      <c r="L110" s="135">
        <f t="shared" si="33"/>
        <v>0</v>
      </c>
      <c r="M110" s="320"/>
      <c r="N110" s="60"/>
      <c r="O110" s="114">
        <f t="shared" si="34"/>
        <v>0</v>
      </c>
      <c r="P110" s="111"/>
      <c r="R110" s="200"/>
    </row>
    <row r="111" spans="1:18" ht="24" hidden="1" x14ac:dyDescent="0.25">
      <c r="A111" s="38">
        <v>2249</v>
      </c>
      <c r="B111" s="57" t="s">
        <v>96</v>
      </c>
      <c r="C111" s="58">
        <f t="shared" si="23"/>
        <v>0</v>
      </c>
      <c r="D111" s="225">
        <v>0</v>
      </c>
      <c r="E111" s="60"/>
      <c r="F111" s="114">
        <f t="shared" si="31"/>
        <v>0</v>
      </c>
      <c r="G111" s="225"/>
      <c r="H111" s="257"/>
      <c r="I111" s="114">
        <f t="shared" si="32"/>
        <v>0</v>
      </c>
      <c r="J111" s="257"/>
      <c r="K111" s="60"/>
      <c r="L111" s="135">
        <f t="shared" si="33"/>
        <v>0</v>
      </c>
      <c r="M111" s="320"/>
      <c r="N111" s="60"/>
      <c r="O111" s="114">
        <f t="shared" si="34"/>
        <v>0</v>
      </c>
      <c r="P111" s="111"/>
      <c r="R111" s="200"/>
    </row>
    <row r="112" spans="1:18" hidden="1" x14ac:dyDescent="0.25">
      <c r="A112" s="112">
        <v>2250</v>
      </c>
      <c r="B112" s="57" t="s">
        <v>97</v>
      </c>
      <c r="C112" s="58">
        <f t="shared" si="23"/>
        <v>0</v>
      </c>
      <c r="D112" s="226">
        <f t="shared" ref="D112:O112" si="35">SUM(D113:D115)</f>
        <v>0</v>
      </c>
      <c r="E112" s="113">
        <f t="shared" si="35"/>
        <v>0</v>
      </c>
      <c r="F112" s="114">
        <f t="shared" si="35"/>
        <v>0</v>
      </c>
      <c r="G112" s="226">
        <f t="shared" si="35"/>
        <v>0</v>
      </c>
      <c r="H112" s="120">
        <f t="shared" si="35"/>
        <v>0</v>
      </c>
      <c r="I112" s="114">
        <f t="shared" si="35"/>
        <v>0</v>
      </c>
      <c r="J112" s="120">
        <f t="shared" si="35"/>
        <v>0</v>
      </c>
      <c r="K112" s="113">
        <f t="shared" si="35"/>
        <v>0</v>
      </c>
      <c r="L112" s="135">
        <f t="shared" si="35"/>
        <v>0</v>
      </c>
      <c r="M112" s="58">
        <f t="shared" si="35"/>
        <v>0</v>
      </c>
      <c r="N112" s="113">
        <f t="shared" si="35"/>
        <v>0</v>
      </c>
      <c r="O112" s="114">
        <f t="shared" si="35"/>
        <v>0</v>
      </c>
      <c r="P112" s="111"/>
      <c r="R112" s="200"/>
    </row>
    <row r="113" spans="1:18" hidden="1" x14ac:dyDescent="0.25">
      <c r="A113" s="38">
        <v>2251</v>
      </c>
      <c r="B113" s="57" t="s">
        <v>98</v>
      </c>
      <c r="C113" s="58">
        <f t="shared" si="23"/>
        <v>0</v>
      </c>
      <c r="D113" s="225">
        <v>0</v>
      </c>
      <c r="E113" s="60"/>
      <c r="F113" s="114">
        <f>D113+E113</f>
        <v>0</v>
      </c>
      <c r="G113" s="225"/>
      <c r="H113" s="257"/>
      <c r="I113" s="114">
        <f>G113+H113</f>
        <v>0</v>
      </c>
      <c r="J113" s="257"/>
      <c r="K113" s="60"/>
      <c r="L113" s="135">
        <f>J113+K113</f>
        <v>0</v>
      </c>
      <c r="M113" s="320"/>
      <c r="N113" s="60"/>
      <c r="O113" s="114">
        <f>M113+N113</f>
        <v>0</v>
      </c>
      <c r="P113" s="111"/>
      <c r="R113" s="200"/>
    </row>
    <row r="114" spans="1:18" ht="24" hidden="1" x14ac:dyDescent="0.25">
      <c r="A114" s="38">
        <v>2252</v>
      </c>
      <c r="B114" s="57" t="s">
        <v>99</v>
      </c>
      <c r="C114" s="58">
        <f t="shared" si="23"/>
        <v>0</v>
      </c>
      <c r="D114" s="225">
        <v>0</v>
      </c>
      <c r="E114" s="60"/>
      <c r="F114" s="114">
        <f>D114+E114</f>
        <v>0</v>
      </c>
      <c r="G114" s="225"/>
      <c r="H114" s="257"/>
      <c r="I114" s="114">
        <f>G114+H114</f>
        <v>0</v>
      </c>
      <c r="J114" s="257"/>
      <c r="K114" s="60"/>
      <c r="L114" s="135">
        <f>J114+K114</f>
        <v>0</v>
      </c>
      <c r="M114" s="320"/>
      <c r="N114" s="60"/>
      <c r="O114" s="114">
        <f>M114+N114</f>
        <v>0</v>
      </c>
      <c r="P114" s="111"/>
      <c r="R114" s="200"/>
    </row>
    <row r="115" spans="1:18" ht="24" hidden="1" x14ac:dyDescent="0.25">
      <c r="A115" s="38">
        <v>2259</v>
      </c>
      <c r="B115" s="57" t="s">
        <v>100</v>
      </c>
      <c r="C115" s="58">
        <f t="shared" si="23"/>
        <v>0</v>
      </c>
      <c r="D115" s="225">
        <v>0</v>
      </c>
      <c r="E115" s="60"/>
      <c r="F115" s="114">
        <f>D115+E115</f>
        <v>0</v>
      </c>
      <c r="G115" s="225"/>
      <c r="H115" s="257"/>
      <c r="I115" s="114">
        <f>G115+H115</f>
        <v>0</v>
      </c>
      <c r="J115" s="257"/>
      <c r="K115" s="60"/>
      <c r="L115" s="135">
        <f>J115+K115</f>
        <v>0</v>
      </c>
      <c r="M115" s="320"/>
      <c r="N115" s="60"/>
      <c r="O115" s="114">
        <f>M115+N115</f>
        <v>0</v>
      </c>
      <c r="P115" s="111"/>
      <c r="R115" s="200"/>
    </row>
    <row r="116" spans="1:18" hidden="1" x14ac:dyDescent="0.25">
      <c r="A116" s="112">
        <v>2260</v>
      </c>
      <c r="B116" s="57" t="s">
        <v>101</v>
      </c>
      <c r="C116" s="58">
        <f t="shared" si="23"/>
        <v>0</v>
      </c>
      <c r="D116" s="226">
        <f t="shared" ref="D116:O116" si="36">SUM(D117:D121)</f>
        <v>0</v>
      </c>
      <c r="E116" s="113">
        <f t="shared" si="36"/>
        <v>0</v>
      </c>
      <c r="F116" s="114">
        <f t="shared" si="36"/>
        <v>0</v>
      </c>
      <c r="G116" s="226">
        <f t="shared" si="36"/>
        <v>0</v>
      </c>
      <c r="H116" s="120">
        <f t="shared" si="36"/>
        <v>0</v>
      </c>
      <c r="I116" s="114">
        <f t="shared" si="36"/>
        <v>0</v>
      </c>
      <c r="J116" s="120">
        <f t="shared" si="36"/>
        <v>0</v>
      </c>
      <c r="K116" s="113">
        <f t="shared" si="36"/>
        <v>0</v>
      </c>
      <c r="L116" s="135">
        <f t="shared" si="36"/>
        <v>0</v>
      </c>
      <c r="M116" s="58">
        <f t="shared" si="36"/>
        <v>0</v>
      </c>
      <c r="N116" s="113">
        <f t="shared" si="36"/>
        <v>0</v>
      </c>
      <c r="O116" s="114">
        <f t="shared" si="36"/>
        <v>0</v>
      </c>
      <c r="P116" s="111"/>
      <c r="R116" s="200"/>
    </row>
    <row r="117" spans="1:18" hidden="1" x14ac:dyDescent="0.25">
      <c r="A117" s="38">
        <v>2261</v>
      </c>
      <c r="B117" s="57" t="s">
        <v>102</v>
      </c>
      <c r="C117" s="58">
        <f t="shared" si="23"/>
        <v>0</v>
      </c>
      <c r="D117" s="225">
        <v>0</v>
      </c>
      <c r="E117" s="60"/>
      <c r="F117" s="114">
        <f>D117+E117</f>
        <v>0</v>
      </c>
      <c r="G117" s="225"/>
      <c r="H117" s="257"/>
      <c r="I117" s="114">
        <f>G117+H117</f>
        <v>0</v>
      </c>
      <c r="J117" s="257"/>
      <c r="K117" s="60"/>
      <c r="L117" s="135">
        <f>J117+K117</f>
        <v>0</v>
      </c>
      <c r="M117" s="320"/>
      <c r="N117" s="60"/>
      <c r="O117" s="114">
        <f>M117+N117</f>
        <v>0</v>
      </c>
      <c r="P117" s="111"/>
      <c r="R117" s="200"/>
    </row>
    <row r="118" spans="1:18" hidden="1" x14ac:dyDescent="0.25">
      <c r="A118" s="38">
        <v>2262</v>
      </c>
      <c r="B118" s="57" t="s">
        <v>103</v>
      </c>
      <c r="C118" s="58">
        <f t="shared" si="23"/>
        <v>0</v>
      </c>
      <c r="D118" s="225">
        <v>0</v>
      </c>
      <c r="E118" s="60"/>
      <c r="F118" s="114">
        <f>D118+E118</f>
        <v>0</v>
      </c>
      <c r="G118" s="225"/>
      <c r="H118" s="257"/>
      <c r="I118" s="114">
        <f>G118+H118</f>
        <v>0</v>
      </c>
      <c r="J118" s="257"/>
      <c r="K118" s="60"/>
      <c r="L118" s="135">
        <f>J118+K118</f>
        <v>0</v>
      </c>
      <c r="M118" s="320"/>
      <c r="N118" s="60"/>
      <c r="O118" s="114">
        <f>M118+N118</f>
        <v>0</v>
      </c>
      <c r="P118" s="111"/>
      <c r="R118" s="200"/>
    </row>
    <row r="119" spans="1:18" hidden="1" x14ac:dyDescent="0.25">
      <c r="A119" s="38">
        <v>2263</v>
      </c>
      <c r="B119" s="57" t="s">
        <v>104</v>
      </c>
      <c r="C119" s="58">
        <f t="shared" si="23"/>
        <v>0</v>
      </c>
      <c r="D119" s="225">
        <v>0</v>
      </c>
      <c r="E119" s="60"/>
      <c r="F119" s="114">
        <f>D119+E119</f>
        <v>0</v>
      </c>
      <c r="G119" s="225"/>
      <c r="H119" s="257"/>
      <c r="I119" s="114">
        <f>G119+H119</f>
        <v>0</v>
      </c>
      <c r="J119" s="257"/>
      <c r="K119" s="60"/>
      <c r="L119" s="135">
        <f>J119+K119</f>
        <v>0</v>
      </c>
      <c r="M119" s="320"/>
      <c r="N119" s="60"/>
      <c r="O119" s="114">
        <f>M119+N119</f>
        <v>0</v>
      </c>
      <c r="P119" s="111"/>
      <c r="R119" s="200"/>
    </row>
    <row r="120" spans="1:18" ht="24" hidden="1" x14ac:dyDescent="0.25">
      <c r="A120" s="38">
        <v>2264</v>
      </c>
      <c r="B120" s="57" t="s">
        <v>105</v>
      </c>
      <c r="C120" s="58">
        <f t="shared" si="23"/>
        <v>0</v>
      </c>
      <c r="D120" s="225">
        <v>0</v>
      </c>
      <c r="E120" s="60"/>
      <c r="F120" s="114">
        <f>D120+E120</f>
        <v>0</v>
      </c>
      <c r="G120" s="225"/>
      <c r="H120" s="257"/>
      <c r="I120" s="114">
        <f>G120+H120</f>
        <v>0</v>
      </c>
      <c r="J120" s="257"/>
      <c r="K120" s="60"/>
      <c r="L120" s="135">
        <f>J120+K120</f>
        <v>0</v>
      </c>
      <c r="M120" s="320"/>
      <c r="N120" s="60"/>
      <c r="O120" s="114">
        <f>M120+N120</f>
        <v>0</v>
      </c>
      <c r="P120" s="111"/>
      <c r="R120" s="200"/>
    </row>
    <row r="121" spans="1:18" hidden="1" x14ac:dyDescent="0.25">
      <c r="A121" s="38">
        <v>2269</v>
      </c>
      <c r="B121" s="57" t="s">
        <v>106</v>
      </c>
      <c r="C121" s="58">
        <f t="shared" si="23"/>
        <v>0</v>
      </c>
      <c r="D121" s="225">
        <v>0</v>
      </c>
      <c r="E121" s="60"/>
      <c r="F121" s="114">
        <f>D121+E121</f>
        <v>0</v>
      </c>
      <c r="G121" s="225"/>
      <c r="H121" s="257"/>
      <c r="I121" s="114">
        <f>G121+H121</f>
        <v>0</v>
      </c>
      <c r="J121" s="257"/>
      <c r="K121" s="60"/>
      <c r="L121" s="135">
        <f>J121+K121</f>
        <v>0</v>
      </c>
      <c r="M121" s="320"/>
      <c r="N121" s="60"/>
      <c r="O121" s="114">
        <f>M121+N121</f>
        <v>0</v>
      </c>
      <c r="P121" s="111"/>
      <c r="R121" s="200"/>
    </row>
    <row r="122" spans="1:18" hidden="1" x14ac:dyDescent="0.25">
      <c r="A122" s="112">
        <v>2270</v>
      </c>
      <c r="B122" s="57" t="s">
        <v>107</v>
      </c>
      <c r="C122" s="58">
        <f t="shared" si="23"/>
        <v>0</v>
      </c>
      <c r="D122" s="226">
        <f t="shared" ref="D122:O122" si="37">SUM(D123:D127)</f>
        <v>0</v>
      </c>
      <c r="E122" s="113">
        <f t="shared" si="37"/>
        <v>0</v>
      </c>
      <c r="F122" s="114">
        <f t="shared" si="37"/>
        <v>0</v>
      </c>
      <c r="G122" s="226">
        <f t="shared" si="37"/>
        <v>0</v>
      </c>
      <c r="H122" s="120">
        <f t="shared" si="37"/>
        <v>0</v>
      </c>
      <c r="I122" s="114">
        <f t="shared" si="37"/>
        <v>0</v>
      </c>
      <c r="J122" s="120">
        <f t="shared" si="37"/>
        <v>0</v>
      </c>
      <c r="K122" s="113">
        <f t="shared" si="37"/>
        <v>0</v>
      </c>
      <c r="L122" s="135">
        <f t="shared" si="37"/>
        <v>0</v>
      </c>
      <c r="M122" s="58">
        <f t="shared" si="37"/>
        <v>0</v>
      </c>
      <c r="N122" s="113">
        <f t="shared" si="37"/>
        <v>0</v>
      </c>
      <c r="O122" s="114">
        <f t="shared" si="37"/>
        <v>0</v>
      </c>
      <c r="P122" s="111"/>
      <c r="R122" s="200"/>
    </row>
    <row r="123" spans="1:18" hidden="1" x14ac:dyDescent="0.25">
      <c r="A123" s="38">
        <v>2272</v>
      </c>
      <c r="B123" s="145" t="s">
        <v>108</v>
      </c>
      <c r="C123" s="58">
        <f t="shared" si="23"/>
        <v>0</v>
      </c>
      <c r="D123" s="225">
        <v>0</v>
      </c>
      <c r="E123" s="60"/>
      <c r="F123" s="114">
        <f>D123+E123</f>
        <v>0</v>
      </c>
      <c r="G123" s="225"/>
      <c r="H123" s="257"/>
      <c r="I123" s="114">
        <f>G123+H123</f>
        <v>0</v>
      </c>
      <c r="J123" s="257"/>
      <c r="K123" s="60"/>
      <c r="L123" s="135">
        <f>J123+K123</f>
        <v>0</v>
      </c>
      <c r="M123" s="320"/>
      <c r="N123" s="60"/>
      <c r="O123" s="114">
        <f>M123+N123</f>
        <v>0</v>
      </c>
      <c r="P123" s="111"/>
      <c r="R123" s="200"/>
    </row>
    <row r="124" spans="1:18" ht="24" hidden="1" x14ac:dyDescent="0.25">
      <c r="A124" s="38">
        <v>2274</v>
      </c>
      <c r="B124" s="181" t="s">
        <v>290</v>
      </c>
      <c r="C124" s="58">
        <f t="shared" si="23"/>
        <v>0</v>
      </c>
      <c r="D124" s="225">
        <v>0</v>
      </c>
      <c r="E124" s="60"/>
      <c r="F124" s="114">
        <f>D124+E124</f>
        <v>0</v>
      </c>
      <c r="G124" s="225"/>
      <c r="H124" s="257"/>
      <c r="I124" s="114">
        <f>G124+H124</f>
        <v>0</v>
      </c>
      <c r="J124" s="257"/>
      <c r="K124" s="60"/>
      <c r="L124" s="135">
        <f>J124+K124</f>
        <v>0</v>
      </c>
      <c r="M124" s="320"/>
      <c r="N124" s="60"/>
      <c r="O124" s="114">
        <f>M124+N124</f>
        <v>0</v>
      </c>
      <c r="P124" s="111"/>
      <c r="R124" s="200"/>
    </row>
    <row r="125" spans="1:18" ht="24" hidden="1" x14ac:dyDescent="0.25">
      <c r="A125" s="38">
        <v>2275</v>
      </c>
      <c r="B125" s="57" t="s">
        <v>109</v>
      </c>
      <c r="C125" s="58">
        <f t="shared" si="23"/>
        <v>0</v>
      </c>
      <c r="D125" s="225">
        <v>0</v>
      </c>
      <c r="E125" s="60"/>
      <c r="F125" s="114">
        <f>D125+E125</f>
        <v>0</v>
      </c>
      <c r="G125" s="225"/>
      <c r="H125" s="257"/>
      <c r="I125" s="114">
        <f>G125+H125</f>
        <v>0</v>
      </c>
      <c r="J125" s="257"/>
      <c r="K125" s="60"/>
      <c r="L125" s="135">
        <f>J125+K125</f>
        <v>0</v>
      </c>
      <c r="M125" s="320"/>
      <c r="N125" s="60"/>
      <c r="O125" s="114">
        <f>M125+N125</f>
        <v>0</v>
      </c>
      <c r="P125" s="111"/>
      <c r="R125" s="200"/>
    </row>
    <row r="126" spans="1:18" ht="36" hidden="1" x14ac:dyDescent="0.25">
      <c r="A126" s="38">
        <v>2276</v>
      </c>
      <c r="B126" s="57" t="s">
        <v>110</v>
      </c>
      <c r="C126" s="58">
        <f t="shared" si="23"/>
        <v>0</v>
      </c>
      <c r="D126" s="225">
        <v>0</v>
      </c>
      <c r="E126" s="60"/>
      <c r="F126" s="114">
        <f>D126+E126</f>
        <v>0</v>
      </c>
      <c r="G126" s="225"/>
      <c r="H126" s="257"/>
      <c r="I126" s="114">
        <f>G126+H126</f>
        <v>0</v>
      </c>
      <c r="J126" s="257"/>
      <c r="K126" s="60"/>
      <c r="L126" s="135">
        <f>J126+K126</f>
        <v>0</v>
      </c>
      <c r="M126" s="320"/>
      <c r="N126" s="60"/>
      <c r="O126" s="114">
        <f>M126+N126</f>
        <v>0</v>
      </c>
      <c r="P126" s="111"/>
      <c r="R126" s="200"/>
    </row>
    <row r="127" spans="1:18" ht="24" hidden="1" x14ac:dyDescent="0.25">
      <c r="A127" s="38">
        <v>2279</v>
      </c>
      <c r="B127" s="57" t="s">
        <v>111</v>
      </c>
      <c r="C127" s="58">
        <f t="shared" si="23"/>
        <v>0</v>
      </c>
      <c r="D127" s="225">
        <v>0</v>
      </c>
      <c r="E127" s="60"/>
      <c r="F127" s="114">
        <f>D127+E127</f>
        <v>0</v>
      </c>
      <c r="G127" s="225"/>
      <c r="H127" s="257"/>
      <c r="I127" s="114">
        <f>G127+H127</f>
        <v>0</v>
      </c>
      <c r="J127" s="257"/>
      <c r="K127" s="60"/>
      <c r="L127" s="135">
        <f>J127+K127</f>
        <v>0</v>
      </c>
      <c r="M127" s="320"/>
      <c r="N127" s="60"/>
      <c r="O127" s="114">
        <f>M127+N127</f>
        <v>0</v>
      </c>
      <c r="P127" s="111"/>
      <c r="R127" s="200"/>
    </row>
    <row r="128" spans="1:18" ht="24" hidden="1" x14ac:dyDescent="0.25">
      <c r="A128" s="736">
        <v>2280</v>
      </c>
      <c r="B128" s="52" t="s">
        <v>301</v>
      </c>
      <c r="C128" s="53">
        <f t="shared" si="23"/>
        <v>0</v>
      </c>
      <c r="D128" s="228">
        <f t="shared" ref="D128:O128" si="38">SUM(D129)</f>
        <v>0</v>
      </c>
      <c r="E128" s="118">
        <f t="shared" si="38"/>
        <v>0</v>
      </c>
      <c r="F128" s="119">
        <f t="shared" si="38"/>
        <v>0</v>
      </c>
      <c r="G128" s="228">
        <f t="shared" si="38"/>
        <v>0</v>
      </c>
      <c r="H128" s="259">
        <f t="shared" si="38"/>
        <v>0</v>
      </c>
      <c r="I128" s="119">
        <f t="shared" si="38"/>
        <v>0</v>
      </c>
      <c r="J128" s="259">
        <f t="shared" si="38"/>
        <v>0</v>
      </c>
      <c r="K128" s="118">
        <f t="shared" si="38"/>
        <v>0</v>
      </c>
      <c r="L128" s="139">
        <f t="shared" si="38"/>
        <v>0</v>
      </c>
      <c r="M128" s="58">
        <f t="shared" si="38"/>
        <v>0</v>
      </c>
      <c r="N128" s="113">
        <f t="shared" si="38"/>
        <v>0</v>
      </c>
      <c r="O128" s="114">
        <f t="shared" si="38"/>
        <v>0</v>
      </c>
      <c r="P128" s="111"/>
      <c r="R128" s="200"/>
    </row>
    <row r="129" spans="1:18" ht="24" hidden="1" x14ac:dyDescent="0.25">
      <c r="A129" s="38">
        <v>2283</v>
      </c>
      <c r="B129" s="57" t="s">
        <v>112</v>
      </c>
      <c r="C129" s="58">
        <f t="shared" si="23"/>
        <v>0</v>
      </c>
      <c r="D129" s="225">
        <v>0</v>
      </c>
      <c r="E129" s="60"/>
      <c r="F129" s="114">
        <f>D129+E129</f>
        <v>0</v>
      </c>
      <c r="G129" s="225"/>
      <c r="H129" s="257"/>
      <c r="I129" s="114">
        <f>G129+H129</f>
        <v>0</v>
      </c>
      <c r="J129" s="257"/>
      <c r="K129" s="60"/>
      <c r="L129" s="135">
        <f>J129+K129</f>
        <v>0</v>
      </c>
      <c r="M129" s="320"/>
      <c r="N129" s="60"/>
      <c r="O129" s="114">
        <f>M129+N129</f>
        <v>0</v>
      </c>
      <c r="P129" s="111"/>
      <c r="R129" s="200"/>
    </row>
    <row r="130" spans="1:18" ht="38.25" hidden="1" customHeight="1" x14ac:dyDescent="0.25">
      <c r="A130" s="45">
        <v>2300</v>
      </c>
      <c r="B130" s="105" t="s">
        <v>113</v>
      </c>
      <c r="C130" s="46">
        <f t="shared" si="23"/>
        <v>0</v>
      </c>
      <c r="D130" s="223">
        <f t="shared" ref="D130:O130" si="39">SUM(D131,D136,D140,D141,D144,D151,D159,D160,D163)</f>
        <v>0</v>
      </c>
      <c r="E130" s="50">
        <f t="shared" si="39"/>
        <v>0</v>
      </c>
      <c r="F130" s="117">
        <f t="shared" si="39"/>
        <v>0</v>
      </c>
      <c r="G130" s="223">
        <f t="shared" si="39"/>
        <v>0</v>
      </c>
      <c r="H130" s="106">
        <f t="shared" si="39"/>
        <v>0</v>
      </c>
      <c r="I130" s="117">
        <f t="shared" si="39"/>
        <v>0</v>
      </c>
      <c r="J130" s="106">
        <f t="shared" si="39"/>
        <v>0</v>
      </c>
      <c r="K130" s="50">
        <f t="shared" si="39"/>
        <v>0</v>
      </c>
      <c r="L130" s="125">
        <f t="shared" si="39"/>
        <v>0</v>
      </c>
      <c r="M130" s="46">
        <f t="shared" si="39"/>
        <v>0</v>
      </c>
      <c r="N130" s="50">
        <f t="shared" si="39"/>
        <v>0</v>
      </c>
      <c r="O130" s="117">
        <f t="shared" si="39"/>
        <v>0</v>
      </c>
      <c r="P130" s="122"/>
      <c r="R130" s="200"/>
    </row>
    <row r="131" spans="1:18" ht="24" hidden="1" x14ac:dyDescent="0.25">
      <c r="A131" s="736">
        <v>2310</v>
      </c>
      <c r="B131" s="52" t="s">
        <v>114</v>
      </c>
      <c r="C131" s="53">
        <f t="shared" si="23"/>
        <v>0</v>
      </c>
      <c r="D131" s="228">
        <f t="shared" ref="D131:O131" si="40">SUM(D132:D135)</f>
        <v>0</v>
      </c>
      <c r="E131" s="118">
        <f t="shared" si="40"/>
        <v>0</v>
      </c>
      <c r="F131" s="119">
        <f t="shared" si="40"/>
        <v>0</v>
      </c>
      <c r="G131" s="228">
        <f t="shared" si="40"/>
        <v>0</v>
      </c>
      <c r="H131" s="259">
        <f t="shared" si="40"/>
        <v>0</v>
      </c>
      <c r="I131" s="119">
        <f t="shared" si="40"/>
        <v>0</v>
      </c>
      <c r="J131" s="259">
        <f t="shared" si="40"/>
        <v>0</v>
      </c>
      <c r="K131" s="118">
        <f t="shared" si="40"/>
        <v>0</v>
      </c>
      <c r="L131" s="139">
        <f t="shared" si="40"/>
        <v>0</v>
      </c>
      <c r="M131" s="53">
        <f t="shared" si="40"/>
        <v>0</v>
      </c>
      <c r="N131" s="118">
        <f t="shared" si="40"/>
        <v>0</v>
      </c>
      <c r="O131" s="119">
        <f t="shared" si="40"/>
        <v>0</v>
      </c>
      <c r="P131" s="110"/>
      <c r="R131" s="200"/>
    </row>
    <row r="132" spans="1:18" hidden="1" x14ac:dyDescent="0.25">
      <c r="A132" s="38">
        <v>2311</v>
      </c>
      <c r="B132" s="57" t="s">
        <v>115</v>
      </c>
      <c r="C132" s="58">
        <f t="shared" si="23"/>
        <v>0</v>
      </c>
      <c r="D132" s="225">
        <v>0</v>
      </c>
      <c r="E132" s="60"/>
      <c r="F132" s="114">
        <f>D132+E132</f>
        <v>0</v>
      </c>
      <c r="G132" s="225"/>
      <c r="H132" s="257"/>
      <c r="I132" s="114">
        <f>G132+H132</f>
        <v>0</v>
      </c>
      <c r="J132" s="257"/>
      <c r="K132" s="60"/>
      <c r="L132" s="135">
        <f>J132+K132</f>
        <v>0</v>
      </c>
      <c r="M132" s="320"/>
      <c r="N132" s="60"/>
      <c r="O132" s="114">
        <f>M132+N132</f>
        <v>0</v>
      </c>
      <c r="P132" s="111"/>
      <c r="R132" s="200"/>
    </row>
    <row r="133" spans="1:18" hidden="1" x14ac:dyDescent="0.25">
      <c r="A133" s="38">
        <v>2312</v>
      </c>
      <c r="B133" s="57" t="s">
        <v>116</v>
      </c>
      <c r="C133" s="58">
        <f t="shared" si="23"/>
        <v>0</v>
      </c>
      <c r="D133" s="225">
        <v>0</v>
      </c>
      <c r="E133" s="60"/>
      <c r="F133" s="114">
        <f>D133+E133</f>
        <v>0</v>
      </c>
      <c r="G133" s="225"/>
      <c r="H133" s="257"/>
      <c r="I133" s="114">
        <f>G133+H133</f>
        <v>0</v>
      </c>
      <c r="J133" s="257"/>
      <c r="K133" s="60"/>
      <c r="L133" s="135">
        <f>J133+K133</f>
        <v>0</v>
      </c>
      <c r="M133" s="320"/>
      <c r="N133" s="60"/>
      <c r="O133" s="114">
        <f>M133+N133</f>
        <v>0</v>
      </c>
      <c r="P133" s="111"/>
      <c r="R133" s="200"/>
    </row>
    <row r="134" spans="1:18" hidden="1" x14ac:dyDescent="0.25">
      <c r="A134" s="38">
        <v>2313</v>
      </c>
      <c r="B134" s="57" t="s">
        <v>117</v>
      </c>
      <c r="C134" s="58">
        <f t="shared" si="23"/>
        <v>0</v>
      </c>
      <c r="D134" s="225">
        <v>0</v>
      </c>
      <c r="E134" s="60"/>
      <c r="F134" s="114">
        <f>D134+E134</f>
        <v>0</v>
      </c>
      <c r="G134" s="225"/>
      <c r="H134" s="257"/>
      <c r="I134" s="114">
        <f>G134+H134</f>
        <v>0</v>
      </c>
      <c r="J134" s="257"/>
      <c r="K134" s="60"/>
      <c r="L134" s="135">
        <f>J134+K134</f>
        <v>0</v>
      </c>
      <c r="M134" s="320"/>
      <c r="N134" s="60"/>
      <c r="O134" s="114">
        <f>M134+N134</f>
        <v>0</v>
      </c>
      <c r="P134" s="111"/>
      <c r="R134" s="200"/>
    </row>
    <row r="135" spans="1:18" ht="36" hidden="1" customHeight="1" x14ac:dyDescent="0.25">
      <c r="A135" s="38">
        <v>2314</v>
      </c>
      <c r="B135" s="57" t="s">
        <v>291</v>
      </c>
      <c r="C135" s="58">
        <f t="shared" si="23"/>
        <v>0</v>
      </c>
      <c r="D135" s="225">
        <v>0</v>
      </c>
      <c r="E135" s="60"/>
      <c r="F135" s="114">
        <f>D135+E135</f>
        <v>0</v>
      </c>
      <c r="G135" s="225"/>
      <c r="H135" s="257"/>
      <c r="I135" s="114">
        <f>G135+H135</f>
        <v>0</v>
      </c>
      <c r="J135" s="257"/>
      <c r="K135" s="60"/>
      <c r="L135" s="135">
        <f>J135+K135</f>
        <v>0</v>
      </c>
      <c r="M135" s="320"/>
      <c r="N135" s="60"/>
      <c r="O135" s="114">
        <f>M135+N135</f>
        <v>0</v>
      </c>
      <c r="P135" s="111"/>
      <c r="R135" s="200"/>
    </row>
    <row r="136" spans="1:18" hidden="1" x14ac:dyDescent="0.25">
      <c r="A136" s="112">
        <v>2320</v>
      </c>
      <c r="B136" s="57" t="s">
        <v>118</v>
      </c>
      <c r="C136" s="58">
        <f t="shared" si="23"/>
        <v>0</v>
      </c>
      <c r="D136" s="226">
        <f t="shared" ref="D136:O136" si="41">SUM(D137:D139)</f>
        <v>0</v>
      </c>
      <c r="E136" s="113">
        <f t="shared" si="41"/>
        <v>0</v>
      </c>
      <c r="F136" s="114">
        <f t="shared" si="41"/>
        <v>0</v>
      </c>
      <c r="G136" s="226">
        <f t="shared" si="41"/>
        <v>0</v>
      </c>
      <c r="H136" s="120">
        <f t="shared" si="41"/>
        <v>0</v>
      </c>
      <c r="I136" s="114">
        <f t="shared" si="41"/>
        <v>0</v>
      </c>
      <c r="J136" s="120">
        <f t="shared" si="41"/>
        <v>0</v>
      </c>
      <c r="K136" s="113">
        <f t="shared" si="41"/>
        <v>0</v>
      </c>
      <c r="L136" s="135">
        <f t="shared" si="41"/>
        <v>0</v>
      </c>
      <c r="M136" s="58">
        <f t="shared" si="41"/>
        <v>0</v>
      </c>
      <c r="N136" s="113">
        <f t="shared" si="41"/>
        <v>0</v>
      </c>
      <c r="O136" s="114">
        <f t="shared" si="41"/>
        <v>0</v>
      </c>
      <c r="P136" s="111"/>
      <c r="R136" s="200"/>
    </row>
    <row r="137" spans="1:18" hidden="1" x14ac:dyDescent="0.25">
      <c r="A137" s="38">
        <v>2321</v>
      </c>
      <c r="B137" s="57" t="s">
        <v>119</v>
      </c>
      <c r="C137" s="58">
        <f t="shared" si="23"/>
        <v>0</v>
      </c>
      <c r="D137" s="225">
        <v>0</v>
      </c>
      <c r="E137" s="60"/>
      <c r="F137" s="114">
        <f>D137+E137</f>
        <v>0</v>
      </c>
      <c r="G137" s="225"/>
      <c r="H137" s="257"/>
      <c r="I137" s="114">
        <f>G137+H137</f>
        <v>0</v>
      </c>
      <c r="J137" s="257"/>
      <c r="K137" s="60"/>
      <c r="L137" s="135">
        <f>J137+K137</f>
        <v>0</v>
      </c>
      <c r="M137" s="320"/>
      <c r="N137" s="60"/>
      <c r="O137" s="114">
        <f>M137+N137</f>
        <v>0</v>
      </c>
      <c r="P137" s="111"/>
      <c r="R137" s="200"/>
    </row>
    <row r="138" spans="1:18" hidden="1" x14ac:dyDescent="0.25">
      <c r="A138" s="38">
        <v>2322</v>
      </c>
      <c r="B138" s="57" t="s">
        <v>120</v>
      </c>
      <c r="C138" s="58">
        <f t="shared" si="23"/>
        <v>0</v>
      </c>
      <c r="D138" s="225">
        <v>0</v>
      </c>
      <c r="E138" s="60"/>
      <c r="F138" s="114">
        <f>D138+E138</f>
        <v>0</v>
      </c>
      <c r="G138" s="225"/>
      <c r="H138" s="257"/>
      <c r="I138" s="114">
        <f>G138+H138</f>
        <v>0</v>
      </c>
      <c r="J138" s="257"/>
      <c r="K138" s="60"/>
      <c r="L138" s="135">
        <f>J138+K138</f>
        <v>0</v>
      </c>
      <c r="M138" s="320"/>
      <c r="N138" s="60"/>
      <c r="O138" s="114">
        <f>M138+N138</f>
        <v>0</v>
      </c>
      <c r="P138" s="111"/>
      <c r="R138" s="200"/>
    </row>
    <row r="139" spans="1:18" ht="10.5" hidden="1" customHeight="1" x14ac:dyDescent="0.25">
      <c r="A139" s="38">
        <v>2329</v>
      </c>
      <c r="B139" s="57" t="s">
        <v>121</v>
      </c>
      <c r="C139" s="58">
        <f t="shared" si="23"/>
        <v>0</v>
      </c>
      <c r="D139" s="225">
        <v>0</v>
      </c>
      <c r="E139" s="60"/>
      <c r="F139" s="114">
        <f>D139+E139</f>
        <v>0</v>
      </c>
      <c r="G139" s="225"/>
      <c r="H139" s="257"/>
      <c r="I139" s="114">
        <f>G139+H139</f>
        <v>0</v>
      </c>
      <c r="J139" s="257"/>
      <c r="K139" s="60"/>
      <c r="L139" s="135">
        <f>J139+K139</f>
        <v>0</v>
      </c>
      <c r="M139" s="320"/>
      <c r="N139" s="60"/>
      <c r="O139" s="114">
        <f>M139+N139</f>
        <v>0</v>
      </c>
      <c r="P139" s="111"/>
      <c r="R139" s="200"/>
    </row>
    <row r="140" spans="1:18" hidden="1" x14ac:dyDescent="0.25">
      <c r="A140" s="112">
        <v>2330</v>
      </c>
      <c r="B140" s="57" t="s">
        <v>122</v>
      </c>
      <c r="C140" s="58">
        <f t="shared" si="23"/>
        <v>0</v>
      </c>
      <c r="D140" s="225">
        <v>0</v>
      </c>
      <c r="E140" s="60"/>
      <c r="F140" s="114">
        <f>D140+E140</f>
        <v>0</v>
      </c>
      <c r="G140" s="225"/>
      <c r="H140" s="257"/>
      <c r="I140" s="114">
        <f>G140+H140</f>
        <v>0</v>
      </c>
      <c r="J140" s="257"/>
      <c r="K140" s="60"/>
      <c r="L140" s="135">
        <f>J140+K140</f>
        <v>0</v>
      </c>
      <c r="M140" s="320"/>
      <c r="N140" s="60"/>
      <c r="O140" s="114">
        <f>M140+N140</f>
        <v>0</v>
      </c>
      <c r="P140" s="111"/>
      <c r="R140" s="200"/>
    </row>
    <row r="141" spans="1:18" ht="48" hidden="1" x14ac:dyDescent="0.25">
      <c r="A141" s="112">
        <v>2340</v>
      </c>
      <c r="B141" s="57" t="s">
        <v>302</v>
      </c>
      <c r="C141" s="58">
        <f t="shared" si="23"/>
        <v>0</v>
      </c>
      <c r="D141" s="226">
        <f t="shared" ref="D141:O141" si="42">SUM(D142:D143)</f>
        <v>0</v>
      </c>
      <c r="E141" s="113">
        <f t="shared" si="42"/>
        <v>0</v>
      </c>
      <c r="F141" s="114">
        <f t="shared" si="42"/>
        <v>0</v>
      </c>
      <c r="G141" s="226">
        <f t="shared" si="42"/>
        <v>0</v>
      </c>
      <c r="H141" s="120">
        <f t="shared" si="42"/>
        <v>0</v>
      </c>
      <c r="I141" s="114">
        <f t="shared" si="42"/>
        <v>0</v>
      </c>
      <c r="J141" s="120">
        <f t="shared" si="42"/>
        <v>0</v>
      </c>
      <c r="K141" s="113">
        <f t="shared" si="42"/>
        <v>0</v>
      </c>
      <c r="L141" s="135">
        <f t="shared" si="42"/>
        <v>0</v>
      </c>
      <c r="M141" s="58">
        <f t="shared" si="42"/>
        <v>0</v>
      </c>
      <c r="N141" s="113">
        <f t="shared" si="42"/>
        <v>0</v>
      </c>
      <c r="O141" s="114">
        <f t="shared" si="42"/>
        <v>0</v>
      </c>
      <c r="P141" s="111"/>
      <c r="R141" s="200"/>
    </row>
    <row r="142" spans="1:18" hidden="1" x14ac:dyDescent="0.25">
      <c r="A142" s="38">
        <v>2341</v>
      </c>
      <c r="B142" s="57" t="s">
        <v>123</v>
      </c>
      <c r="C142" s="58">
        <f t="shared" si="23"/>
        <v>0</v>
      </c>
      <c r="D142" s="225">
        <v>0</v>
      </c>
      <c r="E142" s="60"/>
      <c r="F142" s="114">
        <f>D142+E142</f>
        <v>0</v>
      </c>
      <c r="G142" s="225"/>
      <c r="H142" s="257"/>
      <c r="I142" s="114">
        <f>G142+H142</f>
        <v>0</v>
      </c>
      <c r="J142" s="257"/>
      <c r="K142" s="60"/>
      <c r="L142" s="135">
        <f>J142+K142</f>
        <v>0</v>
      </c>
      <c r="M142" s="320"/>
      <c r="N142" s="60"/>
      <c r="O142" s="114">
        <f>M142+N142</f>
        <v>0</v>
      </c>
      <c r="P142" s="111"/>
      <c r="R142" s="200"/>
    </row>
    <row r="143" spans="1:18" ht="24" hidden="1" x14ac:dyDescent="0.25">
      <c r="A143" s="38">
        <v>2344</v>
      </c>
      <c r="B143" s="57" t="s">
        <v>124</v>
      </c>
      <c r="C143" s="58">
        <f t="shared" si="23"/>
        <v>0</v>
      </c>
      <c r="D143" s="225">
        <v>0</v>
      </c>
      <c r="E143" s="60"/>
      <c r="F143" s="114">
        <f>D143+E143</f>
        <v>0</v>
      </c>
      <c r="G143" s="225"/>
      <c r="H143" s="257"/>
      <c r="I143" s="114">
        <f>G143+H143</f>
        <v>0</v>
      </c>
      <c r="J143" s="257"/>
      <c r="K143" s="60"/>
      <c r="L143" s="135">
        <f>J143+K143</f>
        <v>0</v>
      </c>
      <c r="M143" s="320"/>
      <c r="N143" s="60"/>
      <c r="O143" s="114">
        <f>M143+N143</f>
        <v>0</v>
      </c>
      <c r="P143" s="111"/>
      <c r="R143" s="200"/>
    </row>
    <row r="144" spans="1:18" ht="24" hidden="1" x14ac:dyDescent="0.25">
      <c r="A144" s="107">
        <v>2350</v>
      </c>
      <c r="B144" s="78" t="s">
        <v>125</v>
      </c>
      <c r="C144" s="84">
        <f t="shared" si="23"/>
        <v>0</v>
      </c>
      <c r="D144" s="131">
        <f t="shared" ref="D144:O144" si="43">SUM(D145:D150)</f>
        <v>0</v>
      </c>
      <c r="E144" s="108">
        <f t="shared" si="43"/>
        <v>0</v>
      </c>
      <c r="F144" s="109">
        <f t="shared" si="43"/>
        <v>0</v>
      </c>
      <c r="G144" s="131">
        <f t="shared" si="43"/>
        <v>0</v>
      </c>
      <c r="H144" s="201">
        <f t="shared" si="43"/>
        <v>0</v>
      </c>
      <c r="I144" s="109">
        <f t="shared" si="43"/>
        <v>0</v>
      </c>
      <c r="J144" s="201">
        <f t="shared" si="43"/>
        <v>0</v>
      </c>
      <c r="K144" s="108">
        <f t="shared" si="43"/>
        <v>0</v>
      </c>
      <c r="L144" s="136">
        <f t="shared" si="43"/>
        <v>0</v>
      </c>
      <c r="M144" s="84">
        <f t="shared" si="43"/>
        <v>0</v>
      </c>
      <c r="N144" s="108">
        <f t="shared" si="43"/>
        <v>0</v>
      </c>
      <c r="O144" s="109">
        <f t="shared" si="43"/>
        <v>0</v>
      </c>
      <c r="P144" s="116"/>
      <c r="R144" s="200"/>
    </row>
    <row r="145" spans="1:18" hidden="1" x14ac:dyDescent="0.25">
      <c r="A145" s="33">
        <v>2351</v>
      </c>
      <c r="B145" s="52" t="s">
        <v>126</v>
      </c>
      <c r="C145" s="53">
        <f t="shared" si="23"/>
        <v>0</v>
      </c>
      <c r="D145" s="224">
        <v>0</v>
      </c>
      <c r="E145" s="55"/>
      <c r="F145" s="119">
        <f t="shared" ref="F145:F150" si="44">D145+E145</f>
        <v>0</v>
      </c>
      <c r="G145" s="224"/>
      <c r="H145" s="256"/>
      <c r="I145" s="119">
        <f t="shared" ref="I145:I150" si="45">G145+H145</f>
        <v>0</v>
      </c>
      <c r="J145" s="256"/>
      <c r="K145" s="55"/>
      <c r="L145" s="139">
        <f t="shared" ref="L145:L150" si="46">J145+K145</f>
        <v>0</v>
      </c>
      <c r="M145" s="319"/>
      <c r="N145" s="55"/>
      <c r="O145" s="119">
        <f t="shared" ref="O145:O150" si="47">M145+N145</f>
        <v>0</v>
      </c>
      <c r="P145" s="110"/>
      <c r="R145" s="200"/>
    </row>
    <row r="146" spans="1:18" hidden="1" x14ac:dyDescent="0.25">
      <c r="A146" s="38">
        <v>2352</v>
      </c>
      <c r="B146" s="57" t="s">
        <v>127</v>
      </c>
      <c r="C146" s="58">
        <f t="shared" si="23"/>
        <v>0</v>
      </c>
      <c r="D146" s="225">
        <v>0</v>
      </c>
      <c r="E146" s="60"/>
      <c r="F146" s="114">
        <f t="shared" si="44"/>
        <v>0</v>
      </c>
      <c r="G146" s="225"/>
      <c r="H146" s="257"/>
      <c r="I146" s="114">
        <f t="shared" si="45"/>
        <v>0</v>
      </c>
      <c r="J146" s="257"/>
      <c r="K146" s="60"/>
      <c r="L146" s="135">
        <f t="shared" si="46"/>
        <v>0</v>
      </c>
      <c r="M146" s="320"/>
      <c r="N146" s="60"/>
      <c r="O146" s="114">
        <f t="shared" si="47"/>
        <v>0</v>
      </c>
      <c r="P146" s="111"/>
      <c r="R146" s="200"/>
    </row>
    <row r="147" spans="1:18" ht="24" hidden="1" x14ac:dyDescent="0.25">
      <c r="A147" s="38">
        <v>2353</v>
      </c>
      <c r="B147" s="57" t="s">
        <v>128</v>
      </c>
      <c r="C147" s="58">
        <f t="shared" si="23"/>
        <v>0</v>
      </c>
      <c r="D147" s="225">
        <v>0</v>
      </c>
      <c r="E147" s="60"/>
      <c r="F147" s="114">
        <f t="shared" si="44"/>
        <v>0</v>
      </c>
      <c r="G147" s="225"/>
      <c r="H147" s="257"/>
      <c r="I147" s="114">
        <f t="shared" si="45"/>
        <v>0</v>
      </c>
      <c r="J147" s="257"/>
      <c r="K147" s="60"/>
      <c r="L147" s="135">
        <f t="shared" si="46"/>
        <v>0</v>
      </c>
      <c r="M147" s="320"/>
      <c r="N147" s="60"/>
      <c r="O147" s="114">
        <f t="shared" si="47"/>
        <v>0</v>
      </c>
      <c r="P147" s="111"/>
      <c r="R147" s="200"/>
    </row>
    <row r="148" spans="1:18" ht="24" hidden="1" x14ac:dyDescent="0.25">
      <c r="A148" s="38">
        <v>2354</v>
      </c>
      <c r="B148" s="57" t="s">
        <v>129</v>
      </c>
      <c r="C148" s="58">
        <f t="shared" si="23"/>
        <v>0</v>
      </c>
      <c r="D148" s="225">
        <v>0</v>
      </c>
      <c r="E148" s="60"/>
      <c r="F148" s="114">
        <f t="shared" si="44"/>
        <v>0</v>
      </c>
      <c r="G148" s="225"/>
      <c r="H148" s="257"/>
      <c r="I148" s="114">
        <f t="shared" si="45"/>
        <v>0</v>
      </c>
      <c r="J148" s="257"/>
      <c r="K148" s="60"/>
      <c r="L148" s="135">
        <f t="shared" si="46"/>
        <v>0</v>
      </c>
      <c r="M148" s="320"/>
      <c r="N148" s="60"/>
      <c r="O148" s="114">
        <f t="shared" si="47"/>
        <v>0</v>
      </c>
      <c r="P148" s="111"/>
      <c r="R148" s="200"/>
    </row>
    <row r="149" spans="1:18" ht="24" hidden="1" x14ac:dyDescent="0.25">
      <c r="A149" s="38">
        <v>2355</v>
      </c>
      <c r="B149" s="57" t="s">
        <v>130</v>
      </c>
      <c r="C149" s="58">
        <f t="shared" ref="C149:C212" si="48">F149+I149+L149+O149</f>
        <v>0</v>
      </c>
      <c r="D149" s="225">
        <v>0</v>
      </c>
      <c r="E149" s="60"/>
      <c r="F149" s="114">
        <f t="shared" si="44"/>
        <v>0</v>
      </c>
      <c r="G149" s="225"/>
      <c r="H149" s="257"/>
      <c r="I149" s="114">
        <f t="shared" si="45"/>
        <v>0</v>
      </c>
      <c r="J149" s="257"/>
      <c r="K149" s="60"/>
      <c r="L149" s="135">
        <f t="shared" si="46"/>
        <v>0</v>
      </c>
      <c r="M149" s="320"/>
      <c r="N149" s="60"/>
      <c r="O149" s="114">
        <f t="shared" si="47"/>
        <v>0</v>
      </c>
      <c r="P149" s="111"/>
      <c r="R149" s="200"/>
    </row>
    <row r="150" spans="1:18" ht="24" hidden="1" x14ac:dyDescent="0.25">
      <c r="A150" s="38">
        <v>2359</v>
      </c>
      <c r="B150" s="57" t="s">
        <v>131</v>
      </c>
      <c r="C150" s="58">
        <f t="shared" si="48"/>
        <v>0</v>
      </c>
      <c r="D150" s="225">
        <v>0</v>
      </c>
      <c r="E150" s="60"/>
      <c r="F150" s="114">
        <f t="shared" si="44"/>
        <v>0</v>
      </c>
      <c r="G150" s="225"/>
      <c r="H150" s="257"/>
      <c r="I150" s="114">
        <f t="shared" si="45"/>
        <v>0</v>
      </c>
      <c r="J150" s="257"/>
      <c r="K150" s="60"/>
      <c r="L150" s="135">
        <f t="shared" si="46"/>
        <v>0</v>
      </c>
      <c r="M150" s="320"/>
      <c r="N150" s="60"/>
      <c r="O150" s="114">
        <f t="shared" si="47"/>
        <v>0</v>
      </c>
      <c r="P150" s="111"/>
      <c r="R150" s="200"/>
    </row>
    <row r="151" spans="1:18" ht="24.75" hidden="1" customHeight="1" x14ac:dyDescent="0.25">
      <c r="A151" s="112">
        <v>2360</v>
      </c>
      <c r="B151" s="57" t="s">
        <v>132</v>
      </c>
      <c r="C151" s="58">
        <f t="shared" si="48"/>
        <v>0</v>
      </c>
      <c r="D151" s="226">
        <f t="shared" ref="D151:O151" si="49">SUM(D152:D158)</f>
        <v>0</v>
      </c>
      <c r="E151" s="113">
        <f t="shared" si="49"/>
        <v>0</v>
      </c>
      <c r="F151" s="114">
        <f t="shared" si="49"/>
        <v>0</v>
      </c>
      <c r="G151" s="226">
        <f t="shared" si="49"/>
        <v>0</v>
      </c>
      <c r="H151" s="120">
        <f t="shared" si="49"/>
        <v>0</v>
      </c>
      <c r="I151" s="114">
        <f t="shared" si="49"/>
        <v>0</v>
      </c>
      <c r="J151" s="120">
        <f t="shared" si="49"/>
        <v>0</v>
      </c>
      <c r="K151" s="113">
        <f t="shared" si="49"/>
        <v>0</v>
      </c>
      <c r="L151" s="135">
        <f t="shared" si="49"/>
        <v>0</v>
      </c>
      <c r="M151" s="58">
        <f t="shared" si="49"/>
        <v>0</v>
      </c>
      <c r="N151" s="113">
        <f t="shared" si="49"/>
        <v>0</v>
      </c>
      <c r="O151" s="114">
        <f t="shared" si="49"/>
        <v>0</v>
      </c>
      <c r="P151" s="111"/>
      <c r="R151" s="200"/>
    </row>
    <row r="152" spans="1:18" hidden="1" x14ac:dyDescent="0.25">
      <c r="A152" s="37">
        <v>2361</v>
      </c>
      <c r="B152" s="57" t="s">
        <v>133</v>
      </c>
      <c r="C152" s="58">
        <f t="shared" si="48"/>
        <v>0</v>
      </c>
      <c r="D152" s="225">
        <v>0</v>
      </c>
      <c r="E152" s="60"/>
      <c r="F152" s="114">
        <f t="shared" ref="F152:F159" si="50">D152+E152</f>
        <v>0</v>
      </c>
      <c r="G152" s="225"/>
      <c r="H152" s="257"/>
      <c r="I152" s="114">
        <f t="shared" ref="I152:I159" si="51">G152+H152</f>
        <v>0</v>
      </c>
      <c r="J152" s="257"/>
      <c r="K152" s="60"/>
      <c r="L152" s="135">
        <f t="shared" ref="L152:L159" si="52">J152+K152</f>
        <v>0</v>
      </c>
      <c r="M152" s="320"/>
      <c r="N152" s="60"/>
      <c r="O152" s="114">
        <f t="shared" ref="O152:O159" si="53">M152+N152</f>
        <v>0</v>
      </c>
      <c r="P152" s="111"/>
      <c r="R152" s="200"/>
    </row>
    <row r="153" spans="1:18" ht="24" hidden="1" x14ac:dyDescent="0.25">
      <c r="A153" s="37">
        <v>2362</v>
      </c>
      <c r="B153" s="57" t="s">
        <v>134</v>
      </c>
      <c r="C153" s="58">
        <f t="shared" si="48"/>
        <v>0</v>
      </c>
      <c r="D153" s="225">
        <v>0</v>
      </c>
      <c r="E153" s="60"/>
      <c r="F153" s="114">
        <f t="shared" si="50"/>
        <v>0</v>
      </c>
      <c r="G153" s="225"/>
      <c r="H153" s="257"/>
      <c r="I153" s="114">
        <f t="shared" si="51"/>
        <v>0</v>
      </c>
      <c r="J153" s="257"/>
      <c r="K153" s="60"/>
      <c r="L153" s="135">
        <f t="shared" si="52"/>
        <v>0</v>
      </c>
      <c r="M153" s="320"/>
      <c r="N153" s="60"/>
      <c r="O153" s="114">
        <f t="shared" si="53"/>
        <v>0</v>
      </c>
      <c r="P153" s="111"/>
      <c r="R153" s="200"/>
    </row>
    <row r="154" spans="1:18" hidden="1" x14ac:dyDescent="0.25">
      <c r="A154" s="37">
        <v>2363</v>
      </c>
      <c r="B154" s="57" t="s">
        <v>135</v>
      </c>
      <c r="C154" s="58">
        <f t="shared" si="48"/>
        <v>0</v>
      </c>
      <c r="D154" s="225">
        <v>0</v>
      </c>
      <c r="E154" s="60"/>
      <c r="F154" s="114">
        <f t="shared" si="50"/>
        <v>0</v>
      </c>
      <c r="G154" s="225"/>
      <c r="H154" s="257"/>
      <c r="I154" s="114">
        <f t="shared" si="51"/>
        <v>0</v>
      </c>
      <c r="J154" s="257"/>
      <c r="K154" s="60"/>
      <c r="L154" s="135">
        <f t="shared" si="52"/>
        <v>0</v>
      </c>
      <c r="M154" s="320"/>
      <c r="N154" s="60"/>
      <c r="O154" s="114">
        <f t="shared" si="53"/>
        <v>0</v>
      </c>
      <c r="P154" s="111"/>
      <c r="R154" s="200"/>
    </row>
    <row r="155" spans="1:18" hidden="1" x14ac:dyDescent="0.25">
      <c r="A155" s="37">
        <v>2364</v>
      </c>
      <c r="B155" s="57" t="s">
        <v>136</v>
      </c>
      <c r="C155" s="58">
        <f t="shared" si="48"/>
        <v>0</v>
      </c>
      <c r="D155" s="225">
        <v>0</v>
      </c>
      <c r="E155" s="60"/>
      <c r="F155" s="114">
        <f t="shared" si="50"/>
        <v>0</v>
      </c>
      <c r="G155" s="225"/>
      <c r="H155" s="257"/>
      <c r="I155" s="114">
        <f t="shared" si="51"/>
        <v>0</v>
      </c>
      <c r="J155" s="257"/>
      <c r="K155" s="60"/>
      <c r="L155" s="135">
        <f t="shared" si="52"/>
        <v>0</v>
      </c>
      <c r="M155" s="320"/>
      <c r="N155" s="60"/>
      <c r="O155" s="114">
        <f t="shared" si="53"/>
        <v>0</v>
      </c>
      <c r="P155" s="111"/>
      <c r="R155" s="200"/>
    </row>
    <row r="156" spans="1:18" ht="12.75" hidden="1" customHeight="1" x14ac:dyDescent="0.25">
      <c r="A156" s="37">
        <v>2365</v>
      </c>
      <c r="B156" s="57" t="s">
        <v>137</v>
      </c>
      <c r="C156" s="58">
        <f t="shared" si="48"/>
        <v>0</v>
      </c>
      <c r="D156" s="225">
        <v>0</v>
      </c>
      <c r="E156" s="60"/>
      <c r="F156" s="114">
        <f t="shared" si="50"/>
        <v>0</v>
      </c>
      <c r="G156" s="225"/>
      <c r="H156" s="257"/>
      <c r="I156" s="114">
        <f t="shared" si="51"/>
        <v>0</v>
      </c>
      <c r="J156" s="257"/>
      <c r="K156" s="60"/>
      <c r="L156" s="135">
        <f t="shared" si="52"/>
        <v>0</v>
      </c>
      <c r="M156" s="320"/>
      <c r="N156" s="60"/>
      <c r="O156" s="114">
        <f t="shared" si="53"/>
        <v>0</v>
      </c>
      <c r="P156" s="111"/>
      <c r="R156" s="200"/>
    </row>
    <row r="157" spans="1:18" ht="36" hidden="1" x14ac:dyDescent="0.25">
      <c r="A157" s="37">
        <v>2366</v>
      </c>
      <c r="B157" s="57" t="s">
        <v>138</v>
      </c>
      <c r="C157" s="58">
        <f t="shared" si="48"/>
        <v>0</v>
      </c>
      <c r="D157" s="225">
        <v>0</v>
      </c>
      <c r="E157" s="60"/>
      <c r="F157" s="114">
        <f t="shared" si="50"/>
        <v>0</v>
      </c>
      <c r="G157" s="225"/>
      <c r="H157" s="257"/>
      <c r="I157" s="114">
        <f t="shared" si="51"/>
        <v>0</v>
      </c>
      <c r="J157" s="257"/>
      <c r="K157" s="60"/>
      <c r="L157" s="135">
        <f t="shared" si="52"/>
        <v>0</v>
      </c>
      <c r="M157" s="320"/>
      <c r="N157" s="60"/>
      <c r="O157" s="114">
        <f t="shared" si="53"/>
        <v>0</v>
      </c>
      <c r="P157" s="111"/>
      <c r="R157" s="200"/>
    </row>
    <row r="158" spans="1:18" ht="48" hidden="1" x14ac:dyDescent="0.25">
      <c r="A158" s="37">
        <v>2369</v>
      </c>
      <c r="B158" s="57" t="s">
        <v>139</v>
      </c>
      <c r="C158" s="58">
        <f t="shared" si="48"/>
        <v>0</v>
      </c>
      <c r="D158" s="225">
        <v>0</v>
      </c>
      <c r="E158" s="60"/>
      <c r="F158" s="114">
        <f t="shared" si="50"/>
        <v>0</v>
      </c>
      <c r="G158" s="225"/>
      <c r="H158" s="257"/>
      <c r="I158" s="114">
        <f t="shared" si="51"/>
        <v>0</v>
      </c>
      <c r="J158" s="257"/>
      <c r="K158" s="60"/>
      <c r="L158" s="135">
        <f t="shared" si="52"/>
        <v>0</v>
      </c>
      <c r="M158" s="320"/>
      <c r="N158" s="60"/>
      <c r="O158" s="114">
        <f t="shared" si="53"/>
        <v>0</v>
      </c>
      <c r="P158" s="111"/>
      <c r="R158" s="200"/>
    </row>
    <row r="159" spans="1:18" hidden="1" x14ac:dyDescent="0.25">
      <c r="A159" s="107">
        <v>2370</v>
      </c>
      <c r="B159" s="78" t="s">
        <v>140</v>
      </c>
      <c r="C159" s="84">
        <f t="shared" si="48"/>
        <v>0</v>
      </c>
      <c r="D159" s="227">
        <v>0</v>
      </c>
      <c r="E159" s="115"/>
      <c r="F159" s="109">
        <f t="shared" si="50"/>
        <v>0</v>
      </c>
      <c r="G159" s="227"/>
      <c r="H159" s="258"/>
      <c r="I159" s="109">
        <f t="shared" si="51"/>
        <v>0</v>
      </c>
      <c r="J159" s="258"/>
      <c r="K159" s="115"/>
      <c r="L159" s="136">
        <f t="shared" si="52"/>
        <v>0</v>
      </c>
      <c r="M159" s="321"/>
      <c r="N159" s="115"/>
      <c r="O159" s="109">
        <f t="shared" si="53"/>
        <v>0</v>
      </c>
      <c r="P159" s="116"/>
      <c r="R159" s="200"/>
    </row>
    <row r="160" spans="1:18" hidden="1" x14ac:dyDescent="0.25">
      <c r="A160" s="107">
        <v>2380</v>
      </c>
      <c r="B160" s="78" t="s">
        <v>141</v>
      </c>
      <c r="C160" s="84">
        <f t="shared" si="48"/>
        <v>0</v>
      </c>
      <c r="D160" s="131">
        <f t="shared" ref="D160:O160" si="54">SUM(D161:D162)</f>
        <v>0</v>
      </c>
      <c r="E160" s="108">
        <f t="shared" si="54"/>
        <v>0</v>
      </c>
      <c r="F160" s="109">
        <f t="shared" si="54"/>
        <v>0</v>
      </c>
      <c r="G160" s="131">
        <f t="shared" si="54"/>
        <v>0</v>
      </c>
      <c r="H160" s="201">
        <f t="shared" si="54"/>
        <v>0</v>
      </c>
      <c r="I160" s="109">
        <f t="shared" si="54"/>
        <v>0</v>
      </c>
      <c r="J160" s="201">
        <f t="shared" si="54"/>
        <v>0</v>
      </c>
      <c r="K160" s="108">
        <f t="shared" si="54"/>
        <v>0</v>
      </c>
      <c r="L160" s="136">
        <f t="shared" si="54"/>
        <v>0</v>
      </c>
      <c r="M160" s="84">
        <f t="shared" si="54"/>
        <v>0</v>
      </c>
      <c r="N160" s="108">
        <f t="shared" si="54"/>
        <v>0</v>
      </c>
      <c r="O160" s="109">
        <f t="shared" si="54"/>
        <v>0</v>
      </c>
      <c r="P160" s="116"/>
      <c r="R160" s="200"/>
    </row>
    <row r="161" spans="1:18" hidden="1" x14ac:dyDescent="0.25">
      <c r="A161" s="32">
        <v>2381</v>
      </c>
      <c r="B161" s="52" t="s">
        <v>142</v>
      </c>
      <c r="C161" s="53">
        <f t="shared" si="48"/>
        <v>0</v>
      </c>
      <c r="D161" s="224">
        <v>0</v>
      </c>
      <c r="E161" s="55"/>
      <c r="F161" s="119">
        <f>D161+E161</f>
        <v>0</v>
      </c>
      <c r="G161" s="224"/>
      <c r="H161" s="256"/>
      <c r="I161" s="119">
        <f>G161+H161</f>
        <v>0</v>
      </c>
      <c r="J161" s="256"/>
      <c r="K161" s="55"/>
      <c r="L161" s="139">
        <f>J161+K161</f>
        <v>0</v>
      </c>
      <c r="M161" s="319"/>
      <c r="N161" s="55"/>
      <c r="O161" s="119">
        <f>M161+N161</f>
        <v>0</v>
      </c>
      <c r="P161" s="110"/>
      <c r="R161" s="200"/>
    </row>
    <row r="162" spans="1:18" ht="24" hidden="1" x14ac:dyDescent="0.25">
      <c r="A162" s="37">
        <v>2389</v>
      </c>
      <c r="B162" s="57" t="s">
        <v>143</v>
      </c>
      <c r="C162" s="58">
        <f t="shared" si="48"/>
        <v>0</v>
      </c>
      <c r="D162" s="225">
        <v>0</v>
      </c>
      <c r="E162" s="60"/>
      <c r="F162" s="114">
        <f>D162+E162</f>
        <v>0</v>
      </c>
      <c r="G162" s="225"/>
      <c r="H162" s="257"/>
      <c r="I162" s="114">
        <f>G162+H162</f>
        <v>0</v>
      </c>
      <c r="J162" s="257"/>
      <c r="K162" s="60"/>
      <c r="L162" s="135">
        <f>J162+K162</f>
        <v>0</v>
      </c>
      <c r="M162" s="320"/>
      <c r="N162" s="60"/>
      <c r="O162" s="114">
        <f>M162+N162</f>
        <v>0</v>
      </c>
      <c r="P162" s="111"/>
      <c r="R162" s="200"/>
    </row>
    <row r="163" spans="1:18" hidden="1" x14ac:dyDescent="0.25">
      <c r="A163" s="107">
        <v>2390</v>
      </c>
      <c r="B163" s="78" t="s">
        <v>144</v>
      </c>
      <c r="C163" s="84">
        <f t="shared" si="48"/>
        <v>0</v>
      </c>
      <c r="D163" s="227">
        <v>0</v>
      </c>
      <c r="E163" s="115"/>
      <c r="F163" s="109">
        <f>D163+E163</f>
        <v>0</v>
      </c>
      <c r="G163" s="227"/>
      <c r="H163" s="258"/>
      <c r="I163" s="109">
        <f>G163+H163</f>
        <v>0</v>
      </c>
      <c r="J163" s="258"/>
      <c r="K163" s="115"/>
      <c r="L163" s="136">
        <f>J163+K163</f>
        <v>0</v>
      </c>
      <c r="M163" s="321"/>
      <c r="N163" s="115"/>
      <c r="O163" s="109">
        <f>M163+N163</f>
        <v>0</v>
      </c>
      <c r="P163" s="116"/>
      <c r="R163" s="200"/>
    </row>
    <row r="164" spans="1:18" hidden="1" x14ac:dyDescent="0.25">
      <c r="A164" s="45">
        <v>2400</v>
      </c>
      <c r="B164" s="105" t="s">
        <v>145</v>
      </c>
      <c r="C164" s="46">
        <f t="shared" si="48"/>
        <v>0</v>
      </c>
      <c r="D164" s="229">
        <v>0</v>
      </c>
      <c r="E164" s="121"/>
      <c r="F164" s="117">
        <f>D164+E164</f>
        <v>0</v>
      </c>
      <c r="G164" s="229"/>
      <c r="H164" s="260"/>
      <c r="I164" s="117">
        <f>G164+H164</f>
        <v>0</v>
      </c>
      <c r="J164" s="260"/>
      <c r="K164" s="121"/>
      <c r="L164" s="125">
        <f>J164+K164</f>
        <v>0</v>
      </c>
      <c r="M164" s="322"/>
      <c r="N164" s="121"/>
      <c r="O164" s="117">
        <f>M164+N164</f>
        <v>0</v>
      </c>
      <c r="P164" s="122"/>
      <c r="R164" s="200"/>
    </row>
    <row r="165" spans="1:18" ht="24" hidden="1" x14ac:dyDescent="0.25">
      <c r="A165" s="45">
        <v>2500</v>
      </c>
      <c r="B165" s="105" t="s">
        <v>146</v>
      </c>
      <c r="C165" s="46">
        <f t="shared" si="48"/>
        <v>0</v>
      </c>
      <c r="D165" s="223">
        <f>SUM(D166,D171)</f>
        <v>0</v>
      </c>
      <c r="E165" s="50">
        <f t="shared" ref="E165:O165" si="55">SUM(E166,E171)</f>
        <v>0</v>
      </c>
      <c r="F165" s="117">
        <f t="shared" si="55"/>
        <v>0</v>
      </c>
      <c r="G165" s="223">
        <f t="shared" si="55"/>
        <v>0</v>
      </c>
      <c r="H165" s="106">
        <f t="shared" si="55"/>
        <v>0</v>
      </c>
      <c r="I165" s="117">
        <f t="shared" si="55"/>
        <v>0</v>
      </c>
      <c r="J165" s="106">
        <f t="shared" si="55"/>
        <v>0</v>
      </c>
      <c r="K165" s="50">
        <f t="shared" si="55"/>
        <v>0</v>
      </c>
      <c r="L165" s="125">
        <f t="shared" si="55"/>
        <v>0</v>
      </c>
      <c r="M165" s="129">
        <f t="shared" si="55"/>
        <v>0</v>
      </c>
      <c r="N165" s="130">
        <f t="shared" si="55"/>
        <v>0</v>
      </c>
      <c r="O165" s="289">
        <f t="shared" si="55"/>
        <v>0</v>
      </c>
      <c r="P165" s="344"/>
      <c r="R165" s="200"/>
    </row>
    <row r="166" spans="1:18" ht="16.5" hidden="1" customHeight="1" x14ac:dyDescent="0.25">
      <c r="A166" s="736">
        <v>2510</v>
      </c>
      <c r="B166" s="52" t="s">
        <v>147</v>
      </c>
      <c r="C166" s="53">
        <f t="shared" si="48"/>
        <v>0</v>
      </c>
      <c r="D166" s="228">
        <f>SUM(D167:D170)</f>
        <v>0</v>
      </c>
      <c r="E166" s="118">
        <f t="shared" ref="E166:O166" si="56">SUM(E167:E170)</f>
        <v>0</v>
      </c>
      <c r="F166" s="119">
        <f t="shared" si="56"/>
        <v>0</v>
      </c>
      <c r="G166" s="228">
        <f t="shared" si="56"/>
        <v>0</v>
      </c>
      <c r="H166" s="259">
        <f t="shared" si="56"/>
        <v>0</v>
      </c>
      <c r="I166" s="119">
        <f t="shared" si="56"/>
        <v>0</v>
      </c>
      <c r="J166" s="259">
        <f t="shared" si="56"/>
        <v>0</v>
      </c>
      <c r="K166" s="118">
        <f t="shared" si="56"/>
        <v>0</v>
      </c>
      <c r="L166" s="139">
        <f t="shared" si="56"/>
        <v>0</v>
      </c>
      <c r="M166" s="64">
        <f t="shared" si="56"/>
        <v>0</v>
      </c>
      <c r="N166" s="299">
        <f t="shared" si="56"/>
        <v>0</v>
      </c>
      <c r="O166" s="304">
        <f t="shared" si="56"/>
        <v>0</v>
      </c>
      <c r="P166" s="384"/>
      <c r="R166" s="200"/>
    </row>
    <row r="167" spans="1:18" ht="24" hidden="1" x14ac:dyDescent="0.25">
      <c r="A167" s="38">
        <v>2512</v>
      </c>
      <c r="B167" s="57" t="s">
        <v>148</v>
      </c>
      <c r="C167" s="58">
        <f t="shared" si="48"/>
        <v>0</v>
      </c>
      <c r="D167" s="225">
        <v>0</v>
      </c>
      <c r="E167" s="60"/>
      <c r="F167" s="114">
        <f t="shared" ref="F167:F172" si="57">D167+E167</f>
        <v>0</v>
      </c>
      <c r="G167" s="225"/>
      <c r="H167" s="257"/>
      <c r="I167" s="114">
        <f t="shared" ref="I167:I172" si="58">G167+H167</f>
        <v>0</v>
      </c>
      <c r="J167" s="257"/>
      <c r="K167" s="60"/>
      <c r="L167" s="135">
        <f t="shared" ref="L167:L172" si="59">J167+K167</f>
        <v>0</v>
      </c>
      <c r="M167" s="320"/>
      <c r="N167" s="60"/>
      <c r="O167" s="114">
        <f t="shared" ref="O167:O172" si="60">M167+N167</f>
        <v>0</v>
      </c>
      <c r="P167" s="111"/>
      <c r="R167" s="200"/>
    </row>
    <row r="168" spans="1:18" ht="36" hidden="1" x14ac:dyDescent="0.25">
      <c r="A168" s="38">
        <v>2513</v>
      </c>
      <c r="B168" s="57" t="s">
        <v>149</v>
      </c>
      <c r="C168" s="58">
        <f t="shared" si="48"/>
        <v>0</v>
      </c>
      <c r="D168" s="225">
        <v>0</v>
      </c>
      <c r="E168" s="60"/>
      <c r="F168" s="114">
        <f t="shared" si="57"/>
        <v>0</v>
      </c>
      <c r="G168" s="225"/>
      <c r="H168" s="257"/>
      <c r="I168" s="114">
        <f t="shared" si="58"/>
        <v>0</v>
      </c>
      <c r="J168" s="257"/>
      <c r="K168" s="60"/>
      <c r="L168" s="135">
        <f t="shared" si="59"/>
        <v>0</v>
      </c>
      <c r="M168" s="320"/>
      <c r="N168" s="60"/>
      <c r="O168" s="114">
        <f t="shared" si="60"/>
        <v>0</v>
      </c>
      <c r="P168" s="111"/>
      <c r="R168" s="200"/>
    </row>
    <row r="169" spans="1:18" ht="24" hidden="1" x14ac:dyDescent="0.25">
      <c r="A169" s="38">
        <v>2515</v>
      </c>
      <c r="B169" s="57" t="s">
        <v>150</v>
      </c>
      <c r="C169" s="58">
        <f t="shared" si="48"/>
        <v>0</v>
      </c>
      <c r="D169" s="225">
        <v>0</v>
      </c>
      <c r="E169" s="60"/>
      <c r="F169" s="114">
        <f t="shared" si="57"/>
        <v>0</v>
      </c>
      <c r="G169" s="225"/>
      <c r="H169" s="257"/>
      <c r="I169" s="114">
        <f t="shared" si="58"/>
        <v>0</v>
      </c>
      <c r="J169" s="257"/>
      <c r="K169" s="60"/>
      <c r="L169" s="135">
        <f t="shared" si="59"/>
        <v>0</v>
      </c>
      <c r="M169" s="320"/>
      <c r="N169" s="60"/>
      <c r="O169" s="114">
        <f t="shared" si="60"/>
        <v>0</v>
      </c>
      <c r="P169" s="111"/>
      <c r="R169" s="200"/>
    </row>
    <row r="170" spans="1:18" ht="24" hidden="1" x14ac:dyDescent="0.25">
      <c r="A170" s="38">
        <v>2519</v>
      </c>
      <c r="B170" s="57" t="s">
        <v>151</v>
      </c>
      <c r="C170" s="58">
        <f t="shared" si="48"/>
        <v>0</v>
      </c>
      <c r="D170" s="225">
        <v>0</v>
      </c>
      <c r="E170" s="60"/>
      <c r="F170" s="114">
        <f t="shared" si="57"/>
        <v>0</v>
      </c>
      <c r="G170" s="225"/>
      <c r="H170" s="257"/>
      <c r="I170" s="114">
        <f t="shared" si="58"/>
        <v>0</v>
      </c>
      <c r="J170" s="257"/>
      <c r="K170" s="60"/>
      <c r="L170" s="135">
        <f t="shared" si="59"/>
        <v>0</v>
      </c>
      <c r="M170" s="320"/>
      <c r="N170" s="60"/>
      <c r="O170" s="114">
        <f t="shared" si="60"/>
        <v>0</v>
      </c>
      <c r="P170" s="111"/>
      <c r="R170" s="200"/>
    </row>
    <row r="171" spans="1:18" ht="24" hidden="1" x14ac:dyDescent="0.25">
      <c r="A171" s="112">
        <v>2520</v>
      </c>
      <c r="B171" s="57" t="s">
        <v>152</v>
      </c>
      <c r="C171" s="58">
        <f t="shared" si="48"/>
        <v>0</v>
      </c>
      <c r="D171" s="225">
        <v>0</v>
      </c>
      <c r="E171" s="60"/>
      <c r="F171" s="114">
        <f t="shared" si="57"/>
        <v>0</v>
      </c>
      <c r="G171" s="225"/>
      <c r="H171" s="257"/>
      <c r="I171" s="114">
        <f t="shared" si="58"/>
        <v>0</v>
      </c>
      <c r="J171" s="257"/>
      <c r="K171" s="60"/>
      <c r="L171" s="135">
        <f t="shared" si="59"/>
        <v>0</v>
      </c>
      <c r="M171" s="320"/>
      <c r="N171" s="60"/>
      <c r="O171" s="114">
        <f t="shared" si="60"/>
        <v>0</v>
      </c>
      <c r="P171" s="111"/>
      <c r="R171" s="200"/>
    </row>
    <row r="172" spans="1:18" s="123" customFormat="1" ht="36" hidden="1" customHeight="1" x14ac:dyDescent="0.25">
      <c r="A172" s="17">
        <v>2800</v>
      </c>
      <c r="B172" s="52" t="s">
        <v>153</v>
      </c>
      <c r="C172" s="53">
        <f t="shared" si="48"/>
        <v>0</v>
      </c>
      <c r="D172" s="208">
        <v>0</v>
      </c>
      <c r="E172" s="35"/>
      <c r="F172" s="347">
        <f t="shared" si="57"/>
        <v>0</v>
      </c>
      <c r="G172" s="208"/>
      <c r="H172" s="243"/>
      <c r="I172" s="347">
        <f t="shared" si="58"/>
        <v>0</v>
      </c>
      <c r="J172" s="243"/>
      <c r="K172" s="35"/>
      <c r="L172" s="193">
        <f t="shared" si="59"/>
        <v>0</v>
      </c>
      <c r="M172" s="310"/>
      <c r="N172" s="35"/>
      <c r="O172" s="347">
        <f t="shared" si="60"/>
        <v>0</v>
      </c>
      <c r="P172" s="36"/>
      <c r="R172" s="200"/>
    </row>
    <row r="173" spans="1:18" hidden="1" x14ac:dyDescent="0.25">
      <c r="A173" s="101">
        <v>3000</v>
      </c>
      <c r="B173" s="101" t="s">
        <v>154</v>
      </c>
      <c r="C173" s="102">
        <f t="shared" si="48"/>
        <v>0</v>
      </c>
      <c r="D173" s="222">
        <f t="shared" ref="D173:O173" si="61">SUM(D174,D184)</f>
        <v>0</v>
      </c>
      <c r="E173" s="103">
        <f t="shared" si="61"/>
        <v>0</v>
      </c>
      <c r="F173" s="104">
        <f t="shared" si="61"/>
        <v>0</v>
      </c>
      <c r="G173" s="222">
        <f t="shared" si="61"/>
        <v>0</v>
      </c>
      <c r="H173" s="255">
        <f t="shared" si="61"/>
        <v>0</v>
      </c>
      <c r="I173" s="104">
        <f t="shared" si="61"/>
        <v>0</v>
      </c>
      <c r="J173" s="255">
        <f t="shared" si="61"/>
        <v>0</v>
      </c>
      <c r="K173" s="103">
        <f t="shared" si="61"/>
        <v>0</v>
      </c>
      <c r="L173" s="137">
        <f t="shared" si="61"/>
        <v>0</v>
      </c>
      <c r="M173" s="102">
        <f t="shared" si="61"/>
        <v>0</v>
      </c>
      <c r="N173" s="103">
        <f t="shared" si="61"/>
        <v>0</v>
      </c>
      <c r="O173" s="104">
        <f t="shared" si="61"/>
        <v>0</v>
      </c>
      <c r="P173" s="343"/>
      <c r="R173" s="200"/>
    </row>
    <row r="174" spans="1:18" ht="24" hidden="1" x14ac:dyDescent="0.25">
      <c r="A174" s="45">
        <v>3200</v>
      </c>
      <c r="B174" s="124" t="s">
        <v>155</v>
      </c>
      <c r="C174" s="46">
        <f t="shared" si="48"/>
        <v>0</v>
      </c>
      <c r="D174" s="223">
        <f>SUM(D175,D179)</f>
        <v>0</v>
      </c>
      <c r="E174" s="50">
        <f t="shared" ref="E174:O174" si="62">SUM(E175,E179)</f>
        <v>0</v>
      </c>
      <c r="F174" s="117">
        <f t="shared" si="62"/>
        <v>0</v>
      </c>
      <c r="G174" s="223">
        <f t="shared" si="62"/>
        <v>0</v>
      </c>
      <c r="H174" s="106">
        <f t="shared" si="62"/>
        <v>0</v>
      </c>
      <c r="I174" s="117">
        <f t="shared" si="62"/>
        <v>0</v>
      </c>
      <c r="J174" s="106">
        <f t="shared" si="62"/>
        <v>0</v>
      </c>
      <c r="K174" s="50">
        <f t="shared" si="62"/>
        <v>0</v>
      </c>
      <c r="L174" s="125">
        <f t="shared" si="62"/>
        <v>0</v>
      </c>
      <c r="M174" s="129">
        <f t="shared" si="62"/>
        <v>0</v>
      </c>
      <c r="N174" s="130">
        <f t="shared" si="62"/>
        <v>0</v>
      </c>
      <c r="O174" s="289">
        <f t="shared" si="62"/>
        <v>0</v>
      </c>
      <c r="P174" s="344"/>
      <c r="R174" s="200"/>
    </row>
    <row r="175" spans="1:18" ht="36" hidden="1" x14ac:dyDescent="0.25">
      <c r="A175" s="736">
        <v>3260</v>
      </c>
      <c r="B175" s="52" t="s">
        <v>156</v>
      </c>
      <c r="C175" s="53">
        <f t="shared" si="48"/>
        <v>0</v>
      </c>
      <c r="D175" s="228">
        <f t="shared" ref="D175:O175" si="63">SUM(D176:D178)</f>
        <v>0</v>
      </c>
      <c r="E175" s="118">
        <f t="shared" si="63"/>
        <v>0</v>
      </c>
      <c r="F175" s="119">
        <f t="shared" si="63"/>
        <v>0</v>
      </c>
      <c r="G175" s="228">
        <f t="shared" si="63"/>
        <v>0</v>
      </c>
      <c r="H175" s="259">
        <f t="shared" si="63"/>
        <v>0</v>
      </c>
      <c r="I175" s="119">
        <f t="shared" si="63"/>
        <v>0</v>
      </c>
      <c r="J175" s="259">
        <f t="shared" si="63"/>
        <v>0</v>
      </c>
      <c r="K175" s="118">
        <f t="shared" si="63"/>
        <v>0</v>
      </c>
      <c r="L175" s="139">
        <f t="shared" si="63"/>
        <v>0</v>
      </c>
      <c r="M175" s="53">
        <f t="shared" si="63"/>
        <v>0</v>
      </c>
      <c r="N175" s="118">
        <f t="shared" si="63"/>
        <v>0</v>
      </c>
      <c r="O175" s="119">
        <f t="shared" si="63"/>
        <v>0</v>
      </c>
      <c r="P175" s="110"/>
      <c r="R175" s="200"/>
    </row>
    <row r="176" spans="1:18" ht="24" hidden="1" x14ac:dyDescent="0.25">
      <c r="A176" s="38">
        <v>3261</v>
      </c>
      <c r="B176" s="57" t="s">
        <v>157</v>
      </c>
      <c r="C176" s="58">
        <f t="shared" si="48"/>
        <v>0</v>
      </c>
      <c r="D176" s="225">
        <v>0</v>
      </c>
      <c r="E176" s="60"/>
      <c r="F176" s="114">
        <f>D176+E176</f>
        <v>0</v>
      </c>
      <c r="G176" s="225"/>
      <c r="H176" s="257"/>
      <c r="I176" s="114">
        <f>G176+H176</f>
        <v>0</v>
      </c>
      <c r="J176" s="257"/>
      <c r="K176" s="60"/>
      <c r="L176" s="135">
        <f>J176+K176</f>
        <v>0</v>
      </c>
      <c r="M176" s="320"/>
      <c r="N176" s="60"/>
      <c r="O176" s="114">
        <f>M176+N176</f>
        <v>0</v>
      </c>
      <c r="P176" s="111"/>
      <c r="R176" s="200"/>
    </row>
    <row r="177" spans="1:18" ht="36" hidden="1" x14ac:dyDescent="0.25">
      <c r="A177" s="38">
        <v>3262</v>
      </c>
      <c r="B177" s="57" t="s">
        <v>158</v>
      </c>
      <c r="C177" s="58">
        <f t="shared" si="48"/>
        <v>0</v>
      </c>
      <c r="D177" s="225">
        <v>0</v>
      </c>
      <c r="E177" s="60"/>
      <c r="F177" s="114">
        <f>D177+E177</f>
        <v>0</v>
      </c>
      <c r="G177" s="225"/>
      <c r="H177" s="257"/>
      <c r="I177" s="114">
        <f>G177+H177</f>
        <v>0</v>
      </c>
      <c r="J177" s="257"/>
      <c r="K177" s="60"/>
      <c r="L177" s="135">
        <f>J177+K177</f>
        <v>0</v>
      </c>
      <c r="M177" s="320"/>
      <c r="N177" s="60"/>
      <c r="O177" s="114">
        <f>M177+N177</f>
        <v>0</v>
      </c>
      <c r="P177" s="111"/>
      <c r="R177" s="200"/>
    </row>
    <row r="178" spans="1:18" ht="24" hidden="1" x14ac:dyDescent="0.25">
      <c r="A178" s="38">
        <v>3263</v>
      </c>
      <c r="B178" s="57" t="s">
        <v>159</v>
      </c>
      <c r="C178" s="58">
        <f t="shared" si="48"/>
        <v>0</v>
      </c>
      <c r="D178" s="225">
        <v>0</v>
      </c>
      <c r="E178" s="60"/>
      <c r="F178" s="114">
        <f>D178+E178</f>
        <v>0</v>
      </c>
      <c r="G178" s="225"/>
      <c r="H178" s="257"/>
      <c r="I178" s="114">
        <f>G178+H178</f>
        <v>0</v>
      </c>
      <c r="J178" s="257"/>
      <c r="K178" s="60"/>
      <c r="L178" s="135">
        <f>J178+K178</f>
        <v>0</v>
      </c>
      <c r="M178" s="320"/>
      <c r="N178" s="60"/>
      <c r="O178" s="114">
        <f>M178+N178</f>
        <v>0</v>
      </c>
      <c r="P178" s="111"/>
      <c r="R178" s="200"/>
    </row>
    <row r="179" spans="1:18" ht="84" hidden="1" x14ac:dyDescent="0.25">
      <c r="A179" s="736">
        <v>3290</v>
      </c>
      <c r="B179" s="52" t="s">
        <v>286</v>
      </c>
      <c r="C179" s="126">
        <f t="shared" si="48"/>
        <v>0</v>
      </c>
      <c r="D179" s="228">
        <f>SUM(D180:D183)</f>
        <v>0</v>
      </c>
      <c r="E179" s="118">
        <f t="shared" ref="E179:O179" si="64">SUM(E180:E183)</f>
        <v>0</v>
      </c>
      <c r="F179" s="119">
        <f t="shared" si="64"/>
        <v>0</v>
      </c>
      <c r="G179" s="228">
        <f t="shared" si="64"/>
        <v>0</v>
      </c>
      <c r="H179" s="259">
        <f t="shared" si="64"/>
        <v>0</v>
      </c>
      <c r="I179" s="119">
        <f t="shared" si="64"/>
        <v>0</v>
      </c>
      <c r="J179" s="259">
        <f t="shared" si="64"/>
        <v>0</v>
      </c>
      <c r="K179" s="118">
        <f t="shared" si="64"/>
        <v>0</v>
      </c>
      <c r="L179" s="139">
        <f t="shared" si="64"/>
        <v>0</v>
      </c>
      <c r="M179" s="126">
        <f t="shared" si="64"/>
        <v>0</v>
      </c>
      <c r="N179" s="300">
        <f t="shared" si="64"/>
        <v>0</v>
      </c>
      <c r="O179" s="305">
        <f t="shared" si="64"/>
        <v>0</v>
      </c>
      <c r="P179" s="385"/>
      <c r="R179" s="200"/>
    </row>
    <row r="180" spans="1:18" ht="72" hidden="1" x14ac:dyDescent="0.25">
      <c r="A180" s="38">
        <v>3291</v>
      </c>
      <c r="B180" s="57" t="s">
        <v>160</v>
      </c>
      <c r="C180" s="58">
        <f t="shared" si="48"/>
        <v>0</v>
      </c>
      <c r="D180" s="225">
        <v>0</v>
      </c>
      <c r="E180" s="60"/>
      <c r="F180" s="114">
        <f>D180+E180</f>
        <v>0</v>
      </c>
      <c r="G180" s="225"/>
      <c r="H180" s="257"/>
      <c r="I180" s="114">
        <f>G180+H180</f>
        <v>0</v>
      </c>
      <c r="J180" s="257"/>
      <c r="K180" s="60"/>
      <c r="L180" s="135">
        <f>J180+K180</f>
        <v>0</v>
      </c>
      <c r="M180" s="320"/>
      <c r="N180" s="60"/>
      <c r="O180" s="114">
        <f>M180+N180</f>
        <v>0</v>
      </c>
      <c r="P180" s="111"/>
      <c r="R180" s="200"/>
    </row>
    <row r="181" spans="1:18" ht="72" hidden="1" x14ac:dyDescent="0.25">
      <c r="A181" s="38">
        <v>3292</v>
      </c>
      <c r="B181" s="57" t="s">
        <v>161</v>
      </c>
      <c r="C181" s="58">
        <f t="shared" si="48"/>
        <v>0</v>
      </c>
      <c r="D181" s="225">
        <v>0</v>
      </c>
      <c r="E181" s="60"/>
      <c r="F181" s="114">
        <f>D181+E181</f>
        <v>0</v>
      </c>
      <c r="G181" s="225"/>
      <c r="H181" s="257"/>
      <c r="I181" s="114">
        <f>G181+H181</f>
        <v>0</v>
      </c>
      <c r="J181" s="257"/>
      <c r="K181" s="60"/>
      <c r="L181" s="135">
        <f>J181+K181</f>
        <v>0</v>
      </c>
      <c r="M181" s="320"/>
      <c r="N181" s="60"/>
      <c r="O181" s="114">
        <f>M181+N181</f>
        <v>0</v>
      </c>
      <c r="P181" s="111"/>
      <c r="R181" s="200"/>
    </row>
    <row r="182" spans="1:18" ht="72" hidden="1" x14ac:dyDescent="0.25">
      <c r="A182" s="38">
        <v>3293</v>
      </c>
      <c r="B182" s="57" t="s">
        <v>162</v>
      </c>
      <c r="C182" s="58">
        <f t="shared" si="48"/>
        <v>0</v>
      </c>
      <c r="D182" s="225">
        <v>0</v>
      </c>
      <c r="E182" s="60"/>
      <c r="F182" s="114">
        <f>D182+E182</f>
        <v>0</v>
      </c>
      <c r="G182" s="225"/>
      <c r="H182" s="257"/>
      <c r="I182" s="114">
        <f>G182+H182</f>
        <v>0</v>
      </c>
      <c r="J182" s="257"/>
      <c r="K182" s="60"/>
      <c r="L182" s="135">
        <f>J182+K182</f>
        <v>0</v>
      </c>
      <c r="M182" s="320"/>
      <c r="N182" s="60"/>
      <c r="O182" s="114">
        <f>M182+N182</f>
        <v>0</v>
      </c>
      <c r="P182" s="111"/>
      <c r="R182" s="200"/>
    </row>
    <row r="183" spans="1:18" ht="60" hidden="1" x14ac:dyDescent="0.25">
      <c r="A183" s="127">
        <v>3294</v>
      </c>
      <c r="B183" s="57" t="s">
        <v>163</v>
      </c>
      <c r="C183" s="126">
        <f t="shared" si="48"/>
        <v>0</v>
      </c>
      <c r="D183" s="230">
        <v>0</v>
      </c>
      <c r="E183" s="128"/>
      <c r="F183" s="305">
        <f>D183+E183</f>
        <v>0</v>
      </c>
      <c r="G183" s="230"/>
      <c r="H183" s="261"/>
      <c r="I183" s="305">
        <f>G183+H183</f>
        <v>0</v>
      </c>
      <c r="J183" s="261"/>
      <c r="K183" s="128"/>
      <c r="L183" s="140">
        <f>J183+K183</f>
        <v>0</v>
      </c>
      <c r="M183" s="323"/>
      <c r="N183" s="128"/>
      <c r="O183" s="305">
        <f>M183+N183</f>
        <v>0</v>
      </c>
      <c r="P183" s="385"/>
      <c r="R183" s="200"/>
    </row>
    <row r="184" spans="1:18" ht="48" hidden="1" x14ac:dyDescent="0.25">
      <c r="A184" s="69">
        <v>3300</v>
      </c>
      <c r="B184" s="124" t="s">
        <v>164</v>
      </c>
      <c r="C184" s="129">
        <f t="shared" si="48"/>
        <v>0</v>
      </c>
      <c r="D184" s="231">
        <f>SUM(D185:D186)</f>
        <v>0</v>
      </c>
      <c r="E184" s="130">
        <f t="shared" ref="E184:O184" si="65">SUM(E185:E186)</f>
        <v>0</v>
      </c>
      <c r="F184" s="289">
        <f t="shared" si="65"/>
        <v>0</v>
      </c>
      <c r="G184" s="231">
        <f t="shared" si="65"/>
        <v>0</v>
      </c>
      <c r="H184" s="262">
        <f t="shared" si="65"/>
        <v>0</v>
      </c>
      <c r="I184" s="289">
        <f t="shared" si="65"/>
        <v>0</v>
      </c>
      <c r="J184" s="262">
        <f t="shared" si="65"/>
        <v>0</v>
      </c>
      <c r="K184" s="130">
        <f t="shared" si="65"/>
        <v>0</v>
      </c>
      <c r="L184" s="138">
        <f t="shared" si="65"/>
        <v>0</v>
      </c>
      <c r="M184" s="129">
        <f t="shared" si="65"/>
        <v>0</v>
      </c>
      <c r="N184" s="130">
        <f t="shared" si="65"/>
        <v>0</v>
      </c>
      <c r="O184" s="289">
        <f t="shared" si="65"/>
        <v>0</v>
      </c>
      <c r="P184" s="344"/>
      <c r="R184" s="200"/>
    </row>
    <row r="185" spans="1:18" ht="48" hidden="1" x14ac:dyDescent="0.25">
      <c r="A185" s="77">
        <v>3310</v>
      </c>
      <c r="B185" s="78" t="s">
        <v>165</v>
      </c>
      <c r="C185" s="84">
        <f t="shared" si="48"/>
        <v>0</v>
      </c>
      <c r="D185" s="227">
        <v>0</v>
      </c>
      <c r="E185" s="115"/>
      <c r="F185" s="109">
        <f>D185+E185</f>
        <v>0</v>
      </c>
      <c r="G185" s="227"/>
      <c r="H185" s="258"/>
      <c r="I185" s="109">
        <f>G185+H185</f>
        <v>0</v>
      </c>
      <c r="J185" s="258"/>
      <c r="K185" s="115"/>
      <c r="L185" s="136">
        <f>J185+K185</f>
        <v>0</v>
      </c>
      <c r="M185" s="321"/>
      <c r="N185" s="115"/>
      <c r="O185" s="109">
        <f>M185+N185</f>
        <v>0</v>
      </c>
      <c r="P185" s="116"/>
      <c r="R185" s="200"/>
    </row>
    <row r="186" spans="1:18" ht="48.75" hidden="1" customHeight="1" x14ac:dyDescent="0.25">
      <c r="A186" s="33">
        <v>3320</v>
      </c>
      <c r="B186" s="52" t="s">
        <v>166</v>
      </c>
      <c r="C186" s="53">
        <f t="shared" si="48"/>
        <v>0</v>
      </c>
      <c r="D186" s="224">
        <v>0</v>
      </c>
      <c r="E186" s="55"/>
      <c r="F186" s="119">
        <f>D186+E186</f>
        <v>0</v>
      </c>
      <c r="G186" s="224"/>
      <c r="H186" s="256"/>
      <c r="I186" s="119">
        <f>G186+H186</f>
        <v>0</v>
      </c>
      <c r="J186" s="256"/>
      <c r="K186" s="55"/>
      <c r="L186" s="139">
        <f>J186+K186</f>
        <v>0</v>
      </c>
      <c r="M186" s="319"/>
      <c r="N186" s="55"/>
      <c r="O186" s="119">
        <f>M186+N186</f>
        <v>0</v>
      </c>
      <c r="P186" s="110"/>
      <c r="R186" s="200"/>
    </row>
    <row r="187" spans="1:18" hidden="1" x14ac:dyDescent="0.25">
      <c r="A187" s="132">
        <v>4000</v>
      </c>
      <c r="B187" s="101" t="s">
        <v>167</v>
      </c>
      <c r="C187" s="102">
        <f t="shared" si="48"/>
        <v>0</v>
      </c>
      <c r="D187" s="222">
        <f t="shared" ref="D187:O187" si="66">SUM(D188,D191)</f>
        <v>0</v>
      </c>
      <c r="E187" s="103">
        <f t="shared" si="66"/>
        <v>0</v>
      </c>
      <c r="F187" s="104">
        <f t="shared" si="66"/>
        <v>0</v>
      </c>
      <c r="G187" s="222">
        <f t="shared" si="66"/>
        <v>0</v>
      </c>
      <c r="H187" s="255">
        <f t="shared" si="66"/>
        <v>0</v>
      </c>
      <c r="I187" s="104">
        <f t="shared" si="66"/>
        <v>0</v>
      </c>
      <c r="J187" s="255">
        <f t="shared" si="66"/>
        <v>0</v>
      </c>
      <c r="K187" s="103">
        <f t="shared" si="66"/>
        <v>0</v>
      </c>
      <c r="L187" s="137">
        <f t="shared" si="66"/>
        <v>0</v>
      </c>
      <c r="M187" s="102">
        <f t="shared" si="66"/>
        <v>0</v>
      </c>
      <c r="N187" s="103">
        <f t="shared" si="66"/>
        <v>0</v>
      </c>
      <c r="O187" s="104">
        <f t="shared" si="66"/>
        <v>0</v>
      </c>
      <c r="P187" s="343"/>
      <c r="R187" s="200"/>
    </row>
    <row r="188" spans="1:18" ht="24" hidden="1" x14ac:dyDescent="0.25">
      <c r="A188" s="133">
        <v>4200</v>
      </c>
      <c r="B188" s="105" t="s">
        <v>168</v>
      </c>
      <c r="C188" s="46">
        <f t="shared" si="48"/>
        <v>0</v>
      </c>
      <c r="D188" s="223">
        <f t="shared" ref="D188:O188" si="67">SUM(D189,D190)</f>
        <v>0</v>
      </c>
      <c r="E188" s="50">
        <f t="shared" si="67"/>
        <v>0</v>
      </c>
      <c r="F188" s="117">
        <f t="shared" si="67"/>
        <v>0</v>
      </c>
      <c r="G188" s="223">
        <f t="shared" si="67"/>
        <v>0</v>
      </c>
      <c r="H188" s="106">
        <f t="shared" si="67"/>
        <v>0</v>
      </c>
      <c r="I188" s="117">
        <f t="shared" si="67"/>
        <v>0</v>
      </c>
      <c r="J188" s="106">
        <f t="shared" si="67"/>
        <v>0</v>
      </c>
      <c r="K188" s="50">
        <f t="shared" si="67"/>
        <v>0</v>
      </c>
      <c r="L188" s="125">
        <f t="shared" si="67"/>
        <v>0</v>
      </c>
      <c r="M188" s="46">
        <f t="shared" si="67"/>
        <v>0</v>
      </c>
      <c r="N188" s="50">
        <f t="shared" si="67"/>
        <v>0</v>
      </c>
      <c r="O188" s="117">
        <f t="shared" si="67"/>
        <v>0</v>
      </c>
      <c r="P188" s="122"/>
      <c r="R188" s="200"/>
    </row>
    <row r="189" spans="1:18" ht="36" hidden="1" x14ac:dyDescent="0.25">
      <c r="A189" s="736">
        <v>4240</v>
      </c>
      <c r="B189" s="52" t="s">
        <v>169</v>
      </c>
      <c r="C189" s="53">
        <f t="shared" si="48"/>
        <v>0</v>
      </c>
      <c r="D189" s="224">
        <v>0</v>
      </c>
      <c r="E189" s="55"/>
      <c r="F189" s="119">
        <f>D189+E189</f>
        <v>0</v>
      </c>
      <c r="G189" s="224"/>
      <c r="H189" s="256"/>
      <c r="I189" s="119">
        <f>G189+H189</f>
        <v>0</v>
      </c>
      <c r="J189" s="256"/>
      <c r="K189" s="55"/>
      <c r="L189" s="139">
        <f>J189+K189</f>
        <v>0</v>
      </c>
      <c r="M189" s="319"/>
      <c r="N189" s="55"/>
      <c r="O189" s="119">
        <f>M189+N189</f>
        <v>0</v>
      </c>
      <c r="P189" s="110"/>
      <c r="R189" s="200"/>
    </row>
    <row r="190" spans="1:18" ht="24" hidden="1" x14ac:dyDescent="0.25">
      <c r="A190" s="112">
        <v>4250</v>
      </c>
      <c r="B190" s="57" t="s">
        <v>170</v>
      </c>
      <c r="C190" s="58">
        <f t="shared" si="48"/>
        <v>0</v>
      </c>
      <c r="D190" s="225">
        <v>0</v>
      </c>
      <c r="E190" s="60"/>
      <c r="F190" s="114">
        <f>D190+E190</f>
        <v>0</v>
      </c>
      <c r="G190" s="225"/>
      <c r="H190" s="257"/>
      <c r="I190" s="114">
        <f>G190+H190</f>
        <v>0</v>
      </c>
      <c r="J190" s="257"/>
      <c r="K190" s="60"/>
      <c r="L190" s="135">
        <f>J190+K190</f>
        <v>0</v>
      </c>
      <c r="M190" s="320"/>
      <c r="N190" s="60"/>
      <c r="O190" s="114">
        <f>M190+N190</f>
        <v>0</v>
      </c>
      <c r="P190" s="111"/>
      <c r="R190" s="200"/>
    </row>
    <row r="191" spans="1:18" hidden="1" x14ac:dyDescent="0.25">
      <c r="A191" s="45">
        <v>4300</v>
      </c>
      <c r="B191" s="105" t="s">
        <v>171</v>
      </c>
      <c r="C191" s="46">
        <f t="shared" si="48"/>
        <v>0</v>
      </c>
      <c r="D191" s="223">
        <f t="shared" ref="D191:O191" si="68">SUM(D192)</f>
        <v>0</v>
      </c>
      <c r="E191" s="50">
        <f t="shared" si="68"/>
        <v>0</v>
      </c>
      <c r="F191" s="117">
        <f t="shared" si="68"/>
        <v>0</v>
      </c>
      <c r="G191" s="223">
        <f t="shared" si="68"/>
        <v>0</v>
      </c>
      <c r="H191" s="106">
        <f t="shared" si="68"/>
        <v>0</v>
      </c>
      <c r="I191" s="117">
        <f t="shared" si="68"/>
        <v>0</v>
      </c>
      <c r="J191" s="106">
        <f t="shared" si="68"/>
        <v>0</v>
      </c>
      <c r="K191" s="50">
        <f t="shared" si="68"/>
        <v>0</v>
      </c>
      <c r="L191" s="125">
        <f t="shared" si="68"/>
        <v>0</v>
      </c>
      <c r="M191" s="46">
        <f t="shared" si="68"/>
        <v>0</v>
      </c>
      <c r="N191" s="50">
        <f t="shared" si="68"/>
        <v>0</v>
      </c>
      <c r="O191" s="117">
        <f t="shared" si="68"/>
        <v>0</v>
      </c>
      <c r="P191" s="122"/>
      <c r="R191" s="200"/>
    </row>
    <row r="192" spans="1:18" ht="24" hidden="1" x14ac:dyDescent="0.25">
      <c r="A192" s="736">
        <v>4310</v>
      </c>
      <c r="B192" s="52" t="s">
        <v>172</v>
      </c>
      <c r="C192" s="53">
        <f t="shared" si="48"/>
        <v>0</v>
      </c>
      <c r="D192" s="228">
        <f t="shared" ref="D192:O192" si="69">SUM(D193:D193)</f>
        <v>0</v>
      </c>
      <c r="E192" s="118">
        <f t="shared" si="69"/>
        <v>0</v>
      </c>
      <c r="F192" s="119">
        <f t="shared" si="69"/>
        <v>0</v>
      </c>
      <c r="G192" s="228">
        <f t="shared" si="69"/>
        <v>0</v>
      </c>
      <c r="H192" s="259">
        <f t="shared" si="69"/>
        <v>0</v>
      </c>
      <c r="I192" s="119">
        <f t="shared" si="69"/>
        <v>0</v>
      </c>
      <c r="J192" s="259">
        <f t="shared" si="69"/>
        <v>0</v>
      </c>
      <c r="K192" s="118">
        <f t="shared" si="69"/>
        <v>0</v>
      </c>
      <c r="L192" s="139">
        <f t="shared" si="69"/>
        <v>0</v>
      </c>
      <c r="M192" s="53">
        <f t="shared" si="69"/>
        <v>0</v>
      </c>
      <c r="N192" s="118">
        <f t="shared" si="69"/>
        <v>0</v>
      </c>
      <c r="O192" s="119">
        <f t="shared" si="69"/>
        <v>0</v>
      </c>
      <c r="P192" s="110"/>
      <c r="R192" s="200"/>
    </row>
    <row r="193" spans="1:18" ht="36" hidden="1" x14ac:dyDescent="0.25">
      <c r="A193" s="38">
        <v>4311</v>
      </c>
      <c r="B193" s="57" t="s">
        <v>173</v>
      </c>
      <c r="C193" s="58">
        <f t="shared" si="48"/>
        <v>0</v>
      </c>
      <c r="D193" s="225">
        <v>0</v>
      </c>
      <c r="E193" s="60"/>
      <c r="F193" s="114">
        <f>D193+E193</f>
        <v>0</v>
      </c>
      <c r="G193" s="225"/>
      <c r="H193" s="257"/>
      <c r="I193" s="114">
        <f>G193+H193</f>
        <v>0</v>
      </c>
      <c r="J193" s="257"/>
      <c r="K193" s="60"/>
      <c r="L193" s="135">
        <f>J193+K193</f>
        <v>0</v>
      </c>
      <c r="M193" s="320"/>
      <c r="N193" s="60"/>
      <c r="O193" s="114">
        <f>M193+N193</f>
        <v>0</v>
      </c>
      <c r="P193" s="111"/>
      <c r="R193" s="200"/>
    </row>
    <row r="194" spans="1:18" s="21" customFormat="1" ht="24" x14ac:dyDescent="0.25">
      <c r="A194" s="134"/>
      <c r="B194" s="17" t="s">
        <v>174</v>
      </c>
      <c r="C194" s="98">
        <f t="shared" si="48"/>
        <v>825198</v>
      </c>
      <c r="D194" s="221">
        <f t="shared" ref="D194:O194" si="70">SUM(D195,D230,D269)</f>
        <v>787386</v>
      </c>
      <c r="E194" s="437">
        <f t="shared" si="70"/>
        <v>37812</v>
      </c>
      <c r="F194" s="438">
        <f t="shared" si="70"/>
        <v>825198</v>
      </c>
      <c r="G194" s="221">
        <f t="shared" si="70"/>
        <v>0</v>
      </c>
      <c r="H194" s="200">
        <f t="shared" si="70"/>
        <v>0</v>
      </c>
      <c r="I194" s="438">
        <f t="shared" si="70"/>
        <v>0</v>
      </c>
      <c r="J194" s="254">
        <f t="shared" si="70"/>
        <v>0</v>
      </c>
      <c r="K194" s="437">
        <f t="shared" si="70"/>
        <v>0</v>
      </c>
      <c r="L194" s="438">
        <f t="shared" si="70"/>
        <v>0</v>
      </c>
      <c r="M194" s="324">
        <f t="shared" si="70"/>
        <v>0</v>
      </c>
      <c r="N194" s="301">
        <f t="shared" si="70"/>
        <v>0</v>
      </c>
      <c r="O194" s="306">
        <f t="shared" si="70"/>
        <v>0</v>
      </c>
      <c r="P194" s="386"/>
      <c r="R194" s="200"/>
    </row>
    <row r="195" spans="1:18" x14ac:dyDescent="0.25">
      <c r="A195" s="101">
        <v>5000</v>
      </c>
      <c r="B195" s="101" t="s">
        <v>175</v>
      </c>
      <c r="C195" s="102">
        <f t="shared" si="48"/>
        <v>825198</v>
      </c>
      <c r="D195" s="222">
        <f t="shared" ref="D195:O195" si="71">D196+D204</f>
        <v>787386</v>
      </c>
      <c r="E195" s="439">
        <f t="shared" si="71"/>
        <v>37812</v>
      </c>
      <c r="F195" s="440">
        <f t="shared" si="71"/>
        <v>825198</v>
      </c>
      <c r="G195" s="222">
        <f t="shared" si="71"/>
        <v>0</v>
      </c>
      <c r="H195" s="137">
        <f t="shared" si="71"/>
        <v>0</v>
      </c>
      <c r="I195" s="440">
        <f t="shared" si="71"/>
        <v>0</v>
      </c>
      <c r="J195" s="255">
        <f t="shared" si="71"/>
        <v>0</v>
      </c>
      <c r="K195" s="439">
        <f t="shared" si="71"/>
        <v>0</v>
      </c>
      <c r="L195" s="440">
        <f t="shared" si="71"/>
        <v>0</v>
      </c>
      <c r="M195" s="102">
        <f t="shared" si="71"/>
        <v>0</v>
      </c>
      <c r="N195" s="103">
        <f t="shared" si="71"/>
        <v>0</v>
      </c>
      <c r="O195" s="104">
        <f t="shared" si="71"/>
        <v>0</v>
      </c>
      <c r="P195" s="343"/>
      <c r="R195" s="200"/>
    </row>
    <row r="196" spans="1:18" hidden="1" x14ac:dyDescent="0.25">
      <c r="A196" s="45">
        <v>5100</v>
      </c>
      <c r="B196" s="105" t="s">
        <v>176</v>
      </c>
      <c r="C196" s="46">
        <f t="shared" si="48"/>
        <v>0</v>
      </c>
      <c r="D196" s="223">
        <f t="shared" ref="D196:O196" si="72">D197+D198+D201+D202+D203</f>
        <v>0</v>
      </c>
      <c r="E196" s="50">
        <f t="shared" si="72"/>
        <v>0</v>
      </c>
      <c r="F196" s="117">
        <f t="shared" si="72"/>
        <v>0</v>
      </c>
      <c r="G196" s="223">
        <f t="shared" si="72"/>
        <v>0</v>
      </c>
      <c r="H196" s="106">
        <f t="shared" si="72"/>
        <v>0</v>
      </c>
      <c r="I196" s="117">
        <f t="shared" si="72"/>
        <v>0</v>
      </c>
      <c r="J196" s="106">
        <f t="shared" si="72"/>
        <v>0</v>
      </c>
      <c r="K196" s="50">
        <f t="shared" si="72"/>
        <v>0</v>
      </c>
      <c r="L196" s="125">
        <f t="shared" si="72"/>
        <v>0</v>
      </c>
      <c r="M196" s="46">
        <f t="shared" si="72"/>
        <v>0</v>
      </c>
      <c r="N196" s="50">
        <f t="shared" si="72"/>
        <v>0</v>
      </c>
      <c r="O196" s="117">
        <f t="shared" si="72"/>
        <v>0</v>
      </c>
      <c r="P196" s="122"/>
      <c r="R196" s="200"/>
    </row>
    <row r="197" spans="1:18" hidden="1" x14ac:dyDescent="0.25">
      <c r="A197" s="736">
        <v>5110</v>
      </c>
      <c r="B197" s="52" t="s">
        <v>177</v>
      </c>
      <c r="C197" s="53">
        <f t="shared" si="48"/>
        <v>0</v>
      </c>
      <c r="D197" s="224">
        <v>0</v>
      </c>
      <c r="E197" s="55"/>
      <c r="F197" s="119">
        <f>D197+E197</f>
        <v>0</v>
      </c>
      <c r="G197" s="224"/>
      <c r="H197" s="256"/>
      <c r="I197" s="119">
        <f>G197+H197</f>
        <v>0</v>
      </c>
      <c r="J197" s="256"/>
      <c r="K197" s="55"/>
      <c r="L197" s="139">
        <f>J197+K197</f>
        <v>0</v>
      </c>
      <c r="M197" s="319"/>
      <c r="N197" s="55"/>
      <c r="O197" s="119">
        <f>M197+N197</f>
        <v>0</v>
      </c>
      <c r="P197" s="110"/>
      <c r="R197" s="200"/>
    </row>
    <row r="198" spans="1:18" ht="24" hidden="1" x14ac:dyDescent="0.25">
      <c r="A198" s="112">
        <v>5120</v>
      </c>
      <c r="B198" s="57" t="s">
        <v>178</v>
      </c>
      <c r="C198" s="58">
        <f t="shared" si="48"/>
        <v>0</v>
      </c>
      <c r="D198" s="226">
        <f t="shared" ref="D198:O198" si="73">D199+D200</f>
        <v>0</v>
      </c>
      <c r="E198" s="113">
        <f t="shared" si="73"/>
        <v>0</v>
      </c>
      <c r="F198" s="114">
        <f t="shared" si="73"/>
        <v>0</v>
      </c>
      <c r="G198" s="226">
        <f t="shared" si="73"/>
        <v>0</v>
      </c>
      <c r="H198" s="120">
        <f t="shared" si="73"/>
        <v>0</v>
      </c>
      <c r="I198" s="114">
        <f t="shared" si="73"/>
        <v>0</v>
      </c>
      <c r="J198" s="120">
        <f t="shared" si="73"/>
        <v>0</v>
      </c>
      <c r="K198" s="113">
        <f t="shared" si="73"/>
        <v>0</v>
      </c>
      <c r="L198" s="135">
        <f t="shared" si="73"/>
        <v>0</v>
      </c>
      <c r="M198" s="58">
        <f t="shared" si="73"/>
        <v>0</v>
      </c>
      <c r="N198" s="113">
        <f t="shared" si="73"/>
        <v>0</v>
      </c>
      <c r="O198" s="114">
        <f t="shared" si="73"/>
        <v>0</v>
      </c>
      <c r="P198" s="111"/>
      <c r="R198" s="200"/>
    </row>
    <row r="199" spans="1:18" hidden="1" x14ac:dyDescent="0.25">
      <c r="A199" s="38">
        <v>5121</v>
      </c>
      <c r="B199" s="57" t="s">
        <v>179</v>
      </c>
      <c r="C199" s="58">
        <f t="shared" si="48"/>
        <v>0</v>
      </c>
      <c r="D199" s="225">
        <v>0</v>
      </c>
      <c r="E199" s="60"/>
      <c r="F199" s="114">
        <f>D199+E199</f>
        <v>0</v>
      </c>
      <c r="G199" s="225"/>
      <c r="H199" s="257"/>
      <c r="I199" s="114">
        <f>G199+H199</f>
        <v>0</v>
      </c>
      <c r="J199" s="257"/>
      <c r="K199" s="60"/>
      <c r="L199" s="135">
        <f>J199+K199</f>
        <v>0</v>
      </c>
      <c r="M199" s="320"/>
      <c r="N199" s="60"/>
      <c r="O199" s="114">
        <f>M199+N199</f>
        <v>0</v>
      </c>
      <c r="P199" s="111"/>
      <c r="R199" s="200"/>
    </row>
    <row r="200" spans="1:18" ht="24" hidden="1" x14ac:dyDescent="0.25">
      <c r="A200" s="38">
        <v>5129</v>
      </c>
      <c r="B200" s="57" t="s">
        <v>180</v>
      </c>
      <c r="C200" s="58">
        <f t="shared" si="48"/>
        <v>0</v>
      </c>
      <c r="D200" s="225">
        <v>0</v>
      </c>
      <c r="E200" s="60"/>
      <c r="F200" s="114">
        <f>D200+E200</f>
        <v>0</v>
      </c>
      <c r="G200" s="225"/>
      <c r="H200" s="257"/>
      <c r="I200" s="114">
        <f>G200+H200</f>
        <v>0</v>
      </c>
      <c r="J200" s="257"/>
      <c r="K200" s="60"/>
      <c r="L200" s="135">
        <f>J200+K200</f>
        <v>0</v>
      </c>
      <c r="M200" s="320"/>
      <c r="N200" s="60"/>
      <c r="O200" s="114">
        <f>M200+N200</f>
        <v>0</v>
      </c>
      <c r="P200" s="111"/>
      <c r="R200" s="200"/>
    </row>
    <row r="201" spans="1:18" hidden="1" x14ac:dyDescent="0.25">
      <c r="A201" s="112">
        <v>5130</v>
      </c>
      <c r="B201" s="57" t="s">
        <v>181</v>
      </c>
      <c r="C201" s="58">
        <f t="shared" si="48"/>
        <v>0</v>
      </c>
      <c r="D201" s="225">
        <v>0</v>
      </c>
      <c r="E201" s="60"/>
      <c r="F201" s="114">
        <f>D201+E201</f>
        <v>0</v>
      </c>
      <c r="G201" s="225"/>
      <c r="H201" s="257"/>
      <c r="I201" s="114">
        <f>G201+H201</f>
        <v>0</v>
      </c>
      <c r="J201" s="257"/>
      <c r="K201" s="60"/>
      <c r="L201" s="135">
        <f>J201+K201</f>
        <v>0</v>
      </c>
      <c r="M201" s="320"/>
      <c r="N201" s="60"/>
      <c r="O201" s="114">
        <f>M201+N201</f>
        <v>0</v>
      </c>
      <c r="P201" s="111"/>
      <c r="R201" s="200"/>
    </row>
    <row r="202" spans="1:18" hidden="1" x14ac:dyDescent="0.25">
      <c r="A202" s="112">
        <v>5140</v>
      </c>
      <c r="B202" s="57" t="s">
        <v>182</v>
      </c>
      <c r="C202" s="58">
        <f t="shared" si="48"/>
        <v>0</v>
      </c>
      <c r="D202" s="225">
        <v>0</v>
      </c>
      <c r="E202" s="60"/>
      <c r="F202" s="114">
        <f>D202+E202</f>
        <v>0</v>
      </c>
      <c r="G202" s="225"/>
      <c r="H202" s="257"/>
      <c r="I202" s="114">
        <f>G202+H202</f>
        <v>0</v>
      </c>
      <c r="J202" s="257"/>
      <c r="K202" s="60"/>
      <c r="L202" s="135">
        <f>J202+K202</f>
        <v>0</v>
      </c>
      <c r="M202" s="320"/>
      <c r="N202" s="60"/>
      <c r="O202" s="114">
        <f>M202+N202</f>
        <v>0</v>
      </c>
      <c r="P202" s="111"/>
      <c r="R202" s="200"/>
    </row>
    <row r="203" spans="1:18" ht="24" hidden="1" x14ac:dyDescent="0.25">
      <c r="A203" s="112">
        <v>5170</v>
      </c>
      <c r="B203" s="57" t="s">
        <v>183</v>
      </c>
      <c r="C203" s="58">
        <f t="shared" si="48"/>
        <v>0</v>
      </c>
      <c r="D203" s="225">
        <v>0</v>
      </c>
      <c r="E203" s="60"/>
      <c r="F203" s="114">
        <f>D203+E203</f>
        <v>0</v>
      </c>
      <c r="G203" s="225"/>
      <c r="H203" s="257"/>
      <c r="I203" s="114">
        <f>G203+H203</f>
        <v>0</v>
      </c>
      <c r="J203" s="257"/>
      <c r="K203" s="60"/>
      <c r="L203" s="135">
        <f>J203+K203</f>
        <v>0</v>
      </c>
      <c r="M203" s="320"/>
      <c r="N203" s="60"/>
      <c r="O203" s="114">
        <f>M203+N203</f>
        <v>0</v>
      </c>
      <c r="P203" s="111"/>
      <c r="R203" s="200"/>
    </row>
    <row r="204" spans="1:18" x14ac:dyDescent="0.25">
      <c r="A204" s="45">
        <v>5200</v>
      </c>
      <c r="B204" s="105" t="s">
        <v>184</v>
      </c>
      <c r="C204" s="46">
        <f t="shared" si="48"/>
        <v>825198</v>
      </c>
      <c r="D204" s="223">
        <f t="shared" ref="D204:O204" si="74">D205+D215+D216+D225+D226+D227+D229</f>
        <v>787386</v>
      </c>
      <c r="E204" s="441">
        <f t="shared" si="74"/>
        <v>37812</v>
      </c>
      <c r="F204" s="408">
        <f t="shared" si="74"/>
        <v>825198</v>
      </c>
      <c r="G204" s="223">
        <f t="shared" si="74"/>
        <v>0</v>
      </c>
      <c r="H204" s="125">
        <f t="shared" si="74"/>
        <v>0</v>
      </c>
      <c r="I204" s="408">
        <f t="shared" si="74"/>
        <v>0</v>
      </c>
      <c r="J204" s="106">
        <f t="shared" si="74"/>
        <v>0</v>
      </c>
      <c r="K204" s="441">
        <f t="shared" si="74"/>
        <v>0</v>
      </c>
      <c r="L204" s="408">
        <f t="shared" si="74"/>
        <v>0</v>
      </c>
      <c r="M204" s="46">
        <f t="shared" si="74"/>
        <v>0</v>
      </c>
      <c r="N204" s="50">
        <f t="shared" si="74"/>
        <v>0</v>
      </c>
      <c r="O204" s="117">
        <f t="shared" si="74"/>
        <v>0</v>
      </c>
      <c r="P204" s="122"/>
      <c r="R204" s="200"/>
    </row>
    <row r="205" spans="1:18" hidden="1" x14ac:dyDescent="0.25">
      <c r="A205" s="107">
        <v>5210</v>
      </c>
      <c r="B205" s="78" t="s">
        <v>185</v>
      </c>
      <c r="C205" s="84">
        <f t="shared" si="48"/>
        <v>0</v>
      </c>
      <c r="D205" s="131">
        <f t="shared" ref="D205:O205" si="75">SUM(D206:D214)</f>
        <v>0</v>
      </c>
      <c r="E205" s="108">
        <f t="shared" si="75"/>
        <v>0</v>
      </c>
      <c r="F205" s="109">
        <f t="shared" si="75"/>
        <v>0</v>
      </c>
      <c r="G205" s="131">
        <f t="shared" si="75"/>
        <v>0</v>
      </c>
      <c r="H205" s="201">
        <f t="shared" si="75"/>
        <v>0</v>
      </c>
      <c r="I205" s="109">
        <f t="shared" si="75"/>
        <v>0</v>
      </c>
      <c r="J205" s="201">
        <f t="shared" si="75"/>
        <v>0</v>
      </c>
      <c r="K205" s="108">
        <f t="shared" si="75"/>
        <v>0</v>
      </c>
      <c r="L205" s="136">
        <f t="shared" si="75"/>
        <v>0</v>
      </c>
      <c r="M205" s="84">
        <f t="shared" si="75"/>
        <v>0</v>
      </c>
      <c r="N205" s="108">
        <f t="shared" si="75"/>
        <v>0</v>
      </c>
      <c r="O205" s="109">
        <f t="shared" si="75"/>
        <v>0</v>
      </c>
      <c r="P205" s="116"/>
      <c r="R205" s="200"/>
    </row>
    <row r="206" spans="1:18" hidden="1" x14ac:dyDescent="0.25">
      <c r="A206" s="33">
        <v>5211</v>
      </c>
      <c r="B206" s="52" t="s">
        <v>186</v>
      </c>
      <c r="C206" s="53">
        <f t="shared" si="48"/>
        <v>0</v>
      </c>
      <c r="D206" s="224">
        <v>0</v>
      </c>
      <c r="E206" s="55"/>
      <c r="F206" s="119">
        <f t="shared" ref="F206:F215" si="76">D206+E206</f>
        <v>0</v>
      </c>
      <c r="G206" s="224"/>
      <c r="H206" s="256"/>
      <c r="I206" s="119">
        <f t="shared" ref="I206:I215" si="77">G206+H206</f>
        <v>0</v>
      </c>
      <c r="J206" s="256"/>
      <c r="K206" s="55"/>
      <c r="L206" s="139">
        <f t="shared" ref="L206:L215" si="78">J206+K206</f>
        <v>0</v>
      </c>
      <c r="M206" s="319"/>
      <c r="N206" s="55"/>
      <c r="O206" s="119">
        <f t="shared" ref="O206:O215" si="79">M206+N206</f>
        <v>0</v>
      </c>
      <c r="P206" s="110"/>
      <c r="R206" s="200"/>
    </row>
    <row r="207" spans="1:18" hidden="1" x14ac:dyDescent="0.25">
      <c r="A207" s="38">
        <v>5212</v>
      </c>
      <c r="B207" s="57" t="s">
        <v>187</v>
      </c>
      <c r="C207" s="58">
        <f t="shared" si="48"/>
        <v>0</v>
      </c>
      <c r="D207" s="225">
        <v>0</v>
      </c>
      <c r="E207" s="60"/>
      <c r="F207" s="114">
        <f t="shared" si="76"/>
        <v>0</v>
      </c>
      <c r="G207" s="225"/>
      <c r="H207" s="257"/>
      <c r="I207" s="114">
        <f t="shared" si="77"/>
        <v>0</v>
      </c>
      <c r="J207" s="257"/>
      <c r="K207" s="60"/>
      <c r="L207" s="135">
        <f t="shared" si="78"/>
        <v>0</v>
      </c>
      <c r="M207" s="320"/>
      <c r="N207" s="60"/>
      <c r="O207" s="114">
        <f t="shared" si="79"/>
        <v>0</v>
      </c>
      <c r="P207" s="111"/>
      <c r="R207" s="200"/>
    </row>
    <row r="208" spans="1:18" hidden="1" x14ac:dyDescent="0.25">
      <c r="A208" s="38">
        <v>5213</v>
      </c>
      <c r="B208" s="57" t="s">
        <v>188</v>
      </c>
      <c r="C208" s="58">
        <f t="shared" si="48"/>
        <v>0</v>
      </c>
      <c r="D208" s="225">
        <v>0</v>
      </c>
      <c r="E208" s="60"/>
      <c r="F208" s="114">
        <f t="shared" si="76"/>
        <v>0</v>
      </c>
      <c r="G208" s="225"/>
      <c r="H208" s="257"/>
      <c r="I208" s="114">
        <f t="shared" si="77"/>
        <v>0</v>
      </c>
      <c r="J208" s="257"/>
      <c r="K208" s="60"/>
      <c r="L208" s="135">
        <f t="shared" si="78"/>
        <v>0</v>
      </c>
      <c r="M208" s="320"/>
      <c r="N208" s="60"/>
      <c r="O208" s="114">
        <f t="shared" si="79"/>
        <v>0</v>
      </c>
      <c r="P208" s="111"/>
      <c r="R208" s="200"/>
    </row>
    <row r="209" spans="1:18" hidden="1" x14ac:dyDescent="0.25">
      <c r="A209" s="38">
        <v>5214</v>
      </c>
      <c r="B209" s="57" t="s">
        <v>189</v>
      </c>
      <c r="C209" s="58">
        <f t="shared" si="48"/>
        <v>0</v>
      </c>
      <c r="D209" s="225">
        <v>0</v>
      </c>
      <c r="E209" s="60"/>
      <c r="F209" s="114">
        <f t="shared" si="76"/>
        <v>0</v>
      </c>
      <c r="G209" s="225"/>
      <c r="H209" s="257"/>
      <c r="I209" s="114">
        <f t="shared" si="77"/>
        <v>0</v>
      </c>
      <c r="J209" s="257"/>
      <c r="K209" s="60"/>
      <c r="L209" s="135">
        <f t="shared" si="78"/>
        <v>0</v>
      </c>
      <c r="M209" s="320"/>
      <c r="N209" s="60"/>
      <c r="O209" s="114">
        <f t="shared" si="79"/>
        <v>0</v>
      </c>
      <c r="P209" s="111"/>
      <c r="R209" s="200"/>
    </row>
    <row r="210" spans="1:18" hidden="1" x14ac:dyDescent="0.25">
      <c r="A210" s="38">
        <v>5215</v>
      </c>
      <c r="B210" s="57" t="s">
        <v>190</v>
      </c>
      <c r="C210" s="58">
        <f t="shared" si="48"/>
        <v>0</v>
      </c>
      <c r="D210" s="225">
        <v>0</v>
      </c>
      <c r="E210" s="60"/>
      <c r="F210" s="114">
        <f t="shared" si="76"/>
        <v>0</v>
      </c>
      <c r="G210" s="225"/>
      <c r="H210" s="257"/>
      <c r="I210" s="114">
        <f t="shared" si="77"/>
        <v>0</v>
      </c>
      <c r="J210" s="257"/>
      <c r="K210" s="60"/>
      <c r="L210" s="135">
        <f t="shared" si="78"/>
        <v>0</v>
      </c>
      <c r="M210" s="320"/>
      <c r="N210" s="60"/>
      <c r="O210" s="114">
        <f t="shared" si="79"/>
        <v>0</v>
      </c>
      <c r="P210" s="111"/>
      <c r="R210" s="200"/>
    </row>
    <row r="211" spans="1:18" ht="14.25" hidden="1" customHeight="1" x14ac:dyDescent="0.25">
      <c r="A211" s="38">
        <v>5216</v>
      </c>
      <c r="B211" s="57" t="s">
        <v>191</v>
      </c>
      <c r="C211" s="58">
        <f t="shared" si="48"/>
        <v>0</v>
      </c>
      <c r="D211" s="225">
        <v>0</v>
      </c>
      <c r="E211" s="60"/>
      <c r="F211" s="114">
        <f t="shared" si="76"/>
        <v>0</v>
      </c>
      <c r="G211" s="225"/>
      <c r="H211" s="257"/>
      <c r="I211" s="114">
        <f t="shared" si="77"/>
        <v>0</v>
      </c>
      <c r="J211" s="257"/>
      <c r="K211" s="60"/>
      <c r="L211" s="135">
        <f t="shared" si="78"/>
        <v>0</v>
      </c>
      <c r="M211" s="320"/>
      <c r="N211" s="60"/>
      <c r="O211" s="114">
        <f t="shared" si="79"/>
        <v>0</v>
      </c>
      <c r="P211" s="111"/>
      <c r="R211" s="200"/>
    </row>
    <row r="212" spans="1:18" hidden="1" x14ac:dyDescent="0.25">
      <c r="A212" s="38">
        <v>5217</v>
      </c>
      <c r="B212" s="57" t="s">
        <v>192</v>
      </c>
      <c r="C212" s="58">
        <f t="shared" si="48"/>
        <v>0</v>
      </c>
      <c r="D212" s="225">
        <v>0</v>
      </c>
      <c r="E212" s="60"/>
      <c r="F212" s="114">
        <f t="shared" si="76"/>
        <v>0</v>
      </c>
      <c r="G212" s="225"/>
      <c r="H212" s="257"/>
      <c r="I212" s="114">
        <f t="shared" si="77"/>
        <v>0</v>
      </c>
      <c r="J212" s="257"/>
      <c r="K212" s="60"/>
      <c r="L212" s="135">
        <f t="shared" si="78"/>
        <v>0</v>
      </c>
      <c r="M212" s="320"/>
      <c r="N212" s="60"/>
      <c r="O212" s="114">
        <f t="shared" si="79"/>
        <v>0</v>
      </c>
      <c r="P212" s="111"/>
      <c r="R212" s="200"/>
    </row>
    <row r="213" spans="1:18" hidden="1" x14ac:dyDescent="0.25">
      <c r="A213" s="38">
        <v>5218</v>
      </c>
      <c r="B213" s="57" t="s">
        <v>193</v>
      </c>
      <c r="C213" s="58">
        <f t="shared" ref="C213:C276" si="80">F213+I213+L213+O213</f>
        <v>0</v>
      </c>
      <c r="D213" s="225">
        <v>0</v>
      </c>
      <c r="E213" s="60"/>
      <c r="F213" s="114">
        <f t="shared" si="76"/>
        <v>0</v>
      </c>
      <c r="G213" s="225"/>
      <c r="H213" s="257"/>
      <c r="I213" s="114">
        <f t="shared" si="77"/>
        <v>0</v>
      </c>
      <c r="J213" s="257"/>
      <c r="K213" s="60"/>
      <c r="L213" s="135">
        <f t="shared" si="78"/>
        <v>0</v>
      </c>
      <c r="M213" s="320"/>
      <c r="N213" s="60"/>
      <c r="O213" s="114">
        <f t="shared" si="79"/>
        <v>0</v>
      </c>
      <c r="P213" s="111"/>
      <c r="R213" s="200"/>
    </row>
    <row r="214" spans="1:18" hidden="1" x14ac:dyDescent="0.25">
      <c r="A214" s="38">
        <v>5219</v>
      </c>
      <c r="B214" s="57" t="s">
        <v>194</v>
      </c>
      <c r="C214" s="58">
        <f t="shared" si="80"/>
        <v>0</v>
      </c>
      <c r="D214" s="225">
        <v>0</v>
      </c>
      <c r="E214" s="60"/>
      <c r="F214" s="114">
        <f t="shared" si="76"/>
        <v>0</v>
      </c>
      <c r="G214" s="225"/>
      <c r="H214" s="257"/>
      <c r="I214" s="114">
        <f t="shared" si="77"/>
        <v>0</v>
      </c>
      <c r="J214" s="257"/>
      <c r="K214" s="60"/>
      <c r="L214" s="135">
        <f t="shared" si="78"/>
        <v>0</v>
      </c>
      <c r="M214" s="320"/>
      <c r="N214" s="60"/>
      <c r="O214" s="114">
        <f t="shared" si="79"/>
        <v>0</v>
      </c>
      <c r="P214" s="111"/>
      <c r="R214" s="200"/>
    </row>
    <row r="215" spans="1:18" ht="13.5" hidden="1" customHeight="1" x14ac:dyDescent="0.25">
      <c r="A215" s="112">
        <v>5220</v>
      </c>
      <c r="B215" s="57" t="s">
        <v>195</v>
      </c>
      <c r="C215" s="58">
        <f t="shared" si="80"/>
        <v>0</v>
      </c>
      <c r="D215" s="225">
        <v>0</v>
      </c>
      <c r="E215" s="60"/>
      <c r="F215" s="114">
        <f t="shared" si="76"/>
        <v>0</v>
      </c>
      <c r="G215" s="225"/>
      <c r="H215" s="257"/>
      <c r="I215" s="114">
        <f t="shared" si="77"/>
        <v>0</v>
      </c>
      <c r="J215" s="257"/>
      <c r="K215" s="60"/>
      <c r="L215" s="135">
        <f t="shared" si="78"/>
        <v>0</v>
      </c>
      <c r="M215" s="320"/>
      <c r="N215" s="60"/>
      <c r="O215" s="114">
        <f t="shared" si="79"/>
        <v>0</v>
      </c>
      <c r="P215" s="111"/>
      <c r="R215" s="200"/>
    </row>
    <row r="216" spans="1:18" hidden="1" x14ac:dyDescent="0.25">
      <c r="A216" s="112">
        <v>5230</v>
      </c>
      <c r="B216" s="57" t="s">
        <v>196</v>
      </c>
      <c r="C216" s="58">
        <f t="shared" si="80"/>
        <v>0</v>
      </c>
      <c r="D216" s="226">
        <f t="shared" ref="D216:O216" si="81">SUM(D217:D224)</f>
        <v>0</v>
      </c>
      <c r="E216" s="113">
        <f t="shared" si="81"/>
        <v>0</v>
      </c>
      <c r="F216" s="114">
        <f t="shared" si="81"/>
        <v>0</v>
      </c>
      <c r="G216" s="226">
        <f t="shared" si="81"/>
        <v>0</v>
      </c>
      <c r="H216" s="120">
        <f t="shared" si="81"/>
        <v>0</v>
      </c>
      <c r="I216" s="114">
        <f t="shared" si="81"/>
        <v>0</v>
      </c>
      <c r="J216" s="120">
        <f t="shared" si="81"/>
        <v>0</v>
      </c>
      <c r="K216" s="113">
        <f t="shared" si="81"/>
        <v>0</v>
      </c>
      <c r="L216" s="135">
        <f t="shared" si="81"/>
        <v>0</v>
      </c>
      <c r="M216" s="58">
        <f t="shared" si="81"/>
        <v>0</v>
      </c>
      <c r="N216" s="113">
        <f t="shared" si="81"/>
        <v>0</v>
      </c>
      <c r="O216" s="114">
        <f t="shared" si="81"/>
        <v>0</v>
      </c>
      <c r="P216" s="111"/>
      <c r="R216" s="200"/>
    </row>
    <row r="217" spans="1:18" hidden="1" x14ac:dyDescent="0.25">
      <c r="A217" s="38">
        <v>5231</v>
      </c>
      <c r="B217" s="57" t="s">
        <v>197</v>
      </c>
      <c r="C217" s="58">
        <f t="shared" si="80"/>
        <v>0</v>
      </c>
      <c r="D217" s="225">
        <v>0</v>
      </c>
      <c r="E217" s="60"/>
      <c r="F217" s="114">
        <f t="shared" ref="F217:F226" si="82">D217+E217</f>
        <v>0</v>
      </c>
      <c r="G217" s="225"/>
      <c r="H217" s="257"/>
      <c r="I217" s="114">
        <f t="shared" ref="I217:I226" si="83">G217+H217</f>
        <v>0</v>
      </c>
      <c r="J217" s="257"/>
      <c r="K217" s="60"/>
      <c r="L217" s="135">
        <f t="shared" ref="L217:L226" si="84">J217+K217</f>
        <v>0</v>
      </c>
      <c r="M217" s="320"/>
      <c r="N217" s="60"/>
      <c r="O217" s="114">
        <f t="shared" ref="O217:O226" si="85">M217+N217</f>
        <v>0</v>
      </c>
      <c r="P217" s="111"/>
      <c r="R217" s="200"/>
    </row>
    <row r="218" spans="1:18" hidden="1" x14ac:dyDescent="0.25">
      <c r="A218" s="38">
        <v>5232</v>
      </c>
      <c r="B218" s="57" t="s">
        <v>198</v>
      </c>
      <c r="C218" s="58">
        <f t="shared" si="80"/>
        <v>0</v>
      </c>
      <c r="D218" s="225">
        <v>0</v>
      </c>
      <c r="E218" s="60"/>
      <c r="F218" s="114">
        <f t="shared" si="82"/>
        <v>0</v>
      </c>
      <c r="G218" s="225"/>
      <c r="H218" s="257"/>
      <c r="I218" s="114">
        <f t="shared" si="83"/>
        <v>0</v>
      </c>
      <c r="J218" s="257"/>
      <c r="K218" s="60"/>
      <c r="L218" s="135">
        <f t="shared" si="84"/>
        <v>0</v>
      </c>
      <c r="M218" s="320"/>
      <c r="N218" s="60"/>
      <c r="O218" s="114">
        <f t="shared" si="85"/>
        <v>0</v>
      </c>
      <c r="P218" s="111"/>
      <c r="R218" s="200"/>
    </row>
    <row r="219" spans="1:18" hidden="1" x14ac:dyDescent="0.25">
      <c r="A219" s="38">
        <v>5233</v>
      </c>
      <c r="B219" s="57" t="s">
        <v>199</v>
      </c>
      <c r="C219" s="58">
        <f t="shared" si="80"/>
        <v>0</v>
      </c>
      <c r="D219" s="225">
        <v>0</v>
      </c>
      <c r="E219" s="60"/>
      <c r="F219" s="114">
        <f t="shared" si="82"/>
        <v>0</v>
      </c>
      <c r="G219" s="225"/>
      <c r="H219" s="257"/>
      <c r="I219" s="114">
        <f t="shared" si="83"/>
        <v>0</v>
      </c>
      <c r="J219" s="257"/>
      <c r="K219" s="60"/>
      <c r="L219" s="135">
        <f t="shared" si="84"/>
        <v>0</v>
      </c>
      <c r="M219" s="320"/>
      <c r="N219" s="60"/>
      <c r="O219" s="114">
        <f t="shared" si="85"/>
        <v>0</v>
      </c>
      <c r="P219" s="111"/>
      <c r="R219" s="200"/>
    </row>
    <row r="220" spans="1:18" ht="24" hidden="1" x14ac:dyDescent="0.25">
      <c r="A220" s="38">
        <v>5234</v>
      </c>
      <c r="B220" s="57" t="s">
        <v>200</v>
      </c>
      <c r="C220" s="58">
        <f t="shared" si="80"/>
        <v>0</v>
      </c>
      <c r="D220" s="225">
        <v>0</v>
      </c>
      <c r="E220" s="60"/>
      <c r="F220" s="114">
        <f t="shared" si="82"/>
        <v>0</v>
      </c>
      <c r="G220" s="225"/>
      <c r="H220" s="257"/>
      <c r="I220" s="114">
        <f t="shared" si="83"/>
        <v>0</v>
      </c>
      <c r="J220" s="257"/>
      <c r="K220" s="60"/>
      <c r="L220" s="135">
        <f t="shared" si="84"/>
        <v>0</v>
      </c>
      <c r="M220" s="320"/>
      <c r="N220" s="60"/>
      <c r="O220" s="114">
        <f t="shared" si="85"/>
        <v>0</v>
      </c>
      <c r="P220" s="111"/>
      <c r="R220" s="200"/>
    </row>
    <row r="221" spans="1:18" ht="14.25" hidden="1" customHeight="1" x14ac:dyDescent="0.25">
      <c r="A221" s="38">
        <v>5236</v>
      </c>
      <c r="B221" s="57" t="s">
        <v>201</v>
      </c>
      <c r="C221" s="58">
        <f t="shared" si="80"/>
        <v>0</v>
      </c>
      <c r="D221" s="225">
        <v>0</v>
      </c>
      <c r="E221" s="60"/>
      <c r="F221" s="114">
        <f t="shared" si="82"/>
        <v>0</v>
      </c>
      <c r="G221" s="225"/>
      <c r="H221" s="257"/>
      <c r="I221" s="114">
        <f t="shared" si="83"/>
        <v>0</v>
      </c>
      <c r="J221" s="257"/>
      <c r="K221" s="60"/>
      <c r="L221" s="135">
        <f t="shared" si="84"/>
        <v>0</v>
      </c>
      <c r="M221" s="320"/>
      <c r="N221" s="60"/>
      <c r="O221" s="114">
        <f t="shared" si="85"/>
        <v>0</v>
      </c>
      <c r="P221" s="111"/>
      <c r="R221" s="200"/>
    </row>
    <row r="222" spans="1:18" ht="14.25" hidden="1" customHeight="1" x14ac:dyDescent="0.25">
      <c r="A222" s="38">
        <v>5237</v>
      </c>
      <c r="B222" s="57" t="s">
        <v>202</v>
      </c>
      <c r="C222" s="58">
        <f t="shared" si="80"/>
        <v>0</v>
      </c>
      <c r="D222" s="225">
        <v>0</v>
      </c>
      <c r="E222" s="60"/>
      <c r="F222" s="114">
        <f t="shared" si="82"/>
        <v>0</v>
      </c>
      <c r="G222" s="225"/>
      <c r="H222" s="257"/>
      <c r="I222" s="114">
        <f t="shared" si="83"/>
        <v>0</v>
      </c>
      <c r="J222" s="257"/>
      <c r="K222" s="60"/>
      <c r="L222" s="135">
        <f t="shared" si="84"/>
        <v>0</v>
      </c>
      <c r="M222" s="320"/>
      <c r="N222" s="60"/>
      <c r="O222" s="114">
        <f t="shared" si="85"/>
        <v>0</v>
      </c>
      <c r="P222" s="111"/>
      <c r="R222" s="200"/>
    </row>
    <row r="223" spans="1:18" ht="24" hidden="1" x14ac:dyDescent="0.25">
      <c r="A223" s="38">
        <v>5238</v>
      </c>
      <c r="B223" s="57" t="s">
        <v>203</v>
      </c>
      <c r="C223" s="58">
        <f t="shared" si="80"/>
        <v>0</v>
      </c>
      <c r="D223" s="225">
        <v>0</v>
      </c>
      <c r="E223" s="60"/>
      <c r="F223" s="114">
        <f t="shared" si="82"/>
        <v>0</v>
      </c>
      <c r="G223" s="225"/>
      <c r="H223" s="257"/>
      <c r="I223" s="114">
        <f t="shared" si="83"/>
        <v>0</v>
      </c>
      <c r="J223" s="257"/>
      <c r="K223" s="60"/>
      <c r="L223" s="135">
        <f t="shared" si="84"/>
        <v>0</v>
      </c>
      <c r="M223" s="320"/>
      <c r="N223" s="60"/>
      <c r="O223" s="114">
        <f t="shared" si="85"/>
        <v>0</v>
      </c>
      <c r="P223" s="111"/>
      <c r="R223" s="200"/>
    </row>
    <row r="224" spans="1:18" ht="24" hidden="1" x14ac:dyDescent="0.25">
      <c r="A224" s="38">
        <v>5239</v>
      </c>
      <c r="B224" s="57" t="s">
        <v>204</v>
      </c>
      <c r="C224" s="58">
        <f t="shared" si="80"/>
        <v>0</v>
      </c>
      <c r="D224" s="225">
        <v>0</v>
      </c>
      <c r="E224" s="60"/>
      <c r="F224" s="114">
        <f t="shared" si="82"/>
        <v>0</v>
      </c>
      <c r="G224" s="225"/>
      <c r="H224" s="257"/>
      <c r="I224" s="114">
        <f t="shared" si="83"/>
        <v>0</v>
      </c>
      <c r="J224" s="257"/>
      <c r="K224" s="60"/>
      <c r="L224" s="135">
        <f t="shared" si="84"/>
        <v>0</v>
      </c>
      <c r="M224" s="320"/>
      <c r="N224" s="60"/>
      <c r="O224" s="114">
        <f t="shared" si="85"/>
        <v>0</v>
      </c>
      <c r="P224" s="111"/>
      <c r="R224" s="200"/>
    </row>
    <row r="225" spans="1:18" ht="24" x14ac:dyDescent="0.25">
      <c r="A225" s="112">
        <v>5240</v>
      </c>
      <c r="B225" s="57" t="s">
        <v>205</v>
      </c>
      <c r="C225" s="58">
        <f t="shared" si="80"/>
        <v>189546</v>
      </c>
      <c r="D225" s="225">
        <v>189546</v>
      </c>
      <c r="E225" s="446"/>
      <c r="F225" s="404">
        <f t="shared" si="82"/>
        <v>189546</v>
      </c>
      <c r="G225" s="225"/>
      <c r="H225" s="511"/>
      <c r="I225" s="404">
        <f t="shared" si="83"/>
        <v>0</v>
      </c>
      <c r="J225" s="257"/>
      <c r="K225" s="446"/>
      <c r="L225" s="404">
        <f t="shared" si="84"/>
        <v>0</v>
      </c>
      <c r="M225" s="320"/>
      <c r="N225" s="60"/>
      <c r="O225" s="114">
        <f t="shared" si="85"/>
        <v>0</v>
      </c>
      <c r="P225" s="111"/>
      <c r="R225" s="200"/>
    </row>
    <row r="226" spans="1:18" x14ac:dyDescent="0.25">
      <c r="A226" s="112">
        <v>5250</v>
      </c>
      <c r="B226" s="57" t="s">
        <v>206</v>
      </c>
      <c r="C226" s="58">
        <f t="shared" si="80"/>
        <v>635652</v>
      </c>
      <c r="D226" s="225">
        <f>597840</f>
        <v>597840</v>
      </c>
      <c r="E226" s="446">
        <f>-10360-29883-24189-2854+1200-12721-34352-52035-25634-24879-60077-16898-13343-1070+10360+29883+24189+2854+12721+34352+52035+25634+36612+24879+60077+16898+13343+1070</f>
        <v>37812</v>
      </c>
      <c r="F226" s="404">
        <f t="shared" si="82"/>
        <v>635652</v>
      </c>
      <c r="G226" s="225"/>
      <c r="H226" s="511"/>
      <c r="I226" s="404">
        <f t="shared" si="83"/>
        <v>0</v>
      </c>
      <c r="J226" s="257"/>
      <c r="K226" s="446"/>
      <c r="L226" s="404">
        <f t="shared" si="84"/>
        <v>0</v>
      </c>
      <c r="M226" s="320"/>
      <c r="N226" s="60"/>
      <c r="O226" s="114">
        <f t="shared" si="85"/>
        <v>0</v>
      </c>
      <c r="P226" s="111"/>
      <c r="R226" s="200"/>
    </row>
    <row r="227" spans="1:18" hidden="1" x14ac:dyDescent="0.25">
      <c r="A227" s="112">
        <v>5260</v>
      </c>
      <c r="B227" s="57" t="s">
        <v>207</v>
      </c>
      <c r="C227" s="58">
        <f t="shared" si="80"/>
        <v>0</v>
      </c>
      <c r="D227" s="226">
        <f t="shared" ref="D227:O227" si="86">SUM(D228)</f>
        <v>0</v>
      </c>
      <c r="E227" s="113">
        <f t="shared" si="86"/>
        <v>0</v>
      </c>
      <c r="F227" s="114">
        <f t="shared" si="86"/>
        <v>0</v>
      </c>
      <c r="G227" s="226">
        <f t="shared" si="86"/>
        <v>0</v>
      </c>
      <c r="H227" s="120">
        <f t="shared" si="86"/>
        <v>0</v>
      </c>
      <c r="I227" s="114">
        <f t="shared" si="86"/>
        <v>0</v>
      </c>
      <c r="J227" s="120">
        <f t="shared" si="86"/>
        <v>0</v>
      </c>
      <c r="K227" s="113">
        <f t="shared" si="86"/>
        <v>0</v>
      </c>
      <c r="L227" s="135">
        <f t="shared" si="86"/>
        <v>0</v>
      </c>
      <c r="M227" s="58">
        <f t="shared" si="86"/>
        <v>0</v>
      </c>
      <c r="N227" s="113">
        <f t="shared" si="86"/>
        <v>0</v>
      </c>
      <c r="O227" s="114">
        <f t="shared" si="86"/>
        <v>0</v>
      </c>
      <c r="P227" s="111"/>
      <c r="R227" s="200"/>
    </row>
    <row r="228" spans="1:18" ht="24" hidden="1" x14ac:dyDescent="0.25">
      <c r="A228" s="38">
        <v>5269</v>
      </c>
      <c r="B228" s="57" t="s">
        <v>208</v>
      </c>
      <c r="C228" s="58">
        <f t="shared" si="80"/>
        <v>0</v>
      </c>
      <c r="D228" s="225">
        <v>0</v>
      </c>
      <c r="E228" s="60"/>
      <c r="F228" s="114">
        <f>D228+E228</f>
        <v>0</v>
      </c>
      <c r="G228" s="225"/>
      <c r="H228" s="257"/>
      <c r="I228" s="114">
        <f>G228+H228</f>
        <v>0</v>
      </c>
      <c r="J228" s="257"/>
      <c r="K228" s="60"/>
      <c r="L228" s="135">
        <f>J228+K228</f>
        <v>0</v>
      </c>
      <c r="M228" s="320"/>
      <c r="N228" s="60"/>
      <c r="O228" s="114">
        <f>M228+N228</f>
        <v>0</v>
      </c>
      <c r="P228" s="111"/>
      <c r="R228" s="200"/>
    </row>
    <row r="229" spans="1:18" ht="24" hidden="1" x14ac:dyDescent="0.25">
      <c r="A229" s="107">
        <v>5270</v>
      </c>
      <c r="B229" s="78" t="s">
        <v>209</v>
      </c>
      <c r="C229" s="84">
        <f t="shared" si="80"/>
        <v>0</v>
      </c>
      <c r="D229" s="227">
        <v>0</v>
      </c>
      <c r="E229" s="115"/>
      <c r="F229" s="109">
        <f>D229+E229</f>
        <v>0</v>
      </c>
      <c r="G229" s="227"/>
      <c r="H229" s="258"/>
      <c r="I229" s="109">
        <f>G229+H229</f>
        <v>0</v>
      </c>
      <c r="J229" s="258"/>
      <c r="K229" s="115"/>
      <c r="L229" s="136">
        <f>J229+K229</f>
        <v>0</v>
      </c>
      <c r="M229" s="321"/>
      <c r="N229" s="115"/>
      <c r="O229" s="109">
        <f>M229+N229</f>
        <v>0</v>
      </c>
      <c r="P229" s="116"/>
      <c r="R229" s="200"/>
    </row>
    <row r="230" spans="1:18" hidden="1" x14ac:dyDescent="0.25">
      <c r="A230" s="101">
        <v>6000</v>
      </c>
      <c r="B230" s="101" t="s">
        <v>210</v>
      </c>
      <c r="C230" s="102">
        <f t="shared" si="80"/>
        <v>0</v>
      </c>
      <c r="D230" s="222">
        <f t="shared" ref="D230:O230" si="87">D231+D251+D259</f>
        <v>0</v>
      </c>
      <c r="E230" s="103">
        <f t="shared" si="87"/>
        <v>0</v>
      </c>
      <c r="F230" s="104">
        <f t="shared" si="87"/>
        <v>0</v>
      </c>
      <c r="G230" s="222">
        <f t="shared" si="87"/>
        <v>0</v>
      </c>
      <c r="H230" s="255">
        <f t="shared" si="87"/>
        <v>0</v>
      </c>
      <c r="I230" s="104">
        <f t="shared" si="87"/>
        <v>0</v>
      </c>
      <c r="J230" s="255">
        <f t="shared" si="87"/>
        <v>0</v>
      </c>
      <c r="K230" s="103">
        <f t="shared" si="87"/>
        <v>0</v>
      </c>
      <c r="L230" s="137">
        <f t="shared" si="87"/>
        <v>0</v>
      </c>
      <c r="M230" s="102">
        <f t="shared" si="87"/>
        <v>0</v>
      </c>
      <c r="N230" s="103">
        <f t="shared" si="87"/>
        <v>0</v>
      </c>
      <c r="O230" s="104">
        <f t="shared" si="87"/>
        <v>0</v>
      </c>
      <c r="P230" s="343"/>
      <c r="R230" s="200"/>
    </row>
    <row r="231" spans="1:18" ht="14.25" hidden="1" customHeight="1" x14ac:dyDescent="0.25">
      <c r="A231" s="69">
        <v>6200</v>
      </c>
      <c r="B231" s="124" t="s">
        <v>211</v>
      </c>
      <c r="C231" s="129">
        <f t="shared" si="80"/>
        <v>0</v>
      </c>
      <c r="D231" s="231">
        <f t="shared" ref="D231:O231" si="88">SUM(D232,D233,D235,D238,D244,D245,D246)</f>
        <v>0</v>
      </c>
      <c r="E231" s="130">
        <f t="shared" si="88"/>
        <v>0</v>
      </c>
      <c r="F231" s="289">
        <f t="shared" si="88"/>
        <v>0</v>
      </c>
      <c r="G231" s="231">
        <f t="shared" si="88"/>
        <v>0</v>
      </c>
      <c r="H231" s="262">
        <f t="shared" si="88"/>
        <v>0</v>
      </c>
      <c r="I231" s="289">
        <f t="shared" si="88"/>
        <v>0</v>
      </c>
      <c r="J231" s="262">
        <f t="shared" si="88"/>
        <v>0</v>
      </c>
      <c r="K231" s="130">
        <f t="shared" si="88"/>
        <v>0</v>
      </c>
      <c r="L231" s="138">
        <f t="shared" si="88"/>
        <v>0</v>
      </c>
      <c r="M231" s="129">
        <f t="shared" si="88"/>
        <v>0</v>
      </c>
      <c r="N231" s="130">
        <f t="shared" si="88"/>
        <v>0</v>
      </c>
      <c r="O231" s="289">
        <f t="shared" si="88"/>
        <v>0</v>
      </c>
      <c r="P231" s="344"/>
      <c r="R231" s="200"/>
    </row>
    <row r="232" spans="1:18" ht="24" hidden="1" x14ac:dyDescent="0.25">
      <c r="A232" s="736">
        <v>6220</v>
      </c>
      <c r="B232" s="52" t="s">
        <v>212</v>
      </c>
      <c r="C232" s="53">
        <f t="shared" si="80"/>
        <v>0</v>
      </c>
      <c r="D232" s="224">
        <v>0</v>
      </c>
      <c r="E232" s="55"/>
      <c r="F232" s="119">
        <f>D232+E232</f>
        <v>0</v>
      </c>
      <c r="G232" s="224"/>
      <c r="H232" s="256"/>
      <c r="I232" s="119">
        <f>G232+H232</f>
        <v>0</v>
      </c>
      <c r="J232" s="256"/>
      <c r="K232" s="55"/>
      <c r="L232" s="139">
        <f>J232+K232</f>
        <v>0</v>
      </c>
      <c r="M232" s="319"/>
      <c r="N232" s="55"/>
      <c r="O232" s="119">
        <f>M232+N232</f>
        <v>0</v>
      </c>
      <c r="P232" s="110"/>
      <c r="R232" s="200"/>
    </row>
    <row r="233" spans="1:18" hidden="1" x14ac:dyDescent="0.25">
      <c r="A233" s="112">
        <v>6230</v>
      </c>
      <c r="B233" s="57" t="s">
        <v>213</v>
      </c>
      <c r="C233" s="58">
        <f t="shared" si="80"/>
        <v>0</v>
      </c>
      <c r="D233" s="226">
        <f t="shared" ref="D233:O233" si="89">SUM(D234)</f>
        <v>0</v>
      </c>
      <c r="E233" s="113">
        <f t="shared" si="89"/>
        <v>0</v>
      </c>
      <c r="F233" s="114">
        <f t="shared" si="89"/>
        <v>0</v>
      </c>
      <c r="G233" s="226">
        <f t="shared" si="89"/>
        <v>0</v>
      </c>
      <c r="H233" s="120">
        <f t="shared" si="89"/>
        <v>0</v>
      </c>
      <c r="I233" s="114">
        <f t="shared" si="89"/>
        <v>0</v>
      </c>
      <c r="J233" s="120">
        <f t="shared" si="89"/>
        <v>0</v>
      </c>
      <c r="K233" s="113">
        <f t="shared" si="89"/>
        <v>0</v>
      </c>
      <c r="L233" s="135">
        <f t="shared" si="89"/>
        <v>0</v>
      </c>
      <c r="M233" s="58">
        <f t="shared" si="89"/>
        <v>0</v>
      </c>
      <c r="N233" s="113">
        <f t="shared" si="89"/>
        <v>0</v>
      </c>
      <c r="O233" s="114">
        <f t="shared" si="89"/>
        <v>0</v>
      </c>
      <c r="P233" s="111"/>
      <c r="R233" s="200"/>
    </row>
    <row r="234" spans="1:18" ht="24" hidden="1" x14ac:dyDescent="0.25">
      <c r="A234" s="38">
        <v>6239</v>
      </c>
      <c r="B234" s="52" t="s">
        <v>214</v>
      </c>
      <c r="C234" s="58">
        <f t="shared" si="80"/>
        <v>0</v>
      </c>
      <c r="D234" s="224">
        <v>0</v>
      </c>
      <c r="E234" s="55"/>
      <c r="F234" s="119">
        <f>D234+E234</f>
        <v>0</v>
      </c>
      <c r="G234" s="224"/>
      <c r="H234" s="256"/>
      <c r="I234" s="119">
        <f>G234+H234</f>
        <v>0</v>
      </c>
      <c r="J234" s="256"/>
      <c r="K234" s="55"/>
      <c r="L234" s="139">
        <f>J234+K234</f>
        <v>0</v>
      </c>
      <c r="M234" s="319"/>
      <c r="N234" s="55"/>
      <c r="O234" s="119">
        <f>M234+N234</f>
        <v>0</v>
      </c>
      <c r="P234" s="110"/>
      <c r="R234" s="200"/>
    </row>
    <row r="235" spans="1:18" ht="24" hidden="1" x14ac:dyDescent="0.25">
      <c r="A235" s="112">
        <v>6240</v>
      </c>
      <c r="B235" s="57" t="s">
        <v>215</v>
      </c>
      <c r="C235" s="58">
        <f t="shared" si="80"/>
        <v>0</v>
      </c>
      <c r="D235" s="226">
        <f t="shared" ref="D235:O235" si="90">SUM(D236:D237)</f>
        <v>0</v>
      </c>
      <c r="E235" s="113">
        <f t="shared" si="90"/>
        <v>0</v>
      </c>
      <c r="F235" s="114">
        <f t="shared" si="90"/>
        <v>0</v>
      </c>
      <c r="G235" s="226">
        <f t="shared" si="90"/>
        <v>0</v>
      </c>
      <c r="H235" s="120">
        <f t="shared" si="90"/>
        <v>0</v>
      </c>
      <c r="I235" s="114">
        <f t="shared" si="90"/>
        <v>0</v>
      </c>
      <c r="J235" s="120">
        <f t="shared" si="90"/>
        <v>0</v>
      </c>
      <c r="K235" s="113">
        <f t="shared" si="90"/>
        <v>0</v>
      </c>
      <c r="L235" s="135">
        <f t="shared" si="90"/>
        <v>0</v>
      </c>
      <c r="M235" s="58">
        <f t="shared" si="90"/>
        <v>0</v>
      </c>
      <c r="N235" s="113">
        <f t="shared" si="90"/>
        <v>0</v>
      </c>
      <c r="O235" s="114">
        <f t="shared" si="90"/>
        <v>0</v>
      </c>
      <c r="P235" s="111"/>
      <c r="R235" s="200"/>
    </row>
    <row r="236" spans="1:18" hidden="1" x14ac:dyDescent="0.25">
      <c r="A236" s="38">
        <v>6241</v>
      </c>
      <c r="B236" s="57" t="s">
        <v>216</v>
      </c>
      <c r="C236" s="58">
        <f t="shared" si="80"/>
        <v>0</v>
      </c>
      <c r="D236" s="225">
        <v>0</v>
      </c>
      <c r="E236" s="60"/>
      <c r="F236" s="114">
        <f>D236+E236</f>
        <v>0</v>
      </c>
      <c r="G236" s="225"/>
      <c r="H236" s="257"/>
      <c r="I236" s="114">
        <f>G236+H236</f>
        <v>0</v>
      </c>
      <c r="J236" s="257"/>
      <c r="K236" s="60"/>
      <c r="L236" s="135">
        <f>J236+K236</f>
        <v>0</v>
      </c>
      <c r="M236" s="320"/>
      <c r="N236" s="60"/>
      <c r="O236" s="114">
        <f>M236+N236</f>
        <v>0</v>
      </c>
      <c r="P236" s="111"/>
      <c r="R236" s="200"/>
    </row>
    <row r="237" spans="1:18" hidden="1" x14ac:dyDescent="0.25">
      <c r="A237" s="38">
        <v>6242</v>
      </c>
      <c r="B237" s="57" t="s">
        <v>217</v>
      </c>
      <c r="C237" s="58">
        <f t="shared" si="80"/>
        <v>0</v>
      </c>
      <c r="D237" s="225">
        <v>0</v>
      </c>
      <c r="E237" s="60"/>
      <c r="F237" s="114">
        <f>D237+E237</f>
        <v>0</v>
      </c>
      <c r="G237" s="225"/>
      <c r="H237" s="257"/>
      <c r="I237" s="114">
        <f>G237+H237</f>
        <v>0</v>
      </c>
      <c r="J237" s="257"/>
      <c r="K237" s="60"/>
      <c r="L237" s="135">
        <f>J237+K237</f>
        <v>0</v>
      </c>
      <c r="M237" s="320"/>
      <c r="N237" s="60"/>
      <c r="O237" s="114">
        <f>M237+N237</f>
        <v>0</v>
      </c>
      <c r="P237" s="111"/>
      <c r="R237" s="200"/>
    </row>
    <row r="238" spans="1:18" ht="25.5" hidden="1" customHeight="1" x14ac:dyDescent="0.25">
      <c r="A238" s="112">
        <v>6250</v>
      </c>
      <c r="B238" s="57" t="s">
        <v>218</v>
      </c>
      <c r="C238" s="58">
        <f t="shared" si="80"/>
        <v>0</v>
      </c>
      <c r="D238" s="226">
        <f t="shared" ref="D238:O238" si="91">SUM(D239:D243)</f>
        <v>0</v>
      </c>
      <c r="E238" s="113">
        <f t="shared" si="91"/>
        <v>0</v>
      </c>
      <c r="F238" s="114">
        <f t="shared" si="91"/>
        <v>0</v>
      </c>
      <c r="G238" s="226">
        <f t="shared" si="91"/>
        <v>0</v>
      </c>
      <c r="H238" s="120">
        <f t="shared" si="91"/>
        <v>0</v>
      </c>
      <c r="I238" s="114">
        <f t="shared" si="91"/>
        <v>0</v>
      </c>
      <c r="J238" s="120">
        <f t="shared" si="91"/>
        <v>0</v>
      </c>
      <c r="K238" s="113">
        <f t="shared" si="91"/>
        <v>0</v>
      </c>
      <c r="L238" s="135">
        <f t="shared" si="91"/>
        <v>0</v>
      </c>
      <c r="M238" s="58">
        <f t="shared" si="91"/>
        <v>0</v>
      </c>
      <c r="N238" s="113">
        <f t="shared" si="91"/>
        <v>0</v>
      </c>
      <c r="O238" s="114">
        <f t="shared" si="91"/>
        <v>0</v>
      </c>
      <c r="P238" s="111"/>
      <c r="R238" s="200"/>
    </row>
    <row r="239" spans="1:18" ht="14.25" hidden="1" customHeight="1" x14ac:dyDescent="0.25">
      <c r="A239" s="38">
        <v>6252</v>
      </c>
      <c r="B239" s="57" t="s">
        <v>219</v>
      </c>
      <c r="C239" s="58">
        <f t="shared" si="80"/>
        <v>0</v>
      </c>
      <c r="D239" s="225">
        <v>0</v>
      </c>
      <c r="E239" s="60"/>
      <c r="F239" s="114">
        <f t="shared" ref="F239:F245" si="92">D239+E239</f>
        <v>0</v>
      </c>
      <c r="G239" s="225"/>
      <c r="H239" s="257"/>
      <c r="I239" s="114">
        <f t="shared" ref="I239:I245" si="93">G239+H239</f>
        <v>0</v>
      </c>
      <c r="J239" s="257"/>
      <c r="K239" s="60"/>
      <c r="L239" s="135">
        <f t="shared" ref="L239:L245" si="94">J239+K239</f>
        <v>0</v>
      </c>
      <c r="M239" s="320"/>
      <c r="N239" s="60"/>
      <c r="O239" s="114">
        <f t="shared" ref="O239:O245" si="95">M239+N239</f>
        <v>0</v>
      </c>
      <c r="P239" s="111"/>
      <c r="R239" s="200"/>
    </row>
    <row r="240" spans="1:18" ht="14.25" hidden="1" customHeight="1" x14ac:dyDescent="0.25">
      <c r="A240" s="38">
        <v>6253</v>
      </c>
      <c r="B240" s="57" t="s">
        <v>220</v>
      </c>
      <c r="C240" s="58">
        <f t="shared" si="80"/>
        <v>0</v>
      </c>
      <c r="D240" s="225">
        <v>0</v>
      </c>
      <c r="E240" s="60"/>
      <c r="F240" s="114">
        <f t="shared" si="92"/>
        <v>0</v>
      </c>
      <c r="G240" s="225"/>
      <c r="H240" s="257"/>
      <c r="I240" s="114">
        <f t="shared" si="93"/>
        <v>0</v>
      </c>
      <c r="J240" s="257"/>
      <c r="K240" s="60"/>
      <c r="L240" s="135">
        <f t="shared" si="94"/>
        <v>0</v>
      </c>
      <c r="M240" s="320"/>
      <c r="N240" s="60"/>
      <c r="O240" s="114">
        <f t="shared" si="95"/>
        <v>0</v>
      </c>
      <c r="P240" s="111"/>
      <c r="R240" s="200"/>
    </row>
    <row r="241" spans="1:18" ht="24" hidden="1" x14ac:dyDescent="0.25">
      <c r="A241" s="38">
        <v>6254</v>
      </c>
      <c r="B241" s="57" t="s">
        <v>221</v>
      </c>
      <c r="C241" s="58">
        <f t="shared" si="80"/>
        <v>0</v>
      </c>
      <c r="D241" s="225">
        <v>0</v>
      </c>
      <c r="E241" s="60"/>
      <c r="F241" s="114">
        <f t="shared" si="92"/>
        <v>0</v>
      </c>
      <c r="G241" s="225"/>
      <c r="H241" s="257"/>
      <c r="I241" s="114">
        <f t="shared" si="93"/>
        <v>0</v>
      </c>
      <c r="J241" s="257"/>
      <c r="K241" s="60"/>
      <c r="L241" s="135">
        <f t="shared" si="94"/>
        <v>0</v>
      </c>
      <c r="M241" s="320"/>
      <c r="N241" s="60"/>
      <c r="O241" s="114">
        <f t="shared" si="95"/>
        <v>0</v>
      </c>
      <c r="P241" s="111"/>
      <c r="R241" s="200"/>
    </row>
    <row r="242" spans="1:18" ht="24" hidden="1" x14ac:dyDescent="0.25">
      <c r="A242" s="38">
        <v>6255</v>
      </c>
      <c r="B242" s="57" t="s">
        <v>222</v>
      </c>
      <c r="C242" s="58">
        <f t="shared" si="80"/>
        <v>0</v>
      </c>
      <c r="D242" s="225">
        <v>0</v>
      </c>
      <c r="E242" s="60"/>
      <c r="F242" s="114">
        <f t="shared" si="92"/>
        <v>0</v>
      </c>
      <c r="G242" s="225"/>
      <c r="H242" s="257"/>
      <c r="I242" s="114">
        <f t="shared" si="93"/>
        <v>0</v>
      </c>
      <c r="J242" s="257"/>
      <c r="K242" s="60"/>
      <c r="L242" s="135">
        <f t="shared" si="94"/>
        <v>0</v>
      </c>
      <c r="M242" s="320"/>
      <c r="N242" s="60"/>
      <c r="O242" s="114">
        <f t="shared" si="95"/>
        <v>0</v>
      </c>
      <c r="P242" s="111"/>
      <c r="R242" s="200"/>
    </row>
    <row r="243" spans="1:18" hidden="1" x14ac:dyDescent="0.25">
      <c r="A243" s="38">
        <v>6259</v>
      </c>
      <c r="B243" s="57" t="s">
        <v>223</v>
      </c>
      <c r="C243" s="58">
        <f t="shared" si="80"/>
        <v>0</v>
      </c>
      <c r="D243" s="225">
        <v>0</v>
      </c>
      <c r="E243" s="60"/>
      <c r="F243" s="114">
        <f t="shared" si="92"/>
        <v>0</v>
      </c>
      <c r="G243" s="225"/>
      <c r="H243" s="257"/>
      <c r="I243" s="114">
        <f t="shared" si="93"/>
        <v>0</v>
      </c>
      <c r="J243" s="257"/>
      <c r="K243" s="60"/>
      <c r="L243" s="135">
        <f t="shared" si="94"/>
        <v>0</v>
      </c>
      <c r="M243" s="320"/>
      <c r="N243" s="60"/>
      <c r="O243" s="114">
        <f t="shared" si="95"/>
        <v>0</v>
      </c>
      <c r="P243" s="111"/>
      <c r="R243" s="200"/>
    </row>
    <row r="244" spans="1:18" ht="24" hidden="1" x14ac:dyDescent="0.25">
      <c r="A244" s="112">
        <v>6260</v>
      </c>
      <c r="B244" s="57" t="s">
        <v>224</v>
      </c>
      <c r="C244" s="58">
        <f t="shared" si="80"/>
        <v>0</v>
      </c>
      <c r="D244" s="225">
        <v>0</v>
      </c>
      <c r="E244" s="60"/>
      <c r="F244" s="114">
        <f t="shared" si="92"/>
        <v>0</v>
      </c>
      <c r="G244" s="225"/>
      <c r="H244" s="257"/>
      <c r="I244" s="114">
        <f t="shared" si="93"/>
        <v>0</v>
      </c>
      <c r="J244" s="257"/>
      <c r="K244" s="60"/>
      <c r="L244" s="135">
        <f t="shared" si="94"/>
        <v>0</v>
      </c>
      <c r="M244" s="320"/>
      <c r="N244" s="60"/>
      <c r="O244" s="114">
        <f t="shared" si="95"/>
        <v>0</v>
      </c>
      <c r="P244" s="111"/>
      <c r="R244" s="200"/>
    </row>
    <row r="245" spans="1:18" hidden="1" x14ac:dyDescent="0.25">
      <c r="A245" s="112">
        <v>6270</v>
      </c>
      <c r="B245" s="57" t="s">
        <v>225</v>
      </c>
      <c r="C245" s="58">
        <f t="shared" si="80"/>
        <v>0</v>
      </c>
      <c r="D245" s="225">
        <v>0</v>
      </c>
      <c r="E245" s="60"/>
      <c r="F245" s="114">
        <f t="shared" si="92"/>
        <v>0</v>
      </c>
      <c r="G245" s="225"/>
      <c r="H245" s="257"/>
      <c r="I245" s="114">
        <f t="shared" si="93"/>
        <v>0</v>
      </c>
      <c r="J245" s="257"/>
      <c r="K245" s="60"/>
      <c r="L245" s="135">
        <f t="shared" si="94"/>
        <v>0</v>
      </c>
      <c r="M245" s="320"/>
      <c r="N245" s="60"/>
      <c r="O245" s="114">
        <f t="shared" si="95"/>
        <v>0</v>
      </c>
      <c r="P245" s="111"/>
      <c r="R245" s="200"/>
    </row>
    <row r="246" spans="1:18" ht="24" hidden="1" x14ac:dyDescent="0.25">
      <c r="A246" s="736">
        <v>6290</v>
      </c>
      <c r="B246" s="52" t="s">
        <v>226</v>
      </c>
      <c r="C246" s="126">
        <f t="shared" si="80"/>
        <v>0</v>
      </c>
      <c r="D246" s="228">
        <f>SUM(D247:D250)</f>
        <v>0</v>
      </c>
      <c r="E246" s="118">
        <f t="shared" ref="E246:O246" si="96">SUM(E247:E250)</f>
        <v>0</v>
      </c>
      <c r="F246" s="119">
        <f t="shared" si="96"/>
        <v>0</v>
      </c>
      <c r="G246" s="228">
        <f t="shared" si="96"/>
        <v>0</v>
      </c>
      <c r="H246" s="259">
        <f t="shared" si="96"/>
        <v>0</v>
      </c>
      <c r="I246" s="119">
        <f t="shared" si="96"/>
        <v>0</v>
      </c>
      <c r="J246" s="259">
        <f t="shared" si="96"/>
        <v>0</v>
      </c>
      <c r="K246" s="118">
        <f t="shared" si="96"/>
        <v>0</v>
      </c>
      <c r="L246" s="139">
        <f t="shared" si="96"/>
        <v>0</v>
      </c>
      <c r="M246" s="126">
        <f t="shared" si="96"/>
        <v>0</v>
      </c>
      <c r="N246" s="300">
        <f t="shared" si="96"/>
        <v>0</v>
      </c>
      <c r="O246" s="305">
        <f t="shared" si="96"/>
        <v>0</v>
      </c>
      <c r="P246" s="385"/>
      <c r="R246" s="200"/>
    </row>
    <row r="247" spans="1:18" hidden="1" x14ac:dyDescent="0.25">
      <c r="A247" s="38">
        <v>6291</v>
      </c>
      <c r="B247" s="57" t="s">
        <v>227</v>
      </c>
      <c r="C247" s="58">
        <f t="shared" si="80"/>
        <v>0</v>
      </c>
      <c r="D247" s="225">
        <v>0</v>
      </c>
      <c r="E247" s="60"/>
      <c r="F247" s="114">
        <f>D247+E247</f>
        <v>0</v>
      </c>
      <c r="G247" s="225"/>
      <c r="H247" s="257"/>
      <c r="I247" s="114">
        <f>G247+H247</f>
        <v>0</v>
      </c>
      <c r="J247" s="257"/>
      <c r="K247" s="60"/>
      <c r="L247" s="135">
        <f>J247+K247</f>
        <v>0</v>
      </c>
      <c r="M247" s="320"/>
      <c r="N247" s="60"/>
      <c r="O247" s="114">
        <f>M247+N247</f>
        <v>0</v>
      </c>
      <c r="P247" s="111"/>
      <c r="R247" s="200"/>
    </row>
    <row r="248" spans="1:18" hidden="1" x14ac:dyDescent="0.25">
      <c r="A248" s="38">
        <v>6292</v>
      </c>
      <c r="B248" s="57" t="s">
        <v>228</v>
      </c>
      <c r="C248" s="58">
        <f t="shared" si="80"/>
        <v>0</v>
      </c>
      <c r="D248" s="225">
        <v>0</v>
      </c>
      <c r="E248" s="60"/>
      <c r="F248" s="114">
        <f>D248+E248</f>
        <v>0</v>
      </c>
      <c r="G248" s="225"/>
      <c r="H248" s="257"/>
      <c r="I248" s="114">
        <f>G248+H248</f>
        <v>0</v>
      </c>
      <c r="J248" s="257"/>
      <c r="K248" s="60"/>
      <c r="L248" s="135">
        <f>J248+K248</f>
        <v>0</v>
      </c>
      <c r="M248" s="320"/>
      <c r="N248" s="60"/>
      <c r="O248" s="114">
        <f>M248+N248</f>
        <v>0</v>
      </c>
      <c r="P248" s="111"/>
      <c r="R248" s="200"/>
    </row>
    <row r="249" spans="1:18" ht="72" hidden="1" x14ac:dyDescent="0.25">
      <c r="A249" s="38">
        <v>6296</v>
      </c>
      <c r="B249" s="57" t="s">
        <v>229</v>
      </c>
      <c r="C249" s="58">
        <f t="shared" si="80"/>
        <v>0</v>
      </c>
      <c r="D249" s="225">
        <v>0</v>
      </c>
      <c r="E249" s="60"/>
      <c r="F249" s="114">
        <f>D249+E249</f>
        <v>0</v>
      </c>
      <c r="G249" s="225"/>
      <c r="H249" s="257"/>
      <c r="I249" s="114">
        <f>G249+H249</f>
        <v>0</v>
      </c>
      <c r="J249" s="257"/>
      <c r="K249" s="60"/>
      <c r="L249" s="135">
        <f>J249+K249</f>
        <v>0</v>
      </c>
      <c r="M249" s="320"/>
      <c r="N249" s="60"/>
      <c r="O249" s="114">
        <f>M249+N249</f>
        <v>0</v>
      </c>
      <c r="P249" s="111"/>
      <c r="R249" s="200"/>
    </row>
    <row r="250" spans="1:18" ht="39.75" hidden="1" customHeight="1" x14ac:dyDescent="0.25">
      <c r="A250" s="38">
        <v>6299</v>
      </c>
      <c r="B250" s="57" t="s">
        <v>230</v>
      </c>
      <c r="C250" s="58">
        <f t="shared" si="80"/>
        <v>0</v>
      </c>
      <c r="D250" s="225">
        <v>0</v>
      </c>
      <c r="E250" s="60"/>
      <c r="F250" s="114">
        <f>D250+E250</f>
        <v>0</v>
      </c>
      <c r="G250" s="225"/>
      <c r="H250" s="257"/>
      <c r="I250" s="114">
        <f>G250+H250</f>
        <v>0</v>
      </c>
      <c r="J250" s="257"/>
      <c r="K250" s="60"/>
      <c r="L250" s="135">
        <f>J250+K250</f>
        <v>0</v>
      </c>
      <c r="M250" s="320"/>
      <c r="N250" s="60"/>
      <c r="O250" s="114">
        <f>M250+N250</f>
        <v>0</v>
      </c>
      <c r="P250" s="111"/>
      <c r="R250" s="200"/>
    </row>
    <row r="251" spans="1:18" hidden="1" x14ac:dyDescent="0.25">
      <c r="A251" s="45">
        <v>6300</v>
      </c>
      <c r="B251" s="105" t="s">
        <v>231</v>
      </c>
      <c r="C251" s="46">
        <f t="shared" si="80"/>
        <v>0</v>
      </c>
      <c r="D251" s="223">
        <f>SUM(D252,D257,D258)</f>
        <v>0</v>
      </c>
      <c r="E251" s="50">
        <f t="shared" ref="E251:O251" si="97">SUM(E252,E257,E258)</f>
        <v>0</v>
      </c>
      <c r="F251" s="117">
        <f t="shared" si="97"/>
        <v>0</v>
      </c>
      <c r="G251" s="223">
        <f t="shared" si="97"/>
        <v>0</v>
      </c>
      <c r="H251" s="106">
        <f t="shared" si="97"/>
        <v>0</v>
      </c>
      <c r="I251" s="117">
        <f t="shared" si="97"/>
        <v>0</v>
      </c>
      <c r="J251" s="106">
        <f t="shared" si="97"/>
        <v>0</v>
      </c>
      <c r="K251" s="50">
        <f t="shared" si="97"/>
        <v>0</v>
      </c>
      <c r="L251" s="125">
        <f t="shared" si="97"/>
        <v>0</v>
      </c>
      <c r="M251" s="163">
        <f t="shared" si="97"/>
        <v>0</v>
      </c>
      <c r="N251" s="164">
        <f t="shared" si="97"/>
        <v>0</v>
      </c>
      <c r="O251" s="165">
        <f t="shared" si="97"/>
        <v>0</v>
      </c>
      <c r="P251" s="383"/>
      <c r="R251" s="200"/>
    </row>
    <row r="252" spans="1:18" ht="24" hidden="1" x14ac:dyDescent="0.25">
      <c r="A252" s="736">
        <v>6320</v>
      </c>
      <c r="B252" s="52" t="s">
        <v>303</v>
      </c>
      <c r="C252" s="126">
        <f t="shared" si="80"/>
        <v>0</v>
      </c>
      <c r="D252" s="228">
        <f>SUM(D253:D256)</f>
        <v>0</v>
      </c>
      <c r="E252" s="118">
        <f t="shared" ref="E252:O252" si="98">SUM(E253:E256)</f>
        <v>0</v>
      </c>
      <c r="F252" s="119">
        <f t="shared" si="98"/>
        <v>0</v>
      </c>
      <c r="G252" s="228">
        <f t="shared" si="98"/>
        <v>0</v>
      </c>
      <c r="H252" s="259">
        <f t="shared" si="98"/>
        <v>0</v>
      </c>
      <c r="I252" s="119">
        <f t="shared" si="98"/>
        <v>0</v>
      </c>
      <c r="J252" s="259">
        <f t="shared" si="98"/>
        <v>0</v>
      </c>
      <c r="K252" s="118">
        <f t="shared" si="98"/>
        <v>0</v>
      </c>
      <c r="L252" s="139">
        <f t="shared" si="98"/>
        <v>0</v>
      </c>
      <c r="M252" s="53">
        <f t="shared" si="98"/>
        <v>0</v>
      </c>
      <c r="N252" s="118">
        <f t="shared" si="98"/>
        <v>0</v>
      </c>
      <c r="O252" s="119">
        <f t="shared" si="98"/>
        <v>0</v>
      </c>
      <c r="P252" s="110"/>
      <c r="R252" s="200"/>
    </row>
    <row r="253" spans="1:18" hidden="1" x14ac:dyDescent="0.25">
      <c r="A253" s="38">
        <v>6322</v>
      </c>
      <c r="B253" s="57" t="s">
        <v>232</v>
      </c>
      <c r="C253" s="58">
        <f t="shared" si="80"/>
        <v>0</v>
      </c>
      <c r="D253" s="225">
        <v>0</v>
      </c>
      <c r="E253" s="60"/>
      <c r="F253" s="114">
        <f t="shared" ref="F253:F258" si="99">D253+E253</f>
        <v>0</v>
      </c>
      <c r="G253" s="225"/>
      <c r="H253" s="257"/>
      <c r="I253" s="114">
        <f t="shared" ref="I253:I258" si="100">G253+H253</f>
        <v>0</v>
      </c>
      <c r="J253" s="257"/>
      <c r="K253" s="60"/>
      <c r="L253" s="135">
        <f t="shared" ref="L253:L258" si="101">J253+K253</f>
        <v>0</v>
      </c>
      <c r="M253" s="320"/>
      <c r="N253" s="60"/>
      <c r="O253" s="114">
        <f t="shared" ref="O253:O258" si="102">M253+N253</f>
        <v>0</v>
      </c>
      <c r="P253" s="111"/>
      <c r="R253" s="200"/>
    </row>
    <row r="254" spans="1:18" ht="24" hidden="1" x14ac:dyDescent="0.25">
      <c r="A254" s="38">
        <v>6323</v>
      </c>
      <c r="B254" s="57" t="s">
        <v>233</v>
      </c>
      <c r="C254" s="58">
        <f t="shared" si="80"/>
        <v>0</v>
      </c>
      <c r="D254" s="225">
        <v>0</v>
      </c>
      <c r="E254" s="60"/>
      <c r="F254" s="114">
        <f t="shared" si="99"/>
        <v>0</v>
      </c>
      <c r="G254" s="225"/>
      <c r="H254" s="257"/>
      <c r="I254" s="114">
        <f t="shared" si="100"/>
        <v>0</v>
      </c>
      <c r="J254" s="257"/>
      <c r="K254" s="60"/>
      <c r="L254" s="135">
        <f t="shared" si="101"/>
        <v>0</v>
      </c>
      <c r="M254" s="320"/>
      <c r="N254" s="60"/>
      <c r="O254" s="114">
        <f t="shared" si="102"/>
        <v>0</v>
      </c>
      <c r="P254" s="111"/>
      <c r="R254" s="200"/>
    </row>
    <row r="255" spans="1:18" ht="24" hidden="1" x14ac:dyDescent="0.25">
      <c r="A255" s="38">
        <v>6324</v>
      </c>
      <c r="B255" s="57" t="s">
        <v>287</v>
      </c>
      <c r="C255" s="58">
        <f t="shared" si="80"/>
        <v>0</v>
      </c>
      <c r="D255" s="225">
        <v>0</v>
      </c>
      <c r="E255" s="60"/>
      <c r="F255" s="114">
        <f t="shared" si="99"/>
        <v>0</v>
      </c>
      <c r="G255" s="225"/>
      <c r="H255" s="257"/>
      <c r="I255" s="114">
        <f t="shared" si="100"/>
        <v>0</v>
      </c>
      <c r="J255" s="257"/>
      <c r="K255" s="60"/>
      <c r="L255" s="135">
        <f t="shared" si="101"/>
        <v>0</v>
      </c>
      <c r="M255" s="320"/>
      <c r="N255" s="60"/>
      <c r="O255" s="114">
        <f t="shared" si="102"/>
        <v>0</v>
      </c>
      <c r="P255" s="111"/>
      <c r="R255" s="200"/>
    </row>
    <row r="256" spans="1:18" hidden="1" x14ac:dyDescent="0.25">
      <c r="A256" s="33">
        <v>6329</v>
      </c>
      <c r="B256" s="52" t="s">
        <v>288</v>
      </c>
      <c r="C256" s="53">
        <f t="shared" si="80"/>
        <v>0</v>
      </c>
      <c r="D256" s="224">
        <v>0</v>
      </c>
      <c r="E256" s="55"/>
      <c r="F256" s="119">
        <f t="shared" si="99"/>
        <v>0</v>
      </c>
      <c r="G256" s="224"/>
      <c r="H256" s="256"/>
      <c r="I256" s="119">
        <f t="shared" si="100"/>
        <v>0</v>
      </c>
      <c r="J256" s="256"/>
      <c r="K256" s="55"/>
      <c r="L256" s="139">
        <f t="shared" si="101"/>
        <v>0</v>
      </c>
      <c r="M256" s="319"/>
      <c r="N256" s="55"/>
      <c r="O256" s="119">
        <f t="shared" si="102"/>
        <v>0</v>
      </c>
      <c r="P256" s="110"/>
      <c r="R256" s="200"/>
    </row>
    <row r="257" spans="1:18" ht="24" hidden="1" x14ac:dyDescent="0.25">
      <c r="A257" s="142">
        <v>6330</v>
      </c>
      <c r="B257" s="143" t="s">
        <v>234</v>
      </c>
      <c r="C257" s="126">
        <f t="shared" si="80"/>
        <v>0</v>
      </c>
      <c r="D257" s="230">
        <v>0</v>
      </c>
      <c r="E257" s="128"/>
      <c r="F257" s="305">
        <f t="shared" si="99"/>
        <v>0</v>
      </c>
      <c r="G257" s="230"/>
      <c r="H257" s="261"/>
      <c r="I257" s="305">
        <f t="shared" si="100"/>
        <v>0</v>
      </c>
      <c r="J257" s="261"/>
      <c r="K257" s="128"/>
      <c r="L257" s="140">
        <f t="shared" si="101"/>
        <v>0</v>
      </c>
      <c r="M257" s="323"/>
      <c r="N257" s="128"/>
      <c r="O257" s="305">
        <f t="shared" si="102"/>
        <v>0</v>
      </c>
      <c r="P257" s="385"/>
      <c r="R257" s="200"/>
    </row>
    <row r="258" spans="1:18" hidden="1" x14ac:dyDescent="0.25">
      <c r="A258" s="112">
        <v>6360</v>
      </c>
      <c r="B258" s="57" t="s">
        <v>235</v>
      </c>
      <c r="C258" s="58">
        <f t="shared" si="80"/>
        <v>0</v>
      </c>
      <c r="D258" s="225">
        <v>0</v>
      </c>
      <c r="E258" s="60"/>
      <c r="F258" s="114">
        <f t="shared" si="99"/>
        <v>0</v>
      </c>
      <c r="G258" s="225"/>
      <c r="H258" s="257"/>
      <c r="I258" s="114">
        <f t="shared" si="100"/>
        <v>0</v>
      </c>
      <c r="J258" s="257"/>
      <c r="K258" s="60"/>
      <c r="L258" s="135">
        <f t="shared" si="101"/>
        <v>0</v>
      </c>
      <c r="M258" s="320"/>
      <c r="N258" s="60"/>
      <c r="O258" s="114">
        <f t="shared" si="102"/>
        <v>0</v>
      </c>
      <c r="P258" s="111"/>
      <c r="R258" s="200"/>
    </row>
    <row r="259" spans="1:18" ht="36" hidden="1" x14ac:dyDescent="0.25">
      <c r="A259" s="45">
        <v>6400</v>
      </c>
      <c r="B259" s="105" t="s">
        <v>236</v>
      </c>
      <c r="C259" s="46">
        <f t="shared" si="80"/>
        <v>0</v>
      </c>
      <c r="D259" s="223">
        <f>SUM(D260,D264)</f>
        <v>0</v>
      </c>
      <c r="E259" s="50">
        <f t="shared" ref="E259:O259" si="103">SUM(E260,E264)</f>
        <v>0</v>
      </c>
      <c r="F259" s="117">
        <f t="shared" si="103"/>
        <v>0</v>
      </c>
      <c r="G259" s="223">
        <f t="shared" si="103"/>
        <v>0</v>
      </c>
      <c r="H259" s="106">
        <f t="shared" si="103"/>
        <v>0</v>
      </c>
      <c r="I259" s="117">
        <f t="shared" si="103"/>
        <v>0</v>
      </c>
      <c r="J259" s="106">
        <f t="shared" si="103"/>
        <v>0</v>
      </c>
      <c r="K259" s="50">
        <f t="shared" si="103"/>
        <v>0</v>
      </c>
      <c r="L259" s="125">
        <f t="shared" si="103"/>
        <v>0</v>
      </c>
      <c r="M259" s="163">
        <f t="shared" si="103"/>
        <v>0</v>
      </c>
      <c r="N259" s="164">
        <f t="shared" si="103"/>
        <v>0</v>
      </c>
      <c r="O259" s="165">
        <f t="shared" si="103"/>
        <v>0</v>
      </c>
      <c r="P259" s="383"/>
      <c r="R259" s="200"/>
    </row>
    <row r="260" spans="1:18" ht="24" hidden="1" x14ac:dyDescent="0.25">
      <c r="A260" s="736">
        <v>6410</v>
      </c>
      <c r="B260" s="52" t="s">
        <v>237</v>
      </c>
      <c r="C260" s="53">
        <f t="shared" si="80"/>
        <v>0</v>
      </c>
      <c r="D260" s="228">
        <f>SUM(D261:D263)</f>
        <v>0</v>
      </c>
      <c r="E260" s="118">
        <f t="shared" ref="E260:O260" si="104">SUM(E261:E263)</f>
        <v>0</v>
      </c>
      <c r="F260" s="119">
        <f t="shared" si="104"/>
        <v>0</v>
      </c>
      <c r="G260" s="228">
        <f t="shared" si="104"/>
        <v>0</v>
      </c>
      <c r="H260" s="259">
        <f t="shared" si="104"/>
        <v>0</v>
      </c>
      <c r="I260" s="119">
        <f t="shared" si="104"/>
        <v>0</v>
      </c>
      <c r="J260" s="259">
        <f t="shared" si="104"/>
        <v>0</v>
      </c>
      <c r="K260" s="118">
        <f t="shared" si="104"/>
        <v>0</v>
      </c>
      <c r="L260" s="139">
        <f t="shared" si="104"/>
        <v>0</v>
      </c>
      <c r="M260" s="64">
        <f t="shared" si="104"/>
        <v>0</v>
      </c>
      <c r="N260" s="299">
        <f t="shared" si="104"/>
        <v>0</v>
      </c>
      <c r="O260" s="304">
        <f t="shared" si="104"/>
        <v>0</v>
      </c>
      <c r="P260" s="384"/>
      <c r="R260" s="200"/>
    </row>
    <row r="261" spans="1:18" hidden="1" x14ac:dyDescent="0.25">
      <c r="A261" s="38">
        <v>6411</v>
      </c>
      <c r="B261" s="145" t="s">
        <v>238</v>
      </c>
      <c r="C261" s="58">
        <f t="shared" si="80"/>
        <v>0</v>
      </c>
      <c r="D261" s="225">
        <v>0</v>
      </c>
      <c r="E261" s="60"/>
      <c r="F261" s="114">
        <f>D261+E261</f>
        <v>0</v>
      </c>
      <c r="G261" s="225"/>
      <c r="H261" s="257"/>
      <c r="I261" s="114">
        <f>G261+H261</f>
        <v>0</v>
      </c>
      <c r="J261" s="257"/>
      <c r="K261" s="60"/>
      <c r="L261" s="135">
        <f>J261+K261</f>
        <v>0</v>
      </c>
      <c r="M261" s="320"/>
      <c r="N261" s="60"/>
      <c r="O261" s="114">
        <f>M261+N261</f>
        <v>0</v>
      </c>
      <c r="P261" s="111"/>
      <c r="R261" s="200"/>
    </row>
    <row r="262" spans="1:18" ht="36" hidden="1" x14ac:dyDescent="0.25">
      <c r="A262" s="38">
        <v>6412</v>
      </c>
      <c r="B262" s="57" t="s">
        <v>239</v>
      </c>
      <c r="C262" s="58">
        <f t="shared" si="80"/>
        <v>0</v>
      </c>
      <c r="D262" s="225">
        <v>0</v>
      </c>
      <c r="E262" s="60"/>
      <c r="F262" s="114">
        <f>D262+E262</f>
        <v>0</v>
      </c>
      <c r="G262" s="225"/>
      <c r="H262" s="257"/>
      <c r="I262" s="114">
        <f>G262+H262</f>
        <v>0</v>
      </c>
      <c r="J262" s="257"/>
      <c r="K262" s="60"/>
      <c r="L262" s="135">
        <f>J262+K262</f>
        <v>0</v>
      </c>
      <c r="M262" s="320"/>
      <c r="N262" s="60"/>
      <c r="O262" s="114">
        <f>M262+N262</f>
        <v>0</v>
      </c>
      <c r="P262" s="111"/>
      <c r="R262" s="200"/>
    </row>
    <row r="263" spans="1:18" ht="36" hidden="1" x14ac:dyDescent="0.25">
      <c r="A263" s="38">
        <v>6419</v>
      </c>
      <c r="B263" s="57" t="s">
        <v>240</v>
      </c>
      <c r="C263" s="58">
        <f t="shared" si="80"/>
        <v>0</v>
      </c>
      <c r="D263" s="225">
        <v>0</v>
      </c>
      <c r="E263" s="60"/>
      <c r="F263" s="114">
        <f>D263+E263</f>
        <v>0</v>
      </c>
      <c r="G263" s="225"/>
      <c r="H263" s="257"/>
      <c r="I263" s="114">
        <f>G263+H263</f>
        <v>0</v>
      </c>
      <c r="J263" s="257"/>
      <c r="K263" s="60"/>
      <c r="L263" s="135">
        <f>J263+K263</f>
        <v>0</v>
      </c>
      <c r="M263" s="320"/>
      <c r="N263" s="60"/>
      <c r="O263" s="114">
        <f>M263+N263</f>
        <v>0</v>
      </c>
      <c r="P263" s="111"/>
      <c r="R263" s="200"/>
    </row>
    <row r="264" spans="1:18" ht="36" hidden="1" x14ac:dyDescent="0.25">
      <c r="A264" s="112">
        <v>6420</v>
      </c>
      <c r="B264" s="57" t="s">
        <v>241</v>
      </c>
      <c r="C264" s="58">
        <f t="shared" si="80"/>
        <v>0</v>
      </c>
      <c r="D264" s="226">
        <f t="shared" ref="D264:O264" si="105">SUM(D265:D268)</f>
        <v>0</v>
      </c>
      <c r="E264" s="113">
        <f t="shared" si="105"/>
        <v>0</v>
      </c>
      <c r="F264" s="114">
        <f t="shared" si="105"/>
        <v>0</v>
      </c>
      <c r="G264" s="226">
        <f t="shared" si="105"/>
        <v>0</v>
      </c>
      <c r="H264" s="120">
        <f t="shared" si="105"/>
        <v>0</v>
      </c>
      <c r="I264" s="114">
        <f t="shared" si="105"/>
        <v>0</v>
      </c>
      <c r="J264" s="120">
        <f t="shared" si="105"/>
        <v>0</v>
      </c>
      <c r="K264" s="113">
        <f t="shared" si="105"/>
        <v>0</v>
      </c>
      <c r="L264" s="135">
        <f t="shared" si="105"/>
        <v>0</v>
      </c>
      <c r="M264" s="58">
        <f t="shared" si="105"/>
        <v>0</v>
      </c>
      <c r="N264" s="113">
        <f t="shared" si="105"/>
        <v>0</v>
      </c>
      <c r="O264" s="114">
        <f t="shared" si="105"/>
        <v>0</v>
      </c>
      <c r="P264" s="111"/>
      <c r="R264" s="200"/>
    </row>
    <row r="265" spans="1:18" hidden="1" x14ac:dyDescent="0.25">
      <c r="A265" s="38">
        <v>6421</v>
      </c>
      <c r="B265" s="57" t="s">
        <v>242</v>
      </c>
      <c r="C265" s="58">
        <f t="shared" si="80"/>
        <v>0</v>
      </c>
      <c r="D265" s="225">
        <v>0</v>
      </c>
      <c r="E265" s="60"/>
      <c r="F265" s="114">
        <f>D265+E265</f>
        <v>0</v>
      </c>
      <c r="G265" s="225"/>
      <c r="H265" s="257"/>
      <c r="I265" s="114">
        <f>G265+H265</f>
        <v>0</v>
      </c>
      <c r="J265" s="257"/>
      <c r="K265" s="60"/>
      <c r="L265" s="135">
        <f>J265+K265</f>
        <v>0</v>
      </c>
      <c r="M265" s="320"/>
      <c r="N265" s="60"/>
      <c r="O265" s="114">
        <f>M265+N265</f>
        <v>0</v>
      </c>
      <c r="P265" s="111"/>
      <c r="R265" s="200"/>
    </row>
    <row r="266" spans="1:18" hidden="1" x14ac:dyDescent="0.25">
      <c r="A266" s="38">
        <v>6422</v>
      </c>
      <c r="B266" s="57" t="s">
        <v>243</v>
      </c>
      <c r="C266" s="58">
        <f t="shared" si="80"/>
        <v>0</v>
      </c>
      <c r="D266" s="225">
        <v>0</v>
      </c>
      <c r="E266" s="60"/>
      <c r="F266" s="114">
        <f>D266+E266</f>
        <v>0</v>
      </c>
      <c r="G266" s="225"/>
      <c r="H266" s="257"/>
      <c r="I266" s="114">
        <f>G266+H266</f>
        <v>0</v>
      </c>
      <c r="J266" s="257"/>
      <c r="K266" s="60"/>
      <c r="L266" s="135">
        <f>J266+K266</f>
        <v>0</v>
      </c>
      <c r="M266" s="320"/>
      <c r="N266" s="60"/>
      <c r="O266" s="114">
        <f>M266+N266</f>
        <v>0</v>
      </c>
      <c r="P266" s="111"/>
      <c r="R266" s="200"/>
    </row>
    <row r="267" spans="1:18" ht="13.5" hidden="1" customHeight="1" x14ac:dyDescent="0.25">
      <c r="A267" s="38">
        <v>6423</v>
      </c>
      <c r="B267" s="57" t="s">
        <v>244</v>
      </c>
      <c r="C267" s="58">
        <f t="shared" si="80"/>
        <v>0</v>
      </c>
      <c r="D267" s="225">
        <v>0</v>
      </c>
      <c r="E267" s="60"/>
      <c r="F267" s="114">
        <f>D267+E267</f>
        <v>0</v>
      </c>
      <c r="G267" s="225"/>
      <c r="H267" s="257"/>
      <c r="I267" s="114">
        <f>G267+H267</f>
        <v>0</v>
      </c>
      <c r="J267" s="257"/>
      <c r="K267" s="60"/>
      <c r="L267" s="135">
        <f>J267+K267</f>
        <v>0</v>
      </c>
      <c r="M267" s="320"/>
      <c r="N267" s="60"/>
      <c r="O267" s="114">
        <f>M267+N267</f>
        <v>0</v>
      </c>
      <c r="P267" s="111"/>
      <c r="R267" s="200"/>
    </row>
    <row r="268" spans="1:18" ht="36" hidden="1" x14ac:dyDescent="0.25">
      <c r="A268" s="38">
        <v>6424</v>
      </c>
      <c r="B268" s="57" t="s">
        <v>245</v>
      </c>
      <c r="C268" s="58">
        <f t="shared" si="80"/>
        <v>0</v>
      </c>
      <c r="D268" s="225">
        <v>0</v>
      </c>
      <c r="E268" s="60"/>
      <c r="F268" s="114">
        <f>D268+E268</f>
        <v>0</v>
      </c>
      <c r="G268" s="225"/>
      <c r="H268" s="257"/>
      <c r="I268" s="114">
        <f>G268+H268</f>
        <v>0</v>
      </c>
      <c r="J268" s="257"/>
      <c r="K268" s="60"/>
      <c r="L268" s="135">
        <f>J268+K268</f>
        <v>0</v>
      </c>
      <c r="M268" s="320"/>
      <c r="N268" s="60"/>
      <c r="O268" s="114">
        <f>M268+N268</f>
        <v>0</v>
      </c>
      <c r="P268" s="111"/>
      <c r="R268" s="200"/>
    </row>
    <row r="269" spans="1:18" ht="36" hidden="1" x14ac:dyDescent="0.25">
      <c r="A269" s="148">
        <v>7000</v>
      </c>
      <c r="B269" s="148" t="s">
        <v>246</v>
      </c>
      <c r="C269" s="151">
        <f t="shared" si="80"/>
        <v>0</v>
      </c>
      <c r="D269" s="232">
        <f t="shared" ref="D269:O269" si="106">SUM(D270,D281)</f>
        <v>0</v>
      </c>
      <c r="E269" s="150">
        <f t="shared" si="106"/>
        <v>0</v>
      </c>
      <c r="F269" s="290">
        <f t="shared" si="106"/>
        <v>0</v>
      </c>
      <c r="G269" s="232">
        <f t="shared" si="106"/>
        <v>0</v>
      </c>
      <c r="H269" s="263">
        <f t="shared" si="106"/>
        <v>0</v>
      </c>
      <c r="I269" s="290">
        <f t="shared" si="106"/>
        <v>0</v>
      </c>
      <c r="J269" s="263">
        <f t="shared" si="106"/>
        <v>0</v>
      </c>
      <c r="K269" s="150">
        <f t="shared" si="106"/>
        <v>0</v>
      </c>
      <c r="L269" s="149">
        <f t="shared" si="106"/>
        <v>0</v>
      </c>
      <c r="M269" s="325">
        <f t="shared" si="106"/>
        <v>0</v>
      </c>
      <c r="N269" s="302">
        <f t="shared" si="106"/>
        <v>0</v>
      </c>
      <c r="O269" s="307">
        <f t="shared" si="106"/>
        <v>0</v>
      </c>
      <c r="P269" s="387"/>
      <c r="R269" s="200"/>
    </row>
    <row r="270" spans="1:18" ht="24" hidden="1" x14ac:dyDescent="0.25">
      <c r="A270" s="45">
        <v>7200</v>
      </c>
      <c r="B270" s="105" t="s">
        <v>247</v>
      </c>
      <c r="C270" s="46">
        <f t="shared" si="80"/>
        <v>0</v>
      </c>
      <c r="D270" s="223">
        <f t="shared" ref="D270:O270" si="107">SUM(D271,D272,D275,D276,D280)</f>
        <v>0</v>
      </c>
      <c r="E270" s="50">
        <f t="shared" si="107"/>
        <v>0</v>
      </c>
      <c r="F270" s="117">
        <f t="shared" si="107"/>
        <v>0</v>
      </c>
      <c r="G270" s="223">
        <f t="shared" si="107"/>
        <v>0</v>
      </c>
      <c r="H270" s="106">
        <f t="shared" si="107"/>
        <v>0</v>
      </c>
      <c r="I270" s="117">
        <f t="shared" si="107"/>
        <v>0</v>
      </c>
      <c r="J270" s="106">
        <f t="shared" si="107"/>
        <v>0</v>
      </c>
      <c r="K270" s="50">
        <f t="shared" si="107"/>
        <v>0</v>
      </c>
      <c r="L270" s="125">
        <f t="shared" si="107"/>
        <v>0</v>
      </c>
      <c r="M270" s="129">
        <f t="shared" si="107"/>
        <v>0</v>
      </c>
      <c r="N270" s="130">
        <f t="shared" si="107"/>
        <v>0</v>
      </c>
      <c r="O270" s="289">
        <f t="shared" si="107"/>
        <v>0</v>
      </c>
      <c r="P270" s="344"/>
      <c r="R270" s="200"/>
    </row>
    <row r="271" spans="1:18" ht="24" hidden="1" x14ac:dyDescent="0.25">
      <c r="A271" s="736">
        <v>7210</v>
      </c>
      <c r="B271" s="52" t="s">
        <v>248</v>
      </c>
      <c r="C271" s="53">
        <f t="shared" si="80"/>
        <v>0</v>
      </c>
      <c r="D271" s="224">
        <v>0</v>
      </c>
      <c r="E271" s="55"/>
      <c r="F271" s="119">
        <f>D271+E271</f>
        <v>0</v>
      </c>
      <c r="G271" s="224"/>
      <c r="H271" s="256"/>
      <c r="I271" s="119">
        <f>G271+H271</f>
        <v>0</v>
      </c>
      <c r="J271" s="256"/>
      <c r="K271" s="55"/>
      <c r="L271" s="139">
        <f>J271+K271</f>
        <v>0</v>
      </c>
      <c r="M271" s="319"/>
      <c r="N271" s="55"/>
      <c r="O271" s="119">
        <f>M271+N271</f>
        <v>0</v>
      </c>
      <c r="P271" s="110"/>
      <c r="R271" s="200"/>
    </row>
    <row r="272" spans="1:18" s="147" customFormat="1" ht="36" hidden="1" x14ac:dyDescent="0.25">
      <c r="A272" s="112">
        <v>7220</v>
      </c>
      <c r="B272" s="57" t="s">
        <v>249</v>
      </c>
      <c r="C272" s="58">
        <f t="shared" si="80"/>
        <v>0</v>
      </c>
      <c r="D272" s="226">
        <f t="shared" ref="D272:O272" si="108">SUM(D273:D274)</f>
        <v>0</v>
      </c>
      <c r="E272" s="113">
        <f t="shared" si="108"/>
        <v>0</v>
      </c>
      <c r="F272" s="114">
        <f t="shared" si="108"/>
        <v>0</v>
      </c>
      <c r="G272" s="226">
        <f t="shared" si="108"/>
        <v>0</v>
      </c>
      <c r="H272" s="120">
        <f t="shared" si="108"/>
        <v>0</v>
      </c>
      <c r="I272" s="114">
        <f t="shared" si="108"/>
        <v>0</v>
      </c>
      <c r="J272" s="120">
        <f t="shared" si="108"/>
        <v>0</v>
      </c>
      <c r="K272" s="113">
        <f t="shared" si="108"/>
        <v>0</v>
      </c>
      <c r="L272" s="135">
        <f t="shared" si="108"/>
        <v>0</v>
      </c>
      <c r="M272" s="58">
        <f t="shared" si="108"/>
        <v>0</v>
      </c>
      <c r="N272" s="113">
        <f t="shared" si="108"/>
        <v>0</v>
      </c>
      <c r="O272" s="114">
        <f t="shared" si="108"/>
        <v>0</v>
      </c>
      <c r="P272" s="111"/>
      <c r="R272" s="200"/>
    </row>
    <row r="273" spans="1:18" s="147" customFormat="1" ht="36" hidden="1" x14ac:dyDescent="0.25">
      <c r="A273" s="38">
        <v>7221</v>
      </c>
      <c r="B273" s="57" t="s">
        <v>250</v>
      </c>
      <c r="C273" s="58">
        <f t="shared" si="80"/>
        <v>0</v>
      </c>
      <c r="D273" s="225">
        <v>0</v>
      </c>
      <c r="E273" s="60"/>
      <c r="F273" s="114">
        <f>D273+E273</f>
        <v>0</v>
      </c>
      <c r="G273" s="225"/>
      <c r="H273" s="257"/>
      <c r="I273" s="114">
        <f>G273+H273</f>
        <v>0</v>
      </c>
      <c r="J273" s="257"/>
      <c r="K273" s="60"/>
      <c r="L273" s="135">
        <f>J273+K273</f>
        <v>0</v>
      </c>
      <c r="M273" s="320"/>
      <c r="N273" s="60"/>
      <c r="O273" s="114">
        <f>M273+N273</f>
        <v>0</v>
      </c>
      <c r="P273" s="111"/>
      <c r="R273" s="200"/>
    </row>
    <row r="274" spans="1:18" s="147" customFormat="1" ht="36" hidden="1" x14ac:dyDescent="0.25">
      <c r="A274" s="38">
        <v>7222</v>
      </c>
      <c r="B274" s="57" t="s">
        <v>251</v>
      </c>
      <c r="C274" s="58">
        <f t="shared" si="80"/>
        <v>0</v>
      </c>
      <c r="D274" s="225">
        <v>0</v>
      </c>
      <c r="E274" s="60"/>
      <c r="F274" s="114">
        <f>D274+E274</f>
        <v>0</v>
      </c>
      <c r="G274" s="225"/>
      <c r="H274" s="257"/>
      <c r="I274" s="114">
        <f>G274+H274</f>
        <v>0</v>
      </c>
      <c r="J274" s="257"/>
      <c r="K274" s="60"/>
      <c r="L274" s="135">
        <f>J274+K274</f>
        <v>0</v>
      </c>
      <c r="M274" s="320"/>
      <c r="N274" s="60"/>
      <c r="O274" s="114">
        <f>M274+N274</f>
        <v>0</v>
      </c>
      <c r="P274" s="111"/>
      <c r="R274" s="200"/>
    </row>
    <row r="275" spans="1:18" ht="24" hidden="1" x14ac:dyDescent="0.25">
      <c r="A275" s="112">
        <v>7230</v>
      </c>
      <c r="B275" s="57" t="s">
        <v>292</v>
      </c>
      <c r="C275" s="58">
        <f t="shared" si="80"/>
        <v>0</v>
      </c>
      <c r="D275" s="225">
        <v>0</v>
      </c>
      <c r="E275" s="60"/>
      <c r="F275" s="114">
        <f>D275+E275</f>
        <v>0</v>
      </c>
      <c r="G275" s="225"/>
      <c r="H275" s="257"/>
      <c r="I275" s="114">
        <f>G275+H275</f>
        <v>0</v>
      </c>
      <c r="J275" s="257"/>
      <c r="K275" s="60"/>
      <c r="L275" s="135">
        <f>J275+K275</f>
        <v>0</v>
      </c>
      <c r="M275" s="320"/>
      <c r="N275" s="60"/>
      <c r="O275" s="114">
        <f>M275+N275</f>
        <v>0</v>
      </c>
      <c r="P275" s="111"/>
      <c r="R275" s="200"/>
    </row>
    <row r="276" spans="1:18" ht="24" hidden="1" x14ac:dyDescent="0.25">
      <c r="A276" s="112">
        <v>7240</v>
      </c>
      <c r="B276" s="57" t="s">
        <v>252</v>
      </c>
      <c r="C276" s="58">
        <f t="shared" si="80"/>
        <v>0</v>
      </c>
      <c r="D276" s="226">
        <f t="shared" ref="D276:O276" si="109">SUM(D277:D279)</f>
        <v>0</v>
      </c>
      <c r="E276" s="113">
        <f t="shared" si="109"/>
        <v>0</v>
      </c>
      <c r="F276" s="114">
        <f t="shared" si="109"/>
        <v>0</v>
      </c>
      <c r="G276" s="226">
        <f t="shared" si="109"/>
        <v>0</v>
      </c>
      <c r="H276" s="120">
        <f t="shared" si="109"/>
        <v>0</v>
      </c>
      <c r="I276" s="114">
        <f t="shared" si="109"/>
        <v>0</v>
      </c>
      <c r="J276" s="120">
        <f>SUM(J277:J279)</f>
        <v>0</v>
      </c>
      <c r="K276" s="113">
        <f>SUM(K277:K279)</f>
        <v>0</v>
      </c>
      <c r="L276" s="135">
        <f>SUM(L277:L279)</f>
        <v>0</v>
      </c>
      <c r="M276" s="58">
        <f t="shared" si="109"/>
        <v>0</v>
      </c>
      <c r="N276" s="113">
        <f t="shared" si="109"/>
        <v>0</v>
      </c>
      <c r="O276" s="114">
        <f t="shared" si="109"/>
        <v>0</v>
      </c>
      <c r="P276" s="111"/>
      <c r="R276" s="200"/>
    </row>
    <row r="277" spans="1:18" ht="48" hidden="1" x14ac:dyDescent="0.25">
      <c r="A277" s="38">
        <v>7245</v>
      </c>
      <c r="B277" s="57" t="s">
        <v>253</v>
      </c>
      <c r="C277" s="58">
        <f t="shared" ref="C277:C298" si="110">F277+I277+L277+O277</f>
        <v>0</v>
      </c>
      <c r="D277" s="225">
        <v>0</v>
      </c>
      <c r="E277" s="60"/>
      <c r="F277" s="114">
        <f>D277+E277</f>
        <v>0</v>
      </c>
      <c r="G277" s="225"/>
      <c r="H277" s="257"/>
      <c r="I277" s="114">
        <f>G277+H277</f>
        <v>0</v>
      </c>
      <c r="J277" s="257"/>
      <c r="K277" s="60"/>
      <c r="L277" s="135">
        <f>J277+K277</f>
        <v>0</v>
      </c>
      <c r="M277" s="320"/>
      <c r="N277" s="60"/>
      <c r="O277" s="114">
        <f>M277+N277</f>
        <v>0</v>
      </c>
      <c r="P277" s="111"/>
      <c r="R277" s="200"/>
    </row>
    <row r="278" spans="1:18" ht="84.75" hidden="1" customHeight="1" x14ac:dyDescent="0.25">
      <c r="A278" s="38">
        <v>7246</v>
      </c>
      <c r="B278" s="57" t="s">
        <v>254</v>
      </c>
      <c r="C278" s="58">
        <f t="shared" si="110"/>
        <v>0</v>
      </c>
      <c r="D278" s="225">
        <v>0</v>
      </c>
      <c r="E278" s="60"/>
      <c r="F278" s="114">
        <f>D278+E278</f>
        <v>0</v>
      </c>
      <c r="G278" s="225"/>
      <c r="H278" s="257"/>
      <c r="I278" s="114">
        <f>G278+H278</f>
        <v>0</v>
      </c>
      <c r="J278" s="257"/>
      <c r="K278" s="60"/>
      <c r="L278" s="135">
        <f>J278+K278</f>
        <v>0</v>
      </c>
      <c r="M278" s="320"/>
      <c r="N278" s="60"/>
      <c r="O278" s="114">
        <f>M278+N278</f>
        <v>0</v>
      </c>
      <c r="P278" s="111"/>
      <c r="R278" s="200"/>
    </row>
    <row r="279" spans="1:18" ht="36" hidden="1" x14ac:dyDescent="0.25">
      <c r="A279" s="38">
        <v>7247</v>
      </c>
      <c r="B279" s="57" t="s">
        <v>309</v>
      </c>
      <c r="C279" s="58">
        <f t="shared" si="110"/>
        <v>0</v>
      </c>
      <c r="D279" s="225">
        <v>0</v>
      </c>
      <c r="E279" s="60"/>
      <c r="F279" s="114">
        <f>D279+E279</f>
        <v>0</v>
      </c>
      <c r="G279" s="225"/>
      <c r="H279" s="257"/>
      <c r="I279" s="114">
        <f>G279+H279</f>
        <v>0</v>
      </c>
      <c r="J279" s="257"/>
      <c r="K279" s="60"/>
      <c r="L279" s="135">
        <f>J279+K279</f>
        <v>0</v>
      </c>
      <c r="M279" s="320"/>
      <c r="N279" s="60"/>
      <c r="O279" s="114">
        <f>M279+N279</f>
        <v>0</v>
      </c>
      <c r="P279" s="111"/>
      <c r="R279" s="200"/>
    </row>
    <row r="280" spans="1:18" ht="24" hidden="1" x14ac:dyDescent="0.25">
      <c r="A280" s="736">
        <v>7260</v>
      </c>
      <c r="B280" s="52" t="s">
        <v>255</v>
      </c>
      <c r="C280" s="53">
        <f t="shared" si="110"/>
        <v>0</v>
      </c>
      <c r="D280" s="224">
        <v>0</v>
      </c>
      <c r="E280" s="55"/>
      <c r="F280" s="119">
        <f>D280+E280</f>
        <v>0</v>
      </c>
      <c r="G280" s="224"/>
      <c r="H280" s="256"/>
      <c r="I280" s="119">
        <f>G280+H280</f>
        <v>0</v>
      </c>
      <c r="J280" s="256"/>
      <c r="K280" s="55"/>
      <c r="L280" s="139">
        <f>J280+K280</f>
        <v>0</v>
      </c>
      <c r="M280" s="319"/>
      <c r="N280" s="55"/>
      <c r="O280" s="119">
        <f>M280+N280</f>
        <v>0</v>
      </c>
      <c r="P280" s="110"/>
      <c r="R280" s="200"/>
    </row>
    <row r="281" spans="1:18" hidden="1" x14ac:dyDescent="0.25">
      <c r="A281" s="73">
        <v>7700</v>
      </c>
      <c r="B281" s="162" t="s">
        <v>284</v>
      </c>
      <c r="C281" s="163">
        <f t="shared" si="110"/>
        <v>0</v>
      </c>
      <c r="D281" s="233">
        <f t="shared" ref="D281:O281" si="111">D282</f>
        <v>0</v>
      </c>
      <c r="E281" s="164">
        <f t="shared" si="111"/>
        <v>0</v>
      </c>
      <c r="F281" s="165">
        <f t="shared" si="111"/>
        <v>0</v>
      </c>
      <c r="G281" s="233">
        <f t="shared" si="111"/>
        <v>0</v>
      </c>
      <c r="H281" s="264">
        <f t="shared" si="111"/>
        <v>0</v>
      </c>
      <c r="I281" s="165">
        <f t="shared" si="111"/>
        <v>0</v>
      </c>
      <c r="J281" s="264">
        <f t="shared" si="111"/>
        <v>0</v>
      </c>
      <c r="K281" s="164">
        <f t="shared" si="111"/>
        <v>0</v>
      </c>
      <c r="L281" s="196">
        <f t="shared" si="111"/>
        <v>0</v>
      </c>
      <c r="M281" s="163">
        <f t="shared" si="111"/>
        <v>0</v>
      </c>
      <c r="N281" s="164">
        <f t="shared" si="111"/>
        <v>0</v>
      </c>
      <c r="O281" s="165">
        <f t="shared" si="111"/>
        <v>0</v>
      </c>
      <c r="P281" s="383"/>
      <c r="R281" s="200"/>
    </row>
    <row r="282" spans="1:18" hidden="1" x14ac:dyDescent="0.25">
      <c r="A282" s="107">
        <v>7720</v>
      </c>
      <c r="B282" s="52" t="s">
        <v>285</v>
      </c>
      <c r="C282" s="64">
        <f t="shared" si="110"/>
        <v>0</v>
      </c>
      <c r="D282" s="234">
        <v>0</v>
      </c>
      <c r="E282" s="66"/>
      <c r="F282" s="304">
        <f>D282+E282</f>
        <v>0</v>
      </c>
      <c r="G282" s="234"/>
      <c r="H282" s="265"/>
      <c r="I282" s="304">
        <f>G282+H282</f>
        <v>0</v>
      </c>
      <c r="J282" s="265"/>
      <c r="K282" s="66"/>
      <c r="L282" s="195">
        <f>J282+K282</f>
        <v>0</v>
      </c>
      <c r="M282" s="326"/>
      <c r="N282" s="66"/>
      <c r="O282" s="304">
        <f>M282+N282</f>
        <v>0</v>
      </c>
      <c r="P282" s="384"/>
      <c r="R282" s="200"/>
    </row>
    <row r="283" spans="1:18" hidden="1" x14ac:dyDescent="0.25">
      <c r="A283" s="145"/>
      <c r="B283" s="57" t="s">
        <v>256</v>
      </c>
      <c r="C283" s="58">
        <f t="shared" si="110"/>
        <v>0</v>
      </c>
      <c r="D283" s="226">
        <f t="shared" ref="D283:O283" si="112">SUM(D284:D285)</f>
        <v>0</v>
      </c>
      <c r="E283" s="113">
        <f t="shared" si="112"/>
        <v>0</v>
      </c>
      <c r="F283" s="114">
        <f t="shared" si="112"/>
        <v>0</v>
      </c>
      <c r="G283" s="226">
        <f t="shared" si="112"/>
        <v>0</v>
      </c>
      <c r="H283" s="120">
        <f t="shared" si="112"/>
        <v>0</v>
      </c>
      <c r="I283" s="114">
        <f t="shared" si="112"/>
        <v>0</v>
      </c>
      <c r="J283" s="120">
        <f t="shared" si="112"/>
        <v>0</v>
      </c>
      <c r="K283" s="113">
        <f t="shared" si="112"/>
        <v>0</v>
      </c>
      <c r="L283" s="135">
        <f t="shared" si="112"/>
        <v>0</v>
      </c>
      <c r="M283" s="58">
        <f t="shared" si="112"/>
        <v>0</v>
      </c>
      <c r="N283" s="113">
        <f t="shared" si="112"/>
        <v>0</v>
      </c>
      <c r="O283" s="114">
        <f t="shared" si="112"/>
        <v>0</v>
      </c>
      <c r="P283" s="111"/>
      <c r="R283" s="200"/>
    </row>
    <row r="284" spans="1:18" hidden="1" x14ac:dyDescent="0.25">
      <c r="A284" s="145" t="s">
        <v>257</v>
      </c>
      <c r="B284" s="38" t="s">
        <v>258</v>
      </c>
      <c r="C284" s="58">
        <f t="shared" si="110"/>
        <v>0</v>
      </c>
      <c r="D284" s="225">
        <v>0</v>
      </c>
      <c r="E284" s="60"/>
      <c r="F284" s="114">
        <f>D284+E284</f>
        <v>0</v>
      </c>
      <c r="G284" s="225"/>
      <c r="H284" s="257"/>
      <c r="I284" s="114">
        <f>G284+H284</f>
        <v>0</v>
      </c>
      <c r="J284" s="257"/>
      <c r="K284" s="60"/>
      <c r="L284" s="135">
        <f>J284+K284</f>
        <v>0</v>
      </c>
      <c r="M284" s="320"/>
      <c r="N284" s="60"/>
      <c r="O284" s="114">
        <f>M284+N284</f>
        <v>0</v>
      </c>
      <c r="P284" s="111"/>
      <c r="R284" s="200"/>
    </row>
    <row r="285" spans="1:18" ht="24" hidden="1" x14ac:dyDescent="0.25">
      <c r="A285" s="145" t="s">
        <v>259</v>
      </c>
      <c r="B285" s="152" t="s">
        <v>260</v>
      </c>
      <c r="C285" s="53">
        <f t="shared" si="110"/>
        <v>0</v>
      </c>
      <c r="D285" s="224">
        <v>0</v>
      </c>
      <c r="E285" s="55"/>
      <c r="F285" s="119">
        <f>D285+E285</f>
        <v>0</v>
      </c>
      <c r="G285" s="224"/>
      <c r="H285" s="256"/>
      <c r="I285" s="119">
        <f>G285+H285</f>
        <v>0</v>
      </c>
      <c r="J285" s="256"/>
      <c r="K285" s="55"/>
      <c r="L285" s="139">
        <f>J285+K285</f>
        <v>0</v>
      </c>
      <c r="M285" s="319"/>
      <c r="N285" s="55"/>
      <c r="O285" s="119">
        <f>M285+N285</f>
        <v>0</v>
      </c>
      <c r="P285" s="110"/>
      <c r="R285" s="200"/>
    </row>
    <row r="286" spans="1:18" ht="12.75" thickBot="1" x14ac:dyDescent="0.3">
      <c r="A286" s="170"/>
      <c r="B286" s="170" t="s">
        <v>261</v>
      </c>
      <c r="C286" s="308">
        <f t="shared" si="110"/>
        <v>945238</v>
      </c>
      <c r="D286" s="235">
        <f t="shared" ref="D286:O286" si="113">SUM(D283,D269,D230,D195,D187,D173,D75,D53)</f>
        <v>944038</v>
      </c>
      <c r="E286" s="459">
        <f t="shared" si="113"/>
        <v>1200</v>
      </c>
      <c r="F286" s="460">
        <f t="shared" si="113"/>
        <v>945238</v>
      </c>
      <c r="G286" s="235">
        <f t="shared" si="113"/>
        <v>0</v>
      </c>
      <c r="H286" s="203">
        <f t="shared" si="113"/>
        <v>0</v>
      </c>
      <c r="I286" s="460">
        <f t="shared" si="113"/>
        <v>0</v>
      </c>
      <c r="J286" s="172">
        <f t="shared" si="113"/>
        <v>0</v>
      </c>
      <c r="K286" s="459">
        <f t="shared" si="113"/>
        <v>0</v>
      </c>
      <c r="L286" s="460">
        <f t="shared" si="113"/>
        <v>0</v>
      </c>
      <c r="M286" s="308">
        <f t="shared" si="113"/>
        <v>0</v>
      </c>
      <c r="N286" s="171">
        <f t="shared" si="113"/>
        <v>0</v>
      </c>
      <c r="O286" s="291">
        <f t="shared" si="113"/>
        <v>0</v>
      </c>
      <c r="P286" s="388"/>
      <c r="R286" s="200"/>
    </row>
    <row r="287" spans="1:18" s="21" customFormat="1" ht="13.5" hidden="1" thickTop="1" thickBot="1" x14ac:dyDescent="0.3">
      <c r="A287" s="951" t="s">
        <v>262</v>
      </c>
      <c r="B287" s="952"/>
      <c r="C287" s="179">
        <f t="shared" si="110"/>
        <v>0</v>
      </c>
      <c r="D287" s="236">
        <f t="shared" ref="D287:I287" si="114">SUM(D24,D25,D41)-D51</f>
        <v>0</v>
      </c>
      <c r="E287" s="174">
        <f t="shared" si="114"/>
        <v>0</v>
      </c>
      <c r="F287" s="292">
        <f t="shared" si="114"/>
        <v>0</v>
      </c>
      <c r="G287" s="236">
        <f t="shared" si="114"/>
        <v>0</v>
      </c>
      <c r="H287" s="266">
        <f t="shared" si="114"/>
        <v>0</v>
      </c>
      <c r="I287" s="292">
        <f t="shared" si="114"/>
        <v>0</v>
      </c>
      <c r="J287" s="266">
        <f>(J26+J43)-J51</f>
        <v>0</v>
      </c>
      <c r="K287" s="174">
        <f>(K26+K43)-K51</f>
        <v>0</v>
      </c>
      <c r="L287" s="173">
        <f>(L26+L43)-L51</f>
        <v>0</v>
      </c>
      <c r="M287" s="179">
        <f>M45-M51</f>
        <v>0</v>
      </c>
      <c r="N287" s="174">
        <f>N45-N51</f>
        <v>0</v>
      </c>
      <c r="O287" s="292">
        <f>O45-O51</f>
        <v>0</v>
      </c>
      <c r="P287" s="389"/>
      <c r="R287" s="200"/>
    </row>
    <row r="288" spans="1:18" s="21" customFormat="1" ht="12.75" hidden="1" thickTop="1" x14ac:dyDescent="0.25">
      <c r="A288" s="953" t="s">
        <v>263</v>
      </c>
      <c r="B288" s="954"/>
      <c r="C288" s="160">
        <f t="shared" si="110"/>
        <v>0</v>
      </c>
      <c r="D288" s="237">
        <f t="shared" ref="D288:O288" si="115">SUM(D289,D290)-D297+D298</f>
        <v>0</v>
      </c>
      <c r="E288" s="157">
        <f t="shared" si="115"/>
        <v>0</v>
      </c>
      <c r="F288" s="158">
        <f t="shared" si="115"/>
        <v>0</v>
      </c>
      <c r="G288" s="237">
        <f t="shared" si="115"/>
        <v>0</v>
      </c>
      <c r="H288" s="267">
        <f t="shared" si="115"/>
        <v>0</v>
      </c>
      <c r="I288" s="158">
        <f t="shared" si="115"/>
        <v>0</v>
      </c>
      <c r="J288" s="267">
        <f t="shared" si="115"/>
        <v>0</v>
      </c>
      <c r="K288" s="157">
        <f t="shared" si="115"/>
        <v>0</v>
      </c>
      <c r="L288" s="156">
        <f t="shared" si="115"/>
        <v>0</v>
      </c>
      <c r="M288" s="160">
        <f t="shared" si="115"/>
        <v>0</v>
      </c>
      <c r="N288" s="157">
        <f t="shared" si="115"/>
        <v>0</v>
      </c>
      <c r="O288" s="158">
        <f t="shared" si="115"/>
        <v>0</v>
      </c>
      <c r="P288" s="390"/>
      <c r="R288" s="200"/>
    </row>
    <row r="289" spans="1:18" s="21" customFormat="1" ht="13.5" hidden="1" thickTop="1" thickBot="1" x14ac:dyDescent="0.3">
      <c r="A289" s="88" t="s">
        <v>264</v>
      </c>
      <c r="B289" s="88" t="s">
        <v>265</v>
      </c>
      <c r="C289" s="89">
        <f t="shared" si="110"/>
        <v>0</v>
      </c>
      <c r="D289" s="219">
        <f t="shared" ref="D289:O289" si="116">D21-D283</f>
        <v>0</v>
      </c>
      <c r="E289" s="90">
        <f t="shared" si="116"/>
        <v>0</v>
      </c>
      <c r="F289" s="91">
        <f t="shared" si="116"/>
        <v>0</v>
      </c>
      <c r="G289" s="219">
        <f t="shared" si="116"/>
        <v>0</v>
      </c>
      <c r="H289" s="252">
        <f t="shared" si="116"/>
        <v>0</v>
      </c>
      <c r="I289" s="91">
        <f t="shared" si="116"/>
        <v>0</v>
      </c>
      <c r="J289" s="252">
        <f t="shared" si="116"/>
        <v>0</v>
      </c>
      <c r="K289" s="90">
        <f t="shared" si="116"/>
        <v>0</v>
      </c>
      <c r="L289" s="177">
        <f t="shared" si="116"/>
        <v>0</v>
      </c>
      <c r="M289" s="89">
        <f t="shared" si="116"/>
        <v>0</v>
      </c>
      <c r="N289" s="90">
        <f t="shared" si="116"/>
        <v>0</v>
      </c>
      <c r="O289" s="91">
        <f t="shared" si="116"/>
        <v>0</v>
      </c>
      <c r="P289" s="340"/>
      <c r="R289" s="200"/>
    </row>
    <row r="290" spans="1:18" s="21" customFormat="1" ht="12.75" hidden="1" thickTop="1" x14ac:dyDescent="0.25">
      <c r="A290" s="176" t="s">
        <v>266</v>
      </c>
      <c r="B290" s="176" t="s">
        <v>267</v>
      </c>
      <c r="C290" s="160">
        <f t="shared" si="110"/>
        <v>0</v>
      </c>
      <c r="D290" s="237">
        <f t="shared" ref="D290:O290" si="117">SUM(D291,D293,D295)-SUM(D292,D294,D296)</f>
        <v>0</v>
      </c>
      <c r="E290" s="157">
        <f t="shared" si="117"/>
        <v>0</v>
      </c>
      <c r="F290" s="158">
        <f t="shared" si="117"/>
        <v>0</v>
      </c>
      <c r="G290" s="237">
        <f t="shared" si="117"/>
        <v>0</v>
      </c>
      <c r="H290" s="267">
        <f t="shared" si="117"/>
        <v>0</v>
      </c>
      <c r="I290" s="158">
        <f t="shared" si="117"/>
        <v>0</v>
      </c>
      <c r="J290" s="267">
        <f t="shared" si="117"/>
        <v>0</v>
      </c>
      <c r="K290" s="157">
        <f t="shared" si="117"/>
        <v>0</v>
      </c>
      <c r="L290" s="156">
        <f t="shared" si="117"/>
        <v>0</v>
      </c>
      <c r="M290" s="160">
        <f t="shared" si="117"/>
        <v>0</v>
      </c>
      <c r="N290" s="157">
        <f t="shared" si="117"/>
        <v>0</v>
      </c>
      <c r="O290" s="158">
        <f t="shared" si="117"/>
        <v>0</v>
      </c>
      <c r="P290" s="390"/>
      <c r="R290" s="200"/>
    </row>
    <row r="291" spans="1:18" ht="12.75" hidden="1" thickTop="1" x14ac:dyDescent="0.25">
      <c r="A291" s="153" t="s">
        <v>268</v>
      </c>
      <c r="B291" s="83" t="s">
        <v>269</v>
      </c>
      <c r="C291" s="64">
        <f t="shared" si="110"/>
        <v>0</v>
      </c>
      <c r="D291" s="234"/>
      <c r="E291" s="66"/>
      <c r="F291" s="304">
        <f t="shared" ref="F291:F298" si="118">D291+E291</f>
        <v>0</v>
      </c>
      <c r="G291" s="234"/>
      <c r="H291" s="265"/>
      <c r="I291" s="304">
        <f t="shared" ref="I291:I298" si="119">G291+H291</f>
        <v>0</v>
      </c>
      <c r="J291" s="265"/>
      <c r="K291" s="66"/>
      <c r="L291" s="195">
        <f t="shared" ref="L291:L298" si="120">J291+K291</f>
        <v>0</v>
      </c>
      <c r="M291" s="326"/>
      <c r="N291" s="66"/>
      <c r="O291" s="304">
        <f t="shared" ref="O291:O298" si="121">M291+N291</f>
        <v>0</v>
      </c>
      <c r="P291" s="384"/>
      <c r="R291" s="200"/>
    </row>
    <row r="292" spans="1:18" ht="24.75" hidden="1" thickTop="1" x14ac:dyDescent="0.25">
      <c r="A292" s="145" t="s">
        <v>270</v>
      </c>
      <c r="B292" s="37" t="s">
        <v>271</v>
      </c>
      <c r="C292" s="58">
        <f t="shared" si="110"/>
        <v>0</v>
      </c>
      <c r="D292" s="225"/>
      <c r="E292" s="60"/>
      <c r="F292" s="114">
        <f t="shared" si="118"/>
        <v>0</v>
      </c>
      <c r="G292" s="225"/>
      <c r="H292" s="257"/>
      <c r="I292" s="114">
        <f t="shared" si="119"/>
        <v>0</v>
      </c>
      <c r="J292" s="257"/>
      <c r="K292" s="60"/>
      <c r="L292" s="135">
        <f t="shared" si="120"/>
        <v>0</v>
      </c>
      <c r="M292" s="320"/>
      <c r="N292" s="60"/>
      <c r="O292" s="114">
        <f t="shared" si="121"/>
        <v>0</v>
      </c>
      <c r="P292" s="111"/>
      <c r="R292" s="200"/>
    </row>
    <row r="293" spans="1:18" ht="12.75" hidden="1" thickTop="1" x14ac:dyDescent="0.25">
      <c r="A293" s="145" t="s">
        <v>272</v>
      </c>
      <c r="B293" s="37" t="s">
        <v>273</v>
      </c>
      <c r="C293" s="58">
        <f t="shared" si="110"/>
        <v>0</v>
      </c>
      <c r="D293" s="225"/>
      <c r="E293" s="60"/>
      <c r="F293" s="114">
        <f t="shared" si="118"/>
        <v>0</v>
      </c>
      <c r="G293" s="225"/>
      <c r="H293" s="257"/>
      <c r="I293" s="114">
        <f t="shared" si="119"/>
        <v>0</v>
      </c>
      <c r="J293" s="257"/>
      <c r="K293" s="60"/>
      <c r="L293" s="135">
        <f t="shared" si="120"/>
        <v>0</v>
      </c>
      <c r="M293" s="320"/>
      <c r="N293" s="60"/>
      <c r="O293" s="114">
        <f t="shared" si="121"/>
        <v>0</v>
      </c>
      <c r="P293" s="111"/>
      <c r="R293" s="200"/>
    </row>
    <row r="294" spans="1:18" ht="24.75" hidden="1" thickTop="1" x14ac:dyDescent="0.25">
      <c r="A294" s="145" t="s">
        <v>274</v>
      </c>
      <c r="B294" s="37" t="s">
        <v>275</v>
      </c>
      <c r="C294" s="58">
        <f>F294+I294+L294+O294</f>
        <v>0</v>
      </c>
      <c r="D294" s="225"/>
      <c r="E294" s="60"/>
      <c r="F294" s="114">
        <f t="shared" si="118"/>
        <v>0</v>
      </c>
      <c r="G294" s="225"/>
      <c r="H294" s="257"/>
      <c r="I294" s="114">
        <f t="shared" si="119"/>
        <v>0</v>
      </c>
      <c r="J294" s="257"/>
      <c r="K294" s="60"/>
      <c r="L294" s="135">
        <f t="shared" si="120"/>
        <v>0</v>
      </c>
      <c r="M294" s="320"/>
      <c r="N294" s="60"/>
      <c r="O294" s="114">
        <f t="shared" si="121"/>
        <v>0</v>
      </c>
      <c r="P294" s="111"/>
      <c r="R294" s="200"/>
    </row>
    <row r="295" spans="1:18" ht="12.75" hidden="1" thickTop="1" x14ac:dyDescent="0.25">
      <c r="A295" s="145" t="s">
        <v>276</v>
      </c>
      <c r="B295" s="37" t="s">
        <v>277</v>
      </c>
      <c r="C295" s="58">
        <f t="shared" si="110"/>
        <v>0</v>
      </c>
      <c r="D295" s="225"/>
      <c r="E295" s="60"/>
      <c r="F295" s="114">
        <f t="shared" si="118"/>
        <v>0</v>
      </c>
      <c r="G295" s="225"/>
      <c r="H295" s="257"/>
      <c r="I295" s="114">
        <f t="shared" si="119"/>
        <v>0</v>
      </c>
      <c r="J295" s="257"/>
      <c r="K295" s="60"/>
      <c r="L295" s="135">
        <f t="shared" si="120"/>
        <v>0</v>
      </c>
      <c r="M295" s="320"/>
      <c r="N295" s="60"/>
      <c r="O295" s="114">
        <f t="shared" si="121"/>
        <v>0</v>
      </c>
      <c r="P295" s="111"/>
      <c r="R295" s="200"/>
    </row>
    <row r="296" spans="1:18" ht="24.75" hidden="1" thickTop="1" x14ac:dyDescent="0.25">
      <c r="A296" s="154" t="s">
        <v>278</v>
      </c>
      <c r="B296" s="155" t="s">
        <v>279</v>
      </c>
      <c r="C296" s="126">
        <f t="shared" si="110"/>
        <v>0</v>
      </c>
      <c r="D296" s="230"/>
      <c r="E296" s="128"/>
      <c r="F296" s="305">
        <f t="shared" si="118"/>
        <v>0</v>
      </c>
      <c r="G296" s="230"/>
      <c r="H296" s="261"/>
      <c r="I296" s="305">
        <f t="shared" si="119"/>
        <v>0</v>
      </c>
      <c r="J296" s="261"/>
      <c r="K296" s="128"/>
      <c r="L296" s="140">
        <f t="shared" si="120"/>
        <v>0</v>
      </c>
      <c r="M296" s="323"/>
      <c r="N296" s="128"/>
      <c r="O296" s="305">
        <f t="shared" si="121"/>
        <v>0</v>
      </c>
      <c r="P296" s="385"/>
      <c r="R296" s="200"/>
    </row>
    <row r="297" spans="1:18" s="21" customFormat="1" ht="13.5" hidden="1" thickTop="1" thickBot="1" x14ac:dyDescent="0.3">
      <c r="A297" s="178" t="s">
        <v>280</v>
      </c>
      <c r="B297" s="178" t="s">
        <v>281</v>
      </c>
      <c r="C297" s="179">
        <f t="shared" si="110"/>
        <v>0</v>
      </c>
      <c r="D297" s="238"/>
      <c r="E297" s="180"/>
      <c r="F297" s="292">
        <f t="shared" si="118"/>
        <v>0</v>
      </c>
      <c r="G297" s="238"/>
      <c r="H297" s="268"/>
      <c r="I297" s="292">
        <f t="shared" si="119"/>
        <v>0</v>
      </c>
      <c r="J297" s="268"/>
      <c r="K297" s="180"/>
      <c r="L297" s="173">
        <f t="shared" si="120"/>
        <v>0</v>
      </c>
      <c r="M297" s="327"/>
      <c r="N297" s="180"/>
      <c r="O297" s="292">
        <f t="shared" si="121"/>
        <v>0</v>
      </c>
      <c r="P297" s="389"/>
      <c r="R297" s="200"/>
    </row>
    <row r="298" spans="1:18" s="21" customFormat="1" ht="48.75" hidden="1" thickTop="1" x14ac:dyDescent="0.25">
      <c r="A298" s="176" t="s">
        <v>282</v>
      </c>
      <c r="B298" s="159" t="s">
        <v>283</v>
      </c>
      <c r="C298" s="160">
        <f t="shared" si="110"/>
        <v>0</v>
      </c>
      <c r="D298" s="229"/>
      <c r="E298" s="121"/>
      <c r="F298" s="117">
        <f t="shared" si="118"/>
        <v>0</v>
      </c>
      <c r="G298" s="229"/>
      <c r="H298" s="260"/>
      <c r="I298" s="117">
        <f t="shared" si="119"/>
        <v>0</v>
      </c>
      <c r="J298" s="260"/>
      <c r="K298" s="121"/>
      <c r="L298" s="125">
        <f t="shared" si="120"/>
        <v>0</v>
      </c>
      <c r="M298" s="322"/>
      <c r="N298" s="121"/>
      <c r="O298" s="117">
        <f t="shared" si="121"/>
        <v>0</v>
      </c>
      <c r="P298" s="122"/>
      <c r="R298" s="200"/>
    </row>
    <row r="299" spans="1:18" ht="12.75" thickTop="1" x14ac:dyDescent="0.25">
      <c r="A299" s="1"/>
      <c r="B299" s="1"/>
      <c r="C299" s="1"/>
      <c r="D299" s="1"/>
      <c r="E299" s="1"/>
      <c r="F299" s="1"/>
      <c r="G299" s="1"/>
      <c r="H299" s="1"/>
      <c r="I299" s="1"/>
      <c r="J299" s="1"/>
      <c r="K299" s="1"/>
      <c r="L299" s="1"/>
      <c r="M299" s="1"/>
    </row>
    <row r="300" spans="1:18" x14ac:dyDescent="0.25">
      <c r="A300" s="1"/>
      <c r="B300" s="1"/>
      <c r="C300" s="1"/>
      <c r="D300" s="1"/>
      <c r="E300" s="1"/>
      <c r="F300" s="1"/>
      <c r="G300" s="1"/>
      <c r="H300" s="1"/>
      <c r="I300" s="1"/>
      <c r="J300" s="1"/>
      <c r="K300" s="1"/>
      <c r="L300" s="1"/>
      <c r="M300" s="1"/>
    </row>
    <row r="301" spans="1:18" x14ac:dyDescent="0.25">
      <c r="A301" s="1"/>
      <c r="B301" s="1"/>
      <c r="C301" s="1"/>
      <c r="D301" s="1"/>
      <c r="E301" s="1"/>
      <c r="F301" s="1"/>
      <c r="G301" s="1"/>
      <c r="H301" s="1"/>
      <c r="I301" s="1"/>
      <c r="J301" s="1"/>
      <c r="K301" s="1"/>
      <c r="L301" s="1"/>
      <c r="M301" s="1"/>
    </row>
    <row r="302" spans="1:18" x14ac:dyDescent="0.25">
      <c r="A302" s="1"/>
      <c r="B302" s="1"/>
      <c r="C302" s="1"/>
      <c r="D302" s="1"/>
      <c r="E302" s="1"/>
      <c r="F302" s="1"/>
      <c r="G302" s="1"/>
      <c r="H302" s="1"/>
      <c r="I302" s="1"/>
      <c r="J302" s="1"/>
      <c r="K302" s="1"/>
      <c r="L302" s="1"/>
      <c r="M302" s="1"/>
    </row>
    <row r="303" spans="1:18" x14ac:dyDescent="0.25">
      <c r="A303" s="1"/>
      <c r="B303" s="1"/>
      <c r="C303" s="1"/>
      <c r="D303" s="1"/>
      <c r="E303" s="1"/>
      <c r="F303" s="1"/>
      <c r="G303" s="1"/>
      <c r="H303" s="1"/>
      <c r="I303" s="1"/>
      <c r="J303" s="1"/>
      <c r="K303" s="1"/>
      <c r="L303" s="1"/>
      <c r="M303" s="1"/>
    </row>
    <row r="304" spans="1:18"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8spUjx7dvhpNgeGAk/6NaYV8SK4K0fvRZyrx28KyqeIwYQMRxR1SNQHVmrhERi+TUgvhohYvD6MVmFkJtN0DUw==" saltValue="4lwO3/3digWvSjaOy5U3nQ==" spinCount="100000" sheet="1" objects="1" scenarios="1" formatCells="0" formatColumns="0" formatRows="0"/>
  <autoFilter ref="A18:P298">
    <filterColumn colId="2">
      <filters blank="1">
        <filter val="108 000"/>
        <filter val="12 040"/>
        <filter val="120 040"/>
        <filter val="189 546"/>
        <filter val="635 652"/>
        <filter val="825 198"/>
        <filter val="945 23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27.pielikums Jūrmalas pilsētas domes
2018.gada 15.marta saistošajiem noteikumiem Nr.11
(protokols Nr.4, 28.punkts)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U3" sqref="U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698</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389</v>
      </c>
      <c r="D3" s="994"/>
      <c r="E3" s="994"/>
      <c r="F3" s="994"/>
      <c r="G3" s="994"/>
      <c r="H3" s="994"/>
      <c r="I3" s="994"/>
      <c r="J3" s="994"/>
      <c r="K3" s="994"/>
      <c r="L3" s="994"/>
      <c r="M3" s="994"/>
      <c r="N3" s="994"/>
      <c r="O3" s="994"/>
      <c r="P3" s="995"/>
      <c r="Q3" s="393"/>
    </row>
    <row r="4" spans="1:17" ht="12.75" customHeight="1" x14ac:dyDescent="0.25">
      <c r="A4" s="4" t="s">
        <v>1</v>
      </c>
      <c r="B4" s="5"/>
      <c r="C4" s="994" t="s">
        <v>390</v>
      </c>
      <c r="D4" s="994"/>
      <c r="E4" s="994"/>
      <c r="F4" s="994"/>
      <c r="G4" s="994"/>
      <c r="H4" s="994"/>
      <c r="I4" s="994"/>
      <c r="J4" s="994"/>
      <c r="K4" s="994"/>
      <c r="L4" s="994"/>
      <c r="M4" s="994"/>
      <c r="N4" s="994"/>
      <c r="O4" s="994"/>
      <c r="P4" s="995"/>
      <c r="Q4" s="393"/>
    </row>
    <row r="5" spans="1:17" ht="12.75" customHeight="1" x14ac:dyDescent="0.25">
      <c r="A5" s="2" t="s">
        <v>2</v>
      </c>
      <c r="B5" s="3"/>
      <c r="C5" s="989" t="s">
        <v>391</v>
      </c>
      <c r="D5" s="989"/>
      <c r="E5" s="989"/>
      <c r="F5" s="989"/>
      <c r="G5" s="989"/>
      <c r="H5" s="989"/>
      <c r="I5" s="989"/>
      <c r="J5" s="989"/>
      <c r="K5" s="989"/>
      <c r="L5" s="989"/>
      <c r="M5" s="989"/>
      <c r="N5" s="989"/>
      <c r="O5" s="989"/>
      <c r="P5" s="990"/>
      <c r="Q5" s="393"/>
    </row>
    <row r="6" spans="1:17" ht="12.75" customHeight="1" x14ac:dyDescent="0.25">
      <c r="A6" s="2" t="s">
        <v>3</v>
      </c>
      <c r="B6" s="3"/>
      <c r="C6" s="989" t="s">
        <v>335</v>
      </c>
      <c r="D6" s="989"/>
      <c r="E6" s="989"/>
      <c r="F6" s="989"/>
      <c r="G6" s="989"/>
      <c r="H6" s="989"/>
      <c r="I6" s="989"/>
      <c r="J6" s="989"/>
      <c r="K6" s="989"/>
      <c r="L6" s="989"/>
      <c r="M6" s="989"/>
      <c r="N6" s="989"/>
      <c r="O6" s="989"/>
      <c r="P6" s="990"/>
      <c r="Q6" s="393"/>
    </row>
    <row r="7" spans="1:17" ht="27" customHeight="1" x14ac:dyDescent="0.25">
      <c r="A7" s="2" t="s">
        <v>4</v>
      </c>
      <c r="B7" s="3"/>
      <c r="C7" s="994" t="s">
        <v>699</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394</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84247</v>
      </c>
      <c r="D20" s="206">
        <f>SUM(D21,D24,D25,D41,D43)</f>
        <v>80568</v>
      </c>
      <c r="E20" s="397">
        <f t="shared" ref="E20:F20" si="0">SUM(E21,E24,E25,E41,E43)</f>
        <v>3679</v>
      </c>
      <c r="F20" s="398">
        <f t="shared" si="0"/>
        <v>84247</v>
      </c>
      <c r="G20" s="206">
        <f>SUM(G21,G24,G43)</f>
        <v>0</v>
      </c>
      <c r="H20" s="241">
        <f t="shared" ref="H20:I20" si="1">SUM(H21,H24,H43)</f>
        <v>0</v>
      </c>
      <c r="I20" s="26">
        <f t="shared" si="1"/>
        <v>0</v>
      </c>
      <c r="J20" s="241">
        <f>SUM(J21,J26,J43)</f>
        <v>0</v>
      </c>
      <c r="K20" s="25">
        <f t="shared" ref="K20:L20" si="2">SUM(K21,K26,K43)</f>
        <v>0</v>
      </c>
      <c r="L20" s="26">
        <f t="shared" si="2"/>
        <v>0</v>
      </c>
      <c r="M20" s="24">
        <f>SUM(M21,M45)</f>
        <v>0</v>
      </c>
      <c r="N20" s="25">
        <f t="shared" ref="N20:O20" si="3">SUM(N21,N45)</f>
        <v>0</v>
      </c>
      <c r="O20" s="26">
        <f t="shared" si="3"/>
        <v>0</v>
      </c>
      <c r="P20" s="329"/>
    </row>
    <row r="21" spans="1:16" ht="12.75" hidden="1" thickTop="1" x14ac:dyDescent="0.25">
      <c r="A21" s="27"/>
      <c r="B21" s="28" t="s">
        <v>20</v>
      </c>
      <c r="C21" s="29">
        <f t="shared" ref="C21:C84" si="4">F21+I21+L21+O21</f>
        <v>0</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0</v>
      </c>
      <c r="L21" s="31">
        <f t="shared" si="7"/>
        <v>0</v>
      </c>
      <c r="M21" s="29">
        <f>SUM(M22:M23)</f>
        <v>0</v>
      </c>
      <c r="N21" s="30">
        <f t="shared" ref="N21:O21" si="8">SUM(N22:N23)</f>
        <v>0</v>
      </c>
      <c r="O21" s="31">
        <f t="shared" si="8"/>
        <v>0</v>
      </c>
      <c r="P21" s="330"/>
    </row>
    <row r="22" spans="1:16" ht="12.75" hidden="1" thickTop="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ht="12.75" hidden="1" thickTop="1" x14ac:dyDescent="0.25">
      <c r="A23" s="37"/>
      <c r="B23" s="38" t="s">
        <v>22</v>
      </c>
      <c r="C23" s="39">
        <f t="shared" si="4"/>
        <v>0</v>
      </c>
      <c r="D23" s="209"/>
      <c r="E23" s="403"/>
      <c r="F23" s="404">
        <f>D23+E23</f>
        <v>0</v>
      </c>
      <c r="G23" s="209"/>
      <c r="H23" s="244"/>
      <c r="I23" s="303">
        <f>G23+H23</f>
        <v>0</v>
      </c>
      <c r="J23" s="244"/>
      <c r="K23" s="40"/>
      <c r="L23" s="303">
        <f>J23+K23</f>
        <v>0</v>
      </c>
      <c r="M23" s="358"/>
      <c r="N23" s="40"/>
      <c r="O23" s="303">
        <f>M23+N23</f>
        <v>0</v>
      </c>
      <c r="P23" s="381"/>
    </row>
    <row r="24" spans="1:16" s="21" customFormat="1" ht="25.5" thickTop="1" thickBot="1" x14ac:dyDescent="0.3">
      <c r="A24" s="41">
        <v>19300</v>
      </c>
      <c r="B24" s="41" t="s">
        <v>304</v>
      </c>
      <c r="C24" s="42">
        <f>F24+I24</f>
        <v>84247</v>
      </c>
      <c r="D24" s="210">
        <f>D51</f>
        <v>80568</v>
      </c>
      <c r="E24" s="405">
        <f>-16269-4504-5700+19948+4504+5700</f>
        <v>3679</v>
      </c>
      <c r="F24" s="406">
        <f>D24+E24</f>
        <v>84247</v>
      </c>
      <c r="G24" s="210"/>
      <c r="H24" s="245"/>
      <c r="I24" s="348">
        <f>G24+H24</f>
        <v>0</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hidden="1" thickTop="1" x14ac:dyDescent="0.25">
      <c r="A26" s="45">
        <v>21300</v>
      </c>
      <c r="B26" s="45" t="s">
        <v>305</v>
      </c>
      <c r="C26" s="46">
        <f>L26</f>
        <v>0</v>
      </c>
      <c r="D26" s="212" t="s">
        <v>23</v>
      </c>
      <c r="E26" s="409" t="s">
        <v>23</v>
      </c>
      <c r="F26" s="410" t="s">
        <v>23</v>
      </c>
      <c r="G26" s="212" t="s">
        <v>23</v>
      </c>
      <c r="H26" s="246" t="s">
        <v>23</v>
      </c>
      <c r="I26" s="49" t="s">
        <v>23</v>
      </c>
      <c r="J26" s="106">
        <f>SUM(J27,J31,J33,J36)</f>
        <v>0</v>
      </c>
      <c r="K26" s="50">
        <f t="shared" ref="K26:L26" si="9">SUM(K27,K31,K33,K36)</f>
        <v>0</v>
      </c>
      <c r="L26" s="117">
        <f t="shared" si="9"/>
        <v>0</v>
      </c>
      <c r="M26" s="312" t="s">
        <v>23</v>
      </c>
      <c r="N26" s="48" t="s">
        <v>23</v>
      </c>
      <c r="O26" s="49" t="s">
        <v>23</v>
      </c>
      <c r="P26" s="332"/>
    </row>
    <row r="27" spans="1:16" s="21" customFormat="1" ht="24.75" hidden="1" thickTop="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t="12.75" hidden="1" thickTop="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t="12.75" hidden="1" thickTop="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75" hidden="1" thickTop="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75" hidden="1" thickTop="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75" hidden="1" thickTop="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ht="12.75" hidden="1" thickTop="1" x14ac:dyDescent="0.25">
      <c r="A33" s="51">
        <v>21380</v>
      </c>
      <c r="B33" s="45" t="s">
        <v>31</v>
      </c>
      <c r="C33" s="46">
        <f t="shared" si="10"/>
        <v>0</v>
      </c>
      <c r="D33" s="212" t="s">
        <v>23</v>
      </c>
      <c r="E33" s="409" t="s">
        <v>23</v>
      </c>
      <c r="F33" s="410" t="s">
        <v>23</v>
      </c>
      <c r="G33" s="212" t="s">
        <v>23</v>
      </c>
      <c r="H33" s="246" t="s">
        <v>23</v>
      </c>
      <c r="I33" s="49" t="s">
        <v>23</v>
      </c>
      <c r="J33" s="106">
        <f>SUM(J34:J35)</f>
        <v>0</v>
      </c>
      <c r="K33" s="50">
        <f t="shared" ref="K33:L33" si="13">SUM(K34:K35)</f>
        <v>0</v>
      </c>
      <c r="L33" s="117">
        <f t="shared" si="13"/>
        <v>0</v>
      </c>
      <c r="M33" s="312" t="s">
        <v>23</v>
      </c>
      <c r="N33" s="48" t="s">
        <v>23</v>
      </c>
      <c r="O33" s="49" t="s">
        <v>23</v>
      </c>
      <c r="P33" s="332"/>
    </row>
    <row r="34" spans="1:16" ht="12.75" hidden="1" thickTop="1" x14ac:dyDescent="0.25">
      <c r="A34" s="33">
        <v>21381</v>
      </c>
      <c r="B34" s="52" t="s">
        <v>306</v>
      </c>
      <c r="C34" s="53">
        <f t="shared" si="10"/>
        <v>0</v>
      </c>
      <c r="D34" s="213" t="s">
        <v>23</v>
      </c>
      <c r="E34" s="411" t="s">
        <v>23</v>
      </c>
      <c r="F34" s="412" t="s">
        <v>23</v>
      </c>
      <c r="G34" s="213" t="s">
        <v>23</v>
      </c>
      <c r="H34" s="247" t="s">
        <v>23</v>
      </c>
      <c r="I34" s="56" t="s">
        <v>23</v>
      </c>
      <c r="J34" s="256"/>
      <c r="K34" s="55"/>
      <c r="L34" s="347">
        <f>J34+K34</f>
        <v>0</v>
      </c>
      <c r="M34" s="313" t="s">
        <v>23</v>
      </c>
      <c r="N34" s="54" t="s">
        <v>23</v>
      </c>
      <c r="O34" s="56" t="s">
        <v>23</v>
      </c>
      <c r="P34" s="333"/>
    </row>
    <row r="35" spans="1:16" ht="24.75" hidden="1" thickTop="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09" t="s">
        <v>23</v>
      </c>
      <c r="F36" s="410" t="s">
        <v>23</v>
      </c>
      <c r="G36" s="212" t="s">
        <v>23</v>
      </c>
      <c r="H36" s="246" t="s">
        <v>23</v>
      </c>
      <c r="I36" s="49" t="s">
        <v>23</v>
      </c>
      <c r="J36" s="106">
        <f>SUM(J37:J40)</f>
        <v>0</v>
      </c>
      <c r="K36" s="50">
        <f t="shared" ref="K36:L36" si="14">SUM(K37:K40)</f>
        <v>0</v>
      </c>
      <c r="L36" s="117">
        <f t="shared" si="14"/>
        <v>0</v>
      </c>
      <c r="M36" s="312" t="s">
        <v>23</v>
      </c>
      <c r="N36" s="48" t="s">
        <v>23</v>
      </c>
      <c r="O36" s="49" t="s">
        <v>23</v>
      </c>
      <c r="P36" s="332"/>
    </row>
    <row r="37" spans="1:16" ht="24.75" hidden="1" thickTop="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t="12.75" hidden="1" thickTop="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t="12.75" hidden="1" thickTop="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75" hidden="1" thickTop="1" x14ac:dyDescent="0.25">
      <c r="A40" s="184">
        <v>21399</v>
      </c>
      <c r="B40" s="162" t="s">
        <v>36</v>
      </c>
      <c r="C40" s="163">
        <f t="shared" si="10"/>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75" hidden="1" thickTop="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75" hidden="1" thickTop="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75" hidden="1" thickTop="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75" hidden="1" thickTop="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ht="12.75" thickTop="1"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84247</v>
      </c>
      <c r="D50" s="219">
        <f>SUM(D51,D283)</f>
        <v>80568</v>
      </c>
      <c r="E50" s="433">
        <f t="shared" ref="E50:F50" si="19">SUM(E51,E283)</f>
        <v>3679</v>
      </c>
      <c r="F50" s="434">
        <f t="shared" si="19"/>
        <v>84247</v>
      </c>
      <c r="G50" s="219">
        <f>SUM(G51,G283)</f>
        <v>0</v>
      </c>
      <c r="H50" s="252">
        <f t="shared" ref="H50:I50" si="20">SUM(H51,H283)</f>
        <v>0</v>
      </c>
      <c r="I50" s="91">
        <f t="shared" si="20"/>
        <v>0</v>
      </c>
      <c r="J50" s="252">
        <f>SUM(J51,J283)</f>
        <v>0</v>
      </c>
      <c r="K50" s="90">
        <f t="shared" ref="K50:L50" si="21">SUM(K51,K283)</f>
        <v>0</v>
      </c>
      <c r="L50" s="91">
        <f t="shared" si="21"/>
        <v>0</v>
      </c>
      <c r="M50" s="89">
        <f>SUM(M51,M283)</f>
        <v>0</v>
      </c>
      <c r="N50" s="90">
        <f t="shared" ref="N50:O50" si="22">SUM(N51,N283)</f>
        <v>0</v>
      </c>
      <c r="O50" s="91">
        <f t="shared" si="22"/>
        <v>0</v>
      </c>
      <c r="P50" s="340"/>
    </row>
    <row r="51" spans="1:16" s="21" customFormat="1" ht="36.75" thickTop="1" x14ac:dyDescent="0.25">
      <c r="A51" s="92"/>
      <c r="B51" s="93" t="s">
        <v>45</v>
      </c>
      <c r="C51" s="94">
        <f t="shared" si="4"/>
        <v>84247</v>
      </c>
      <c r="D51" s="220">
        <f>SUM(D52,D194)</f>
        <v>80568</v>
      </c>
      <c r="E51" s="435">
        <f t="shared" ref="E51:F51" si="23">SUM(E52,E194)</f>
        <v>3679</v>
      </c>
      <c r="F51" s="436">
        <f t="shared" si="23"/>
        <v>84247</v>
      </c>
      <c r="G51" s="220">
        <f>SUM(G52,G194)</f>
        <v>0</v>
      </c>
      <c r="H51" s="253">
        <f t="shared" ref="H51:I51" si="24">SUM(H52,H194)</f>
        <v>0</v>
      </c>
      <c r="I51" s="96">
        <f t="shared" si="24"/>
        <v>0</v>
      </c>
      <c r="J51" s="253">
        <f>SUM(J52,J194)</f>
        <v>0</v>
      </c>
      <c r="K51" s="95">
        <f t="shared" ref="K51:L51" si="25">SUM(K52,K194)</f>
        <v>0</v>
      </c>
      <c r="L51" s="96">
        <f t="shared" si="25"/>
        <v>0</v>
      </c>
      <c r="M51" s="94">
        <f>SUM(M52,M194)</f>
        <v>0</v>
      </c>
      <c r="N51" s="95">
        <f t="shared" ref="N51:O51" si="26">SUM(N52,N194)</f>
        <v>0</v>
      </c>
      <c r="O51" s="96">
        <f t="shared" si="26"/>
        <v>0</v>
      </c>
      <c r="P51" s="341"/>
    </row>
    <row r="52" spans="1:16" s="21" customFormat="1" ht="24" x14ac:dyDescent="0.25">
      <c r="A52" s="97"/>
      <c r="B52" s="16" t="s">
        <v>46</v>
      </c>
      <c r="C52" s="98">
        <f t="shared" si="4"/>
        <v>5700</v>
      </c>
      <c r="D52" s="221">
        <f>SUM(D53,D75,D173,D187)</f>
        <v>5700</v>
      </c>
      <c r="E52" s="437">
        <f t="shared" ref="E52:F52" si="27">SUM(E53,E75,E173,E187)</f>
        <v>0</v>
      </c>
      <c r="F52" s="438">
        <f t="shared" si="27"/>
        <v>5700</v>
      </c>
      <c r="G52" s="221">
        <f>SUM(G53,G75,G173,G187)</f>
        <v>0</v>
      </c>
      <c r="H52" s="254">
        <f t="shared" ref="H52:I52" si="28">SUM(H53,H75,H173,H187)</f>
        <v>0</v>
      </c>
      <c r="I52" s="100">
        <f t="shared" si="28"/>
        <v>0</v>
      </c>
      <c r="J52" s="254">
        <f>SUM(J53,J75,J173,J187)</f>
        <v>0</v>
      </c>
      <c r="K52" s="99">
        <f t="shared" ref="K52:L52" si="29">SUM(K53,K75,K173,K187)</f>
        <v>0</v>
      </c>
      <c r="L52" s="100">
        <f t="shared" si="29"/>
        <v>0</v>
      </c>
      <c r="M52" s="98">
        <f>SUM(M53,M75,M173,M187)</f>
        <v>0</v>
      </c>
      <c r="N52" s="99">
        <f t="shared" ref="N52:O52" si="30">SUM(N53,N75,N173,N187)</f>
        <v>0</v>
      </c>
      <c r="O52" s="100">
        <f t="shared" si="30"/>
        <v>0</v>
      </c>
      <c r="P52" s="342"/>
    </row>
    <row r="53" spans="1:16" s="21" customFormat="1" hidden="1" x14ac:dyDescent="0.25">
      <c r="A53" s="101">
        <v>1000</v>
      </c>
      <c r="B53" s="101" t="s">
        <v>47</v>
      </c>
      <c r="C53" s="102">
        <f t="shared" si="4"/>
        <v>0</v>
      </c>
      <c r="D53" s="222">
        <f>SUM(D54,D67)</f>
        <v>0</v>
      </c>
      <c r="E53" s="439">
        <f t="shared" ref="E53:F53" si="31">SUM(E54,E67)</f>
        <v>0</v>
      </c>
      <c r="F53" s="440">
        <f t="shared" si="31"/>
        <v>0</v>
      </c>
      <c r="G53" s="222">
        <f>SUM(G54,G67)</f>
        <v>0</v>
      </c>
      <c r="H53" s="255">
        <f t="shared" ref="H53:I53" si="32">SUM(H54,H67)</f>
        <v>0</v>
      </c>
      <c r="I53" s="104">
        <f t="shared" si="32"/>
        <v>0</v>
      </c>
      <c r="J53" s="255">
        <f>SUM(J54,J67)</f>
        <v>0</v>
      </c>
      <c r="K53" s="103">
        <f t="shared" ref="K53:L53" si="33">SUM(K54,K67)</f>
        <v>0</v>
      </c>
      <c r="L53" s="104">
        <f t="shared" si="33"/>
        <v>0</v>
      </c>
      <c r="M53" s="102">
        <f>SUM(M54,M67)</f>
        <v>0</v>
      </c>
      <c r="N53" s="103">
        <f t="shared" ref="N53:O53" si="34">SUM(N54,N67)</f>
        <v>0</v>
      </c>
      <c r="O53" s="104">
        <f t="shared" si="34"/>
        <v>0</v>
      </c>
      <c r="P53" s="343"/>
    </row>
    <row r="54" spans="1:16" hidden="1" x14ac:dyDescent="0.25">
      <c r="A54" s="45">
        <v>1100</v>
      </c>
      <c r="B54" s="105" t="s">
        <v>48</v>
      </c>
      <c r="C54" s="46">
        <f t="shared" si="4"/>
        <v>0</v>
      </c>
      <c r="D54" s="223">
        <f>SUM(D55,D58,D66)</f>
        <v>0</v>
      </c>
      <c r="E54" s="441">
        <f t="shared" ref="E54:F54" si="35">SUM(E55,E58,E66)</f>
        <v>0</v>
      </c>
      <c r="F54" s="408">
        <f t="shared" si="35"/>
        <v>0</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v>0</v>
      </c>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5">
      <c r="A57" s="38">
        <v>1119</v>
      </c>
      <c r="B57" s="57" t="s">
        <v>51</v>
      </c>
      <c r="C57" s="58">
        <f t="shared" si="4"/>
        <v>0</v>
      </c>
      <c r="D57" s="225">
        <v>0</v>
      </c>
      <c r="E57" s="446"/>
      <c r="F57" s="404">
        <f t="shared" si="43"/>
        <v>0</v>
      </c>
      <c r="G57" s="225"/>
      <c r="H57" s="257"/>
      <c r="I57" s="114">
        <f t="shared" si="44"/>
        <v>0</v>
      </c>
      <c r="J57" s="257"/>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v>0</v>
      </c>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v>0</v>
      </c>
      <c r="E60" s="446"/>
      <c r="F60" s="404">
        <f t="shared" si="50"/>
        <v>0</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v>0</v>
      </c>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v>0</v>
      </c>
      <c r="E62" s="446"/>
      <c r="F62" s="404">
        <f t="shared" si="50"/>
        <v>0</v>
      </c>
      <c r="G62" s="225"/>
      <c r="H62" s="257"/>
      <c r="I62" s="114">
        <f t="shared" si="51"/>
        <v>0</v>
      </c>
      <c r="J62" s="257"/>
      <c r="K62" s="60"/>
      <c r="L62" s="114">
        <f t="shared" si="52"/>
        <v>0</v>
      </c>
      <c r="M62" s="320"/>
      <c r="N62" s="60"/>
      <c r="O62" s="114">
        <f t="shared" si="53"/>
        <v>0</v>
      </c>
      <c r="P62" s="111"/>
    </row>
    <row r="63" spans="1:16" hidden="1" x14ac:dyDescent="0.25">
      <c r="A63" s="38">
        <v>1147</v>
      </c>
      <c r="B63" s="57" t="s">
        <v>56</v>
      </c>
      <c r="C63" s="58">
        <f t="shared" si="4"/>
        <v>0</v>
      </c>
      <c r="D63" s="225">
        <v>0</v>
      </c>
      <c r="E63" s="446"/>
      <c r="F63" s="404">
        <f t="shared" si="50"/>
        <v>0</v>
      </c>
      <c r="G63" s="225"/>
      <c r="H63" s="257"/>
      <c r="I63" s="114">
        <f t="shared" si="51"/>
        <v>0</v>
      </c>
      <c r="J63" s="257"/>
      <c r="K63" s="60"/>
      <c r="L63" s="114">
        <f t="shared" si="52"/>
        <v>0</v>
      </c>
      <c r="M63" s="320"/>
      <c r="N63" s="60"/>
      <c r="O63" s="114">
        <f t="shared" si="53"/>
        <v>0</v>
      </c>
      <c r="P63" s="111"/>
    </row>
    <row r="64" spans="1:16" hidden="1" x14ac:dyDescent="0.25">
      <c r="A64" s="38">
        <v>1148</v>
      </c>
      <c r="B64" s="57" t="s">
        <v>57</v>
      </c>
      <c r="C64" s="58">
        <f t="shared" si="4"/>
        <v>0</v>
      </c>
      <c r="D64" s="225">
        <v>0</v>
      </c>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5">
      <c r="A65" s="38">
        <v>1149</v>
      </c>
      <c r="B65" s="57" t="s">
        <v>58</v>
      </c>
      <c r="C65" s="58">
        <f>F65+I65+L65+O65</f>
        <v>0</v>
      </c>
      <c r="D65" s="225">
        <v>0</v>
      </c>
      <c r="E65" s="446"/>
      <c r="F65" s="404">
        <f t="shared" si="50"/>
        <v>0</v>
      </c>
      <c r="G65" s="225"/>
      <c r="H65" s="257"/>
      <c r="I65" s="114">
        <f t="shared" si="51"/>
        <v>0</v>
      </c>
      <c r="J65" s="257"/>
      <c r="K65" s="60"/>
      <c r="L65" s="114">
        <f t="shared" si="52"/>
        <v>0</v>
      </c>
      <c r="M65" s="320"/>
      <c r="N65" s="60"/>
      <c r="O65" s="114">
        <f t="shared" si="53"/>
        <v>0</v>
      </c>
      <c r="P65" s="111"/>
    </row>
    <row r="66" spans="1:16" ht="36" hidden="1" x14ac:dyDescent="0.25">
      <c r="A66" s="107">
        <v>1150</v>
      </c>
      <c r="B66" s="78" t="s">
        <v>59</v>
      </c>
      <c r="C66" s="84">
        <f>F66+I66+L66+O66</f>
        <v>0</v>
      </c>
      <c r="D66" s="227">
        <v>0</v>
      </c>
      <c r="E66" s="448"/>
      <c r="F66" s="443">
        <f t="shared" si="50"/>
        <v>0</v>
      </c>
      <c r="G66" s="227"/>
      <c r="H66" s="258"/>
      <c r="I66" s="109">
        <f t="shared" si="51"/>
        <v>0</v>
      </c>
      <c r="J66" s="258"/>
      <c r="K66" s="115"/>
      <c r="L66" s="109">
        <f t="shared" si="52"/>
        <v>0</v>
      </c>
      <c r="M66" s="321"/>
      <c r="N66" s="115"/>
      <c r="O66" s="109">
        <f t="shared" si="53"/>
        <v>0</v>
      </c>
      <c r="P66" s="116"/>
    </row>
    <row r="67" spans="1:16" ht="24" hidden="1" x14ac:dyDescent="0.25">
      <c r="A67" s="45">
        <v>1200</v>
      </c>
      <c r="B67" s="105" t="s">
        <v>296</v>
      </c>
      <c r="C67" s="46">
        <f t="shared" si="4"/>
        <v>0</v>
      </c>
      <c r="D67" s="223">
        <f>SUM(D68:D69)</f>
        <v>0</v>
      </c>
      <c r="E67" s="441">
        <f t="shared" ref="E67:F67" si="54">SUM(E68:E69)</f>
        <v>0</v>
      </c>
      <c r="F67" s="408">
        <f t="shared" si="54"/>
        <v>0</v>
      </c>
      <c r="G67" s="223">
        <f>SUM(G68:G69)</f>
        <v>0</v>
      </c>
      <c r="H67" s="106">
        <f t="shared" ref="H67:I67" si="55">SUM(H68:H69)</f>
        <v>0</v>
      </c>
      <c r="I67" s="117">
        <f t="shared" si="55"/>
        <v>0</v>
      </c>
      <c r="J67" s="106">
        <f>SUM(J68:J69)</f>
        <v>0</v>
      </c>
      <c r="K67" s="50">
        <f t="shared" ref="K67:L67" si="56">SUM(K68:K69)</f>
        <v>0</v>
      </c>
      <c r="L67" s="117">
        <f t="shared" si="56"/>
        <v>0</v>
      </c>
      <c r="M67" s="46">
        <f>SUM(M68:M69)</f>
        <v>0</v>
      </c>
      <c r="N67" s="50">
        <f t="shared" ref="N67:O67" si="57">SUM(N68:N69)</f>
        <v>0</v>
      </c>
      <c r="O67" s="117">
        <f t="shared" si="57"/>
        <v>0</v>
      </c>
      <c r="P67" s="122"/>
    </row>
    <row r="68" spans="1:16" ht="24" hidden="1" x14ac:dyDescent="0.25">
      <c r="A68" s="736">
        <v>1210</v>
      </c>
      <c r="B68" s="52" t="s">
        <v>60</v>
      </c>
      <c r="C68" s="53">
        <f t="shared" si="4"/>
        <v>0</v>
      </c>
      <c r="D68" s="224">
        <v>0</v>
      </c>
      <c r="E68" s="444"/>
      <c r="F68" s="445">
        <f>D68+E68</f>
        <v>0</v>
      </c>
      <c r="G68" s="224"/>
      <c r="H68" s="256"/>
      <c r="I68" s="119">
        <f>G68+H68</f>
        <v>0</v>
      </c>
      <c r="J68" s="256"/>
      <c r="K68" s="55"/>
      <c r="L68" s="119">
        <f>J68+K68</f>
        <v>0</v>
      </c>
      <c r="M68" s="319"/>
      <c r="N68" s="55"/>
      <c r="O68" s="119">
        <f>M68+N68</f>
        <v>0</v>
      </c>
      <c r="P68" s="110"/>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v>0</v>
      </c>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v>0</v>
      </c>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v>0</v>
      </c>
      <c r="E72" s="446"/>
      <c r="F72" s="404">
        <f t="shared" si="62"/>
        <v>0</v>
      </c>
      <c r="G72" s="225"/>
      <c r="H72" s="257"/>
      <c r="I72" s="114">
        <f t="shared" si="63"/>
        <v>0</v>
      </c>
      <c r="J72" s="257"/>
      <c r="K72" s="60"/>
      <c r="L72" s="114">
        <f t="shared" si="64"/>
        <v>0</v>
      </c>
      <c r="M72" s="320"/>
      <c r="N72" s="60"/>
      <c r="O72" s="114">
        <f t="shared" si="65"/>
        <v>0</v>
      </c>
      <c r="P72" s="111"/>
    </row>
    <row r="73" spans="1:16" ht="36" hidden="1" x14ac:dyDescent="0.25">
      <c r="A73" s="38">
        <v>1227</v>
      </c>
      <c r="B73" s="57" t="s">
        <v>64</v>
      </c>
      <c r="C73" s="58">
        <f t="shared" si="4"/>
        <v>0</v>
      </c>
      <c r="D73" s="225">
        <v>0</v>
      </c>
      <c r="E73" s="446"/>
      <c r="F73" s="404">
        <f t="shared" si="62"/>
        <v>0</v>
      </c>
      <c r="G73" s="225"/>
      <c r="H73" s="257"/>
      <c r="I73" s="114">
        <f t="shared" si="63"/>
        <v>0</v>
      </c>
      <c r="J73" s="257"/>
      <c r="K73" s="60"/>
      <c r="L73" s="114">
        <f t="shared" si="64"/>
        <v>0</v>
      </c>
      <c r="M73" s="320"/>
      <c r="N73" s="60"/>
      <c r="O73" s="114">
        <f t="shared" si="65"/>
        <v>0</v>
      </c>
      <c r="P73" s="111"/>
    </row>
    <row r="74" spans="1:16" ht="48" hidden="1" x14ac:dyDescent="0.25">
      <c r="A74" s="38">
        <v>1228</v>
      </c>
      <c r="B74" s="57" t="s">
        <v>298</v>
      </c>
      <c r="C74" s="58">
        <f t="shared" si="4"/>
        <v>0</v>
      </c>
      <c r="D74" s="225">
        <v>0</v>
      </c>
      <c r="E74" s="446"/>
      <c r="F74" s="404">
        <f t="shared" si="62"/>
        <v>0</v>
      </c>
      <c r="G74" s="225"/>
      <c r="H74" s="257"/>
      <c r="I74" s="114">
        <f t="shared" si="63"/>
        <v>0</v>
      </c>
      <c r="J74" s="257"/>
      <c r="K74" s="60"/>
      <c r="L74" s="114">
        <f t="shared" si="64"/>
        <v>0</v>
      </c>
      <c r="M74" s="320"/>
      <c r="N74" s="60"/>
      <c r="O74" s="114">
        <f t="shared" si="65"/>
        <v>0</v>
      </c>
      <c r="P74" s="111"/>
    </row>
    <row r="75" spans="1:16" x14ac:dyDescent="0.25">
      <c r="A75" s="101">
        <v>2000</v>
      </c>
      <c r="B75" s="101" t="s">
        <v>65</v>
      </c>
      <c r="C75" s="102">
        <f t="shared" si="4"/>
        <v>5700</v>
      </c>
      <c r="D75" s="222">
        <f>SUM(D76,D83,D130,D164,D165,D172)</f>
        <v>5700</v>
      </c>
      <c r="E75" s="439">
        <f t="shared" ref="E75:F75" si="66">SUM(E76,E83,E130,E164,E165,E172)</f>
        <v>0</v>
      </c>
      <c r="F75" s="440">
        <f t="shared" si="66"/>
        <v>5700</v>
      </c>
      <c r="G75" s="222">
        <f>SUM(G76,G83,G130,G164,G165,G172)</f>
        <v>0</v>
      </c>
      <c r="H75" s="255">
        <f t="shared" ref="H75:I75" si="67">SUM(H76,H83,H130,H164,H165,H172)</f>
        <v>0</v>
      </c>
      <c r="I75" s="104">
        <f t="shared" si="67"/>
        <v>0</v>
      </c>
      <c r="J75" s="255">
        <f>SUM(J76,J83,J130,J164,J165,J172)</f>
        <v>0</v>
      </c>
      <c r="K75" s="103">
        <f t="shared" ref="K75:L75" si="68">SUM(K76,K83,K130,K164,K165,K172)</f>
        <v>0</v>
      </c>
      <c r="L75" s="104">
        <f t="shared" si="68"/>
        <v>0</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v>0</v>
      </c>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v>0</v>
      </c>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v>0</v>
      </c>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v>0</v>
      </c>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5700</v>
      </c>
      <c r="D83" s="223">
        <f>SUM(D84,D89,D95,D103,D112,D116,D122,D128)</f>
        <v>5700</v>
      </c>
      <c r="E83" s="441">
        <f t="shared" ref="E83:F83" si="90">SUM(E84,E89,E95,E103,E112,E116,E122,E128)</f>
        <v>0</v>
      </c>
      <c r="F83" s="408">
        <f t="shared" si="90"/>
        <v>5700</v>
      </c>
      <c r="G83" s="223">
        <f>SUM(G84,G89,G95,G103,G112,G116,G122,G128)</f>
        <v>0</v>
      </c>
      <c r="H83" s="106">
        <f t="shared" ref="H83:I83" si="91">SUM(H84,H89,H95,H103,H112,H116,H122,H128)</f>
        <v>0</v>
      </c>
      <c r="I83" s="117">
        <f t="shared" si="91"/>
        <v>0</v>
      </c>
      <c r="J83" s="106">
        <f>SUM(J84,J89,J95,J103,J112,J116,J122,J128)</f>
        <v>0</v>
      </c>
      <c r="K83" s="50">
        <f t="shared" ref="K83:L83" si="92">SUM(K84,K89,K95,K103,K112,K116,K122,K128)</f>
        <v>0</v>
      </c>
      <c r="L83" s="117">
        <f t="shared" si="92"/>
        <v>0</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v>0</v>
      </c>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hidden="1" x14ac:dyDescent="0.25">
      <c r="A86" s="38">
        <v>2212</v>
      </c>
      <c r="B86" s="57" t="s">
        <v>74</v>
      </c>
      <c r="C86" s="58">
        <f t="shared" si="98"/>
        <v>0</v>
      </c>
      <c r="D86" s="225">
        <v>0</v>
      </c>
      <c r="E86" s="446"/>
      <c r="F86" s="404">
        <f t="shared" si="99"/>
        <v>0</v>
      </c>
      <c r="G86" s="225"/>
      <c r="H86" s="257"/>
      <c r="I86" s="114">
        <f t="shared" si="100"/>
        <v>0</v>
      </c>
      <c r="J86" s="257"/>
      <c r="K86" s="60"/>
      <c r="L86" s="114">
        <f t="shared" si="101"/>
        <v>0</v>
      </c>
      <c r="M86" s="320"/>
      <c r="N86" s="60"/>
      <c r="O86" s="114">
        <f t="shared" si="102"/>
        <v>0</v>
      </c>
      <c r="P86" s="111"/>
    </row>
    <row r="87" spans="1:16" ht="24" hidden="1" x14ac:dyDescent="0.25">
      <c r="A87" s="38">
        <v>2214</v>
      </c>
      <c r="B87" s="57" t="s">
        <v>75</v>
      </c>
      <c r="C87" s="58">
        <f t="shared" si="98"/>
        <v>0</v>
      </c>
      <c r="D87" s="225">
        <v>0</v>
      </c>
      <c r="E87" s="446"/>
      <c r="F87" s="404">
        <f t="shared" si="99"/>
        <v>0</v>
      </c>
      <c r="G87" s="225"/>
      <c r="H87" s="257"/>
      <c r="I87" s="114">
        <f t="shared" si="100"/>
        <v>0</v>
      </c>
      <c r="J87" s="257"/>
      <c r="K87" s="60"/>
      <c r="L87" s="114">
        <f t="shared" si="101"/>
        <v>0</v>
      </c>
      <c r="M87" s="320"/>
      <c r="N87" s="60"/>
      <c r="O87" s="114">
        <f t="shared" si="102"/>
        <v>0</v>
      </c>
      <c r="P87" s="111"/>
    </row>
    <row r="88" spans="1:16" hidden="1" x14ac:dyDescent="0.25">
      <c r="A88" s="38">
        <v>2219</v>
      </c>
      <c r="B88" s="57" t="s">
        <v>76</v>
      </c>
      <c r="C88" s="58">
        <f t="shared" si="98"/>
        <v>0</v>
      </c>
      <c r="D88" s="225">
        <v>0</v>
      </c>
      <c r="E88" s="446"/>
      <c r="F88" s="404">
        <f t="shared" si="99"/>
        <v>0</v>
      </c>
      <c r="G88" s="225"/>
      <c r="H88" s="257"/>
      <c r="I88" s="114">
        <f t="shared" si="100"/>
        <v>0</v>
      </c>
      <c r="J88" s="257"/>
      <c r="K88" s="60"/>
      <c r="L88" s="114">
        <f t="shared" si="101"/>
        <v>0</v>
      </c>
      <c r="M88" s="320"/>
      <c r="N88" s="60"/>
      <c r="O88" s="114">
        <f t="shared" si="102"/>
        <v>0</v>
      </c>
      <c r="P88" s="111"/>
    </row>
    <row r="89" spans="1:16" ht="24" hidden="1" x14ac:dyDescent="0.25">
      <c r="A89" s="112">
        <v>2220</v>
      </c>
      <c r="B89" s="57" t="s">
        <v>77</v>
      </c>
      <c r="C89" s="58">
        <f t="shared" si="98"/>
        <v>0</v>
      </c>
      <c r="D89" s="226">
        <f>SUM(D90:D94)</f>
        <v>0</v>
      </c>
      <c r="E89" s="447">
        <f t="shared" ref="E89:F89" si="103">SUM(E90:E94)</f>
        <v>0</v>
      </c>
      <c r="F89" s="404">
        <f t="shared" si="103"/>
        <v>0</v>
      </c>
      <c r="G89" s="226">
        <f>SUM(G90:G94)</f>
        <v>0</v>
      </c>
      <c r="H89" s="120">
        <f t="shared" ref="H89:I89" si="104">SUM(H90:H94)</f>
        <v>0</v>
      </c>
      <c r="I89" s="114">
        <f t="shared" si="104"/>
        <v>0</v>
      </c>
      <c r="J89" s="120">
        <f>SUM(J90:J94)</f>
        <v>0</v>
      </c>
      <c r="K89" s="113">
        <f t="shared" ref="K89:L89" si="105">SUM(K90:K94)</f>
        <v>0</v>
      </c>
      <c r="L89" s="114">
        <f t="shared" si="105"/>
        <v>0</v>
      </c>
      <c r="M89" s="58">
        <f>SUM(M90:M94)</f>
        <v>0</v>
      </c>
      <c r="N89" s="113">
        <f t="shared" ref="N89:O89" si="106">SUM(N90:N94)</f>
        <v>0</v>
      </c>
      <c r="O89" s="114">
        <f t="shared" si="106"/>
        <v>0</v>
      </c>
      <c r="P89" s="111"/>
    </row>
    <row r="90" spans="1:16" ht="24" hidden="1" x14ac:dyDescent="0.25">
      <c r="A90" s="38">
        <v>2221</v>
      </c>
      <c r="B90" s="57" t="s">
        <v>289</v>
      </c>
      <c r="C90" s="58">
        <f t="shared" si="98"/>
        <v>0</v>
      </c>
      <c r="D90" s="225">
        <v>0</v>
      </c>
      <c r="E90" s="446"/>
      <c r="F90" s="404">
        <f t="shared" ref="F90:F94" si="107">D90+E90</f>
        <v>0</v>
      </c>
      <c r="G90" s="225"/>
      <c r="H90" s="257"/>
      <c r="I90" s="114">
        <f t="shared" ref="I90:I94" si="108">G90+H90</f>
        <v>0</v>
      </c>
      <c r="J90" s="257"/>
      <c r="K90" s="60"/>
      <c r="L90" s="114">
        <f t="shared" ref="L90:L94" si="109">J90+K90</f>
        <v>0</v>
      </c>
      <c r="M90" s="320"/>
      <c r="N90" s="60"/>
      <c r="O90" s="114">
        <f t="shared" ref="O90:O94" si="110">M90+N90</f>
        <v>0</v>
      </c>
      <c r="P90" s="111"/>
    </row>
    <row r="91" spans="1:16" hidden="1" x14ac:dyDescent="0.25">
      <c r="A91" s="38">
        <v>2222</v>
      </c>
      <c r="B91" s="57" t="s">
        <v>78</v>
      </c>
      <c r="C91" s="58">
        <f t="shared" si="98"/>
        <v>0</v>
      </c>
      <c r="D91" s="225">
        <v>0</v>
      </c>
      <c r="E91" s="446"/>
      <c r="F91" s="404">
        <f t="shared" si="107"/>
        <v>0</v>
      </c>
      <c r="G91" s="225"/>
      <c r="H91" s="257"/>
      <c r="I91" s="114">
        <f t="shared" si="108"/>
        <v>0</v>
      </c>
      <c r="J91" s="257"/>
      <c r="K91" s="60"/>
      <c r="L91" s="114">
        <f t="shared" si="109"/>
        <v>0</v>
      </c>
      <c r="M91" s="320"/>
      <c r="N91" s="60"/>
      <c r="O91" s="114">
        <f t="shared" si="110"/>
        <v>0</v>
      </c>
      <c r="P91" s="111"/>
    </row>
    <row r="92" spans="1:16" hidden="1" x14ac:dyDescent="0.25">
      <c r="A92" s="38">
        <v>2223</v>
      </c>
      <c r="B92" s="57" t="s">
        <v>79</v>
      </c>
      <c r="C92" s="58">
        <f t="shared" si="98"/>
        <v>0</v>
      </c>
      <c r="D92" s="225">
        <v>0</v>
      </c>
      <c r="E92" s="446"/>
      <c r="F92" s="404">
        <f t="shared" si="107"/>
        <v>0</v>
      </c>
      <c r="G92" s="225"/>
      <c r="H92" s="257"/>
      <c r="I92" s="114">
        <f t="shared" si="108"/>
        <v>0</v>
      </c>
      <c r="J92" s="257"/>
      <c r="K92" s="60"/>
      <c r="L92" s="114">
        <f t="shared" si="109"/>
        <v>0</v>
      </c>
      <c r="M92" s="320"/>
      <c r="N92" s="60"/>
      <c r="O92" s="114">
        <f t="shared" si="110"/>
        <v>0</v>
      </c>
      <c r="P92" s="111"/>
    </row>
    <row r="93" spans="1:16" ht="48" hidden="1" x14ac:dyDescent="0.25">
      <c r="A93" s="38">
        <v>2224</v>
      </c>
      <c r="B93" s="57" t="s">
        <v>299</v>
      </c>
      <c r="C93" s="58">
        <f t="shared" si="98"/>
        <v>0</v>
      </c>
      <c r="D93" s="225">
        <v>0</v>
      </c>
      <c r="E93" s="446"/>
      <c r="F93" s="404">
        <f t="shared" si="107"/>
        <v>0</v>
      </c>
      <c r="G93" s="225"/>
      <c r="H93" s="257"/>
      <c r="I93" s="114">
        <f t="shared" si="108"/>
        <v>0</v>
      </c>
      <c r="J93" s="257"/>
      <c r="K93" s="60"/>
      <c r="L93" s="114">
        <f t="shared" si="109"/>
        <v>0</v>
      </c>
      <c r="M93" s="320"/>
      <c r="N93" s="60"/>
      <c r="O93" s="114">
        <f t="shared" si="110"/>
        <v>0</v>
      </c>
      <c r="P93" s="111"/>
    </row>
    <row r="94" spans="1:16" ht="24" hidden="1" x14ac:dyDescent="0.25">
      <c r="A94" s="38">
        <v>2229</v>
      </c>
      <c r="B94" s="57" t="s">
        <v>80</v>
      </c>
      <c r="C94" s="58">
        <f t="shared" si="98"/>
        <v>0</v>
      </c>
      <c r="D94" s="225">
        <v>0</v>
      </c>
      <c r="E94" s="446"/>
      <c r="F94" s="404">
        <f t="shared" si="107"/>
        <v>0</v>
      </c>
      <c r="G94" s="225"/>
      <c r="H94" s="257"/>
      <c r="I94" s="114">
        <f t="shared" si="108"/>
        <v>0</v>
      </c>
      <c r="J94" s="257"/>
      <c r="K94" s="60"/>
      <c r="L94" s="114">
        <f t="shared" si="109"/>
        <v>0</v>
      </c>
      <c r="M94" s="320"/>
      <c r="N94" s="60"/>
      <c r="O94" s="114">
        <f t="shared" si="110"/>
        <v>0</v>
      </c>
      <c r="P94" s="111"/>
    </row>
    <row r="95" spans="1:16" ht="36" hidden="1" x14ac:dyDescent="0.25">
      <c r="A95" s="112">
        <v>2230</v>
      </c>
      <c r="B95" s="57" t="s">
        <v>81</v>
      </c>
      <c r="C95" s="58">
        <f t="shared" si="98"/>
        <v>0</v>
      </c>
      <c r="D95" s="226">
        <f>SUM(D96:D102)</f>
        <v>0</v>
      </c>
      <c r="E95" s="447">
        <f t="shared" ref="E95:F95" si="111">SUM(E96:E102)</f>
        <v>0</v>
      </c>
      <c r="F95" s="404">
        <f t="shared" si="111"/>
        <v>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v>0</v>
      </c>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v>0</v>
      </c>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v>0</v>
      </c>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v>0</v>
      </c>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v>0</v>
      </c>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v>0</v>
      </c>
      <c r="E101" s="446"/>
      <c r="F101" s="404">
        <f t="shared" si="115"/>
        <v>0</v>
      </c>
      <c r="G101" s="225"/>
      <c r="H101" s="257"/>
      <c r="I101" s="114">
        <f t="shared" si="116"/>
        <v>0</v>
      </c>
      <c r="J101" s="257"/>
      <c r="K101" s="60"/>
      <c r="L101" s="114">
        <f t="shared" si="117"/>
        <v>0</v>
      </c>
      <c r="M101" s="320"/>
      <c r="N101" s="60"/>
      <c r="O101" s="114">
        <f t="shared" si="118"/>
        <v>0</v>
      </c>
      <c r="P101" s="111"/>
    </row>
    <row r="102" spans="1:16" ht="24" hidden="1" x14ac:dyDescent="0.25">
      <c r="A102" s="38">
        <v>2239</v>
      </c>
      <c r="B102" s="57" t="s">
        <v>88</v>
      </c>
      <c r="C102" s="58">
        <f t="shared" si="98"/>
        <v>0</v>
      </c>
      <c r="D102" s="225">
        <v>0</v>
      </c>
      <c r="E102" s="446"/>
      <c r="F102" s="404">
        <f t="shared" si="115"/>
        <v>0</v>
      </c>
      <c r="G102" s="225"/>
      <c r="H102" s="257"/>
      <c r="I102" s="114">
        <f t="shared" si="116"/>
        <v>0</v>
      </c>
      <c r="J102" s="257"/>
      <c r="K102" s="60"/>
      <c r="L102" s="114">
        <f t="shared" si="117"/>
        <v>0</v>
      </c>
      <c r="M102" s="320"/>
      <c r="N102" s="60"/>
      <c r="O102" s="114">
        <f t="shared" si="118"/>
        <v>0</v>
      </c>
      <c r="P102" s="111"/>
    </row>
    <row r="103" spans="1:16" ht="36" x14ac:dyDescent="0.25">
      <c r="A103" s="112">
        <v>2240</v>
      </c>
      <c r="B103" s="57" t="s">
        <v>89</v>
      </c>
      <c r="C103" s="58">
        <f t="shared" si="98"/>
        <v>5700</v>
      </c>
      <c r="D103" s="226">
        <f>SUM(D104:D111)</f>
        <v>5700</v>
      </c>
      <c r="E103" s="447">
        <f t="shared" ref="E103:F103" si="119">SUM(E104:E111)</f>
        <v>0</v>
      </c>
      <c r="F103" s="404">
        <f t="shared" si="119"/>
        <v>5700</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x14ac:dyDescent="0.25">
      <c r="A104" s="38">
        <v>2241</v>
      </c>
      <c r="B104" s="57" t="s">
        <v>90</v>
      </c>
      <c r="C104" s="58">
        <f t="shared" si="98"/>
        <v>5700</v>
      </c>
      <c r="D104" s="225">
        <v>5700</v>
      </c>
      <c r="E104" s="446">
        <f>-5700+5700</f>
        <v>0</v>
      </c>
      <c r="F104" s="404">
        <f t="shared" ref="F104:F111" si="123">D104+E104</f>
        <v>5700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v>0</v>
      </c>
      <c r="E105" s="446"/>
      <c r="F105" s="404">
        <f t="shared" si="123"/>
        <v>0</v>
      </c>
      <c r="G105" s="225"/>
      <c r="H105" s="257"/>
      <c r="I105" s="114">
        <f t="shared" si="124"/>
        <v>0</v>
      </c>
      <c r="J105" s="257"/>
      <c r="K105" s="60"/>
      <c r="L105" s="114">
        <f t="shared" si="125"/>
        <v>0</v>
      </c>
      <c r="M105" s="320"/>
      <c r="N105" s="60"/>
      <c r="O105" s="114">
        <f t="shared" si="126"/>
        <v>0</v>
      </c>
      <c r="P105" s="111"/>
    </row>
    <row r="106" spans="1:16" ht="24" hidden="1" x14ac:dyDescent="0.25">
      <c r="A106" s="38">
        <v>2243</v>
      </c>
      <c r="B106" s="57" t="s">
        <v>92</v>
      </c>
      <c r="C106" s="58">
        <f t="shared" si="98"/>
        <v>0</v>
      </c>
      <c r="D106" s="225">
        <v>0</v>
      </c>
      <c r="E106" s="446"/>
      <c r="F106" s="404">
        <f t="shared" si="123"/>
        <v>0</v>
      </c>
      <c r="G106" s="225"/>
      <c r="H106" s="257"/>
      <c r="I106" s="114">
        <f t="shared" si="124"/>
        <v>0</v>
      </c>
      <c r="J106" s="257"/>
      <c r="K106" s="60"/>
      <c r="L106" s="114">
        <f t="shared" si="125"/>
        <v>0</v>
      </c>
      <c r="M106" s="320"/>
      <c r="N106" s="60"/>
      <c r="O106" s="114">
        <f t="shared" si="126"/>
        <v>0</v>
      </c>
      <c r="P106" s="111"/>
    </row>
    <row r="107" spans="1:16" hidden="1" x14ac:dyDescent="0.25">
      <c r="A107" s="38">
        <v>2244</v>
      </c>
      <c r="B107" s="57" t="s">
        <v>93</v>
      </c>
      <c r="C107" s="58">
        <f t="shared" si="98"/>
        <v>0</v>
      </c>
      <c r="D107" s="225">
        <v>0</v>
      </c>
      <c r="E107" s="446"/>
      <c r="F107" s="404">
        <f t="shared" si="123"/>
        <v>0</v>
      </c>
      <c r="G107" s="225"/>
      <c r="H107" s="257"/>
      <c r="I107" s="114">
        <f t="shared" si="124"/>
        <v>0</v>
      </c>
      <c r="J107" s="257"/>
      <c r="K107" s="60"/>
      <c r="L107" s="114">
        <f t="shared" si="125"/>
        <v>0</v>
      </c>
      <c r="M107" s="320"/>
      <c r="N107" s="60"/>
      <c r="O107" s="114">
        <f t="shared" si="126"/>
        <v>0</v>
      </c>
      <c r="P107" s="111"/>
    </row>
    <row r="108" spans="1:16" ht="24" hidden="1" x14ac:dyDescent="0.25">
      <c r="A108" s="38">
        <v>2246</v>
      </c>
      <c r="B108" s="57" t="s">
        <v>94</v>
      </c>
      <c r="C108" s="58">
        <f t="shared" si="98"/>
        <v>0</v>
      </c>
      <c r="D108" s="225">
        <v>0</v>
      </c>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v>0</v>
      </c>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v>0</v>
      </c>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5">
      <c r="A111" s="38">
        <v>2249</v>
      </c>
      <c r="B111" s="57" t="s">
        <v>96</v>
      </c>
      <c r="C111" s="58">
        <f t="shared" si="98"/>
        <v>0</v>
      </c>
      <c r="D111" s="225">
        <v>0</v>
      </c>
      <c r="E111" s="446"/>
      <c r="F111" s="404">
        <f t="shared" si="123"/>
        <v>0</v>
      </c>
      <c r="G111" s="225"/>
      <c r="H111" s="257"/>
      <c r="I111" s="114">
        <f t="shared" si="124"/>
        <v>0</v>
      </c>
      <c r="J111" s="257"/>
      <c r="K111" s="60"/>
      <c r="L111" s="114">
        <f t="shared" si="125"/>
        <v>0</v>
      </c>
      <c r="M111" s="320"/>
      <c r="N111" s="60"/>
      <c r="O111" s="114">
        <f t="shared" si="126"/>
        <v>0</v>
      </c>
      <c r="P111" s="111"/>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v>0</v>
      </c>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v>0</v>
      </c>
      <c r="E114" s="446"/>
      <c r="F114" s="404">
        <f t="shared" si="131"/>
        <v>0</v>
      </c>
      <c r="G114" s="225"/>
      <c r="H114" s="257"/>
      <c r="I114" s="114">
        <f t="shared" si="132"/>
        <v>0</v>
      </c>
      <c r="J114" s="257"/>
      <c r="K114" s="60"/>
      <c r="L114" s="114">
        <f t="shared" si="133"/>
        <v>0</v>
      </c>
      <c r="M114" s="320"/>
      <c r="N114" s="60"/>
      <c r="O114" s="114">
        <f t="shared" si="134"/>
        <v>0</v>
      </c>
      <c r="P114" s="111"/>
    </row>
    <row r="115" spans="1:16" ht="24" hidden="1" x14ac:dyDescent="0.25">
      <c r="A115" s="38">
        <v>2259</v>
      </c>
      <c r="B115" s="57" t="s">
        <v>100</v>
      </c>
      <c r="C115" s="58">
        <f t="shared" si="98"/>
        <v>0</v>
      </c>
      <c r="D115" s="225">
        <v>0</v>
      </c>
      <c r="E115" s="446"/>
      <c r="F115" s="404">
        <f t="shared" si="131"/>
        <v>0</v>
      </c>
      <c r="G115" s="225"/>
      <c r="H115" s="257"/>
      <c r="I115" s="114">
        <f t="shared" si="132"/>
        <v>0</v>
      </c>
      <c r="J115" s="257"/>
      <c r="K115" s="60"/>
      <c r="L115" s="114">
        <f t="shared" si="133"/>
        <v>0</v>
      </c>
      <c r="M115" s="320"/>
      <c r="N115" s="60"/>
      <c r="O115" s="114">
        <f t="shared" si="134"/>
        <v>0</v>
      </c>
      <c r="P115" s="111"/>
    </row>
    <row r="116" spans="1:16" hidden="1" x14ac:dyDescent="0.25">
      <c r="A116" s="112">
        <v>2260</v>
      </c>
      <c r="B116" s="57" t="s">
        <v>101</v>
      </c>
      <c r="C116" s="58">
        <f t="shared" si="98"/>
        <v>0</v>
      </c>
      <c r="D116" s="226">
        <f>SUM(D117:D121)</f>
        <v>0</v>
      </c>
      <c r="E116" s="447">
        <f t="shared" ref="E116:F116" si="135">SUM(E117:E121)</f>
        <v>0</v>
      </c>
      <c r="F116" s="404">
        <f t="shared" si="135"/>
        <v>0</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v>0</v>
      </c>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v>0</v>
      </c>
      <c r="E118" s="446"/>
      <c r="F118" s="404">
        <f t="shared" si="139"/>
        <v>0</v>
      </c>
      <c r="G118" s="225"/>
      <c r="H118" s="257"/>
      <c r="I118" s="114">
        <f t="shared" si="140"/>
        <v>0</v>
      </c>
      <c r="J118" s="257"/>
      <c r="K118" s="60"/>
      <c r="L118" s="114">
        <f t="shared" si="141"/>
        <v>0</v>
      </c>
      <c r="M118" s="320"/>
      <c r="N118" s="60"/>
      <c r="O118" s="114">
        <f t="shared" si="142"/>
        <v>0</v>
      </c>
      <c r="P118" s="111"/>
    </row>
    <row r="119" spans="1:16" hidden="1" x14ac:dyDescent="0.25">
      <c r="A119" s="38">
        <v>2263</v>
      </c>
      <c r="B119" s="57" t="s">
        <v>104</v>
      </c>
      <c r="C119" s="58">
        <f t="shared" si="98"/>
        <v>0</v>
      </c>
      <c r="D119" s="225">
        <v>0</v>
      </c>
      <c r="E119" s="446"/>
      <c r="F119" s="404">
        <f t="shared" si="139"/>
        <v>0</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v>0</v>
      </c>
      <c r="E120" s="446"/>
      <c r="F120" s="404">
        <f t="shared" si="139"/>
        <v>0</v>
      </c>
      <c r="G120" s="225"/>
      <c r="H120" s="257"/>
      <c r="I120" s="114">
        <f t="shared" si="140"/>
        <v>0</v>
      </c>
      <c r="J120" s="257"/>
      <c r="K120" s="60"/>
      <c r="L120" s="114">
        <f t="shared" si="141"/>
        <v>0</v>
      </c>
      <c r="M120" s="320"/>
      <c r="N120" s="60"/>
      <c r="O120" s="114">
        <f t="shared" si="142"/>
        <v>0</v>
      </c>
      <c r="P120" s="111"/>
    </row>
    <row r="121" spans="1:16" hidden="1" x14ac:dyDescent="0.25">
      <c r="A121" s="38">
        <v>2269</v>
      </c>
      <c r="B121" s="57" t="s">
        <v>106</v>
      </c>
      <c r="C121" s="58">
        <f t="shared" si="98"/>
        <v>0</v>
      </c>
      <c r="D121" s="225">
        <v>0</v>
      </c>
      <c r="E121" s="446"/>
      <c r="F121" s="404">
        <f t="shared" si="139"/>
        <v>0</v>
      </c>
      <c r="G121" s="225"/>
      <c r="H121" s="257"/>
      <c r="I121" s="114">
        <f t="shared" si="140"/>
        <v>0</v>
      </c>
      <c r="J121" s="257"/>
      <c r="K121" s="60"/>
      <c r="L121" s="114">
        <f t="shared" si="141"/>
        <v>0</v>
      </c>
      <c r="M121" s="320"/>
      <c r="N121" s="60"/>
      <c r="O121" s="114">
        <f t="shared" si="142"/>
        <v>0</v>
      </c>
      <c r="P121" s="111"/>
    </row>
    <row r="122" spans="1:16" hidden="1" x14ac:dyDescent="0.25">
      <c r="A122" s="112">
        <v>2270</v>
      </c>
      <c r="B122" s="57" t="s">
        <v>107</v>
      </c>
      <c r="C122" s="58">
        <f t="shared" si="98"/>
        <v>0</v>
      </c>
      <c r="D122" s="226">
        <f>SUM(D123:D127)</f>
        <v>0</v>
      </c>
      <c r="E122" s="447">
        <f t="shared" ref="E122:F122" si="143">SUM(E123:E127)</f>
        <v>0</v>
      </c>
      <c r="F122" s="404">
        <f t="shared" si="143"/>
        <v>0</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v>0</v>
      </c>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v>0</v>
      </c>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5">
      <c r="A125" s="38">
        <v>2275</v>
      </c>
      <c r="B125" s="57" t="s">
        <v>109</v>
      </c>
      <c r="C125" s="58">
        <f t="shared" si="98"/>
        <v>0</v>
      </c>
      <c r="D125" s="225">
        <v>0</v>
      </c>
      <c r="E125" s="446"/>
      <c r="F125" s="404">
        <f t="shared" si="147"/>
        <v>0</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v>0</v>
      </c>
      <c r="E126" s="446"/>
      <c r="F126" s="404">
        <f t="shared" si="147"/>
        <v>0</v>
      </c>
      <c r="G126" s="225"/>
      <c r="H126" s="257"/>
      <c r="I126" s="114">
        <f t="shared" si="148"/>
        <v>0</v>
      </c>
      <c r="J126" s="257"/>
      <c r="K126" s="60"/>
      <c r="L126" s="114">
        <f t="shared" si="149"/>
        <v>0</v>
      </c>
      <c r="M126" s="320"/>
      <c r="N126" s="60"/>
      <c r="O126" s="114">
        <f t="shared" si="150"/>
        <v>0</v>
      </c>
      <c r="P126" s="111"/>
    </row>
    <row r="127" spans="1:16" ht="24" hidden="1" x14ac:dyDescent="0.25">
      <c r="A127" s="38">
        <v>2279</v>
      </c>
      <c r="B127" s="57" t="s">
        <v>111</v>
      </c>
      <c r="C127" s="58">
        <f t="shared" si="98"/>
        <v>0</v>
      </c>
      <c r="D127" s="225">
        <v>0</v>
      </c>
      <c r="E127" s="446"/>
      <c r="F127" s="404">
        <f t="shared" si="147"/>
        <v>0</v>
      </c>
      <c r="G127" s="225"/>
      <c r="H127" s="257"/>
      <c r="I127" s="114">
        <f t="shared" si="148"/>
        <v>0</v>
      </c>
      <c r="J127" s="257"/>
      <c r="K127" s="60"/>
      <c r="L127" s="114">
        <f t="shared" si="149"/>
        <v>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v>0</v>
      </c>
      <c r="E129" s="446"/>
      <c r="F129" s="404">
        <f>D129+E129</f>
        <v>0</v>
      </c>
      <c r="G129" s="225"/>
      <c r="H129" s="257"/>
      <c r="I129" s="114">
        <f>G129+H129</f>
        <v>0</v>
      </c>
      <c r="J129" s="257"/>
      <c r="K129" s="60"/>
      <c r="L129" s="114">
        <f>J129+K129</f>
        <v>0</v>
      </c>
      <c r="M129" s="320"/>
      <c r="N129" s="60"/>
      <c r="O129" s="114">
        <f>M129+N129</f>
        <v>0</v>
      </c>
      <c r="P129" s="111"/>
    </row>
    <row r="130" spans="1:16" ht="38.25" hidden="1" customHeight="1" x14ac:dyDescent="0.25">
      <c r="A130" s="45">
        <v>2300</v>
      </c>
      <c r="B130" s="105" t="s">
        <v>113</v>
      </c>
      <c r="C130" s="46">
        <f t="shared" si="98"/>
        <v>0</v>
      </c>
      <c r="D130" s="223">
        <f>SUM(D131,D136,D140,D141,D144,D151,D159,D160,D163)</f>
        <v>0</v>
      </c>
      <c r="E130" s="441">
        <f t="shared" ref="E130:F130" si="152">SUM(E131,E136,E140,E141,E144,E151,E159,E160,E163)</f>
        <v>0</v>
      </c>
      <c r="F130" s="408">
        <f t="shared" si="152"/>
        <v>0</v>
      </c>
      <c r="G130" s="223">
        <f>SUM(G131,G136,G140,G141,G144,G151,G159,G160,G163)</f>
        <v>0</v>
      </c>
      <c r="H130" s="106">
        <f t="shared" ref="H130:I130" si="153">SUM(H131,H136,H140,H141,H144,H151,H159,H160,H163)</f>
        <v>0</v>
      </c>
      <c r="I130" s="117">
        <f t="shared" si="153"/>
        <v>0</v>
      </c>
      <c r="J130" s="106">
        <f>SUM(J131,J136,J140,J141,J144,J151,J159,J160,J163)</f>
        <v>0</v>
      </c>
      <c r="K130" s="50">
        <f t="shared" ref="K130:L130" si="154">SUM(K131,K136,K140,K141,K144,K151,K159,K160,K163)</f>
        <v>0</v>
      </c>
      <c r="L130" s="117">
        <f t="shared" si="154"/>
        <v>0</v>
      </c>
      <c r="M130" s="46">
        <f>SUM(M131,M136,M140,M141,M144,M151,M159,M160,M163)</f>
        <v>0</v>
      </c>
      <c r="N130" s="50">
        <f t="shared" ref="N130:O130" si="155">SUM(N131,N136,N140,N141,N144,N151,N159,N160,N163)</f>
        <v>0</v>
      </c>
      <c r="O130" s="117">
        <f t="shared" si="155"/>
        <v>0</v>
      </c>
      <c r="P130" s="122"/>
    </row>
    <row r="131" spans="1:16" ht="24" hidden="1" x14ac:dyDescent="0.25">
      <c r="A131" s="736">
        <v>2310</v>
      </c>
      <c r="B131" s="52" t="s">
        <v>114</v>
      </c>
      <c r="C131" s="53">
        <f t="shared" si="98"/>
        <v>0</v>
      </c>
      <c r="D131" s="228">
        <f t="shared" ref="D131:O131" si="156">SUM(D132:D135)</f>
        <v>0</v>
      </c>
      <c r="E131" s="449">
        <f t="shared" si="156"/>
        <v>0</v>
      </c>
      <c r="F131" s="445">
        <f t="shared" si="156"/>
        <v>0</v>
      </c>
      <c r="G131" s="228">
        <f t="shared" si="156"/>
        <v>0</v>
      </c>
      <c r="H131" s="259">
        <f t="shared" si="156"/>
        <v>0</v>
      </c>
      <c r="I131" s="119">
        <f t="shared" si="156"/>
        <v>0</v>
      </c>
      <c r="J131" s="259">
        <f t="shared" si="156"/>
        <v>0</v>
      </c>
      <c r="K131" s="118">
        <f t="shared" si="156"/>
        <v>0</v>
      </c>
      <c r="L131" s="119">
        <f t="shared" si="156"/>
        <v>0</v>
      </c>
      <c r="M131" s="53">
        <f t="shared" si="156"/>
        <v>0</v>
      </c>
      <c r="N131" s="118">
        <f t="shared" si="156"/>
        <v>0</v>
      </c>
      <c r="O131" s="119">
        <f t="shared" si="156"/>
        <v>0</v>
      </c>
      <c r="P131" s="110"/>
    </row>
    <row r="132" spans="1:16" hidden="1" x14ac:dyDescent="0.25">
      <c r="A132" s="38">
        <v>2311</v>
      </c>
      <c r="B132" s="57" t="s">
        <v>115</v>
      </c>
      <c r="C132" s="58">
        <f t="shared" si="98"/>
        <v>0</v>
      </c>
      <c r="D132" s="225">
        <v>0</v>
      </c>
      <c r="E132" s="446"/>
      <c r="F132" s="404">
        <f t="shared" ref="F132:F135" si="157">D132+E132</f>
        <v>0</v>
      </c>
      <c r="G132" s="225"/>
      <c r="H132" s="257"/>
      <c r="I132" s="114">
        <f t="shared" ref="I132:I135" si="158">G132+H132</f>
        <v>0</v>
      </c>
      <c r="J132" s="257"/>
      <c r="K132" s="60"/>
      <c r="L132" s="114">
        <f t="shared" ref="L132:L135" si="159">J132+K132</f>
        <v>0</v>
      </c>
      <c r="M132" s="320"/>
      <c r="N132" s="60"/>
      <c r="O132" s="114">
        <f t="shared" ref="O132:O135" si="160">M132+N132</f>
        <v>0</v>
      </c>
      <c r="P132" s="111"/>
    </row>
    <row r="133" spans="1:16" hidden="1" x14ac:dyDescent="0.25">
      <c r="A133" s="38">
        <v>2312</v>
      </c>
      <c r="B133" s="57" t="s">
        <v>116</v>
      </c>
      <c r="C133" s="58">
        <f t="shared" si="98"/>
        <v>0</v>
      </c>
      <c r="D133" s="225">
        <v>0</v>
      </c>
      <c r="E133" s="446"/>
      <c r="F133" s="404">
        <f t="shared" si="157"/>
        <v>0</v>
      </c>
      <c r="G133" s="225"/>
      <c r="H133" s="257"/>
      <c r="I133" s="114">
        <f t="shared" si="158"/>
        <v>0</v>
      </c>
      <c r="J133" s="257"/>
      <c r="K133" s="60"/>
      <c r="L133" s="114">
        <f t="shared" si="159"/>
        <v>0</v>
      </c>
      <c r="M133" s="320"/>
      <c r="N133" s="60"/>
      <c r="O133" s="114">
        <f t="shared" si="160"/>
        <v>0</v>
      </c>
      <c r="P133" s="111"/>
    </row>
    <row r="134" spans="1:16" hidden="1" x14ac:dyDescent="0.25">
      <c r="A134" s="38">
        <v>2313</v>
      </c>
      <c r="B134" s="57" t="s">
        <v>117</v>
      </c>
      <c r="C134" s="58">
        <f t="shared" si="98"/>
        <v>0</v>
      </c>
      <c r="D134" s="225">
        <v>0</v>
      </c>
      <c r="E134" s="446"/>
      <c r="F134" s="404">
        <f t="shared" si="157"/>
        <v>0</v>
      </c>
      <c r="G134" s="225"/>
      <c r="H134" s="257"/>
      <c r="I134" s="114">
        <f t="shared" si="158"/>
        <v>0</v>
      </c>
      <c r="J134" s="257"/>
      <c r="K134" s="60"/>
      <c r="L134" s="114">
        <f t="shared" si="159"/>
        <v>0</v>
      </c>
      <c r="M134" s="320"/>
      <c r="N134" s="60"/>
      <c r="O134" s="114">
        <f t="shared" si="160"/>
        <v>0</v>
      </c>
      <c r="P134" s="111"/>
    </row>
    <row r="135" spans="1:16" ht="36" hidden="1" customHeight="1" x14ac:dyDescent="0.25">
      <c r="A135" s="38">
        <v>2314</v>
      </c>
      <c r="B135" s="57" t="s">
        <v>291</v>
      </c>
      <c r="C135" s="58">
        <f t="shared" si="98"/>
        <v>0</v>
      </c>
      <c r="D135" s="225">
        <v>0</v>
      </c>
      <c r="E135" s="446"/>
      <c r="F135" s="404">
        <f t="shared" si="157"/>
        <v>0</v>
      </c>
      <c r="G135" s="225"/>
      <c r="H135" s="257"/>
      <c r="I135" s="114">
        <f t="shared" si="158"/>
        <v>0</v>
      </c>
      <c r="J135" s="257"/>
      <c r="K135" s="60"/>
      <c r="L135" s="114">
        <f t="shared" si="159"/>
        <v>0</v>
      </c>
      <c r="M135" s="320"/>
      <c r="N135" s="60"/>
      <c r="O135" s="114">
        <f t="shared" si="160"/>
        <v>0</v>
      </c>
      <c r="P135" s="111"/>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v>0</v>
      </c>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hidden="1" x14ac:dyDescent="0.25">
      <c r="A138" s="38">
        <v>2322</v>
      </c>
      <c r="B138" s="57" t="s">
        <v>120</v>
      </c>
      <c r="C138" s="58">
        <f t="shared" si="98"/>
        <v>0</v>
      </c>
      <c r="D138" s="225">
        <v>0</v>
      </c>
      <c r="E138" s="446"/>
      <c r="F138" s="404">
        <f t="shared" si="165"/>
        <v>0</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v>0</v>
      </c>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v>0</v>
      </c>
      <c r="E140" s="446"/>
      <c r="F140" s="404">
        <f t="shared" si="165"/>
        <v>0</v>
      </c>
      <c r="G140" s="225"/>
      <c r="H140" s="257"/>
      <c r="I140" s="114">
        <f t="shared" si="166"/>
        <v>0</v>
      </c>
      <c r="J140" s="257"/>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v>0</v>
      </c>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v>0</v>
      </c>
      <c r="E143" s="446"/>
      <c r="F143" s="404">
        <f t="shared" si="173"/>
        <v>0</v>
      </c>
      <c r="G143" s="225"/>
      <c r="H143" s="257"/>
      <c r="I143" s="114">
        <f t="shared" si="174"/>
        <v>0</v>
      </c>
      <c r="J143" s="257"/>
      <c r="K143" s="60"/>
      <c r="L143" s="114">
        <f t="shared" si="175"/>
        <v>0</v>
      </c>
      <c r="M143" s="320"/>
      <c r="N143" s="60"/>
      <c r="O143" s="114">
        <f t="shared" si="176"/>
        <v>0</v>
      </c>
      <c r="P143" s="111"/>
    </row>
    <row r="144" spans="1:16" ht="24" hidden="1" x14ac:dyDescent="0.25">
      <c r="A144" s="107">
        <v>2350</v>
      </c>
      <c r="B144" s="78" t="s">
        <v>125</v>
      </c>
      <c r="C144" s="84">
        <f t="shared" si="98"/>
        <v>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0</v>
      </c>
      <c r="K144" s="108">
        <f t="shared" ref="K144:L144" si="179">SUM(K145:K150)</f>
        <v>0</v>
      </c>
      <c r="L144" s="109">
        <f t="shared" si="179"/>
        <v>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v>0</v>
      </c>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hidden="1" x14ac:dyDescent="0.25">
      <c r="A146" s="38">
        <v>2352</v>
      </c>
      <c r="B146" s="57" t="s">
        <v>127</v>
      </c>
      <c r="C146" s="58">
        <f t="shared" si="98"/>
        <v>0</v>
      </c>
      <c r="D146" s="225">
        <v>0</v>
      </c>
      <c r="E146" s="446"/>
      <c r="F146" s="404">
        <f t="shared" si="181"/>
        <v>0</v>
      </c>
      <c r="G146" s="225"/>
      <c r="H146" s="257"/>
      <c r="I146" s="114">
        <f t="shared" si="182"/>
        <v>0</v>
      </c>
      <c r="J146" s="257"/>
      <c r="K146" s="60"/>
      <c r="L146" s="114">
        <f t="shared" si="183"/>
        <v>0</v>
      </c>
      <c r="M146" s="320"/>
      <c r="N146" s="60"/>
      <c r="O146" s="114">
        <f t="shared" si="184"/>
        <v>0</v>
      </c>
      <c r="P146" s="111"/>
    </row>
    <row r="147" spans="1:16" ht="24" hidden="1" x14ac:dyDescent="0.25">
      <c r="A147" s="38">
        <v>2353</v>
      </c>
      <c r="B147" s="57" t="s">
        <v>128</v>
      </c>
      <c r="C147" s="58">
        <f t="shared" si="98"/>
        <v>0</v>
      </c>
      <c r="D147" s="225">
        <v>0</v>
      </c>
      <c r="E147" s="446"/>
      <c r="F147" s="404">
        <f t="shared" si="181"/>
        <v>0</v>
      </c>
      <c r="G147" s="225"/>
      <c r="H147" s="257"/>
      <c r="I147" s="114">
        <f t="shared" si="182"/>
        <v>0</v>
      </c>
      <c r="J147" s="257"/>
      <c r="K147" s="60"/>
      <c r="L147" s="114">
        <f t="shared" si="183"/>
        <v>0</v>
      </c>
      <c r="M147" s="320"/>
      <c r="N147" s="60"/>
      <c r="O147" s="114">
        <f t="shared" si="184"/>
        <v>0</v>
      </c>
      <c r="P147" s="111"/>
    </row>
    <row r="148" spans="1:16" ht="24" hidden="1" x14ac:dyDescent="0.25">
      <c r="A148" s="38">
        <v>2354</v>
      </c>
      <c r="B148" s="57" t="s">
        <v>129</v>
      </c>
      <c r="C148" s="58">
        <f t="shared" si="98"/>
        <v>0</v>
      </c>
      <c r="D148" s="225">
        <v>0</v>
      </c>
      <c r="E148" s="446"/>
      <c r="F148" s="404">
        <f t="shared" si="181"/>
        <v>0</v>
      </c>
      <c r="G148" s="225"/>
      <c r="H148" s="257"/>
      <c r="I148" s="114">
        <f t="shared" si="182"/>
        <v>0</v>
      </c>
      <c r="J148" s="257"/>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v>0</v>
      </c>
      <c r="E149" s="446"/>
      <c r="F149" s="404">
        <f t="shared" si="181"/>
        <v>0</v>
      </c>
      <c r="G149" s="225"/>
      <c r="H149" s="257"/>
      <c r="I149" s="114">
        <f t="shared" si="182"/>
        <v>0</v>
      </c>
      <c r="J149" s="257"/>
      <c r="K149" s="60"/>
      <c r="L149" s="114">
        <f t="shared" si="183"/>
        <v>0</v>
      </c>
      <c r="M149" s="320"/>
      <c r="N149" s="60"/>
      <c r="O149" s="114">
        <f t="shared" si="184"/>
        <v>0</v>
      </c>
      <c r="P149" s="111"/>
    </row>
    <row r="150" spans="1:16" ht="24" hidden="1" x14ac:dyDescent="0.25">
      <c r="A150" s="38">
        <v>2359</v>
      </c>
      <c r="B150" s="57" t="s">
        <v>131</v>
      </c>
      <c r="C150" s="58">
        <f t="shared" si="185"/>
        <v>0</v>
      </c>
      <c r="D150" s="225">
        <v>0</v>
      </c>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v>0</v>
      </c>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v>0</v>
      </c>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v>0</v>
      </c>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v>0</v>
      </c>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v>0</v>
      </c>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v>0</v>
      </c>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v>0</v>
      </c>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5">
      <c r="A159" s="107">
        <v>2370</v>
      </c>
      <c r="B159" s="78" t="s">
        <v>140</v>
      </c>
      <c r="C159" s="84">
        <f t="shared" si="185"/>
        <v>0</v>
      </c>
      <c r="D159" s="227">
        <v>0</v>
      </c>
      <c r="E159" s="448"/>
      <c r="F159" s="443">
        <f t="shared" si="190"/>
        <v>0</v>
      </c>
      <c r="G159" s="227"/>
      <c r="H159" s="258"/>
      <c r="I159" s="109">
        <f t="shared" si="191"/>
        <v>0</v>
      </c>
      <c r="J159" s="258"/>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v>0</v>
      </c>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v>0</v>
      </c>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v>0</v>
      </c>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v>0</v>
      </c>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v>0</v>
      </c>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v>0</v>
      </c>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v>0</v>
      </c>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v>0</v>
      </c>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v>0</v>
      </c>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v>0</v>
      </c>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v>0</v>
      </c>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v>0</v>
      </c>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v>0</v>
      </c>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v>0</v>
      </c>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v>0</v>
      </c>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v>0</v>
      </c>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v>0</v>
      </c>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v>0</v>
      </c>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v>0</v>
      </c>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v>0</v>
      </c>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v>0</v>
      </c>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v>0</v>
      </c>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78547</v>
      </c>
      <c r="D194" s="221">
        <f>SUM(D195,D230,D269)</f>
        <v>74868</v>
      </c>
      <c r="E194" s="437">
        <f t="shared" ref="E194:F194" si="251">SUM(E195,E230,E269)</f>
        <v>3679</v>
      </c>
      <c r="F194" s="438">
        <f t="shared" si="251"/>
        <v>78547</v>
      </c>
      <c r="G194" s="221">
        <f>SUM(G195,G230,G269)</f>
        <v>0</v>
      </c>
      <c r="H194" s="254">
        <f t="shared" ref="H194:I194" si="252">SUM(H195,H230,H269)</f>
        <v>0</v>
      </c>
      <c r="I194" s="100">
        <f t="shared" si="252"/>
        <v>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86"/>
    </row>
    <row r="195" spans="1:16" x14ac:dyDescent="0.25">
      <c r="A195" s="101">
        <v>5000</v>
      </c>
      <c r="B195" s="101" t="s">
        <v>175</v>
      </c>
      <c r="C195" s="102">
        <f t="shared" si="185"/>
        <v>78547</v>
      </c>
      <c r="D195" s="222">
        <f>D196+D204</f>
        <v>74868</v>
      </c>
      <c r="E195" s="439">
        <f t="shared" ref="E195:F195" si="255">E196+E204</f>
        <v>3679</v>
      </c>
      <c r="F195" s="440">
        <f t="shared" si="255"/>
        <v>78547</v>
      </c>
      <c r="G195" s="222">
        <f>G196+G204</f>
        <v>0</v>
      </c>
      <c r="H195" s="255">
        <f t="shared" ref="H195:I195" si="256">H196+H204</f>
        <v>0</v>
      </c>
      <c r="I195" s="104">
        <f t="shared" si="256"/>
        <v>0</v>
      </c>
      <c r="J195" s="255">
        <f>J196+J204</f>
        <v>0</v>
      </c>
      <c r="K195" s="103">
        <f t="shared" ref="K195:L195" si="257">K196+K204</f>
        <v>0</v>
      </c>
      <c r="L195" s="104">
        <f t="shared" si="257"/>
        <v>0</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v>0</v>
      </c>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v>0</v>
      </c>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v>0</v>
      </c>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v>0</v>
      </c>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v>0</v>
      </c>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v>0</v>
      </c>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78547</v>
      </c>
      <c r="D204" s="223">
        <f>D205+D215+D216+D225+D226+D227+D229</f>
        <v>74868</v>
      </c>
      <c r="E204" s="441">
        <f t="shared" ref="E204:F204" si="271">E205+E215+E216+E225+E226+E227+E229</f>
        <v>3679</v>
      </c>
      <c r="F204" s="408">
        <f t="shared" si="271"/>
        <v>78547</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v>0</v>
      </c>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v>0</v>
      </c>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v>0</v>
      </c>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v>0</v>
      </c>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v>0</v>
      </c>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v>0</v>
      </c>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v>0</v>
      </c>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v>0</v>
      </c>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v>0</v>
      </c>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v>0</v>
      </c>
      <c r="E215" s="446"/>
      <c r="F215" s="404">
        <f t="shared" si="279"/>
        <v>0</v>
      </c>
      <c r="G215" s="225"/>
      <c r="H215" s="257"/>
      <c r="I215" s="114">
        <f t="shared" si="280"/>
        <v>0</v>
      </c>
      <c r="J215" s="257"/>
      <c r="K215" s="60"/>
      <c r="L215" s="114">
        <f t="shared" si="281"/>
        <v>0</v>
      </c>
      <c r="M215" s="320"/>
      <c r="N215" s="60"/>
      <c r="O215" s="114">
        <f t="shared" si="282"/>
        <v>0</v>
      </c>
      <c r="P215" s="111"/>
    </row>
    <row r="216" spans="1:16" hidden="1" x14ac:dyDescent="0.25">
      <c r="A216" s="112">
        <v>5230</v>
      </c>
      <c r="B216" s="57" t="s">
        <v>196</v>
      </c>
      <c r="C216" s="58">
        <f t="shared" si="283"/>
        <v>0</v>
      </c>
      <c r="D216" s="226">
        <f>SUM(D217:D224)</f>
        <v>0</v>
      </c>
      <c r="E216" s="447">
        <f t="shared" ref="E216:F216" si="284">SUM(E217:E224)</f>
        <v>0</v>
      </c>
      <c r="F216" s="404">
        <f t="shared" si="284"/>
        <v>0</v>
      </c>
      <c r="G216" s="226">
        <f>SUM(G217:G224)</f>
        <v>0</v>
      </c>
      <c r="H216" s="120">
        <f t="shared" ref="H216:I216" si="285">SUM(H217:H224)</f>
        <v>0</v>
      </c>
      <c r="I216" s="114">
        <f t="shared" si="285"/>
        <v>0</v>
      </c>
      <c r="J216" s="120">
        <f>SUM(J217:J224)</f>
        <v>0</v>
      </c>
      <c r="K216" s="113">
        <f t="shared" ref="K216:L216" si="286">SUM(K217:K224)</f>
        <v>0</v>
      </c>
      <c r="L216" s="114">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v>0</v>
      </c>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v>0</v>
      </c>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5">
      <c r="A219" s="38">
        <v>5233</v>
      </c>
      <c r="B219" s="57" t="s">
        <v>199</v>
      </c>
      <c r="C219" s="58">
        <f t="shared" si="283"/>
        <v>0</v>
      </c>
      <c r="D219" s="225">
        <v>0</v>
      </c>
      <c r="E219" s="446"/>
      <c r="F219" s="404">
        <f t="shared" si="288"/>
        <v>0</v>
      </c>
      <c r="G219" s="225"/>
      <c r="H219" s="257"/>
      <c r="I219" s="114">
        <f t="shared" si="289"/>
        <v>0</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v>0</v>
      </c>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v>0</v>
      </c>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v>0</v>
      </c>
      <c r="E222" s="446"/>
      <c r="F222" s="404">
        <f t="shared" si="288"/>
        <v>0</v>
      </c>
      <c r="G222" s="225"/>
      <c r="H222" s="257"/>
      <c r="I222" s="114">
        <f t="shared" si="289"/>
        <v>0</v>
      </c>
      <c r="J222" s="257"/>
      <c r="K222" s="60"/>
      <c r="L222" s="114">
        <f t="shared" si="290"/>
        <v>0</v>
      </c>
      <c r="M222" s="320"/>
      <c r="N222" s="60"/>
      <c r="O222" s="114">
        <f t="shared" si="291"/>
        <v>0</v>
      </c>
      <c r="P222" s="111"/>
    </row>
    <row r="223" spans="1:16" ht="24" hidden="1" x14ac:dyDescent="0.25">
      <c r="A223" s="38">
        <v>5238</v>
      </c>
      <c r="B223" s="57" t="s">
        <v>203</v>
      </c>
      <c r="C223" s="58">
        <f t="shared" si="283"/>
        <v>0</v>
      </c>
      <c r="D223" s="225">
        <v>0</v>
      </c>
      <c r="E223" s="446"/>
      <c r="F223" s="404">
        <f t="shared" si="288"/>
        <v>0</v>
      </c>
      <c r="G223" s="225"/>
      <c r="H223" s="257"/>
      <c r="I223" s="114">
        <f t="shared" si="289"/>
        <v>0</v>
      </c>
      <c r="J223" s="257"/>
      <c r="K223" s="60"/>
      <c r="L223" s="114">
        <f t="shared" si="290"/>
        <v>0</v>
      </c>
      <c r="M223" s="320"/>
      <c r="N223" s="60"/>
      <c r="O223" s="114">
        <f t="shared" si="291"/>
        <v>0</v>
      </c>
      <c r="P223" s="111"/>
    </row>
    <row r="224" spans="1:16" ht="24" hidden="1" x14ac:dyDescent="0.25">
      <c r="A224" s="38">
        <v>5239</v>
      </c>
      <c r="B224" s="57" t="s">
        <v>204</v>
      </c>
      <c r="C224" s="58">
        <f t="shared" si="283"/>
        <v>0</v>
      </c>
      <c r="D224" s="225">
        <v>0</v>
      </c>
      <c r="E224" s="446"/>
      <c r="F224" s="404">
        <f t="shared" si="288"/>
        <v>0</v>
      </c>
      <c r="G224" s="225"/>
      <c r="H224" s="257"/>
      <c r="I224" s="114">
        <f t="shared" si="289"/>
        <v>0</v>
      </c>
      <c r="J224" s="257"/>
      <c r="K224" s="60"/>
      <c r="L224" s="114">
        <f t="shared" si="290"/>
        <v>0</v>
      </c>
      <c r="M224" s="320"/>
      <c r="N224" s="60"/>
      <c r="O224" s="114">
        <f t="shared" si="291"/>
        <v>0</v>
      </c>
      <c r="P224" s="111"/>
    </row>
    <row r="225" spans="1:16" ht="24" hidden="1" x14ac:dyDescent="0.25">
      <c r="A225" s="112">
        <v>5240</v>
      </c>
      <c r="B225" s="57" t="s">
        <v>205</v>
      </c>
      <c r="C225" s="58">
        <f t="shared" si="283"/>
        <v>0</v>
      </c>
      <c r="D225" s="225">
        <v>0</v>
      </c>
      <c r="E225" s="446"/>
      <c r="F225" s="404">
        <f t="shared" si="288"/>
        <v>0</v>
      </c>
      <c r="G225" s="225"/>
      <c r="H225" s="257"/>
      <c r="I225" s="114">
        <f t="shared" si="289"/>
        <v>0</v>
      </c>
      <c r="J225" s="257"/>
      <c r="K225" s="60"/>
      <c r="L225" s="114">
        <f t="shared" si="290"/>
        <v>0</v>
      </c>
      <c r="M225" s="320"/>
      <c r="N225" s="60"/>
      <c r="O225" s="114">
        <f t="shared" si="291"/>
        <v>0</v>
      </c>
      <c r="P225" s="111"/>
    </row>
    <row r="226" spans="1:16" x14ac:dyDescent="0.25">
      <c r="A226" s="112">
        <v>5250</v>
      </c>
      <c r="B226" s="57" t="s">
        <v>206</v>
      </c>
      <c r="C226" s="58">
        <f t="shared" si="283"/>
        <v>78547</v>
      </c>
      <c r="D226" s="225">
        <v>74868</v>
      </c>
      <c r="E226" s="446">
        <f>-16269-4504+19948+4504</f>
        <v>3679</v>
      </c>
      <c r="F226" s="404">
        <f t="shared" si="288"/>
        <v>78547</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v>0</v>
      </c>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v>0</v>
      </c>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v>0</v>
      </c>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v>0</v>
      </c>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v>0</v>
      </c>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v>0</v>
      </c>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v>0</v>
      </c>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v>0</v>
      </c>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v>0</v>
      </c>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v>0</v>
      </c>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v>0</v>
      </c>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v>0</v>
      </c>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v>0</v>
      </c>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v>0</v>
      </c>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v>0</v>
      </c>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v>0</v>
      </c>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v>0</v>
      </c>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v>0</v>
      </c>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v>0</v>
      </c>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v>0</v>
      </c>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v>0</v>
      </c>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v>0</v>
      </c>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v>0</v>
      </c>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v>0</v>
      </c>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v>0</v>
      </c>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v>0</v>
      </c>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v>0</v>
      </c>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v>0</v>
      </c>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v>0</v>
      </c>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v>0</v>
      </c>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v>0</v>
      </c>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v>0</v>
      </c>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v>0</v>
      </c>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v>0</v>
      </c>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v>0</v>
      </c>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v>0</v>
      </c>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v>0</v>
      </c>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v>0</v>
      </c>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v>0</v>
      </c>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v>0</v>
      </c>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v>0</v>
      </c>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84247</v>
      </c>
      <c r="D286" s="235">
        <f t="shared" ref="D286:O286" si="382">SUM(D283,D269,D230,D195,D187,D173,D75,D53)</f>
        <v>80568</v>
      </c>
      <c r="E286" s="459">
        <f t="shared" si="382"/>
        <v>3679</v>
      </c>
      <c r="F286" s="460">
        <f t="shared" si="382"/>
        <v>84247</v>
      </c>
      <c r="G286" s="235">
        <f t="shared" si="382"/>
        <v>0</v>
      </c>
      <c r="H286" s="172">
        <f t="shared" si="382"/>
        <v>0</v>
      </c>
      <c r="I286" s="291">
        <f t="shared" si="382"/>
        <v>0</v>
      </c>
      <c r="J286" s="172">
        <f t="shared" si="382"/>
        <v>0</v>
      </c>
      <c r="K286" s="171">
        <f t="shared" si="382"/>
        <v>0</v>
      </c>
      <c r="L286" s="291">
        <f t="shared" si="382"/>
        <v>0</v>
      </c>
      <c r="M286" s="308">
        <f t="shared" si="382"/>
        <v>0</v>
      </c>
      <c r="N286" s="171">
        <f t="shared" si="382"/>
        <v>0</v>
      </c>
      <c r="O286" s="291">
        <f t="shared" si="382"/>
        <v>0</v>
      </c>
      <c r="P286" s="388"/>
    </row>
    <row r="287" spans="1:16" s="21" customFormat="1" ht="13.5" hidden="1" thickTop="1" thickBot="1" x14ac:dyDescent="0.3">
      <c r="A287" s="951" t="s">
        <v>262</v>
      </c>
      <c r="B287" s="952"/>
      <c r="C287" s="179">
        <f t="shared" si="368"/>
        <v>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0</v>
      </c>
      <c r="L287" s="292">
        <f t="shared" si="385"/>
        <v>0</v>
      </c>
      <c r="M287" s="179">
        <f>M45-M51</f>
        <v>0</v>
      </c>
      <c r="N287" s="174">
        <f t="shared" ref="N287:O287" si="386">N45-N51</f>
        <v>0</v>
      </c>
      <c r="O287" s="292">
        <f t="shared" si="386"/>
        <v>0</v>
      </c>
      <c r="P287" s="389"/>
    </row>
    <row r="288" spans="1:16" s="21" customFormat="1" ht="12.75" hidden="1" thickTop="1" x14ac:dyDescent="0.25">
      <c r="A288" s="953" t="s">
        <v>263</v>
      </c>
      <c r="B288" s="954"/>
      <c r="C288" s="160">
        <f t="shared" si="368"/>
        <v>0</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0</v>
      </c>
      <c r="L288" s="158">
        <f t="shared" si="387"/>
        <v>0</v>
      </c>
      <c r="M288" s="160">
        <f t="shared" si="387"/>
        <v>0</v>
      </c>
      <c r="N288" s="157">
        <f t="shared" si="387"/>
        <v>0</v>
      </c>
      <c r="O288" s="158">
        <f t="shared" si="387"/>
        <v>0</v>
      </c>
      <c r="P288" s="390"/>
    </row>
    <row r="289" spans="1:16" s="21" customFormat="1" ht="13.5" hidden="1" thickTop="1" thickBot="1" x14ac:dyDescent="0.3">
      <c r="A289" s="88" t="s">
        <v>264</v>
      </c>
      <c r="B289" s="88" t="s">
        <v>265</v>
      </c>
      <c r="C289" s="89">
        <f t="shared" si="368"/>
        <v>0</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0</v>
      </c>
      <c r="L289" s="91">
        <f t="shared" si="388"/>
        <v>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b6cIRPNuE+l7o+wBa3pciORWCw6sw/FEeIF+30vcSt7M4QxtvjqAFkYQ1q9YLxD657Wk3A48R1qn/Yqn84fT5Q==" saltValue="o8LS/qbIWQyPN+L1zytTcA==" spinCount="100000" sheet="1" objects="1" scenarios="1" formatCells="0" formatColumns="0" formatRows="0"/>
  <autoFilter ref="A18:P298">
    <filterColumn colId="2">
      <filters blank="1">
        <filter val="5 700"/>
        <filter val="78 547"/>
        <filter val="84 24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28.pielikums Jūrmalas pilsētas domes
2018.gada 15.marta saistošajiem noteikumiem Nr.11
(protokols Nr.4, 28.punkts)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6" sqref="T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700</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701</v>
      </c>
      <c r="D3" s="994"/>
      <c r="E3" s="994"/>
      <c r="F3" s="994"/>
      <c r="G3" s="994"/>
      <c r="H3" s="994"/>
      <c r="I3" s="994"/>
      <c r="J3" s="994"/>
      <c r="K3" s="994"/>
      <c r="L3" s="994"/>
      <c r="M3" s="994"/>
      <c r="N3" s="994"/>
      <c r="O3" s="994"/>
      <c r="P3" s="995"/>
      <c r="Q3" s="393"/>
    </row>
    <row r="4" spans="1:17" ht="12.75" customHeight="1" x14ac:dyDescent="0.25">
      <c r="A4" s="4" t="s">
        <v>1</v>
      </c>
      <c r="B4" s="5"/>
      <c r="C4" s="994" t="s">
        <v>702</v>
      </c>
      <c r="D4" s="994"/>
      <c r="E4" s="994"/>
      <c r="F4" s="994"/>
      <c r="G4" s="994"/>
      <c r="H4" s="994"/>
      <c r="I4" s="994"/>
      <c r="J4" s="994"/>
      <c r="K4" s="994"/>
      <c r="L4" s="994"/>
      <c r="M4" s="994"/>
      <c r="N4" s="994"/>
      <c r="O4" s="994"/>
      <c r="P4" s="995"/>
      <c r="Q4" s="393"/>
    </row>
    <row r="5" spans="1:17" ht="12.75" customHeight="1" x14ac:dyDescent="0.25">
      <c r="A5" s="2" t="s">
        <v>2</v>
      </c>
      <c r="B5" s="3"/>
      <c r="C5" s="989" t="s">
        <v>703</v>
      </c>
      <c r="D5" s="989"/>
      <c r="E5" s="989"/>
      <c r="F5" s="989"/>
      <c r="G5" s="989"/>
      <c r="H5" s="989"/>
      <c r="I5" s="989"/>
      <c r="J5" s="989"/>
      <c r="K5" s="989"/>
      <c r="L5" s="989"/>
      <c r="M5" s="989"/>
      <c r="N5" s="989"/>
      <c r="O5" s="989"/>
      <c r="P5" s="990"/>
      <c r="Q5" s="393"/>
    </row>
    <row r="6" spans="1:17" ht="12.75" customHeight="1" x14ac:dyDescent="0.25">
      <c r="A6" s="2" t="s">
        <v>3</v>
      </c>
      <c r="B6" s="3"/>
      <c r="C6" s="989" t="s">
        <v>696</v>
      </c>
      <c r="D6" s="989"/>
      <c r="E6" s="989"/>
      <c r="F6" s="989"/>
      <c r="G6" s="989"/>
      <c r="H6" s="989"/>
      <c r="I6" s="989"/>
      <c r="J6" s="989"/>
      <c r="K6" s="989"/>
      <c r="L6" s="989"/>
      <c r="M6" s="989"/>
      <c r="N6" s="989"/>
      <c r="O6" s="989"/>
      <c r="P6" s="990"/>
      <c r="Q6" s="393"/>
    </row>
    <row r="7" spans="1:17" ht="24.75" customHeight="1" x14ac:dyDescent="0.25">
      <c r="A7" s="2" t="s">
        <v>4</v>
      </c>
      <c r="B7" s="3"/>
      <c r="C7" s="994" t="s">
        <v>704</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705</v>
      </c>
      <c r="D9" s="989"/>
      <c r="E9" s="989"/>
      <c r="F9" s="989"/>
      <c r="G9" s="989"/>
      <c r="H9" s="989"/>
      <c r="I9" s="989"/>
      <c r="J9" s="989"/>
      <c r="K9" s="989"/>
      <c r="L9" s="989"/>
      <c r="M9" s="989"/>
      <c r="N9" s="989"/>
      <c r="O9" s="989"/>
      <c r="P9" s="990"/>
      <c r="Q9" s="393"/>
    </row>
    <row r="10" spans="1:17" ht="12.75" customHeight="1" x14ac:dyDescent="0.25">
      <c r="A10" s="2"/>
      <c r="B10" s="3" t="s">
        <v>7</v>
      </c>
      <c r="C10" s="989" t="s">
        <v>706</v>
      </c>
      <c r="D10" s="989"/>
      <c r="E10" s="989"/>
      <c r="F10" s="989"/>
      <c r="G10" s="989"/>
      <c r="H10" s="989"/>
      <c r="I10" s="989"/>
      <c r="J10" s="989"/>
      <c r="K10" s="989"/>
      <c r="L10" s="989"/>
      <c r="M10" s="989"/>
      <c r="N10" s="989"/>
      <c r="O10" s="989"/>
      <c r="P10" s="990"/>
      <c r="Q10" s="393"/>
    </row>
    <row r="11" spans="1:17" ht="12.75" customHeight="1" x14ac:dyDescent="0.25">
      <c r="A11" s="2"/>
      <c r="B11" s="3" t="s">
        <v>8</v>
      </c>
      <c r="C11" s="989"/>
      <c r="D11" s="989"/>
      <c r="E11" s="989"/>
      <c r="F11" s="989"/>
      <c r="G11" s="989"/>
      <c r="H11" s="989"/>
      <c r="I11" s="989"/>
      <c r="J11" s="989"/>
      <c r="K11" s="989"/>
      <c r="L11" s="989"/>
      <c r="M11" s="989"/>
      <c r="N11" s="989"/>
      <c r="O11" s="989"/>
      <c r="P11" s="990"/>
      <c r="Q11" s="393"/>
    </row>
    <row r="12" spans="1:17" ht="12.75" customHeight="1" x14ac:dyDescent="0.25">
      <c r="A12" s="2"/>
      <c r="B12" s="3" t="s">
        <v>9</v>
      </c>
      <c r="C12" s="989" t="s">
        <v>707</v>
      </c>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625104</v>
      </c>
      <c r="D20" s="206">
        <f>SUM(D21,D24,D25,D41,D43)</f>
        <v>452259</v>
      </c>
      <c r="E20" s="397">
        <f t="shared" ref="E20:F20" si="0">SUM(E21,E24,E25,E41,E43)</f>
        <v>-3408</v>
      </c>
      <c r="F20" s="398">
        <f t="shared" si="0"/>
        <v>448851</v>
      </c>
      <c r="G20" s="206">
        <f>SUM(G21,G24,G43)</f>
        <v>162667</v>
      </c>
      <c r="H20" s="241">
        <f t="shared" ref="H20:I20" si="1">SUM(H21,H24,H43)</f>
        <v>3078</v>
      </c>
      <c r="I20" s="26">
        <f t="shared" si="1"/>
        <v>165745</v>
      </c>
      <c r="J20" s="241">
        <f>SUM(J21,J26,J43)</f>
        <v>6500</v>
      </c>
      <c r="K20" s="25">
        <f t="shared" ref="K20:L20" si="2">SUM(K21,K26,K43)</f>
        <v>4008</v>
      </c>
      <c r="L20" s="26">
        <f t="shared" si="2"/>
        <v>10508</v>
      </c>
      <c r="M20" s="24">
        <f>SUM(M21,M45)</f>
        <v>0</v>
      </c>
      <c r="N20" s="25">
        <f t="shared" ref="N20:O20" si="3">SUM(N21,N45)</f>
        <v>0</v>
      </c>
      <c r="O20" s="26">
        <f t="shared" si="3"/>
        <v>0</v>
      </c>
      <c r="P20" s="329"/>
    </row>
    <row r="21" spans="1:16" ht="12.75" thickTop="1" x14ac:dyDescent="0.25">
      <c r="A21" s="27"/>
      <c r="B21" s="28" t="s">
        <v>20</v>
      </c>
      <c r="C21" s="29">
        <f t="shared" ref="C21:C84" si="4">F21+I21+L21+O21</f>
        <v>4008</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4008</v>
      </c>
      <c r="L21" s="31">
        <f t="shared" si="7"/>
        <v>4008</v>
      </c>
      <c r="M21" s="29">
        <f>SUM(M22:M23)</f>
        <v>0</v>
      </c>
      <c r="N21" s="30">
        <f t="shared" ref="N21:O21" si="8">SUM(N22:N23)</f>
        <v>0</v>
      </c>
      <c r="O21" s="31">
        <f t="shared" si="8"/>
        <v>0</v>
      </c>
      <c r="P21" s="330"/>
    </row>
    <row r="22" spans="1:16" hidden="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ht="21.75" customHeight="1" x14ac:dyDescent="0.25">
      <c r="A23" s="37"/>
      <c r="B23" s="38" t="s">
        <v>22</v>
      </c>
      <c r="C23" s="39">
        <f t="shared" si="4"/>
        <v>4008</v>
      </c>
      <c r="D23" s="209"/>
      <c r="E23" s="403"/>
      <c r="F23" s="404">
        <f>D23+E23</f>
        <v>0</v>
      </c>
      <c r="G23" s="209"/>
      <c r="H23" s="244"/>
      <c r="I23" s="303">
        <f>G23+H23</f>
        <v>0</v>
      </c>
      <c r="J23" s="244"/>
      <c r="K23" s="40">
        <v>4008</v>
      </c>
      <c r="L23" s="303">
        <f>J23+K23</f>
        <v>4008</v>
      </c>
      <c r="M23" s="358"/>
      <c r="N23" s="40"/>
      <c r="O23" s="303">
        <f>M23+N23</f>
        <v>0</v>
      </c>
      <c r="P23" s="748" t="s">
        <v>708</v>
      </c>
    </row>
    <row r="24" spans="1:16" s="21" customFormat="1" ht="48.75" thickBot="1" x14ac:dyDescent="0.3">
      <c r="A24" s="41">
        <v>19300</v>
      </c>
      <c r="B24" s="41" t="s">
        <v>304</v>
      </c>
      <c r="C24" s="42">
        <f>F24+I24</f>
        <v>614596</v>
      </c>
      <c r="D24" s="210">
        <v>452259</v>
      </c>
      <c r="E24" s="405">
        <v>-3408</v>
      </c>
      <c r="F24" s="406">
        <f>D24+E24</f>
        <v>448851</v>
      </c>
      <c r="G24" s="210">
        <v>162667</v>
      </c>
      <c r="H24" s="245">
        <v>3078</v>
      </c>
      <c r="I24" s="348">
        <f>G24+H24</f>
        <v>165745</v>
      </c>
      <c r="J24" s="286" t="s">
        <v>23</v>
      </c>
      <c r="K24" s="43" t="s">
        <v>23</v>
      </c>
      <c r="L24" s="44" t="s">
        <v>23</v>
      </c>
      <c r="M24" s="311" t="s">
        <v>23</v>
      </c>
      <c r="N24" s="43" t="s">
        <v>23</v>
      </c>
      <c r="O24" s="44" t="s">
        <v>23</v>
      </c>
      <c r="P24" s="382" t="s">
        <v>709</v>
      </c>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6430</v>
      </c>
      <c r="D26" s="212" t="s">
        <v>23</v>
      </c>
      <c r="E26" s="409" t="s">
        <v>23</v>
      </c>
      <c r="F26" s="410" t="s">
        <v>23</v>
      </c>
      <c r="G26" s="212" t="s">
        <v>23</v>
      </c>
      <c r="H26" s="246" t="s">
        <v>23</v>
      </c>
      <c r="I26" s="49" t="s">
        <v>23</v>
      </c>
      <c r="J26" s="106">
        <f>SUM(J27,J31,J33,J36)</f>
        <v>6430</v>
      </c>
      <c r="K26" s="50">
        <f t="shared" ref="K26:L26" si="9">SUM(K27,K31,K33,K36)</f>
        <v>0</v>
      </c>
      <c r="L26" s="117">
        <f t="shared" si="9"/>
        <v>6430</v>
      </c>
      <c r="M26" s="312" t="s">
        <v>23</v>
      </c>
      <c r="N26" s="48" t="s">
        <v>23</v>
      </c>
      <c r="O26" s="49" t="s">
        <v>23</v>
      </c>
      <c r="P26" s="332"/>
    </row>
    <row r="27" spans="1:16"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x14ac:dyDescent="0.25">
      <c r="A33" s="51">
        <v>21380</v>
      </c>
      <c r="B33" s="45" t="s">
        <v>31</v>
      </c>
      <c r="C33" s="46">
        <f t="shared" si="10"/>
        <v>3798</v>
      </c>
      <c r="D33" s="212" t="s">
        <v>23</v>
      </c>
      <c r="E33" s="409" t="s">
        <v>23</v>
      </c>
      <c r="F33" s="410" t="s">
        <v>23</v>
      </c>
      <c r="G33" s="212" t="s">
        <v>23</v>
      </c>
      <c r="H33" s="246" t="s">
        <v>23</v>
      </c>
      <c r="I33" s="49" t="s">
        <v>23</v>
      </c>
      <c r="J33" s="106">
        <f>SUM(J34:J35)</f>
        <v>3798</v>
      </c>
      <c r="K33" s="50">
        <f t="shared" ref="K33:L33" si="13">SUM(K34:K35)</f>
        <v>0</v>
      </c>
      <c r="L33" s="117">
        <f t="shared" si="13"/>
        <v>3798</v>
      </c>
      <c r="M33" s="312" t="s">
        <v>23</v>
      </c>
      <c r="N33" s="48" t="s">
        <v>23</v>
      </c>
      <c r="O33" s="49" t="s">
        <v>23</v>
      </c>
      <c r="P33" s="332"/>
    </row>
    <row r="34" spans="1:16" x14ac:dyDescent="0.25">
      <c r="A34" s="33">
        <v>21381</v>
      </c>
      <c r="B34" s="52" t="s">
        <v>306</v>
      </c>
      <c r="C34" s="53">
        <f t="shared" si="10"/>
        <v>3798</v>
      </c>
      <c r="D34" s="213" t="s">
        <v>23</v>
      </c>
      <c r="E34" s="411" t="s">
        <v>23</v>
      </c>
      <c r="F34" s="412" t="s">
        <v>23</v>
      </c>
      <c r="G34" s="213" t="s">
        <v>23</v>
      </c>
      <c r="H34" s="247" t="s">
        <v>23</v>
      </c>
      <c r="I34" s="56" t="s">
        <v>23</v>
      </c>
      <c r="J34" s="256">
        <v>3798</v>
      </c>
      <c r="K34" s="55"/>
      <c r="L34" s="347">
        <f>J34+K34</f>
        <v>3798</v>
      </c>
      <c r="M34" s="313" t="s">
        <v>23</v>
      </c>
      <c r="N34" s="54" t="s">
        <v>23</v>
      </c>
      <c r="O34" s="56" t="s">
        <v>23</v>
      </c>
      <c r="P34" s="333"/>
    </row>
    <row r="35" spans="1:16"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customHeight="1" x14ac:dyDescent="0.25">
      <c r="A36" s="51">
        <v>21390</v>
      </c>
      <c r="B36" s="45" t="s">
        <v>307</v>
      </c>
      <c r="C36" s="46">
        <f t="shared" si="10"/>
        <v>2632</v>
      </c>
      <c r="D36" s="212" t="s">
        <v>23</v>
      </c>
      <c r="E36" s="409" t="s">
        <v>23</v>
      </c>
      <c r="F36" s="410" t="s">
        <v>23</v>
      </c>
      <c r="G36" s="212" t="s">
        <v>23</v>
      </c>
      <c r="H36" s="246" t="s">
        <v>23</v>
      </c>
      <c r="I36" s="49" t="s">
        <v>23</v>
      </c>
      <c r="J36" s="106">
        <f>SUM(J37:J40)</f>
        <v>2632</v>
      </c>
      <c r="K36" s="50">
        <f t="shared" ref="K36:L36" si="14">SUM(K37:K40)</f>
        <v>0</v>
      </c>
      <c r="L36" s="117">
        <f t="shared" si="14"/>
        <v>2632</v>
      </c>
      <c r="M36" s="312" t="s">
        <v>23</v>
      </c>
      <c r="N36" s="48" t="s">
        <v>23</v>
      </c>
      <c r="O36" s="49" t="s">
        <v>23</v>
      </c>
      <c r="P36" s="33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idden="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x14ac:dyDescent="0.25">
      <c r="A40" s="184">
        <v>21399</v>
      </c>
      <c r="B40" s="162" t="s">
        <v>36</v>
      </c>
      <c r="C40" s="163">
        <f t="shared" si="10"/>
        <v>2632</v>
      </c>
      <c r="D40" s="216" t="s">
        <v>23</v>
      </c>
      <c r="E40" s="417" t="s">
        <v>23</v>
      </c>
      <c r="F40" s="418" t="s">
        <v>23</v>
      </c>
      <c r="G40" s="216" t="s">
        <v>23</v>
      </c>
      <c r="H40" s="250" t="s">
        <v>23</v>
      </c>
      <c r="I40" s="186" t="s">
        <v>23</v>
      </c>
      <c r="J40" s="287">
        <v>2632</v>
      </c>
      <c r="K40" s="185"/>
      <c r="L40" s="419">
        <f>J40+K40</f>
        <v>2632</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x14ac:dyDescent="0.25">
      <c r="A43" s="51">
        <v>21490</v>
      </c>
      <c r="B43" s="45" t="s">
        <v>38</v>
      </c>
      <c r="C43" s="68">
        <f>F43+I43+L43</f>
        <v>70</v>
      </c>
      <c r="D43" s="74">
        <f>D44</f>
        <v>0</v>
      </c>
      <c r="E43" s="424">
        <f t="shared" ref="E43:L43" si="16">E44</f>
        <v>0</v>
      </c>
      <c r="F43" s="425">
        <f t="shared" si="16"/>
        <v>0</v>
      </c>
      <c r="G43" s="74">
        <f t="shared" si="16"/>
        <v>0</v>
      </c>
      <c r="H43" s="198">
        <f t="shared" si="16"/>
        <v>0</v>
      </c>
      <c r="I43" s="288">
        <f t="shared" si="16"/>
        <v>0</v>
      </c>
      <c r="J43" s="198">
        <f t="shared" si="16"/>
        <v>70</v>
      </c>
      <c r="K43" s="75">
        <f t="shared" si="16"/>
        <v>0</v>
      </c>
      <c r="L43" s="288">
        <f t="shared" si="16"/>
        <v>70</v>
      </c>
      <c r="M43" s="312" t="s">
        <v>23</v>
      </c>
      <c r="N43" s="48" t="s">
        <v>23</v>
      </c>
      <c r="O43" s="49" t="s">
        <v>23</v>
      </c>
      <c r="P43" s="332"/>
    </row>
    <row r="44" spans="1:16" s="21" customFormat="1" ht="24" x14ac:dyDescent="0.25">
      <c r="A44" s="38">
        <v>21499</v>
      </c>
      <c r="B44" s="57" t="s">
        <v>39</v>
      </c>
      <c r="C44" s="202">
        <f>F44+I44+L44</f>
        <v>70</v>
      </c>
      <c r="D44" s="296"/>
      <c r="E44" s="426"/>
      <c r="F44" s="427">
        <f>D44+E44</f>
        <v>0</v>
      </c>
      <c r="G44" s="296"/>
      <c r="H44" s="297"/>
      <c r="I44" s="349">
        <f>G44+H44</f>
        <v>0</v>
      </c>
      <c r="J44" s="297">
        <v>70</v>
      </c>
      <c r="K44" s="70"/>
      <c r="L44" s="349">
        <f>J44+K44</f>
        <v>70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625104</v>
      </c>
      <c r="D50" s="219">
        <f>SUM(D51,D283)</f>
        <v>452259</v>
      </c>
      <c r="E50" s="433">
        <f t="shared" ref="E50:F50" si="19">SUM(E51,E283)</f>
        <v>-3408</v>
      </c>
      <c r="F50" s="434">
        <f t="shared" si="19"/>
        <v>448851</v>
      </c>
      <c r="G50" s="219">
        <f>SUM(G51,G283)</f>
        <v>162667</v>
      </c>
      <c r="H50" s="252">
        <f t="shared" ref="H50:I50" si="20">SUM(H51,H283)</f>
        <v>3078</v>
      </c>
      <c r="I50" s="91">
        <f t="shared" si="20"/>
        <v>165745</v>
      </c>
      <c r="J50" s="252">
        <f>SUM(J51,J283)</f>
        <v>6500</v>
      </c>
      <c r="K50" s="90">
        <f t="shared" ref="K50:L50" si="21">SUM(K51,K283)</f>
        <v>4008</v>
      </c>
      <c r="L50" s="91">
        <f t="shared" si="21"/>
        <v>10508</v>
      </c>
      <c r="M50" s="89">
        <f>SUM(M51,M283)</f>
        <v>0</v>
      </c>
      <c r="N50" s="90">
        <f t="shared" ref="N50:O50" si="22">SUM(N51,N283)</f>
        <v>0</v>
      </c>
      <c r="O50" s="91">
        <f t="shared" si="22"/>
        <v>0</v>
      </c>
      <c r="P50" s="340"/>
    </row>
    <row r="51" spans="1:16" s="21" customFormat="1" ht="36.75" thickTop="1" x14ac:dyDescent="0.25">
      <c r="A51" s="92"/>
      <c r="B51" s="93" t="s">
        <v>45</v>
      </c>
      <c r="C51" s="94">
        <f t="shared" si="4"/>
        <v>625104</v>
      </c>
      <c r="D51" s="220">
        <f>SUM(D52,D194)</f>
        <v>452259</v>
      </c>
      <c r="E51" s="435">
        <f t="shared" ref="E51:F51" si="23">SUM(E52,E194)</f>
        <v>-3408</v>
      </c>
      <c r="F51" s="436">
        <f t="shared" si="23"/>
        <v>448851</v>
      </c>
      <c r="G51" s="220">
        <f>SUM(G52,G194)</f>
        <v>162667</v>
      </c>
      <c r="H51" s="253">
        <f t="shared" ref="H51:I51" si="24">SUM(H52,H194)</f>
        <v>3078</v>
      </c>
      <c r="I51" s="96">
        <f t="shared" si="24"/>
        <v>165745</v>
      </c>
      <c r="J51" s="253">
        <f>SUM(J52,J194)</f>
        <v>6500</v>
      </c>
      <c r="K51" s="95">
        <f t="shared" ref="K51:L51" si="25">SUM(K52,K194)</f>
        <v>4008</v>
      </c>
      <c r="L51" s="96">
        <f t="shared" si="25"/>
        <v>10508</v>
      </c>
      <c r="M51" s="94">
        <f>SUM(M52,M194)</f>
        <v>0</v>
      </c>
      <c r="N51" s="95">
        <f t="shared" ref="N51:O51" si="26">SUM(N52,N194)</f>
        <v>0</v>
      </c>
      <c r="O51" s="96">
        <f t="shared" si="26"/>
        <v>0</v>
      </c>
      <c r="P51" s="341"/>
    </row>
    <row r="52" spans="1:16" s="21" customFormat="1" ht="24" x14ac:dyDescent="0.25">
      <c r="A52" s="97"/>
      <c r="B52" s="16" t="s">
        <v>46</v>
      </c>
      <c r="C52" s="98">
        <f t="shared" si="4"/>
        <v>620362</v>
      </c>
      <c r="D52" s="221">
        <f>SUM(D53,D75,D173,D187)</f>
        <v>451079</v>
      </c>
      <c r="E52" s="437">
        <f t="shared" ref="E52:F52" si="27">SUM(E53,E75,E173,E187)</f>
        <v>-4768</v>
      </c>
      <c r="F52" s="438">
        <f t="shared" si="27"/>
        <v>446311</v>
      </c>
      <c r="G52" s="221">
        <f>SUM(G53,G75,G173,G187)</f>
        <v>162667</v>
      </c>
      <c r="H52" s="254">
        <f t="shared" ref="H52:I52" si="28">SUM(H53,H75,H173,H187)</f>
        <v>1476</v>
      </c>
      <c r="I52" s="100">
        <f t="shared" si="28"/>
        <v>164143</v>
      </c>
      <c r="J52" s="254">
        <f>SUM(J53,J75,J173,J187)</f>
        <v>6500</v>
      </c>
      <c r="K52" s="99">
        <f t="shared" ref="K52:L52" si="29">SUM(K53,K75,K173,K187)</f>
        <v>3408</v>
      </c>
      <c r="L52" s="100">
        <f t="shared" si="29"/>
        <v>9908</v>
      </c>
      <c r="M52" s="98">
        <f>SUM(M53,M75,M173,M187)</f>
        <v>0</v>
      </c>
      <c r="N52" s="99">
        <f t="shared" ref="N52:O52" si="30">SUM(N53,N75,N173,N187)</f>
        <v>0</v>
      </c>
      <c r="O52" s="100">
        <f t="shared" si="30"/>
        <v>0</v>
      </c>
      <c r="P52" s="342"/>
    </row>
    <row r="53" spans="1:16" s="21" customFormat="1" x14ac:dyDescent="0.25">
      <c r="A53" s="101">
        <v>1000</v>
      </c>
      <c r="B53" s="101" t="s">
        <v>47</v>
      </c>
      <c r="C53" s="102">
        <f t="shared" si="4"/>
        <v>504234</v>
      </c>
      <c r="D53" s="222">
        <f>SUM(D54,D67)</f>
        <v>341567</v>
      </c>
      <c r="E53" s="439">
        <f t="shared" ref="E53:F53" si="31">SUM(E54,E67)</f>
        <v>0</v>
      </c>
      <c r="F53" s="440">
        <f t="shared" si="31"/>
        <v>341567</v>
      </c>
      <c r="G53" s="222">
        <f>SUM(G54,G67)</f>
        <v>162667</v>
      </c>
      <c r="H53" s="255">
        <f t="shared" ref="H53:I53" si="32">SUM(H54,H67)</f>
        <v>0</v>
      </c>
      <c r="I53" s="104">
        <f t="shared" si="32"/>
        <v>162667</v>
      </c>
      <c r="J53" s="255">
        <f>SUM(J54,J67)</f>
        <v>0</v>
      </c>
      <c r="K53" s="103">
        <f t="shared" ref="K53:L53" si="33">SUM(K54,K67)</f>
        <v>0</v>
      </c>
      <c r="L53" s="104">
        <f t="shared" si="33"/>
        <v>0</v>
      </c>
      <c r="M53" s="102">
        <f>SUM(M54,M67)</f>
        <v>0</v>
      </c>
      <c r="N53" s="103">
        <f t="shared" ref="N53:O53" si="34">SUM(N54,N67)</f>
        <v>0</v>
      </c>
      <c r="O53" s="104">
        <f t="shared" si="34"/>
        <v>0</v>
      </c>
      <c r="P53" s="343"/>
    </row>
    <row r="54" spans="1:16" x14ac:dyDescent="0.25">
      <c r="A54" s="45">
        <v>1100</v>
      </c>
      <c r="B54" s="105" t="s">
        <v>48</v>
      </c>
      <c r="C54" s="46">
        <f t="shared" si="4"/>
        <v>378493</v>
      </c>
      <c r="D54" s="223">
        <f>SUM(D55,D58,D66)</f>
        <v>248065</v>
      </c>
      <c r="E54" s="441">
        <f t="shared" ref="E54:F54" si="35">SUM(E55,E58,E66)</f>
        <v>0</v>
      </c>
      <c r="F54" s="408">
        <f t="shared" si="35"/>
        <v>248065</v>
      </c>
      <c r="G54" s="223">
        <f>SUM(G55,G58,G66)</f>
        <v>130428</v>
      </c>
      <c r="H54" s="106">
        <f t="shared" ref="H54:I54" si="36">SUM(H55,H58,H66)</f>
        <v>0</v>
      </c>
      <c r="I54" s="117">
        <f t="shared" si="36"/>
        <v>130428</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x14ac:dyDescent="0.25">
      <c r="A55" s="107">
        <v>1110</v>
      </c>
      <c r="B55" s="78" t="s">
        <v>49</v>
      </c>
      <c r="C55" s="84">
        <f t="shared" si="4"/>
        <v>343044</v>
      </c>
      <c r="D55" s="131">
        <f>SUM(D56:D57)</f>
        <v>216444</v>
      </c>
      <c r="E55" s="442">
        <f t="shared" ref="E55:F55" si="39">SUM(E56:E57)</f>
        <v>0</v>
      </c>
      <c r="F55" s="443">
        <f t="shared" si="39"/>
        <v>216444</v>
      </c>
      <c r="G55" s="131">
        <f>SUM(G56:G57)</f>
        <v>126600</v>
      </c>
      <c r="H55" s="201">
        <f t="shared" ref="H55:I55" si="40">SUM(H56:H57)</f>
        <v>0</v>
      </c>
      <c r="I55" s="109">
        <f t="shared" si="40"/>
        <v>126600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18" customHeight="1" x14ac:dyDescent="0.25">
      <c r="A57" s="38">
        <v>1119</v>
      </c>
      <c r="B57" s="57" t="s">
        <v>51</v>
      </c>
      <c r="C57" s="58">
        <f t="shared" si="4"/>
        <v>343044</v>
      </c>
      <c r="D57" s="225">
        <v>216444</v>
      </c>
      <c r="E57" s="446"/>
      <c r="F57" s="404">
        <f t="shared" si="43"/>
        <v>216444</v>
      </c>
      <c r="G57" s="225">
        <v>126600</v>
      </c>
      <c r="H57" s="257"/>
      <c r="I57" s="114">
        <f t="shared" si="44"/>
        <v>126600</v>
      </c>
      <c r="J57" s="257"/>
      <c r="K57" s="60"/>
      <c r="L57" s="114">
        <f t="shared" si="45"/>
        <v>0</v>
      </c>
      <c r="M57" s="320"/>
      <c r="N57" s="60"/>
      <c r="O57" s="114">
        <f>M57+N57</f>
        <v>0</v>
      </c>
      <c r="P57" s="362"/>
    </row>
    <row r="58" spans="1:16" x14ac:dyDescent="0.25">
      <c r="A58" s="112">
        <v>1140</v>
      </c>
      <c r="B58" s="57" t="s">
        <v>295</v>
      </c>
      <c r="C58" s="58">
        <f t="shared" si="4"/>
        <v>32599</v>
      </c>
      <c r="D58" s="226">
        <f>SUM(D59:D65)</f>
        <v>28771</v>
      </c>
      <c r="E58" s="447">
        <f t="shared" ref="E58:F58" si="46">SUM(E59:E65)</f>
        <v>0</v>
      </c>
      <c r="F58" s="404">
        <f t="shared" si="46"/>
        <v>28771</v>
      </c>
      <c r="G58" s="226">
        <f>SUM(G59:G65)</f>
        <v>3828</v>
      </c>
      <c r="H58" s="120">
        <f t="shared" ref="H58:I58" si="47">SUM(H59:H65)</f>
        <v>0</v>
      </c>
      <c r="I58" s="114">
        <f t="shared" si="47"/>
        <v>3828</v>
      </c>
      <c r="J58" s="120">
        <f>SUM(J59:J65)</f>
        <v>0</v>
      </c>
      <c r="K58" s="113">
        <f t="shared" ref="K58:L58" si="48">SUM(K59:K65)</f>
        <v>0</v>
      </c>
      <c r="L58" s="114">
        <f t="shared" si="48"/>
        <v>0</v>
      </c>
      <c r="M58" s="58">
        <f>SUM(M59:M65)</f>
        <v>0</v>
      </c>
      <c r="N58" s="113">
        <f t="shared" ref="N58:O58" si="49">SUM(N59:N65)</f>
        <v>0</v>
      </c>
      <c r="O58" s="114">
        <f t="shared" si="49"/>
        <v>0</v>
      </c>
      <c r="P58" s="111"/>
    </row>
    <row r="59" spans="1:16" x14ac:dyDescent="0.25">
      <c r="A59" s="38">
        <v>1141</v>
      </c>
      <c r="B59" s="57" t="s">
        <v>52</v>
      </c>
      <c r="C59" s="58">
        <f t="shared" si="4"/>
        <v>4153</v>
      </c>
      <c r="D59" s="225">
        <v>4153</v>
      </c>
      <c r="E59" s="446"/>
      <c r="F59" s="404">
        <f t="shared" ref="F59:F66" si="50">D59+E59</f>
        <v>4153</v>
      </c>
      <c r="G59" s="225"/>
      <c r="H59" s="257"/>
      <c r="I59" s="114">
        <f t="shared" ref="I59:I66" si="51">G59+H59</f>
        <v>0</v>
      </c>
      <c r="J59" s="257"/>
      <c r="K59" s="60"/>
      <c r="L59" s="114">
        <f t="shared" ref="L59:L66" si="52">J59+K59</f>
        <v>0</v>
      </c>
      <c r="M59" s="320"/>
      <c r="N59" s="60"/>
      <c r="O59" s="114">
        <f t="shared" ref="O59:O66" si="53">M59+N59</f>
        <v>0</v>
      </c>
      <c r="P59" s="111"/>
    </row>
    <row r="60" spans="1:16" ht="24.75" customHeight="1" x14ac:dyDescent="0.25">
      <c r="A60" s="38">
        <v>1142</v>
      </c>
      <c r="B60" s="57" t="s">
        <v>53</v>
      </c>
      <c r="C60" s="58">
        <f t="shared" si="4"/>
        <v>1093</v>
      </c>
      <c r="D60" s="225">
        <v>1093</v>
      </c>
      <c r="E60" s="446"/>
      <c r="F60" s="404">
        <f t="shared" si="50"/>
        <v>1093</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111"/>
    </row>
    <row r="63" spans="1:16" x14ac:dyDescent="0.25">
      <c r="A63" s="38">
        <v>1147</v>
      </c>
      <c r="B63" s="57" t="s">
        <v>56</v>
      </c>
      <c r="C63" s="58">
        <f t="shared" si="4"/>
        <v>3059</v>
      </c>
      <c r="D63" s="225">
        <v>3059</v>
      </c>
      <c r="E63" s="446"/>
      <c r="F63" s="404">
        <f t="shared" si="50"/>
        <v>3059</v>
      </c>
      <c r="G63" s="225"/>
      <c r="H63" s="257"/>
      <c r="I63" s="114">
        <f t="shared" si="51"/>
        <v>0</v>
      </c>
      <c r="J63" s="257"/>
      <c r="K63" s="60"/>
      <c r="L63" s="114">
        <f t="shared" si="52"/>
        <v>0</v>
      </c>
      <c r="M63" s="320"/>
      <c r="N63" s="60"/>
      <c r="O63" s="114">
        <f t="shared" si="53"/>
        <v>0</v>
      </c>
      <c r="P63" s="111"/>
    </row>
    <row r="64" spans="1:16" x14ac:dyDescent="0.25">
      <c r="A64" s="38">
        <v>1148</v>
      </c>
      <c r="B64" s="57" t="s">
        <v>57</v>
      </c>
      <c r="C64" s="58">
        <f t="shared" si="4"/>
        <v>18525</v>
      </c>
      <c r="D64" s="225">
        <v>18525</v>
      </c>
      <c r="E64" s="446"/>
      <c r="F64" s="404">
        <f t="shared" si="50"/>
        <v>18525</v>
      </c>
      <c r="G64" s="225"/>
      <c r="H64" s="257"/>
      <c r="I64" s="114">
        <f t="shared" si="51"/>
        <v>0</v>
      </c>
      <c r="J64" s="257"/>
      <c r="K64" s="60"/>
      <c r="L64" s="114">
        <f t="shared" si="52"/>
        <v>0</v>
      </c>
      <c r="M64" s="320"/>
      <c r="N64" s="60"/>
      <c r="O64" s="114">
        <f t="shared" si="53"/>
        <v>0</v>
      </c>
      <c r="P64" s="111"/>
    </row>
    <row r="65" spans="1:16" ht="26.25" customHeight="1" x14ac:dyDescent="0.25">
      <c r="A65" s="38">
        <v>1149</v>
      </c>
      <c r="B65" s="57" t="s">
        <v>58</v>
      </c>
      <c r="C65" s="58">
        <f>F65+I65+L65+O65</f>
        <v>5769</v>
      </c>
      <c r="D65" s="225">
        <v>1941</v>
      </c>
      <c r="E65" s="446"/>
      <c r="F65" s="404">
        <f t="shared" si="50"/>
        <v>1941</v>
      </c>
      <c r="G65" s="225">
        <v>3828</v>
      </c>
      <c r="H65" s="257"/>
      <c r="I65" s="114">
        <f t="shared" si="51"/>
        <v>3828</v>
      </c>
      <c r="J65" s="257"/>
      <c r="K65" s="60"/>
      <c r="L65" s="114">
        <f t="shared" si="52"/>
        <v>0</v>
      </c>
      <c r="M65" s="320"/>
      <c r="N65" s="60"/>
      <c r="O65" s="114">
        <f t="shared" si="53"/>
        <v>0</v>
      </c>
      <c r="P65" s="362"/>
    </row>
    <row r="66" spans="1:16" ht="36" x14ac:dyDescent="0.25">
      <c r="A66" s="107">
        <v>1150</v>
      </c>
      <c r="B66" s="78" t="s">
        <v>59</v>
      </c>
      <c r="C66" s="84">
        <f>F66+I66+L66+O66</f>
        <v>2850</v>
      </c>
      <c r="D66" s="227">
        <v>2850</v>
      </c>
      <c r="E66" s="448"/>
      <c r="F66" s="443">
        <f t="shared" si="50"/>
        <v>2850</v>
      </c>
      <c r="G66" s="227"/>
      <c r="H66" s="258"/>
      <c r="I66" s="109">
        <f t="shared" si="51"/>
        <v>0</v>
      </c>
      <c r="J66" s="258"/>
      <c r="K66" s="115"/>
      <c r="L66" s="109">
        <f t="shared" si="52"/>
        <v>0</v>
      </c>
      <c r="M66" s="321"/>
      <c r="N66" s="115"/>
      <c r="O66" s="109">
        <f t="shared" si="53"/>
        <v>0</v>
      </c>
      <c r="P66" s="116"/>
    </row>
    <row r="67" spans="1:16" ht="24" x14ac:dyDescent="0.25">
      <c r="A67" s="45">
        <v>1200</v>
      </c>
      <c r="B67" s="105" t="s">
        <v>296</v>
      </c>
      <c r="C67" s="46">
        <f t="shared" si="4"/>
        <v>125741</v>
      </c>
      <c r="D67" s="223">
        <f>SUM(D68:D69)</f>
        <v>93502</v>
      </c>
      <c r="E67" s="441">
        <f t="shared" ref="E67:F67" si="54">SUM(E68:E69)</f>
        <v>0</v>
      </c>
      <c r="F67" s="408">
        <f t="shared" si="54"/>
        <v>93502</v>
      </c>
      <c r="G67" s="223">
        <f>SUM(G68:G69)</f>
        <v>32239</v>
      </c>
      <c r="H67" s="106">
        <f t="shared" ref="H67:I67" si="55">SUM(H68:H69)</f>
        <v>0</v>
      </c>
      <c r="I67" s="117">
        <f t="shared" si="55"/>
        <v>32239</v>
      </c>
      <c r="J67" s="106">
        <f>SUM(J68:J69)</f>
        <v>0</v>
      </c>
      <c r="K67" s="50">
        <f t="shared" ref="K67:L67" si="56">SUM(K68:K69)</f>
        <v>0</v>
      </c>
      <c r="L67" s="117">
        <f t="shared" si="56"/>
        <v>0</v>
      </c>
      <c r="M67" s="46">
        <f>SUM(M68:M69)</f>
        <v>0</v>
      </c>
      <c r="N67" s="50">
        <f t="shared" ref="N67:O67" si="57">SUM(N68:N69)</f>
        <v>0</v>
      </c>
      <c r="O67" s="117">
        <f t="shared" si="57"/>
        <v>0</v>
      </c>
      <c r="P67" s="122"/>
    </row>
    <row r="68" spans="1:16" ht="24" x14ac:dyDescent="0.25">
      <c r="A68" s="736">
        <v>1210</v>
      </c>
      <c r="B68" s="52" t="s">
        <v>60</v>
      </c>
      <c r="C68" s="53">
        <f t="shared" si="4"/>
        <v>95719</v>
      </c>
      <c r="D68" s="224">
        <v>64140</v>
      </c>
      <c r="E68" s="444"/>
      <c r="F68" s="445">
        <f>D68+E68</f>
        <v>64140</v>
      </c>
      <c r="G68" s="224">
        <v>31579</v>
      </c>
      <c r="H68" s="256"/>
      <c r="I68" s="119">
        <f>G68+H68</f>
        <v>31579</v>
      </c>
      <c r="J68" s="256"/>
      <c r="K68" s="55"/>
      <c r="L68" s="119">
        <f>J68+K68</f>
        <v>0</v>
      </c>
      <c r="M68" s="319"/>
      <c r="N68" s="55"/>
      <c r="O68" s="119">
        <f>M68+N68</f>
        <v>0</v>
      </c>
      <c r="P68" s="110"/>
    </row>
    <row r="69" spans="1:16" ht="24" x14ac:dyDescent="0.25">
      <c r="A69" s="112">
        <v>1220</v>
      </c>
      <c r="B69" s="57" t="s">
        <v>61</v>
      </c>
      <c r="C69" s="58">
        <f t="shared" si="4"/>
        <v>30022</v>
      </c>
      <c r="D69" s="226">
        <f>SUM(D70:D74)</f>
        <v>29362</v>
      </c>
      <c r="E69" s="447">
        <f t="shared" ref="E69:F69" si="58">SUM(E70:E74)</f>
        <v>0</v>
      </c>
      <c r="F69" s="404">
        <f t="shared" si="58"/>
        <v>29362</v>
      </c>
      <c r="G69" s="226">
        <f>SUM(G70:G74)</f>
        <v>660</v>
      </c>
      <c r="H69" s="120">
        <f t="shared" ref="H69:I69" si="59">SUM(H70:H74)</f>
        <v>0</v>
      </c>
      <c r="I69" s="114">
        <f t="shared" si="59"/>
        <v>660</v>
      </c>
      <c r="J69" s="120">
        <f>SUM(J70:J74)</f>
        <v>0</v>
      </c>
      <c r="K69" s="113">
        <f t="shared" ref="K69:L69" si="60">SUM(K70:K74)</f>
        <v>0</v>
      </c>
      <c r="L69" s="114">
        <f t="shared" si="60"/>
        <v>0</v>
      </c>
      <c r="M69" s="58">
        <f>SUM(M70:M74)</f>
        <v>0</v>
      </c>
      <c r="N69" s="113">
        <f t="shared" ref="N69:O69" si="61">SUM(N70:N74)</f>
        <v>0</v>
      </c>
      <c r="O69" s="114">
        <f t="shared" si="61"/>
        <v>0</v>
      </c>
      <c r="P69" s="111"/>
    </row>
    <row r="70" spans="1:16" ht="48" x14ac:dyDescent="0.25">
      <c r="A70" s="38">
        <v>1221</v>
      </c>
      <c r="B70" s="57" t="s">
        <v>297</v>
      </c>
      <c r="C70" s="58">
        <f t="shared" si="4"/>
        <v>18850</v>
      </c>
      <c r="D70" s="225">
        <v>18190</v>
      </c>
      <c r="E70" s="446"/>
      <c r="F70" s="404">
        <f t="shared" ref="F70:F74" si="62">D70+E70</f>
        <v>18190</v>
      </c>
      <c r="G70" s="225">
        <v>660</v>
      </c>
      <c r="H70" s="257"/>
      <c r="I70" s="114">
        <f t="shared" ref="I70:I74" si="63">G70+H70</f>
        <v>660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111"/>
    </row>
    <row r="73" spans="1:16" ht="36" x14ac:dyDescent="0.25">
      <c r="A73" s="38">
        <v>1227</v>
      </c>
      <c r="B73" s="57" t="s">
        <v>64</v>
      </c>
      <c r="C73" s="58">
        <f t="shared" si="4"/>
        <v>10672</v>
      </c>
      <c r="D73" s="225">
        <v>10672</v>
      </c>
      <c r="E73" s="446"/>
      <c r="F73" s="404">
        <f t="shared" si="62"/>
        <v>10672</v>
      </c>
      <c r="G73" s="225"/>
      <c r="H73" s="257"/>
      <c r="I73" s="114">
        <f t="shared" si="63"/>
        <v>0</v>
      </c>
      <c r="J73" s="257"/>
      <c r="K73" s="60"/>
      <c r="L73" s="114">
        <f t="shared" si="64"/>
        <v>0</v>
      </c>
      <c r="M73" s="320"/>
      <c r="N73" s="60"/>
      <c r="O73" s="114">
        <f t="shared" si="65"/>
        <v>0</v>
      </c>
      <c r="P73" s="111"/>
    </row>
    <row r="74" spans="1:16" ht="48" x14ac:dyDescent="0.25">
      <c r="A74" s="38">
        <v>1228</v>
      </c>
      <c r="B74" s="57" t="s">
        <v>298</v>
      </c>
      <c r="C74" s="58">
        <f t="shared" si="4"/>
        <v>500</v>
      </c>
      <c r="D74" s="225">
        <v>500</v>
      </c>
      <c r="E74" s="446"/>
      <c r="F74" s="404">
        <f t="shared" si="62"/>
        <v>500</v>
      </c>
      <c r="G74" s="225"/>
      <c r="H74" s="257"/>
      <c r="I74" s="114">
        <f t="shared" si="63"/>
        <v>0</v>
      </c>
      <c r="J74" s="257"/>
      <c r="K74" s="60"/>
      <c r="L74" s="114">
        <f t="shared" si="64"/>
        <v>0</v>
      </c>
      <c r="M74" s="320"/>
      <c r="N74" s="60"/>
      <c r="O74" s="114">
        <f t="shared" si="65"/>
        <v>0</v>
      </c>
      <c r="P74" s="111"/>
    </row>
    <row r="75" spans="1:16" x14ac:dyDescent="0.25">
      <c r="A75" s="101">
        <v>2000</v>
      </c>
      <c r="B75" s="101" t="s">
        <v>65</v>
      </c>
      <c r="C75" s="102">
        <f t="shared" si="4"/>
        <v>116128</v>
      </c>
      <c r="D75" s="222">
        <f>SUM(D76,D83,D130,D164,D165,D172)</f>
        <v>109512</v>
      </c>
      <c r="E75" s="439">
        <f t="shared" ref="E75:F75" si="66">SUM(E76,E83,E130,E164,E165,E172)</f>
        <v>-4768</v>
      </c>
      <c r="F75" s="440">
        <f t="shared" si="66"/>
        <v>104744</v>
      </c>
      <c r="G75" s="222">
        <f>SUM(G76,G83,G130,G164,G165,G172)</f>
        <v>0</v>
      </c>
      <c r="H75" s="255">
        <f t="shared" ref="H75:I75" si="67">SUM(H76,H83,H130,H164,H165,H172)</f>
        <v>1476</v>
      </c>
      <c r="I75" s="104">
        <f t="shared" si="67"/>
        <v>1476</v>
      </c>
      <c r="J75" s="255">
        <f>SUM(J76,J83,J130,J164,J165,J172)</f>
        <v>6500</v>
      </c>
      <c r="K75" s="103">
        <f t="shared" ref="K75:L75" si="68">SUM(K76,K83,K130,K164,K165,K172)</f>
        <v>3408</v>
      </c>
      <c r="L75" s="104">
        <f t="shared" si="68"/>
        <v>9908</v>
      </c>
      <c r="M75" s="102">
        <f>SUM(M76,M83,M130,M164,M165,M172)</f>
        <v>0</v>
      </c>
      <c r="N75" s="103">
        <f t="shared" ref="N75:O75" si="69">SUM(N76,N83,N130,N164,N165,N172)</f>
        <v>0</v>
      </c>
      <c r="O75" s="104">
        <f t="shared" si="69"/>
        <v>0</v>
      </c>
      <c r="P75" s="343"/>
    </row>
    <row r="76" spans="1:16" ht="24" x14ac:dyDescent="0.25">
      <c r="A76" s="45">
        <v>2100</v>
      </c>
      <c r="B76" s="105" t="s">
        <v>66</v>
      </c>
      <c r="C76" s="46">
        <f t="shared" si="4"/>
        <v>189</v>
      </c>
      <c r="D76" s="223">
        <f>SUM(D77,D80)</f>
        <v>189</v>
      </c>
      <c r="E76" s="441">
        <f t="shared" ref="E76:F76" si="70">SUM(E77,E80)</f>
        <v>0</v>
      </c>
      <c r="F76" s="408">
        <f t="shared" si="70"/>
        <v>189</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x14ac:dyDescent="0.25">
      <c r="A77" s="736">
        <v>2110</v>
      </c>
      <c r="B77" s="52" t="s">
        <v>67</v>
      </c>
      <c r="C77" s="53">
        <f t="shared" si="4"/>
        <v>189</v>
      </c>
      <c r="D77" s="228">
        <f>SUM(D78:D79)</f>
        <v>189</v>
      </c>
      <c r="E77" s="449">
        <f t="shared" ref="E77:F77" si="74">SUM(E78:E79)</f>
        <v>0</v>
      </c>
      <c r="F77" s="445">
        <f t="shared" si="74"/>
        <v>189</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x14ac:dyDescent="0.25">
      <c r="A79" s="38">
        <v>2112</v>
      </c>
      <c r="B79" s="57" t="s">
        <v>69</v>
      </c>
      <c r="C79" s="58">
        <f t="shared" si="4"/>
        <v>189</v>
      </c>
      <c r="D79" s="225">
        <v>189</v>
      </c>
      <c r="E79" s="446"/>
      <c r="F79" s="404">
        <f t="shared" si="78"/>
        <v>189</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100098</v>
      </c>
      <c r="D83" s="223">
        <f>SUM(D84,D89,D95,D103,D112,D116,D122,D128)</f>
        <v>93672</v>
      </c>
      <c r="E83" s="441">
        <f t="shared" ref="E83:F83" si="90">SUM(E84,E89,E95,E103,E112,E116,E122,E128)</f>
        <v>-3408</v>
      </c>
      <c r="F83" s="408">
        <f t="shared" si="90"/>
        <v>90264</v>
      </c>
      <c r="G83" s="223">
        <f>SUM(G84,G89,G95,G103,G112,G116,G122,G128)</f>
        <v>0</v>
      </c>
      <c r="H83" s="106">
        <f t="shared" ref="H83:I83" si="91">SUM(H84,H89,H95,H103,H112,H116,H122,H128)</f>
        <v>0</v>
      </c>
      <c r="I83" s="117">
        <f t="shared" si="91"/>
        <v>0</v>
      </c>
      <c r="J83" s="106">
        <f>SUM(J84,J89,J95,J103,J112,J116,J122,J128)</f>
        <v>6426</v>
      </c>
      <c r="K83" s="50">
        <f t="shared" ref="K83:L83" si="92">SUM(K84,K89,K95,K103,K112,K116,K122,K128)</f>
        <v>3408</v>
      </c>
      <c r="L83" s="117">
        <f t="shared" si="92"/>
        <v>9834</v>
      </c>
      <c r="M83" s="163">
        <f>SUM(M84,M89,M95,M103,M112,M116,M122,M128)</f>
        <v>0</v>
      </c>
      <c r="N83" s="164">
        <f t="shared" ref="N83:O83" si="93">SUM(N84,N89,N95,N103,N112,N116,N122,N128)</f>
        <v>0</v>
      </c>
      <c r="O83" s="165">
        <f t="shared" si="93"/>
        <v>0</v>
      </c>
      <c r="P83" s="383"/>
    </row>
    <row r="84" spans="1:16" ht="24" x14ac:dyDescent="0.25">
      <c r="A84" s="107">
        <v>2210</v>
      </c>
      <c r="B84" s="78" t="s">
        <v>72</v>
      </c>
      <c r="C84" s="84">
        <f t="shared" si="4"/>
        <v>2149</v>
      </c>
      <c r="D84" s="131">
        <f>SUM(D85:D88)</f>
        <v>2079</v>
      </c>
      <c r="E84" s="442">
        <f t="shared" ref="E84:F84" si="94">SUM(E85:E88)</f>
        <v>0</v>
      </c>
      <c r="F84" s="443">
        <f t="shared" si="94"/>
        <v>2079</v>
      </c>
      <c r="G84" s="131">
        <f>SUM(G85:G88)</f>
        <v>0</v>
      </c>
      <c r="H84" s="201">
        <f t="shared" ref="H84:I84" si="95">SUM(H85:H88)</f>
        <v>0</v>
      </c>
      <c r="I84" s="109">
        <f t="shared" si="95"/>
        <v>0</v>
      </c>
      <c r="J84" s="201">
        <f>SUM(J85:J88)</f>
        <v>70</v>
      </c>
      <c r="K84" s="108">
        <f t="shared" ref="K84:L84" si="96">SUM(K85:K88)</f>
        <v>0</v>
      </c>
      <c r="L84" s="109">
        <f t="shared" si="96"/>
        <v>70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x14ac:dyDescent="0.25">
      <c r="A86" s="38">
        <v>2212</v>
      </c>
      <c r="B86" s="57" t="s">
        <v>74</v>
      </c>
      <c r="C86" s="58">
        <f t="shared" si="98"/>
        <v>1766</v>
      </c>
      <c r="D86" s="225">
        <v>1766</v>
      </c>
      <c r="E86" s="446"/>
      <c r="F86" s="404">
        <f t="shared" si="99"/>
        <v>1766</v>
      </c>
      <c r="G86" s="225"/>
      <c r="H86" s="257"/>
      <c r="I86" s="114">
        <f t="shared" si="100"/>
        <v>0</v>
      </c>
      <c r="J86" s="257"/>
      <c r="K86" s="60"/>
      <c r="L86" s="114">
        <f t="shared" si="101"/>
        <v>0</v>
      </c>
      <c r="M86" s="320"/>
      <c r="N86" s="60"/>
      <c r="O86" s="114">
        <f t="shared" si="102"/>
        <v>0</v>
      </c>
      <c r="P86" s="111"/>
    </row>
    <row r="87" spans="1:16" ht="24" x14ac:dyDescent="0.25">
      <c r="A87" s="38">
        <v>2214</v>
      </c>
      <c r="B87" s="57" t="s">
        <v>75</v>
      </c>
      <c r="C87" s="58">
        <f t="shared" si="98"/>
        <v>309</v>
      </c>
      <c r="D87" s="225">
        <v>239</v>
      </c>
      <c r="E87" s="446"/>
      <c r="F87" s="404">
        <f t="shared" si="99"/>
        <v>239</v>
      </c>
      <c r="G87" s="225"/>
      <c r="H87" s="257"/>
      <c r="I87" s="114">
        <f t="shared" si="100"/>
        <v>0</v>
      </c>
      <c r="J87" s="257">
        <v>70</v>
      </c>
      <c r="K87" s="60"/>
      <c r="L87" s="114">
        <f t="shared" si="101"/>
        <v>70</v>
      </c>
      <c r="M87" s="320"/>
      <c r="N87" s="60"/>
      <c r="O87" s="114">
        <f t="shared" si="102"/>
        <v>0</v>
      </c>
      <c r="P87" s="111"/>
    </row>
    <row r="88" spans="1:16" x14ac:dyDescent="0.25">
      <c r="A88" s="38">
        <v>2219</v>
      </c>
      <c r="B88" s="57" t="s">
        <v>76</v>
      </c>
      <c r="C88" s="58">
        <f t="shared" si="98"/>
        <v>74</v>
      </c>
      <c r="D88" s="225">
        <v>74</v>
      </c>
      <c r="E88" s="446"/>
      <c r="F88" s="404">
        <f t="shared" si="99"/>
        <v>74</v>
      </c>
      <c r="G88" s="225"/>
      <c r="H88" s="257"/>
      <c r="I88" s="114">
        <f t="shared" si="100"/>
        <v>0</v>
      </c>
      <c r="J88" s="257"/>
      <c r="K88" s="60"/>
      <c r="L88" s="114">
        <f t="shared" si="101"/>
        <v>0</v>
      </c>
      <c r="M88" s="320"/>
      <c r="N88" s="60"/>
      <c r="O88" s="114">
        <f t="shared" si="102"/>
        <v>0</v>
      </c>
      <c r="P88" s="111"/>
    </row>
    <row r="89" spans="1:16" ht="24" x14ac:dyDescent="0.25">
      <c r="A89" s="112">
        <v>2220</v>
      </c>
      <c r="B89" s="57" t="s">
        <v>77</v>
      </c>
      <c r="C89" s="58">
        <f t="shared" si="98"/>
        <v>89048</v>
      </c>
      <c r="D89" s="226">
        <f>SUM(D90:D94)</f>
        <v>83524</v>
      </c>
      <c r="E89" s="447">
        <f t="shared" ref="E89:F89" si="103">SUM(E90:E94)</f>
        <v>-3408</v>
      </c>
      <c r="F89" s="404">
        <f t="shared" si="103"/>
        <v>80116</v>
      </c>
      <c r="G89" s="226">
        <f>SUM(G90:G94)</f>
        <v>0</v>
      </c>
      <c r="H89" s="120">
        <f t="shared" ref="H89:I89" si="104">SUM(H90:H94)</f>
        <v>0</v>
      </c>
      <c r="I89" s="114">
        <f t="shared" si="104"/>
        <v>0</v>
      </c>
      <c r="J89" s="120">
        <f>SUM(J90:J94)</f>
        <v>5524</v>
      </c>
      <c r="K89" s="113">
        <f t="shared" ref="K89:L89" si="105">SUM(K90:K94)</f>
        <v>3408</v>
      </c>
      <c r="L89" s="114">
        <f t="shared" si="105"/>
        <v>8932</v>
      </c>
      <c r="M89" s="58">
        <f>SUM(M90:M94)</f>
        <v>0</v>
      </c>
      <c r="N89" s="113">
        <f t="shared" ref="N89:O89" si="106">SUM(N90:N94)</f>
        <v>0</v>
      </c>
      <c r="O89" s="114">
        <f t="shared" si="106"/>
        <v>0</v>
      </c>
      <c r="P89" s="111"/>
    </row>
    <row r="90" spans="1:16" ht="36" x14ac:dyDescent="0.25">
      <c r="A90" s="38">
        <v>2221</v>
      </c>
      <c r="B90" s="57" t="s">
        <v>289</v>
      </c>
      <c r="C90" s="58">
        <f t="shared" si="98"/>
        <v>68378</v>
      </c>
      <c r="D90" s="225">
        <v>66433</v>
      </c>
      <c r="E90" s="446">
        <v>-1200</v>
      </c>
      <c r="F90" s="404">
        <f t="shared" ref="F90:F94" si="107">D90+E90</f>
        <v>65233</v>
      </c>
      <c r="G90" s="225"/>
      <c r="H90" s="257"/>
      <c r="I90" s="114">
        <f t="shared" ref="I90:I94" si="108">G90+H90</f>
        <v>0</v>
      </c>
      <c r="J90" s="257">
        <v>1945</v>
      </c>
      <c r="K90" s="60">
        <v>1200</v>
      </c>
      <c r="L90" s="114">
        <f t="shared" ref="L90:L94" si="109">J90+K90</f>
        <v>3145</v>
      </c>
      <c r="M90" s="320"/>
      <c r="N90" s="60"/>
      <c r="O90" s="114">
        <f t="shared" ref="O90:O94" si="110">M90+N90</f>
        <v>0</v>
      </c>
      <c r="P90" s="362" t="s">
        <v>710</v>
      </c>
    </row>
    <row r="91" spans="1:16" ht="36" x14ac:dyDescent="0.25">
      <c r="A91" s="38">
        <v>2222</v>
      </c>
      <c r="B91" s="57" t="s">
        <v>78</v>
      </c>
      <c r="C91" s="58">
        <f t="shared" si="98"/>
        <v>5272</v>
      </c>
      <c r="D91" s="225">
        <v>4168</v>
      </c>
      <c r="E91" s="446">
        <v>-708</v>
      </c>
      <c r="F91" s="404">
        <f t="shared" si="107"/>
        <v>3460</v>
      </c>
      <c r="G91" s="225"/>
      <c r="H91" s="257"/>
      <c r="I91" s="114">
        <f t="shared" si="108"/>
        <v>0</v>
      </c>
      <c r="J91" s="257">
        <v>1104</v>
      </c>
      <c r="K91" s="60">
        <v>708</v>
      </c>
      <c r="L91" s="114">
        <f t="shared" si="109"/>
        <v>1812</v>
      </c>
      <c r="M91" s="320"/>
      <c r="N91" s="60"/>
      <c r="O91" s="114">
        <f t="shared" si="110"/>
        <v>0</v>
      </c>
      <c r="P91" s="362" t="s">
        <v>710</v>
      </c>
    </row>
    <row r="92" spans="1:16" ht="36" x14ac:dyDescent="0.25">
      <c r="A92" s="38">
        <v>2223</v>
      </c>
      <c r="B92" s="57" t="s">
        <v>79</v>
      </c>
      <c r="C92" s="58">
        <f t="shared" si="98"/>
        <v>14524</v>
      </c>
      <c r="D92" s="225">
        <v>12212</v>
      </c>
      <c r="E92" s="446">
        <v>-1500</v>
      </c>
      <c r="F92" s="404">
        <f t="shared" si="107"/>
        <v>10712</v>
      </c>
      <c r="G92" s="225"/>
      <c r="H92" s="257"/>
      <c r="I92" s="114">
        <f t="shared" si="108"/>
        <v>0</v>
      </c>
      <c r="J92" s="257">
        <v>2312</v>
      </c>
      <c r="K92" s="60">
        <v>1500</v>
      </c>
      <c r="L92" s="114">
        <f t="shared" si="109"/>
        <v>3812</v>
      </c>
      <c r="M92" s="320"/>
      <c r="N92" s="60"/>
      <c r="O92" s="114">
        <f t="shared" si="110"/>
        <v>0</v>
      </c>
      <c r="P92" s="362" t="s">
        <v>710</v>
      </c>
    </row>
    <row r="93" spans="1:16" ht="48" x14ac:dyDescent="0.25">
      <c r="A93" s="38">
        <v>2224</v>
      </c>
      <c r="B93" s="57" t="s">
        <v>299</v>
      </c>
      <c r="C93" s="58">
        <f t="shared" si="98"/>
        <v>874</v>
      </c>
      <c r="D93" s="225">
        <v>711</v>
      </c>
      <c r="E93" s="446"/>
      <c r="F93" s="404">
        <f t="shared" si="107"/>
        <v>711</v>
      </c>
      <c r="G93" s="225"/>
      <c r="H93" s="257"/>
      <c r="I93" s="114">
        <f t="shared" si="108"/>
        <v>0</v>
      </c>
      <c r="J93" s="257">
        <v>163</v>
      </c>
      <c r="K93" s="60"/>
      <c r="L93" s="114">
        <f t="shared" si="109"/>
        <v>163</v>
      </c>
      <c r="M93" s="320"/>
      <c r="N93" s="60"/>
      <c r="O93" s="114">
        <f t="shared" si="110"/>
        <v>0</v>
      </c>
      <c r="P93" s="111"/>
    </row>
    <row r="94" spans="1:16"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111"/>
    </row>
    <row r="95" spans="1:16" ht="36" x14ac:dyDescent="0.25">
      <c r="A95" s="112">
        <v>2230</v>
      </c>
      <c r="B95" s="57" t="s">
        <v>81</v>
      </c>
      <c r="C95" s="58">
        <f t="shared" si="98"/>
        <v>1858</v>
      </c>
      <c r="D95" s="226">
        <f>SUM(D96:D102)</f>
        <v>1718</v>
      </c>
      <c r="E95" s="447">
        <f t="shared" ref="E95:F95" si="111">SUM(E96:E102)</f>
        <v>0</v>
      </c>
      <c r="F95" s="404">
        <f t="shared" si="111"/>
        <v>1718</v>
      </c>
      <c r="G95" s="226">
        <f>SUM(G96:G102)</f>
        <v>0</v>
      </c>
      <c r="H95" s="120">
        <f t="shared" ref="H95:I95" si="112">SUM(H96:H102)</f>
        <v>0</v>
      </c>
      <c r="I95" s="114">
        <f t="shared" si="112"/>
        <v>0</v>
      </c>
      <c r="J95" s="120">
        <f>SUM(J96:J102)</f>
        <v>140</v>
      </c>
      <c r="K95" s="113">
        <f t="shared" ref="K95:L95" si="113">SUM(K96:K102)</f>
        <v>0</v>
      </c>
      <c r="L95" s="114">
        <f t="shared" si="113"/>
        <v>140</v>
      </c>
      <c r="M95" s="58">
        <f>SUM(M96:M102)</f>
        <v>0</v>
      </c>
      <c r="N95" s="113">
        <f t="shared" ref="N95:O95" si="114">SUM(N96:N102)</f>
        <v>0</v>
      </c>
      <c r="O95" s="114">
        <f t="shared" si="114"/>
        <v>0</v>
      </c>
      <c r="P95" s="111"/>
    </row>
    <row r="96" spans="1:16" ht="24" hidden="1" x14ac:dyDescent="0.25">
      <c r="A96" s="38">
        <v>2231</v>
      </c>
      <c r="B96" s="57" t="s">
        <v>82</v>
      </c>
      <c r="C96" s="58">
        <f t="shared" si="98"/>
        <v>0</v>
      </c>
      <c r="D96" s="225"/>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c r="E101" s="446"/>
      <c r="F101" s="404">
        <f t="shared" si="115"/>
        <v>0</v>
      </c>
      <c r="G101" s="225"/>
      <c r="H101" s="257"/>
      <c r="I101" s="114">
        <f t="shared" si="116"/>
        <v>0</v>
      </c>
      <c r="J101" s="257"/>
      <c r="K101" s="60"/>
      <c r="L101" s="114">
        <f t="shared" si="117"/>
        <v>0</v>
      </c>
      <c r="M101" s="320"/>
      <c r="N101" s="60"/>
      <c r="O101" s="114">
        <f t="shared" si="118"/>
        <v>0</v>
      </c>
      <c r="P101" s="111"/>
    </row>
    <row r="102" spans="1:16" ht="24" x14ac:dyDescent="0.25">
      <c r="A102" s="38">
        <v>2239</v>
      </c>
      <c r="B102" s="57" t="s">
        <v>88</v>
      </c>
      <c r="C102" s="58">
        <f t="shared" si="98"/>
        <v>1858</v>
      </c>
      <c r="D102" s="225">
        <v>1718</v>
      </c>
      <c r="E102" s="446"/>
      <c r="F102" s="404">
        <f t="shared" si="115"/>
        <v>1718</v>
      </c>
      <c r="G102" s="225"/>
      <c r="H102" s="257"/>
      <c r="I102" s="114">
        <f t="shared" si="116"/>
        <v>0</v>
      </c>
      <c r="J102" s="257">
        <v>140</v>
      </c>
      <c r="K102" s="60"/>
      <c r="L102" s="114">
        <f t="shared" si="117"/>
        <v>140</v>
      </c>
      <c r="M102" s="320"/>
      <c r="N102" s="60"/>
      <c r="O102" s="114">
        <f t="shared" si="118"/>
        <v>0</v>
      </c>
      <c r="P102" s="111"/>
    </row>
    <row r="103" spans="1:16" ht="36" x14ac:dyDescent="0.25">
      <c r="A103" s="112">
        <v>2240</v>
      </c>
      <c r="B103" s="57" t="s">
        <v>89</v>
      </c>
      <c r="C103" s="58">
        <f t="shared" si="98"/>
        <v>5614</v>
      </c>
      <c r="D103" s="226">
        <f>SUM(D104:D111)</f>
        <v>5614</v>
      </c>
      <c r="E103" s="447">
        <f t="shared" ref="E103:F103" si="119">SUM(E104:E111)</f>
        <v>0</v>
      </c>
      <c r="F103" s="404">
        <f t="shared" si="119"/>
        <v>5614</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111"/>
    </row>
    <row r="106" spans="1:16" ht="24" x14ac:dyDescent="0.25">
      <c r="A106" s="38">
        <v>2243</v>
      </c>
      <c r="B106" s="57" t="s">
        <v>92</v>
      </c>
      <c r="C106" s="58">
        <f t="shared" si="98"/>
        <v>459</v>
      </c>
      <c r="D106" s="225">
        <v>459</v>
      </c>
      <c r="E106" s="446"/>
      <c r="F106" s="404">
        <f t="shared" si="123"/>
        <v>459</v>
      </c>
      <c r="G106" s="225"/>
      <c r="H106" s="257"/>
      <c r="I106" s="114">
        <f t="shared" si="124"/>
        <v>0</v>
      </c>
      <c r="J106" s="257"/>
      <c r="K106" s="60"/>
      <c r="L106" s="114">
        <f t="shared" si="125"/>
        <v>0</v>
      </c>
      <c r="M106" s="320"/>
      <c r="N106" s="60"/>
      <c r="O106" s="114">
        <f t="shared" si="126"/>
        <v>0</v>
      </c>
      <c r="P106" s="111"/>
    </row>
    <row r="107" spans="1:16" x14ac:dyDescent="0.25">
      <c r="A107" s="38">
        <v>2244</v>
      </c>
      <c r="B107" s="57" t="s">
        <v>93</v>
      </c>
      <c r="C107" s="58">
        <f t="shared" si="98"/>
        <v>4780</v>
      </c>
      <c r="D107" s="225">
        <v>4780</v>
      </c>
      <c r="E107" s="446"/>
      <c r="F107" s="404">
        <f t="shared" si="123"/>
        <v>4780</v>
      </c>
      <c r="G107" s="225"/>
      <c r="H107" s="257"/>
      <c r="I107" s="114">
        <f t="shared" si="124"/>
        <v>0</v>
      </c>
      <c r="J107" s="257"/>
      <c r="K107" s="60"/>
      <c r="L107" s="114">
        <f t="shared" si="125"/>
        <v>0</v>
      </c>
      <c r="M107" s="320"/>
      <c r="N107" s="60"/>
      <c r="O107" s="114">
        <f t="shared" si="126"/>
        <v>0</v>
      </c>
      <c r="P107" s="111"/>
    </row>
    <row r="108" spans="1:16"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c r="E110" s="446"/>
      <c r="F110" s="404">
        <f t="shared" si="123"/>
        <v>0</v>
      </c>
      <c r="G110" s="225"/>
      <c r="H110" s="257"/>
      <c r="I110" s="114">
        <f t="shared" si="124"/>
        <v>0</v>
      </c>
      <c r="J110" s="257"/>
      <c r="K110" s="60"/>
      <c r="L110" s="114">
        <f t="shared" si="125"/>
        <v>0</v>
      </c>
      <c r="M110" s="320"/>
      <c r="N110" s="60"/>
      <c r="O110" s="114">
        <f t="shared" si="126"/>
        <v>0</v>
      </c>
      <c r="P110" s="111"/>
    </row>
    <row r="111" spans="1:16" ht="24" x14ac:dyDescent="0.25">
      <c r="A111" s="38">
        <v>2249</v>
      </c>
      <c r="B111" s="57" t="s">
        <v>96</v>
      </c>
      <c r="C111" s="58">
        <f t="shared" si="98"/>
        <v>375</v>
      </c>
      <c r="D111" s="225">
        <v>375</v>
      </c>
      <c r="E111" s="446"/>
      <c r="F111" s="404">
        <f t="shared" si="123"/>
        <v>375</v>
      </c>
      <c r="G111" s="225"/>
      <c r="H111" s="257"/>
      <c r="I111" s="114">
        <f t="shared" si="124"/>
        <v>0</v>
      </c>
      <c r="J111" s="257"/>
      <c r="K111" s="60"/>
      <c r="L111" s="114">
        <f t="shared" si="125"/>
        <v>0</v>
      </c>
      <c r="M111" s="320"/>
      <c r="N111" s="60"/>
      <c r="O111" s="114">
        <f t="shared" si="126"/>
        <v>0</v>
      </c>
      <c r="P111" s="111"/>
    </row>
    <row r="112" spans="1:16" x14ac:dyDescent="0.25">
      <c r="A112" s="112">
        <v>2250</v>
      </c>
      <c r="B112" s="57" t="s">
        <v>97</v>
      </c>
      <c r="C112" s="58">
        <f t="shared" si="98"/>
        <v>711</v>
      </c>
      <c r="D112" s="226">
        <f>SUM(D113:D115)</f>
        <v>711</v>
      </c>
      <c r="E112" s="447">
        <f t="shared" ref="E112:F112" si="127">SUM(E113:E115)</f>
        <v>0</v>
      </c>
      <c r="F112" s="404">
        <f t="shared" si="127"/>
        <v>711</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x14ac:dyDescent="0.25">
      <c r="A113" s="38">
        <v>2251</v>
      </c>
      <c r="B113" s="57" t="s">
        <v>98</v>
      </c>
      <c r="C113" s="58">
        <f t="shared" si="98"/>
        <v>85</v>
      </c>
      <c r="D113" s="225">
        <v>85</v>
      </c>
      <c r="E113" s="446"/>
      <c r="F113" s="404">
        <f t="shared" ref="F113:F115" si="131">D113+E113</f>
        <v>85</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111"/>
    </row>
    <row r="115" spans="1:16" ht="24" x14ac:dyDescent="0.25">
      <c r="A115" s="38">
        <v>2259</v>
      </c>
      <c r="B115" s="57" t="s">
        <v>100</v>
      </c>
      <c r="C115" s="58">
        <f t="shared" si="98"/>
        <v>626</v>
      </c>
      <c r="D115" s="225">
        <v>626</v>
      </c>
      <c r="E115" s="446"/>
      <c r="F115" s="404">
        <f t="shared" si="131"/>
        <v>626</v>
      </c>
      <c r="G115" s="225"/>
      <c r="H115" s="257"/>
      <c r="I115" s="114">
        <f t="shared" si="132"/>
        <v>0</v>
      </c>
      <c r="J115" s="257"/>
      <c r="K115" s="60"/>
      <c r="L115" s="114">
        <f t="shared" si="133"/>
        <v>0</v>
      </c>
      <c r="M115" s="320"/>
      <c r="N115" s="60"/>
      <c r="O115" s="114">
        <f t="shared" si="134"/>
        <v>0</v>
      </c>
      <c r="P115" s="111"/>
    </row>
    <row r="116" spans="1:16" x14ac:dyDescent="0.25">
      <c r="A116" s="112">
        <v>2260</v>
      </c>
      <c r="B116" s="57" t="s">
        <v>101</v>
      </c>
      <c r="C116" s="58">
        <f t="shared" si="98"/>
        <v>718</v>
      </c>
      <c r="D116" s="226">
        <f>SUM(D117:D121)</f>
        <v>26</v>
      </c>
      <c r="E116" s="447">
        <f t="shared" ref="E116:F116" si="135">SUM(E117:E121)</f>
        <v>0</v>
      </c>
      <c r="F116" s="404">
        <f t="shared" si="135"/>
        <v>26</v>
      </c>
      <c r="G116" s="226">
        <f>SUM(G117:G121)</f>
        <v>0</v>
      </c>
      <c r="H116" s="120">
        <f t="shared" ref="H116:I116" si="136">SUM(H117:H121)</f>
        <v>0</v>
      </c>
      <c r="I116" s="114">
        <f t="shared" si="136"/>
        <v>0</v>
      </c>
      <c r="J116" s="120">
        <f>SUM(J117:J121)</f>
        <v>692</v>
      </c>
      <c r="K116" s="113">
        <f t="shared" ref="K116:L116" si="137">SUM(K117:K121)</f>
        <v>0</v>
      </c>
      <c r="L116" s="114">
        <f t="shared" si="137"/>
        <v>692</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x14ac:dyDescent="0.25">
      <c r="A118" s="38">
        <v>2262</v>
      </c>
      <c r="B118" s="57" t="s">
        <v>103</v>
      </c>
      <c r="C118" s="58">
        <f t="shared" si="98"/>
        <v>692</v>
      </c>
      <c r="D118" s="225"/>
      <c r="E118" s="446"/>
      <c r="F118" s="404">
        <f t="shared" si="139"/>
        <v>0</v>
      </c>
      <c r="G118" s="225"/>
      <c r="H118" s="257"/>
      <c r="I118" s="114">
        <f t="shared" si="140"/>
        <v>0</v>
      </c>
      <c r="J118" s="257">
        <v>692</v>
      </c>
      <c r="K118" s="60"/>
      <c r="L118" s="114">
        <f t="shared" si="141"/>
        <v>692</v>
      </c>
      <c r="M118" s="320"/>
      <c r="N118" s="60"/>
      <c r="O118" s="114">
        <f t="shared" si="142"/>
        <v>0</v>
      </c>
      <c r="P118" s="111"/>
    </row>
    <row r="119" spans="1:16" hidden="1" x14ac:dyDescent="0.25">
      <c r="A119" s="38">
        <v>2263</v>
      </c>
      <c r="B119" s="57" t="s">
        <v>104</v>
      </c>
      <c r="C119" s="58">
        <f t="shared" si="98"/>
        <v>0</v>
      </c>
      <c r="D119" s="225"/>
      <c r="E119" s="446"/>
      <c r="F119" s="404">
        <f t="shared" si="139"/>
        <v>0</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c r="E120" s="446"/>
      <c r="F120" s="404">
        <f t="shared" si="139"/>
        <v>0</v>
      </c>
      <c r="G120" s="225"/>
      <c r="H120" s="257"/>
      <c r="I120" s="114">
        <f t="shared" si="140"/>
        <v>0</v>
      </c>
      <c r="J120" s="257"/>
      <c r="K120" s="60"/>
      <c r="L120" s="114">
        <f t="shared" si="141"/>
        <v>0</v>
      </c>
      <c r="M120" s="320"/>
      <c r="N120" s="60"/>
      <c r="O120" s="114">
        <f t="shared" si="142"/>
        <v>0</v>
      </c>
      <c r="P120" s="111"/>
    </row>
    <row r="121" spans="1:16" x14ac:dyDescent="0.25">
      <c r="A121" s="38">
        <v>2269</v>
      </c>
      <c r="B121" s="57" t="s">
        <v>106</v>
      </c>
      <c r="C121" s="58">
        <f t="shared" si="98"/>
        <v>26</v>
      </c>
      <c r="D121" s="225">
        <v>26</v>
      </c>
      <c r="E121" s="446"/>
      <c r="F121" s="404">
        <f t="shared" si="139"/>
        <v>26</v>
      </c>
      <c r="G121" s="225"/>
      <c r="H121" s="257"/>
      <c r="I121" s="114">
        <f t="shared" si="140"/>
        <v>0</v>
      </c>
      <c r="J121" s="257"/>
      <c r="K121" s="60"/>
      <c r="L121" s="114">
        <f t="shared" si="141"/>
        <v>0</v>
      </c>
      <c r="M121" s="320"/>
      <c r="N121" s="60"/>
      <c r="O121" s="114">
        <f t="shared" si="142"/>
        <v>0</v>
      </c>
      <c r="P121" s="111"/>
    </row>
    <row r="122" spans="1:16" hidden="1" x14ac:dyDescent="0.25">
      <c r="A122" s="112">
        <v>2270</v>
      </c>
      <c r="B122" s="57" t="s">
        <v>107</v>
      </c>
      <c r="C122" s="58">
        <f t="shared" si="98"/>
        <v>0</v>
      </c>
      <c r="D122" s="226">
        <f>SUM(D123:D127)</f>
        <v>0</v>
      </c>
      <c r="E122" s="447">
        <f t="shared" ref="E122:F122" si="143">SUM(E123:E127)</f>
        <v>0</v>
      </c>
      <c r="F122" s="404">
        <f t="shared" si="143"/>
        <v>0</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5">
      <c r="A125" s="38">
        <v>2275</v>
      </c>
      <c r="B125" s="57" t="s">
        <v>109</v>
      </c>
      <c r="C125" s="58">
        <f t="shared" si="98"/>
        <v>0</v>
      </c>
      <c r="D125" s="225"/>
      <c r="E125" s="446"/>
      <c r="F125" s="404">
        <f t="shared" si="147"/>
        <v>0</v>
      </c>
      <c r="G125" s="225"/>
      <c r="H125" s="257"/>
      <c r="I125" s="114">
        <f t="shared" si="148"/>
        <v>0</v>
      </c>
      <c r="J125" s="257"/>
      <c r="K125" s="60"/>
      <c r="L125" s="114">
        <f t="shared" si="149"/>
        <v>0</v>
      </c>
      <c r="M125" s="320"/>
      <c r="N125" s="60"/>
      <c r="O125" s="114">
        <f t="shared" si="150"/>
        <v>0</v>
      </c>
      <c r="P125" s="362"/>
    </row>
    <row r="126" spans="1:16"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111"/>
    </row>
    <row r="127" spans="1:16" ht="24" hidden="1" x14ac:dyDescent="0.25">
      <c r="A127" s="38">
        <v>2279</v>
      </c>
      <c r="B127" s="57" t="s">
        <v>111</v>
      </c>
      <c r="C127" s="58">
        <f t="shared" si="98"/>
        <v>0</v>
      </c>
      <c r="D127" s="225"/>
      <c r="E127" s="446"/>
      <c r="F127" s="404">
        <f t="shared" si="147"/>
        <v>0</v>
      </c>
      <c r="G127" s="225"/>
      <c r="H127" s="257"/>
      <c r="I127" s="114">
        <f t="shared" si="148"/>
        <v>0</v>
      </c>
      <c r="J127" s="257"/>
      <c r="K127" s="60"/>
      <c r="L127" s="114">
        <f t="shared" si="149"/>
        <v>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5">
      <c r="A130" s="45">
        <v>2300</v>
      </c>
      <c r="B130" s="105" t="s">
        <v>113</v>
      </c>
      <c r="C130" s="46">
        <f t="shared" si="98"/>
        <v>15841</v>
      </c>
      <c r="D130" s="223">
        <f>SUM(D131,D136,D140,D141,D144,D151,D159,D160,D163)</f>
        <v>15651</v>
      </c>
      <c r="E130" s="441">
        <f t="shared" ref="E130:F130" si="152">SUM(E131,E136,E140,E141,E144,E151,E159,E160,E163)</f>
        <v>-1360</v>
      </c>
      <c r="F130" s="408">
        <f t="shared" si="152"/>
        <v>14291</v>
      </c>
      <c r="G130" s="223">
        <f>SUM(G131,G136,G140,G141,G144,G151,G159,G160,G163)</f>
        <v>0</v>
      </c>
      <c r="H130" s="106">
        <f t="shared" ref="H130:I130" si="153">SUM(H131,H136,H140,H141,H144,H151,H159,H160,H163)</f>
        <v>1476</v>
      </c>
      <c r="I130" s="117">
        <f t="shared" si="153"/>
        <v>1476</v>
      </c>
      <c r="J130" s="106">
        <f>SUM(J131,J136,J140,J141,J144,J151,J159,J160,J163)</f>
        <v>74</v>
      </c>
      <c r="K130" s="50">
        <f t="shared" ref="K130:L130" si="154">SUM(K131,K136,K140,K141,K144,K151,K159,K160,K163)</f>
        <v>0</v>
      </c>
      <c r="L130" s="117">
        <f t="shared" si="154"/>
        <v>74</v>
      </c>
      <c r="M130" s="46">
        <f>SUM(M131,M136,M140,M141,M144,M151,M159,M160,M163)</f>
        <v>0</v>
      </c>
      <c r="N130" s="50">
        <f t="shared" ref="N130:O130" si="155">SUM(N131,N136,N140,N141,N144,N151,N159,N160,N163)</f>
        <v>0</v>
      </c>
      <c r="O130" s="117">
        <f t="shared" si="155"/>
        <v>0</v>
      </c>
      <c r="P130" s="122"/>
    </row>
    <row r="131" spans="1:16" ht="24" x14ac:dyDescent="0.25">
      <c r="A131" s="736">
        <v>2310</v>
      </c>
      <c r="B131" s="52" t="s">
        <v>114</v>
      </c>
      <c r="C131" s="53">
        <f t="shared" si="98"/>
        <v>4956</v>
      </c>
      <c r="D131" s="228">
        <f t="shared" ref="D131:O131" si="156">SUM(D132:D135)</f>
        <v>4882</v>
      </c>
      <c r="E131" s="449">
        <f t="shared" si="156"/>
        <v>0</v>
      </c>
      <c r="F131" s="445">
        <f t="shared" si="156"/>
        <v>4882</v>
      </c>
      <c r="G131" s="228">
        <f t="shared" si="156"/>
        <v>0</v>
      </c>
      <c r="H131" s="259">
        <f t="shared" si="156"/>
        <v>0</v>
      </c>
      <c r="I131" s="119">
        <f t="shared" si="156"/>
        <v>0</v>
      </c>
      <c r="J131" s="259">
        <f t="shared" si="156"/>
        <v>74</v>
      </c>
      <c r="K131" s="118">
        <f t="shared" si="156"/>
        <v>0</v>
      </c>
      <c r="L131" s="119">
        <f t="shared" si="156"/>
        <v>74</v>
      </c>
      <c r="M131" s="53">
        <f t="shared" si="156"/>
        <v>0</v>
      </c>
      <c r="N131" s="118">
        <f t="shared" si="156"/>
        <v>0</v>
      </c>
      <c r="O131" s="119">
        <f t="shared" si="156"/>
        <v>0</v>
      </c>
      <c r="P131" s="110"/>
    </row>
    <row r="132" spans="1:16" x14ac:dyDescent="0.25">
      <c r="A132" s="38">
        <v>2311</v>
      </c>
      <c r="B132" s="57" t="s">
        <v>115</v>
      </c>
      <c r="C132" s="58">
        <f t="shared" si="98"/>
        <v>1174</v>
      </c>
      <c r="D132" s="225">
        <v>1100</v>
      </c>
      <c r="E132" s="446"/>
      <c r="F132" s="404">
        <f t="shared" ref="F132:F135" si="157">D132+E132</f>
        <v>1100</v>
      </c>
      <c r="G132" s="225"/>
      <c r="H132" s="257"/>
      <c r="I132" s="114">
        <f t="shared" ref="I132:I135" si="158">G132+H132</f>
        <v>0</v>
      </c>
      <c r="J132" s="257">
        <v>74</v>
      </c>
      <c r="K132" s="60"/>
      <c r="L132" s="114">
        <f t="shared" ref="L132:L135" si="159">J132+K132</f>
        <v>74</v>
      </c>
      <c r="M132" s="320"/>
      <c r="N132" s="60"/>
      <c r="O132" s="114">
        <f t="shared" ref="O132:O135" si="160">M132+N132</f>
        <v>0</v>
      </c>
      <c r="P132" s="111"/>
    </row>
    <row r="133" spans="1:16" x14ac:dyDescent="0.25">
      <c r="A133" s="38">
        <v>2312</v>
      </c>
      <c r="B133" s="57" t="s">
        <v>116</v>
      </c>
      <c r="C133" s="58">
        <f t="shared" si="98"/>
        <v>2972</v>
      </c>
      <c r="D133" s="225">
        <v>2972</v>
      </c>
      <c r="E133" s="446"/>
      <c r="F133" s="404">
        <f t="shared" si="157"/>
        <v>2972</v>
      </c>
      <c r="G133" s="225"/>
      <c r="H133" s="257"/>
      <c r="I133" s="114">
        <f t="shared" si="158"/>
        <v>0</v>
      </c>
      <c r="J133" s="257"/>
      <c r="K133" s="60"/>
      <c r="L133" s="114">
        <f t="shared" si="159"/>
        <v>0</v>
      </c>
      <c r="M133" s="320"/>
      <c r="N133" s="60"/>
      <c r="O133" s="114">
        <f t="shared" si="160"/>
        <v>0</v>
      </c>
      <c r="P133" s="111"/>
    </row>
    <row r="134" spans="1:16" hidden="1" x14ac:dyDescent="0.25">
      <c r="A134" s="38">
        <v>2313</v>
      </c>
      <c r="B134" s="57" t="s">
        <v>117</v>
      </c>
      <c r="C134" s="58">
        <f t="shared" si="98"/>
        <v>0</v>
      </c>
      <c r="D134" s="225"/>
      <c r="E134" s="446"/>
      <c r="F134" s="404">
        <f t="shared" si="157"/>
        <v>0</v>
      </c>
      <c r="G134" s="225"/>
      <c r="H134" s="257"/>
      <c r="I134" s="114">
        <f t="shared" si="158"/>
        <v>0</v>
      </c>
      <c r="J134" s="257"/>
      <c r="K134" s="60"/>
      <c r="L134" s="114">
        <f t="shared" si="159"/>
        <v>0</v>
      </c>
      <c r="M134" s="320"/>
      <c r="N134" s="60"/>
      <c r="O134" s="114">
        <f t="shared" si="160"/>
        <v>0</v>
      </c>
      <c r="P134" s="111"/>
    </row>
    <row r="135" spans="1:16" ht="36" customHeight="1" x14ac:dyDescent="0.25">
      <c r="A135" s="38">
        <v>2314</v>
      </c>
      <c r="B135" s="57" t="s">
        <v>291</v>
      </c>
      <c r="C135" s="58">
        <f t="shared" si="98"/>
        <v>810</v>
      </c>
      <c r="D135" s="225">
        <v>810</v>
      </c>
      <c r="E135" s="446"/>
      <c r="F135" s="404">
        <f t="shared" si="157"/>
        <v>810</v>
      </c>
      <c r="G135" s="225"/>
      <c r="H135" s="257"/>
      <c r="I135" s="114">
        <f t="shared" si="158"/>
        <v>0</v>
      </c>
      <c r="J135" s="257"/>
      <c r="K135" s="60"/>
      <c r="L135" s="114">
        <f t="shared" si="159"/>
        <v>0</v>
      </c>
      <c r="M135" s="320"/>
      <c r="N135" s="60"/>
      <c r="O135" s="114">
        <f t="shared" si="160"/>
        <v>0</v>
      </c>
      <c r="P135" s="111"/>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hidden="1" x14ac:dyDescent="0.25">
      <c r="A138" s="38">
        <v>2322</v>
      </c>
      <c r="B138" s="57" t="s">
        <v>120</v>
      </c>
      <c r="C138" s="58">
        <f t="shared" si="98"/>
        <v>0</v>
      </c>
      <c r="D138" s="225"/>
      <c r="E138" s="446"/>
      <c r="F138" s="404">
        <f t="shared" si="165"/>
        <v>0</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c r="E140" s="446"/>
      <c r="F140" s="404">
        <f t="shared" si="165"/>
        <v>0</v>
      </c>
      <c r="G140" s="225"/>
      <c r="H140" s="257"/>
      <c r="I140" s="114">
        <f t="shared" si="166"/>
        <v>0</v>
      </c>
      <c r="J140" s="257"/>
      <c r="K140" s="60"/>
      <c r="L140" s="114">
        <f t="shared" si="167"/>
        <v>0</v>
      </c>
      <c r="M140" s="320"/>
      <c r="N140" s="60"/>
      <c r="O140" s="114">
        <f t="shared" si="168"/>
        <v>0</v>
      </c>
      <c r="P140" s="111"/>
    </row>
    <row r="141" spans="1:16" ht="48" x14ac:dyDescent="0.25">
      <c r="A141" s="112">
        <v>2340</v>
      </c>
      <c r="B141" s="57" t="s">
        <v>302</v>
      </c>
      <c r="C141" s="58">
        <f t="shared" si="98"/>
        <v>186</v>
      </c>
      <c r="D141" s="226">
        <f>SUM(D142:D143)</f>
        <v>186</v>
      </c>
      <c r="E141" s="447">
        <f t="shared" ref="E141:F141" si="169">SUM(E142:E143)</f>
        <v>0</v>
      </c>
      <c r="F141" s="404">
        <f t="shared" si="169"/>
        <v>186</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x14ac:dyDescent="0.25">
      <c r="A142" s="38">
        <v>2341</v>
      </c>
      <c r="B142" s="57" t="s">
        <v>123</v>
      </c>
      <c r="C142" s="58">
        <f t="shared" si="98"/>
        <v>186</v>
      </c>
      <c r="D142" s="225">
        <v>186</v>
      </c>
      <c r="E142" s="446"/>
      <c r="F142" s="404">
        <f t="shared" ref="F142:F143" si="173">D142+E142</f>
        <v>186</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446"/>
      <c r="F143" s="404">
        <f t="shared" si="173"/>
        <v>0</v>
      </c>
      <c r="G143" s="225"/>
      <c r="H143" s="257"/>
      <c r="I143" s="114">
        <f t="shared" si="174"/>
        <v>0</v>
      </c>
      <c r="J143" s="257"/>
      <c r="K143" s="60"/>
      <c r="L143" s="114">
        <f t="shared" si="175"/>
        <v>0</v>
      </c>
      <c r="M143" s="320"/>
      <c r="N143" s="60"/>
      <c r="O143" s="114">
        <f t="shared" si="176"/>
        <v>0</v>
      </c>
      <c r="P143" s="111"/>
    </row>
    <row r="144" spans="1:16" ht="24" x14ac:dyDescent="0.25">
      <c r="A144" s="107">
        <v>2350</v>
      </c>
      <c r="B144" s="78" t="s">
        <v>125</v>
      </c>
      <c r="C144" s="84">
        <f t="shared" si="98"/>
        <v>5358</v>
      </c>
      <c r="D144" s="131">
        <f>SUM(D145:D150)</f>
        <v>5358</v>
      </c>
      <c r="E144" s="442">
        <f t="shared" ref="E144:F144" si="177">SUM(E145:E150)</f>
        <v>0</v>
      </c>
      <c r="F144" s="443">
        <f t="shared" si="177"/>
        <v>5358</v>
      </c>
      <c r="G144" s="131">
        <f>SUM(G145:G150)</f>
        <v>0</v>
      </c>
      <c r="H144" s="201">
        <f t="shared" ref="H144:I144" si="178">SUM(H145:H150)</f>
        <v>0</v>
      </c>
      <c r="I144" s="109">
        <f t="shared" si="178"/>
        <v>0</v>
      </c>
      <c r="J144" s="201">
        <f>SUM(J145:J150)</f>
        <v>0</v>
      </c>
      <c r="K144" s="108">
        <f t="shared" ref="K144:L144" si="179">SUM(K145:K150)</f>
        <v>0</v>
      </c>
      <c r="L144" s="109">
        <f t="shared" si="179"/>
        <v>0</v>
      </c>
      <c r="M144" s="84">
        <f>SUM(M145:M150)</f>
        <v>0</v>
      </c>
      <c r="N144" s="108">
        <f t="shared" ref="N144:O144" si="180">SUM(N145:N150)</f>
        <v>0</v>
      </c>
      <c r="O144" s="109">
        <f t="shared" si="180"/>
        <v>0</v>
      </c>
      <c r="P144" s="116"/>
    </row>
    <row r="145" spans="1:16" x14ac:dyDescent="0.25">
      <c r="A145" s="33">
        <v>2351</v>
      </c>
      <c r="B145" s="52" t="s">
        <v>126</v>
      </c>
      <c r="C145" s="53">
        <f t="shared" si="98"/>
        <v>2600</v>
      </c>
      <c r="D145" s="224">
        <v>2600</v>
      </c>
      <c r="E145" s="444"/>
      <c r="F145" s="445">
        <f t="shared" ref="F145:F150" si="181">D145+E145</f>
        <v>2600</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x14ac:dyDescent="0.25">
      <c r="A146" s="38">
        <v>2352</v>
      </c>
      <c r="B146" s="57" t="s">
        <v>127</v>
      </c>
      <c r="C146" s="58">
        <f t="shared" si="98"/>
        <v>2458</v>
      </c>
      <c r="D146" s="225">
        <v>2458</v>
      </c>
      <c r="E146" s="446"/>
      <c r="F146" s="404">
        <f t="shared" si="181"/>
        <v>2458</v>
      </c>
      <c r="G146" s="225"/>
      <c r="H146" s="257"/>
      <c r="I146" s="114">
        <f t="shared" si="182"/>
        <v>0</v>
      </c>
      <c r="J146" s="257"/>
      <c r="K146" s="60"/>
      <c r="L146" s="114">
        <f t="shared" si="183"/>
        <v>0</v>
      </c>
      <c r="M146" s="320"/>
      <c r="N146" s="60"/>
      <c r="O146" s="114">
        <f t="shared" si="184"/>
        <v>0</v>
      </c>
      <c r="P146" s="111"/>
    </row>
    <row r="147" spans="1:16" ht="24" hidden="1" x14ac:dyDescent="0.25">
      <c r="A147" s="38">
        <v>2353</v>
      </c>
      <c r="B147" s="57" t="s">
        <v>128</v>
      </c>
      <c r="C147" s="58">
        <f t="shared" si="98"/>
        <v>0</v>
      </c>
      <c r="D147" s="225"/>
      <c r="E147" s="446"/>
      <c r="F147" s="404">
        <f t="shared" si="181"/>
        <v>0</v>
      </c>
      <c r="G147" s="225"/>
      <c r="H147" s="257"/>
      <c r="I147" s="114">
        <f t="shared" si="182"/>
        <v>0</v>
      </c>
      <c r="J147" s="257"/>
      <c r="K147" s="60"/>
      <c r="L147" s="114">
        <f t="shared" si="183"/>
        <v>0</v>
      </c>
      <c r="M147" s="320"/>
      <c r="N147" s="60"/>
      <c r="O147" s="114">
        <f t="shared" si="184"/>
        <v>0</v>
      </c>
      <c r="P147" s="111"/>
    </row>
    <row r="148" spans="1:16" ht="24" hidden="1" x14ac:dyDescent="0.25">
      <c r="A148" s="38">
        <v>2354</v>
      </c>
      <c r="B148" s="57" t="s">
        <v>129</v>
      </c>
      <c r="C148" s="58">
        <f t="shared" si="98"/>
        <v>0</v>
      </c>
      <c r="D148" s="225"/>
      <c r="E148" s="446"/>
      <c r="F148" s="404">
        <f t="shared" si="181"/>
        <v>0</v>
      </c>
      <c r="G148" s="225"/>
      <c r="H148" s="257"/>
      <c r="I148" s="114">
        <f t="shared" si="182"/>
        <v>0</v>
      </c>
      <c r="J148" s="257"/>
      <c r="K148" s="60"/>
      <c r="L148" s="114">
        <f t="shared" si="183"/>
        <v>0</v>
      </c>
      <c r="M148" s="320"/>
      <c r="N148" s="60"/>
      <c r="O148" s="114">
        <f t="shared" si="184"/>
        <v>0</v>
      </c>
      <c r="P148" s="111"/>
    </row>
    <row r="149" spans="1:16" ht="24" x14ac:dyDescent="0.25">
      <c r="A149" s="38">
        <v>2355</v>
      </c>
      <c r="B149" s="57" t="s">
        <v>130</v>
      </c>
      <c r="C149" s="58">
        <f t="shared" ref="C149:C212" si="185">F149+I149+L149+O149</f>
        <v>300</v>
      </c>
      <c r="D149" s="225">
        <v>300</v>
      </c>
      <c r="E149" s="446"/>
      <c r="F149" s="404">
        <f t="shared" si="181"/>
        <v>300</v>
      </c>
      <c r="G149" s="225"/>
      <c r="H149" s="257"/>
      <c r="I149" s="114">
        <f t="shared" si="182"/>
        <v>0</v>
      </c>
      <c r="J149" s="257"/>
      <c r="K149" s="60"/>
      <c r="L149" s="114">
        <f t="shared" si="183"/>
        <v>0</v>
      </c>
      <c r="M149" s="320"/>
      <c r="N149" s="60"/>
      <c r="O149" s="114">
        <f t="shared" si="184"/>
        <v>0</v>
      </c>
      <c r="P149" s="111"/>
    </row>
    <row r="150" spans="1:16" ht="24" hidden="1" x14ac:dyDescent="0.25">
      <c r="A150" s="38">
        <v>2359</v>
      </c>
      <c r="B150" s="57" t="s">
        <v>131</v>
      </c>
      <c r="C150" s="58">
        <f t="shared" si="185"/>
        <v>0</v>
      </c>
      <c r="D150" s="225"/>
      <c r="E150" s="446"/>
      <c r="F150" s="404">
        <f t="shared" si="181"/>
        <v>0</v>
      </c>
      <c r="G150" s="225"/>
      <c r="H150" s="257"/>
      <c r="I150" s="114">
        <f t="shared" si="182"/>
        <v>0</v>
      </c>
      <c r="J150" s="257"/>
      <c r="K150" s="60"/>
      <c r="L150" s="114">
        <f t="shared" si="183"/>
        <v>0</v>
      </c>
      <c r="M150" s="320"/>
      <c r="N150" s="60"/>
      <c r="O150" s="114">
        <f t="shared" si="184"/>
        <v>0</v>
      </c>
      <c r="P150" s="111"/>
    </row>
    <row r="151" spans="1:16" ht="24.75" customHeight="1" x14ac:dyDescent="0.25">
      <c r="A151" s="112">
        <v>2360</v>
      </c>
      <c r="B151" s="57" t="s">
        <v>132</v>
      </c>
      <c r="C151" s="58">
        <f t="shared" si="185"/>
        <v>225</v>
      </c>
      <c r="D151" s="226">
        <f>SUM(D152:D158)</f>
        <v>225</v>
      </c>
      <c r="E151" s="447">
        <f t="shared" ref="E151:F151" si="186">SUM(E152:E158)</f>
        <v>0</v>
      </c>
      <c r="F151" s="404">
        <f t="shared" si="186"/>
        <v>225</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x14ac:dyDescent="0.25">
      <c r="A152" s="37">
        <v>2361</v>
      </c>
      <c r="B152" s="57" t="s">
        <v>133</v>
      </c>
      <c r="C152" s="58">
        <f t="shared" si="185"/>
        <v>225</v>
      </c>
      <c r="D152" s="225">
        <v>225</v>
      </c>
      <c r="E152" s="446"/>
      <c r="F152" s="404">
        <f t="shared" ref="F152:F159" si="190">D152+E152</f>
        <v>225</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c r="E158" s="446"/>
      <c r="F158" s="404">
        <f t="shared" si="190"/>
        <v>0</v>
      </c>
      <c r="G158" s="225"/>
      <c r="H158" s="257"/>
      <c r="I158" s="114">
        <f t="shared" si="191"/>
        <v>0</v>
      </c>
      <c r="J158" s="257"/>
      <c r="K158" s="60"/>
      <c r="L158" s="114">
        <f t="shared" si="192"/>
        <v>0</v>
      </c>
      <c r="M158" s="320"/>
      <c r="N158" s="60"/>
      <c r="O158" s="114">
        <f t="shared" si="193"/>
        <v>0</v>
      </c>
      <c r="P158" s="111"/>
    </row>
    <row r="159" spans="1:16" ht="24" customHeight="1" x14ac:dyDescent="0.25">
      <c r="A159" s="107">
        <v>2370</v>
      </c>
      <c r="B159" s="78" t="s">
        <v>140</v>
      </c>
      <c r="C159" s="84">
        <f t="shared" si="185"/>
        <v>5116</v>
      </c>
      <c r="D159" s="227">
        <v>5000</v>
      </c>
      <c r="E159" s="448">
        <v>-1360</v>
      </c>
      <c r="F159" s="443">
        <f t="shared" si="190"/>
        <v>3640</v>
      </c>
      <c r="G159" s="227"/>
      <c r="H159" s="258">
        <v>1476</v>
      </c>
      <c r="I159" s="109">
        <f t="shared" si="191"/>
        <v>1476</v>
      </c>
      <c r="J159" s="258"/>
      <c r="K159" s="115"/>
      <c r="L159" s="109">
        <f t="shared" si="192"/>
        <v>0</v>
      </c>
      <c r="M159" s="321"/>
      <c r="N159" s="115"/>
      <c r="O159" s="109">
        <f t="shared" si="193"/>
        <v>0</v>
      </c>
      <c r="P159" s="364" t="s">
        <v>711</v>
      </c>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4742</v>
      </c>
      <c r="D194" s="221">
        <f>SUM(D195,D230,D269)</f>
        <v>1180</v>
      </c>
      <c r="E194" s="437">
        <f t="shared" ref="E194:F194" si="251">SUM(E195,E230,E269)</f>
        <v>1360</v>
      </c>
      <c r="F194" s="438">
        <f t="shared" si="251"/>
        <v>2540</v>
      </c>
      <c r="G194" s="221">
        <f>SUM(G195,G230,G269)</f>
        <v>0</v>
      </c>
      <c r="H194" s="254">
        <f t="shared" ref="H194:I194" si="252">SUM(H195,H230,H269)</f>
        <v>1602</v>
      </c>
      <c r="I194" s="100">
        <f t="shared" si="252"/>
        <v>1602</v>
      </c>
      <c r="J194" s="254">
        <f>SUM(J195,J230,J269)</f>
        <v>0</v>
      </c>
      <c r="K194" s="99">
        <f t="shared" ref="K194:L194" si="253">SUM(K195,K230,K269)</f>
        <v>600</v>
      </c>
      <c r="L194" s="100">
        <f t="shared" si="253"/>
        <v>600</v>
      </c>
      <c r="M194" s="324">
        <f>SUM(M195,M230,M269)</f>
        <v>0</v>
      </c>
      <c r="N194" s="301">
        <f t="shared" ref="N194:O194" si="254">SUM(N195,N230,N269)</f>
        <v>0</v>
      </c>
      <c r="O194" s="306">
        <f t="shared" si="254"/>
        <v>0</v>
      </c>
      <c r="P194" s="386"/>
    </row>
    <row r="195" spans="1:16" x14ac:dyDescent="0.25">
      <c r="A195" s="101">
        <v>5000</v>
      </c>
      <c r="B195" s="101" t="s">
        <v>175</v>
      </c>
      <c r="C195" s="102">
        <f t="shared" si="185"/>
        <v>4742</v>
      </c>
      <c r="D195" s="222">
        <f>D196+D204</f>
        <v>1180</v>
      </c>
      <c r="E195" s="439">
        <f t="shared" ref="E195:F195" si="255">E196+E204</f>
        <v>1360</v>
      </c>
      <c r="F195" s="440">
        <f t="shared" si="255"/>
        <v>2540</v>
      </c>
      <c r="G195" s="222">
        <f>G196+G204</f>
        <v>0</v>
      </c>
      <c r="H195" s="255">
        <f t="shared" ref="H195:I195" si="256">H196+H204</f>
        <v>1602</v>
      </c>
      <c r="I195" s="104">
        <f t="shared" si="256"/>
        <v>1602</v>
      </c>
      <c r="J195" s="255">
        <f>J196+J204</f>
        <v>0</v>
      </c>
      <c r="K195" s="103">
        <f t="shared" ref="K195:L195" si="257">K196+K204</f>
        <v>600</v>
      </c>
      <c r="L195" s="104">
        <f t="shared" si="257"/>
        <v>600</v>
      </c>
      <c r="M195" s="102">
        <f>M196+M204</f>
        <v>0</v>
      </c>
      <c r="N195" s="103">
        <f t="shared" ref="N195:O195" si="258">N196+N204</f>
        <v>0</v>
      </c>
      <c r="O195" s="104">
        <f t="shared" si="258"/>
        <v>0</v>
      </c>
      <c r="P195" s="343"/>
    </row>
    <row r="196" spans="1:16" x14ac:dyDescent="0.25">
      <c r="A196" s="45">
        <v>5100</v>
      </c>
      <c r="B196" s="105" t="s">
        <v>176</v>
      </c>
      <c r="C196" s="46">
        <f t="shared" si="185"/>
        <v>200</v>
      </c>
      <c r="D196" s="223">
        <f>D197+D198+D201+D202+D203</f>
        <v>200</v>
      </c>
      <c r="E196" s="441">
        <f t="shared" ref="E196:F196" si="259">E197+E198+E201+E202+E203</f>
        <v>0</v>
      </c>
      <c r="F196" s="408">
        <f t="shared" si="259"/>
        <v>200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c r="E197" s="444"/>
      <c r="F197" s="445">
        <f>D197+E197</f>
        <v>0</v>
      </c>
      <c r="G197" s="224"/>
      <c r="H197" s="256"/>
      <c r="I197" s="119">
        <f>G197+H197</f>
        <v>0</v>
      </c>
      <c r="J197" s="256"/>
      <c r="K197" s="55"/>
      <c r="L197" s="119">
        <f>J197+K197</f>
        <v>0</v>
      </c>
      <c r="M197" s="319"/>
      <c r="N197" s="55"/>
      <c r="O197" s="119">
        <f>M197+N197</f>
        <v>0</v>
      </c>
      <c r="P197" s="110"/>
    </row>
    <row r="198" spans="1:16" ht="24" x14ac:dyDescent="0.25">
      <c r="A198" s="112">
        <v>5120</v>
      </c>
      <c r="B198" s="57" t="s">
        <v>178</v>
      </c>
      <c r="C198" s="58">
        <f t="shared" si="185"/>
        <v>200</v>
      </c>
      <c r="D198" s="226">
        <f>D199+D200</f>
        <v>200</v>
      </c>
      <c r="E198" s="447">
        <f t="shared" ref="E198:F198" si="263">E199+E200</f>
        <v>0</v>
      </c>
      <c r="F198" s="404">
        <f t="shared" si="263"/>
        <v>200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x14ac:dyDescent="0.25">
      <c r="A199" s="38">
        <v>5121</v>
      </c>
      <c r="B199" s="57" t="s">
        <v>179</v>
      </c>
      <c r="C199" s="58">
        <f t="shared" si="185"/>
        <v>200</v>
      </c>
      <c r="D199" s="225">
        <v>200</v>
      </c>
      <c r="E199" s="446"/>
      <c r="F199" s="404">
        <f t="shared" ref="F199:F203" si="267">D199+E199</f>
        <v>200</v>
      </c>
      <c r="G199" s="225"/>
      <c r="H199" s="257"/>
      <c r="I199" s="114">
        <f t="shared" ref="I199:I203" si="268">G199+H199</f>
        <v>0</v>
      </c>
      <c r="J199" s="257"/>
      <c r="K199" s="60"/>
      <c r="L199" s="114">
        <f t="shared" ref="L199:L203" si="269">J199+K199</f>
        <v>0</v>
      </c>
      <c r="M199" s="320"/>
      <c r="N199" s="60"/>
      <c r="O199" s="114">
        <f t="shared" ref="O199:O203" si="270">M199+N199</f>
        <v>0</v>
      </c>
      <c r="P199" s="362"/>
    </row>
    <row r="200" spans="1:16" ht="24" hidden="1" x14ac:dyDescent="0.25">
      <c r="A200" s="38">
        <v>5129</v>
      </c>
      <c r="B200" s="57" t="s">
        <v>180</v>
      </c>
      <c r="C200" s="58">
        <f t="shared" si="185"/>
        <v>0</v>
      </c>
      <c r="D200" s="225"/>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4542</v>
      </c>
      <c r="D204" s="223">
        <f>D205+D215+D216+D225+D226+D227+D229</f>
        <v>980</v>
      </c>
      <c r="E204" s="441">
        <f t="shared" ref="E204:F204" si="271">E205+E215+E216+E225+E226+E227+E229</f>
        <v>1360</v>
      </c>
      <c r="F204" s="408">
        <f t="shared" si="271"/>
        <v>2340</v>
      </c>
      <c r="G204" s="223">
        <f>G205+G215+G216+G225+G226+G227+G229</f>
        <v>0</v>
      </c>
      <c r="H204" s="106">
        <f t="shared" ref="H204:I204" si="272">H205+H215+H216+H225+H226+H227+H229</f>
        <v>1602</v>
      </c>
      <c r="I204" s="117">
        <f t="shared" si="272"/>
        <v>1602</v>
      </c>
      <c r="J204" s="106">
        <f>J205+J215+J216+J225+J226+J227+J229</f>
        <v>0</v>
      </c>
      <c r="K204" s="50">
        <f t="shared" ref="K204:L204" si="273">K205+K215+K216+K225+K226+K227+K229</f>
        <v>600</v>
      </c>
      <c r="L204" s="117">
        <f t="shared" si="273"/>
        <v>600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c r="E215" s="446"/>
      <c r="F215" s="404">
        <f t="shared" si="279"/>
        <v>0</v>
      </c>
      <c r="G215" s="225"/>
      <c r="H215" s="257"/>
      <c r="I215" s="114">
        <f t="shared" si="280"/>
        <v>0</v>
      </c>
      <c r="J215" s="257"/>
      <c r="K215" s="60"/>
      <c r="L215" s="114">
        <f t="shared" si="281"/>
        <v>0</v>
      </c>
      <c r="M215" s="320"/>
      <c r="N215" s="60"/>
      <c r="O215" s="114">
        <f t="shared" si="282"/>
        <v>0</v>
      </c>
      <c r="P215" s="111"/>
    </row>
    <row r="216" spans="1:16" x14ac:dyDescent="0.25">
      <c r="A216" s="112">
        <v>5230</v>
      </c>
      <c r="B216" s="57" t="s">
        <v>196</v>
      </c>
      <c r="C216" s="58">
        <f t="shared" si="283"/>
        <v>4542</v>
      </c>
      <c r="D216" s="226">
        <f>SUM(D217:D224)</f>
        <v>980</v>
      </c>
      <c r="E216" s="447">
        <f t="shared" ref="E216:F216" si="284">SUM(E217:E224)</f>
        <v>1360</v>
      </c>
      <c r="F216" s="404">
        <f t="shared" si="284"/>
        <v>2340</v>
      </c>
      <c r="G216" s="226">
        <f>SUM(G217:G224)</f>
        <v>0</v>
      </c>
      <c r="H216" s="120">
        <f t="shared" ref="H216:I216" si="285">SUM(H217:H224)</f>
        <v>1602</v>
      </c>
      <c r="I216" s="114">
        <f t="shared" si="285"/>
        <v>1602</v>
      </c>
      <c r="J216" s="120">
        <f>SUM(J217:J224)</f>
        <v>0</v>
      </c>
      <c r="K216" s="113">
        <f t="shared" ref="K216:L216" si="286">SUM(K217:K224)</f>
        <v>600</v>
      </c>
      <c r="L216" s="114">
        <f t="shared" si="286"/>
        <v>600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t="48" x14ac:dyDescent="0.25">
      <c r="A218" s="38">
        <v>5232</v>
      </c>
      <c r="B218" s="57" t="s">
        <v>198</v>
      </c>
      <c r="C218" s="58">
        <f t="shared" si="283"/>
        <v>1360</v>
      </c>
      <c r="D218" s="225"/>
      <c r="E218" s="446">
        <v>1360</v>
      </c>
      <c r="F218" s="404">
        <f t="shared" si="288"/>
        <v>1360</v>
      </c>
      <c r="G218" s="225"/>
      <c r="H218" s="257"/>
      <c r="I218" s="114">
        <f t="shared" si="289"/>
        <v>0</v>
      </c>
      <c r="J218" s="257"/>
      <c r="K218" s="60"/>
      <c r="L218" s="114">
        <f t="shared" si="290"/>
        <v>0</v>
      </c>
      <c r="M218" s="320"/>
      <c r="N218" s="60"/>
      <c r="O218" s="114">
        <f t="shared" si="291"/>
        <v>0</v>
      </c>
      <c r="P218" s="362" t="s">
        <v>712</v>
      </c>
    </row>
    <row r="219" spans="1:16" x14ac:dyDescent="0.25">
      <c r="A219" s="38">
        <v>5233</v>
      </c>
      <c r="B219" s="57" t="s">
        <v>199</v>
      </c>
      <c r="C219" s="58">
        <f t="shared" si="283"/>
        <v>2582</v>
      </c>
      <c r="D219" s="225">
        <v>980</v>
      </c>
      <c r="E219" s="446"/>
      <c r="F219" s="404">
        <f t="shared" si="288"/>
        <v>980</v>
      </c>
      <c r="G219" s="225"/>
      <c r="H219" s="257">
        <v>1602</v>
      </c>
      <c r="I219" s="114">
        <f t="shared" si="289"/>
        <v>1602</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c r="E222" s="446"/>
      <c r="F222" s="404">
        <f t="shared" si="288"/>
        <v>0</v>
      </c>
      <c r="G222" s="225"/>
      <c r="H222" s="257"/>
      <c r="I222" s="114">
        <f t="shared" si="289"/>
        <v>0</v>
      </c>
      <c r="J222" s="257"/>
      <c r="K222" s="60"/>
      <c r="L222" s="114">
        <f t="shared" si="290"/>
        <v>0</v>
      </c>
      <c r="M222" s="320"/>
      <c r="N222" s="60"/>
      <c r="O222" s="114">
        <f t="shared" si="291"/>
        <v>0</v>
      </c>
      <c r="P222" s="111"/>
    </row>
    <row r="223" spans="1:16" ht="24" x14ac:dyDescent="0.25">
      <c r="A223" s="38">
        <v>5238</v>
      </c>
      <c r="B223" s="57" t="s">
        <v>203</v>
      </c>
      <c r="C223" s="58">
        <f t="shared" si="283"/>
        <v>600</v>
      </c>
      <c r="D223" s="225"/>
      <c r="E223" s="446"/>
      <c r="F223" s="404">
        <f t="shared" si="288"/>
        <v>0</v>
      </c>
      <c r="G223" s="225"/>
      <c r="H223" s="257"/>
      <c r="I223" s="114">
        <f t="shared" si="289"/>
        <v>0</v>
      </c>
      <c r="J223" s="257"/>
      <c r="K223" s="60">
        <v>600</v>
      </c>
      <c r="L223" s="114">
        <f t="shared" si="290"/>
        <v>600</v>
      </c>
      <c r="M223" s="320"/>
      <c r="N223" s="60"/>
      <c r="O223" s="114">
        <f t="shared" si="291"/>
        <v>0</v>
      </c>
      <c r="P223" s="362" t="s">
        <v>713</v>
      </c>
    </row>
    <row r="224" spans="1:16" ht="24" hidden="1" x14ac:dyDescent="0.25">
      <c r="A224" s="38">
        <v>5239</v>
      </c>
      <c r="B224" s="57" t="s">
        <v>204</v>
      </c>
      <c r="C224" s="58">
        <f t="shared" si="283"/>
        <v>0</v>
      </c>
      <c r="D224" s="225"/>
      <c r="E224" s="446"/>
      <c r="F224" s="404">
        <f t="shared" si="288"/>
        <v>0</v>
      </c>
      <c r="G224" s="225"/>
      <c r="H224" s="257"/>
      <c r="I224" s="114">
        <f t="shared" si="289"/>
        <v>0</v>
      </c>
      <c r="J224" s="257"/>
      <c r="K224" s="60"/>
      <c r="L224" s="114">
        <f t="shared" si="290"/>
        <v>0</v>
      </c>
      <c r="M224" s="320"/>
      <c r="N224" s="60"/>
      <c r="O224" s="114">
        <f t="shared" si="291"/>
        <v>0</v>
      </c>
      <c r="P224" s="362"/>
    </row>
    <row r="225" spans="1:16" ht="24" hidden="1" x14ac:dyDescent="0.25">
      <c r="A225" s="112">
        <v>5240</v>
      </c>
      <c r="B225" s="57" t="s">
        <v>205</v>
      </c>
      <c r="C225" s="58">
        <f t="shared" si="283"/>
        <v>0</v>
      </c>
      <c r="D225" s="225"/>
      <c r="E225" s="446"/>
      <c r="F225" s="404">
        <f t="shared" si="288"/>
        <v>0</v>
      </c>
      <c r="G225" s="225"/>
      <c r="H225" s="257"/>
      <c r="I225" s="114">
        <f t="shared" si="289"/>
        <v>0</v>
      </c>
      <c r="J225" s="257"/>
      <c r="K225" s="60"/>
      <c r="L225" s="114">
        <f t="shared" si="290"/>
        <v>0</v>
      </c>
      <c r="M225" s="320"/>
      <c r="N225" s="60"/>
      <c r="O225" s="114">
        <f t="shared" si="291"/>
        <v>0</v>
      </c>
      <c r="P225" s="111"/>
    </row>
    <row r="226" spans="1:16" hidden="1" x14ac:dyDescent="0.25">
      <c r="A226" s="112">
        <v>5250</v>
      </c>
      <c r="B226" s="57" t="s">
        <v>206</v>
      </c>
      <c r="C226" s="58">
        <f t="shared" si="283"/>
        <v>0</v>
      </c>
      <c r="D226" s="225"/>
      <c r="E226" s="446"/>
      <c r="F226" s="404">
        <f t="shared" si="288"/>
        <v>0</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625104</v>
      </c>
      <c r="D286" s="235">
        <f t="shared" ref="D286:O286" si="382">SUM(D283,D269,D230,D195,D187,D173,D75,D53)</f>
        <v>452259</v>
      </c>
      <c r="E286" s="459">
        <f t="shared" si="382"/>
        <v>-3408</v>
      </c>
      <c r="F286" s="460">
        <f t="shared" si="382"/>
        <v>448851</v>
      </c>
      <c r="G286" s="235">
        <f t="shared" si="382"/>
        <v>162667</v>
      </c>
      <c r="H286" s="172">
        <f t="shared" si="382"/>
        <v>3078</v>
      </c>
      <c r="I286" s="291">
        <f t="shared" si="382"/>
        <v>165745</v>
      </c>
      <c r="J286" s="172">
        <f t="shared" si="382"/>
        <v>6500</v>
      </c>
      <c r="K286" s="171">
        <f t="shared" si="382"/>
        <v>4008</v>
      </c>
      <c r="L286" s="291">
        <f t="shared" si="382"/>
        <v>10508</v>
      </c>
      <c r="M286" s="308">
        <f t="shared" si="382"/>
        <v>0</v>
      </c>
      <c r="N286" s="171">
        <f t="shared" si="382"/>
        <v>0</v>
      </c>
      <c r="O286" s="291">
        <f t="shared" si="382"/>
        <v>0</v>
      </c>
      <c r="P286" s="388"/>
    </row>
    <row r="287" spans="1:16" s="21" customFormat="1" ht="13.5" thickTop="1" thickBot="1" x14ac:dyDescent="0.3">
      <c r="A287" s="951" t="s">
        <v>262</v>
      </c>
      <c r="B287" s="952"/>
      <c r="C287" s="179">
        <f t="shared" si="368"/>
        <v>-4008</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-4008</v>
      </c>
      <c r="L287" s="292">
        <f t="shared" si="385"/>
        <v>-4008</v>
      </c>
      <c r="M287" s="179">
        <f>M45-M51</f>
        <v>0</v>
      </c>
      <c r="N287" s="174">
        <f t="shared" ref="N287:O287" si="386">N45-N51</f>
        <v>0</v>
      </c>
      <c r="O287" s="292">
        <f t="shared" si="386"/>
        <v>0</v>
      </c>
      <c r="P287" s="389"/>
    </row>
    <row r="288" spans="1:16" s="21" customFormat="1" ht="12.75" thickTop="1" x14ac:dyDescent="0.25">
      <c r="A288" s="953" t="s">
        <v>263</v>
      </c>
      <c r="B288" s="954"/>
      <c r="C288" s="160">
        <f t="shared" si="368"/>
        <v>4008</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4008</v>
      </c>
      <c r="L288" s="158">
        <f t="shared" si="387"/>
        <v>4008</v>
      </c>
      <c r="M288" s="160">
        <f t="shared" si="387"/>
        <v>0</v>
      </c>
      <c r="N288" s="157">
        <f t="shared" si="387"/>
        <v>0</v>
      </c>
      <c r="O288" s="158">
        <f t="shared" si="387"/>
        <v>0</v>
      </c>
      <c r="P288" s="390"/>
    </row>
    <row r="289" spans="1:16" s="21" customFormat="1" ht="12.75" thickBot="1" x14ac:dyDescent="0.3">
      <c r="A289" s="88" t="s">
        <v>264</v>
      </c>
      <c r="B289" s="88" t="s">
        <v>265</v>
      </c>
      <c r="C289" s="89">
        <f t="shared" si="368"/>
        <v>4008</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4008</v>
      </c>
      <c r="L289" s="91">
        <f t="shared" si="388"/>
        <v>4008</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q2Q0iRCeCr0RbBVqOO9UokMQFCKzHJaPZJOUgYB5qGMiYeEORZxqJFOgBC+37SCr+ov+fb0j27ysC5Rvc5nMew==" saltValue="amWZ2iFXbgWQMzKON09OYw==" spinCount="100000" sheet="1" objects="1" scenarios="1" formatCells="0" formatColumns="0" formatRows="0"/>
  <autoFilter ref="A18:P298">
    <filterColumn colId="2">
      <filters blank="1">
        <filter val="1 093"/>
        <filter val="1 174"/>
        <filter val="1 360"/>
        <filter val="1 766"/>
        <filter val="1 858"/>
        <filter val="10 672"/>
        <filter val="100 098"/>
        <filter val="116 128"/>
        <filter val="125 741"/>
        <filter val="14 524"/>
        <filter val="15 841"/>
        <filter val="18 525"/>
        <filter val="18 850"/>
        <filter val="186"/>
        <filter val="189"/>
        <filter val="2 149"/>
        <filter val="2 458"/>
        <filter val="2 582"/>
        <filter val="2 600"/>
        <filter val="2 632"/>
        <filter val="2 850"/>
        <filter val="2 972"/>
        <filter val="200"/>
        <filter val="225"/>
        <filter val="26"/>
        <filter val="3 059"/>
        <filter val="3 798"/>
        <filter val="30 022"/>
        <filter val="300"/>
        <filter val="309"/>
        <filter val="32 599"/>
        <filter val="343 044"/>
        <filter val="375"/>
        <filter val="378 493"/>
        <filter val="4 008"/>
        <filter val="-4 008"/>
        <filter val="4 153"/>
        <filter val="4 542"/>
        <filter val="4 742"/>
        <filter val="4 780"/>
        <filter val="4 956"/>
        <filter val="459"/>
        <filter val="5 116"/>
        <filter val="5 272"/>
        <filter val="5 358"/>
        <filter val="5 614"/>
        <filter val="5 769"/>
        <filter val="500"/>
        <filter val="504 234"/>
        <filter val="6 430"/>
        <filter val="600"/>
        <filter val="614 596"/>
        <filter val="620 362"/>
        <filter val="625 104"/>
        <filter val="626"/>
        <filter val="68 378"/>
        <filter val="692"/>
        <filter val="70"/>
        <filter val="711"/>
        <filter val="718"/>
        <filter val="74"/>
        <filter val="810"/>
        <filter val="85"/>
        <filter val="874"/>
        <filter val="89 048"/>
        <filter val="95 71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29.pielikums Jūrmalas pilsētas domes
2018.gada 15.marta saistošajiem noteikumiem Nr.11
(protokols Nr.4, 28.punkts)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3" sqref="T3"/>
    </sheetView>
  </sheetViews>
  <sheetFormatPr defaultRowHeight="12" outlineLevelCol="1" x14ac:dyDescent="0.25"/>
  <cols>
    <col min="1" max="1" width="10.140625" style="6" customWidth="1"/>
    <col min="2" max="2" width="29.85546875"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714</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715</v>
      </c>
      <c r="D3" s="994"/>
      <c r="E3" s="994"/>
      <c r="F3" s="994"/>
      <c r="G3" s="994"/>
      <c r="H3" s="994"/>
      <c r="I3" s="994"/>
      <c r="J3" s="994"/>
      <c r="K3" s="994"/>
      <c r="L3" s="994"/>
      <c r="M3" s="994"/>
      <c r="N3" s="994"/>
      <c r="O3" s="994"/>
      <c r="P3" s="995"/>
      <c r="Q3" s="393"/>
    </row>
    <row r="4" spans="1:17" ht="12.75" customHeight="1" x14ac:dyDescent="0.25">
      <c r="A4" s="4" t="s">
        <v>1</v>
      </c>
      <c r="B4" s="5"/>
      <c r="C4" s="994" t="s">
        <v>716</v>
      </c>
      <c r="D4" s="994"/>
      <c r="E4" s="994"/>
      <c r="F4" s="994"/>
      <c r="G4" s="994"/>
      <c r="H4" s="994"/>
      <c r="I4" s="994"/>
      <c r="J4" s="994"/>
      <c r="K4" s="994"/>
      <c r="L4" s="994"/>
      <c r="M4" s="994"/>
      <c r="N4" s="994"/>
      <c r="O4" s="994"/>
      <c r="P4" s="995"/>
      <c r="Q4" s="393"/>
    </row>
    <row r="5" spans="1:17" ht="12.75" customHeight="1" x14ac:dyDescent="0.25">
      <c r="A5" s="2" t="s">
        <v>2</v>
      </c>
      <c r="B5" s="3"/>
      <c r="C5" s="989" t="s">
        <v>717</v>
      </c>
      <c r="D5" s="989"/>
      <c r="E5" s="989"/>
      <c r="F5" s="989"/>
      <c r="G5" s="989"/>
      <c r="H5" s="989"/>
      <c r="I5" s="989"/>
      <c r="J5" s="989"/>
      <c r="K5" s="989"/>
      <c r="L5" s="989"/>
      <c r="M5" s="989"/>
      <c r="N5" s="989"/>
      <c r="O5" s="989"/>
      <c r="P5" s="990"/>
      <c r="Q5" s="393"/>
    </row>
    <row r="6" spans="1:17" ht="12.75" customHeight="1" x14ac:dyDescent="0.25">
      <c r="A6" s="2" t="s">
        <v>3</v>
      </c>
      <c r="B6" s="3"/>
      <c r="C6" s="989" t="s">
        <v>696</v>
      </c>
      <c r="D6" s="989"/>
      <c r="E6" s="989"/>
      <c r="F6" s="989"/>
      <c r="G6" s="989"/>
      <c r="H6" s="989"/>
      <c r="I6" s="989"/>
      <c r="J6" s="989"/>
      <c r="K6" s="989"/>
      <c r="L6" s="989"/>
      <c r="M6" s="989"/>
      <c r="N6" s="989"/>
      <c r="O6" s="989"/>
      <c r="P6" s="990"/>
      <c r="Q6" s="393"/>
    </row>
    <row r="7" spans="1:17" ht="24.75" customHeight="1" x14ac:dyDescent="0.25">
      <c r="A7" s="2" t="s">
        <v>4</v>
      </c>
      <c r="B7" s="3"/>
      <c r="C7" s="994" t="s">
        <v>718</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719</v>
      </c>
      <c r="D9" s="989"/>
      <c r="E9" s="989"/>
      <c r="F9" s="989"/>
      <c r="G9" s="989"/>
      <c r="H9" s="989"/>
      <c r="I9" s="989"/>
      <c r="J9" s="989"/>
      <c r="K9" s="989"/>
      <c r="L9" s="989"/>
      <c r="M9" s="989"/>
      <c r="N9" s="989"/>
      <c r="O9" s="989"/>
      <c r="P9" s="990"/>
      <c r="Q9" s="393"/>
    </row>
    <row r="10" spans="1:17" ht="12.75" customHeight="1" x14ac:dyDescent="0.25">
      <c r="A10" s="2"/>
      <c r="B10" s="3" t="s">
        <v>7</v>
      </c>
      <c r="C10" s="989" t="s">
        <v>720</v>
      </c>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721</v>
      </c>
      <c r="D12" s="989"/>
      <c r="E12" s="989"/>
      <c r="F12" s="989"/>
      <c r="G12" s="989"/>
      <c r="H12" s="989"/>
      <c r="I12" s="989"/>
      <c r="J12" s="989"/>
      <c r="K12" s="989"/>
      <c r="L12" s="989"/>
      <c r="M12" s="989"/>
      <c r="N12" s="989"/>
      <c r="O12" s="989"/>
      <c r="P12" s="990"/>
      <c r="Q12" s="393"/>
    </row>
    <row r="13" spans="1:17" ht="12.75" customHeight="1" x14ac:dyDescent="0.25">
      <c r="A13" s="2"/>
      <c r="B13" s="3" t="s">
        <v>10</v>
      </c>
      <c r="C13" s="989" t="s">
        <v>722</v>
      </c>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0.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643094</v>
      </c>
      <c r="D20" s="206">
        <f>SUM(D21,D24,D25,D41,D43)</f>
        <v>328628</v>
      </c>
      <c r="E20" s="397">
        <f t="shared" ref="E20:F20" si="0">SUM(E21,E24,E25,E41,E43)</f>
        <v>2250</v>
      </c>
      <c r="F20" s="398">
        <f t="shared" si="0"/>
        <v>330878</v>
      </c>
      <c r="G20" s="206">
        <f>SUM(G21,G24,G43)</f>
        <v>305412</v>
      </c>
      <c r="H20" s="241">
        <f t="shared" ref="H20:I20" si="1">SUM(H21,H24,H43)</f>
        <v>2873</v>
      </c>
      <c r="I20" s="26">
        <f t="shared" si="1"/>
        <v>308285</v>
      </c>
      <c r="J20" s="241">
        <f>SUM(J21,J26,J43)</f>
        <v>3560</v>
      </c>
      <c r="K20" s="25">
        <f t="shared" ref="K20:L20" si="2">SUM(K21,K26,K43)</f>
        <v>371</v>
      </c>
      <c r="L20" s="26">
        <f t="shared" si="2"/>
        <v>3931</v>
      </c>
      <c r="M20" s="24">
        <f>SUM(M21,M45)</f>
        <v>0</v>
      </c>
      <c r="N20" s="25">
        <f t="shared" ref="N20:O20" si="3">SUM(N21,N45)</f>
        <v>0</v>
      </c>
      <c r="O20" s="26">
        <f t="shared" si="3"/>
        <v>0</v>
      </c>
      <c r="P20" s="329"/>
    </row>
    <row r="21" spans="1:16" ht="12.75" thickTop="1" x14ac:dyDescent="0.25">
      <c r="A21" s="27"/>
      <c r="B21" s="28" t="s">
        <v>20</v>
      </c>
      <c r="C21" s="29">
        <f t="shared" ref="C21:C84" si="4">F21+I21+L21+O21</f>
        <v>371</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371</v>
      </c>
      <c r="L21" s="31">
        <f t="shared" si="7"/>
        <v>371</v>
      </c>
      <c r="M21" s="29">
        <f>SUM(M22:M23)</f>
        <v>0</v>
      </c>
      <c r="N21" s="30">
        <f t="shared" ref="N21:O21" si="8">SUM(N22:N23)</f>
        <v>0</v>
      </c>
      <c r="O21" s="31">
        <f t="shared" si="8"/>
        <v>0</v>
      </c>
      <c r="P21" s="330"/>
    </row>
    <row r="22" spans="1:16" hidden="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x14ac:dyDescent="0.25">
      <c r="A23" s="37"/>
      <c r="B23" s="38" t="s">
        <v>22</v>
      </c>
      <c r="C23" s="39">
        <f t="shared" si="4"/>
        <v>371</v>
      </c>
      <c r="D23" s="209"/>
      <c r="E23" s="403"/>
      <c r="F23" s="404">
        <f>D23+E23</f>
        <v>0</v>
      </c>
      <c r="G23" s="209"/>
      <c r="H23" s="244"/>
      <c r="I23" s="303">
        <f>G23+H23</f>
        <v>0</v>
      </c>
      <c r="J23" s="244"/>
      <c r="K23" s="40">
        <v>371</v>
      </c>
      <c r="L23" s="303">
        <f>J23+K23</f>
        <v>371</v>
      </c>
      <c r="M23" s="358"/>
      <c r="N23" s="40"/>
      <c r="O23" s="303">
        <f>M23+N23</f>
        <v>0</v>
      </c>
      <c r="P23" s="381"/>
    </row>
    <row r="24" spans="1:16" s="21" customFormat="1" ht="24.75" thickBot="1" x14ac:dyDescent="0.3">
      <c r="A24" s="41">
        <v>19300</v>
      </c>
      <c r="B24" s="41" t="s">
        <v>304</v>
      </c>
      <c r="C24" s="42">
        <f>F24+I24</f>
        <v>639163</v>
      </c>
      <c r="D24" s="210">
        <v>328628</v>
      </c>
      <c r="E24" s="405">
        <v>2250</v>
      </c>
      <c r="F24" s="406">
        <f>D24+E24</f>
        <v>330878</v>
      </c>
      <c r="G24" s="210">
        <v>305412</v>
      </c>
      <c r="H24" s="245">
        <v>2873</v>
      </c>
      <c r="I24" s="348">
        <f>G24+H24</f>
        <v>308285</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3360</v>
      </c>
      <c r="D26" s="212" t="s">
        <v>23</v>
      </c>
      <c r="E26" s="409" t="s">
        <v>23</v>
      </c>
      <c r="F26" s="410" t="s">
        <v>23</v>
      </c>
      <c r="G26" s="212" t="s">
        <v>23</v>
      </c>
      <c r="H26" s="246" t="s">
        <v>23</v>
      </c>
      <c r="I26" s="49" t="s">
        <v>23</v>
      </c>
      <c r="J26" s="106">
        <f>SUM(J27,J31,J33,J36)</f>
        <v>3360</v>
      </c>
      <c r="K26" s="50">
        <f t="shared" ref="K26:L26" si="9">SUM(K27,K31,K33,K36)</f>
        <v>0</v>
      </c>
      <c r="L26" s="117">
        <f t="shared" si="9"/>
        <v>3360</v>
      </c>
      <c r="M26" s="312" t="s">
        <v>23</v>
      </c>
      <c r="N26" s="48" t="s">
        <v>23</v>
      </c>
      <c r="O26" s="49" t="s">
        <v>23</v>
      </c>
      <c r="P26" s="332"/>
    </row>
    <row r="27" spans="1:16" s="21" customFormat="1"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hidden="1" x14ac:dyDescent="0.25">
      <c r="A33" s="51">
        <v>21380</v>
      </c>
      <c r="B33" s="45" t="s">
        <v>31</v>
      </c>
      <c r="C33" s="46">
        <f t="shared" si="10"/>
        <v>0</v>
      </c>
      <c r="D33" s="212" t="s">
        <v>23</v>
      </c>
      <c r="E33" s="409" t="s">
        <v>23</v>
      </c>
      <c r="F33" s="410" t="s">
        <v>23</v>
      </c>
      <c r="G33" s="212" t="s">
        <v>23</v>
      </c>
      <c r="H33" s="246" t="s">
        <v>23</v>
      </c>
      <c r="I33" s="49" t="s">
        <v>23</v>
      </c>
      <c r="J33" s="106">
        <f>SUM(J34:J35)</f>
        <v>0</v>
      </c>
      <c r="K33" s="50">
        <f t="shared" ref="K33:L33" si="13">SUM(K34:K35)</f>
        <v>0</v>
      </c>
      <c r="L33" s="117">
        <f t="shared" si="13"/>
        <v>0</v>
      </c>
      <c r="M33" s="312" t="s">
        <v>23</v>
      </c>
      <c r="N33" s="48" t="s">
        <v>23</v>
      </c>
      <c r="O33" s="49" t="s">
        <v>23</v>
      </c>
      <c r="P33" s="332"/>
    </row>
    <row r="34" spans="1:16" hidden="1" x14ac:dyDescent="0.25">
      <c r="A34" s="33">
        <v>21381</v>
      </c>
      <c r="B34" s="52" t="s">
        <v>306</v>
      </c>
      <c r="C34" s="53">
        <f t="shared" si="10"/>
        <v>0</v>
      </c>
      <c r="D34" s="213" t="s">
        <v>23</v>
      </c>
      <c r="E34" s="411" t="s">
        <v>23</v>
      </c>
      <c r="F34" s="412" t="s">
        <v>23</v>
      </c>
      <c r="G34" s="213" t="s">
        <v>23</v>
      </c>
      <c r="H34" s="247" t="s">
        <v>23</v>
      </c>
      <c r="I34" s="56" t="s">
        <v>23</v>
      </c>
      <c r="J34" s="256"/>
      <c r="K34" s="55"/>
      <c r="L34" s="347">
        <f>J34+K34</f>
        <v>0</v>
      </c>
      <c r="M34" s="313" t="s">
        <v>23</v>
      </c>
      <c r="N34" s="54" t="s">
        <v>23</v>
      </c>
      <c r="O34" s="56" t="s">
        <v>23</v>
      </c>
      <c r="P34" s="333"/>
    </row>
    <row r="35" spans="1:16"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customHeight="1" x14ac:dyDescent="0.25">
      <c r="A36" s="51">
        <v>21390</v>
      </c>
      <c r="B36" s="45" t="s">
        <v>307</v>
      </c>
      <c r="C36" s="46">
        <f t="shared" si="10"/>
        <v>3360</v>
      </c>
      <c r="D36" s="212" t="s">
        <v>23</v>
      </c>
      <c r="E36" s="409" t="s">
        <v>23</v>
      </c>
      <c r="F36" s="410" t="s">
        <v>23</v>
      </c>
      <c r="G36" s="212" t="s">
        <v>23</v>
      </c>
      <c r="H36" s="246" t="s">
        <v>23</v>
      </c>
      <c r="I36" s="49" t="s">
        <v>23</v>
      </c>
      <c r="J36" s="106">
        <f>SUM(J37:J40)</f>
        <v>3360</v>
      </c>
      <c r="K36" s="50">
        <f t="shared" ref="K36:L36" si="14">SUM(K37:K40)</f>
        <v>0</v>
      </c>
      <c r="L36" s="117">
        <f t="shared" si="14"/>
        <v>3360</v>
      </c>
      <c r="M36" s="312" t="s">
        <v>23</v>
      </c>
      <c r="N36" s="48" t="s">
        <v>23</v>
      </c>
      <c r="O36" s="49" t="s">
        <v>23</v>
      </c>
      <c r="P36" s="33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idden="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x14ac:dyDescent="0.25">
      <c r="A40" s="184">
        <v>21399</v>
      </c>
      <c r="B40" s="162" t="s">
        <v>36</v>
      </c>
      <c r="C40" s="163">
        <f t="shared" si="10"/>
        <v>3360</v>
      </c>
      <c r="D40" s="216" t="s">
        <v>23</v>
      </c>
      <c r="E40" s="417" t="s">
        <v>23</v>
      </c>
      <c r="F40" s="418" t="s">
        <v>23</v>
      </c>
      <c r="G40" s="216" t="s">
        <v>23</v>
      </c>
      <c r="H40" s="250" t="s">
        <v>23</v>
      </c>
      <c r="I40" s="186" t="s">
        <v>23</v>
      </c>
      <c r="J40" s="287">
        <v>3360</v>
      </c>
      <c r="K40" s="185"/>
      <c r="L40" s="419">
        <f>J40+K40</f>
        <v>3360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x14ac:dyDescent="0.25">
      <c r="A43" s="51">
        <v>21490</v>
      </c>
      <c r="B43" s="45" t="s">
        <v>38</v>
      </c>
      <c r="C43" s="68">
        <f>F43+I43+L43</f>
        <v>200</v>
      </c>
      <c r="D43" s="74">
        <f>D44</f>
        <v>0</v>
      </c>
      <c r="E43" s="424">
        <f t="shared" ref="E43:L43" si="16">E44</f>
        <v>0</v>
      </c>
      <c r="F43" s="425">
        <f t="shared" si="16"/>
        <v>0</v>
      </c>
      <c r="G43" s="74">
        <f t="shared" si="16"/>
        <v>0</v>
      </c>
      <c r="H43" s="198">
        <f t="shared" si="16"/>
        <v>0</v>
      </c>
      <c r="I43" s="288">
        <f t="shared" si="16"/>
        <v>0</v>
      </c>
      <c r="J43" s="198">
        <f t="shared" si="16"/>
        <v>200</v>
      </c>
      <c r="K43" s="75">
        <f t="shared" si="16"/>
        <v>0</v>
      </c>
      <c r="L43" s="288">
        <f t="shared" si="16"/>
        <v>200</v>
      </c>
      <c r="M43" s="312" t="s">
        <v>23</v>
      </c>
      <c r="N43" s="48" t="s">
        <v>23</v>
      </c>
      <c r="O43" s="49" t="s">
        <v>23</v>
      </c>
      <c r="P43" s="332"/>
    </row>
    <row r="44" spans="1:16" s="21" customFormat="1" ht="24" x14ac:dyDescent="0.25">
      <c r="A44" s="38">
        <v>21499</v>
      </c>
      <c r="B44" s="57" t="s">
        <v>39</v>
      </c>
      <c r="C44" s="202">
        <f>F44+I44+L44</f>
        <v>200</v>
      </c>
      <c r="D44" s="296"/>
      <c r="E44" s="426"/>
      <c r="F44" s="427">
        <f>D44+E44</f>
        <v>0</v>
      </c>
      <c r="G44" s="296"/>
      <c r="H44" s="297"/>
      <c r="I44" s="349">
        <f>G44+H44</f>
        <v>0</v>
      </c>
      <c r="J44" s="297">
        <v>200</v>
      </c>
      <c r="K44" s="70"/>
      <c r="L44" s="349">
        <f>J44+K44</f>
        <v>200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643094</v>
      </c>
      <c r="D50" s="219">
        <f>SUM(D51,D283)</f>
        <v>328628</v>
      </c>
      <c r="E50" s="433">
        <f t="shared" ref="E50:F50" si="19">SUM(E51,E283)</f>
        <v>2250</v>
      </c>
      <c r="F50" s="434">
        <f t="shared" si="19"/>
        <v>330878</v>
      </c>
      <c r="G50" s="219">
        <f>SUM(G51,G283)</f>
        <v>305412</v>
      </c>
      <c r="H50" s="252">
        <f t="shared" ref="H50:I50" si="20">SUM(H51,H283)</f>
        <v>2873</v>
      </c>
      <c r="I50" s="91">
        <f t="shared" si="20"/>
        <v>308285</v>
      </c>
      <c r="J50" s="252">
        <f>SUM(J51,J283)</f>
        <v>3560</v>
      </c>
      <c r="K50" s="90">
        <f t="shared" ref="K50:L50" si="21">SUM(K51,K283)</f>
        <v>371</v>
      </c>
      <c r="L50" s="91">
        <f t="shared" si="21"/>
        <v>3931</v>
      </c>
      <c r="M50" s="89">
        <f>SUM(M51,M283)</f>
        <v>0</v>
      </c>
      <c r="N50" s="90">
        <f t="shared" ref="N50:O50" si="22">SUM(N51,N283)</f>
        <v>0</v>
      </c>
      <c r="O50" s="91">
        <f t="shared" si="22"/>
        <v>0</v>
      </c>
      <c r="P50" s="340"/>
    </row>
    <row r="51" spans="1:16" s="21" customFormat="1" ht="36.75" thickTop="1" x14ac:dyDescent="0.25">
      <c r="A51" s="92"/>
      <c r="B51" s="93" t="s">
        <v>45</v>
      </c>
      <c r="C51" s="94">
        <f t="shared" si="4"/>
        <v>643094</v>
      </c>
      <c r="D51" s="220">
        <f>SUM(D52,D194)</f>
        <v>328628</v>
      </c>
      <c r="E51" s="435">
        <f t="shared" ref="E51:F51" si="23">SUM(E52,E194)</f>
        <v>2250</v>
      </c>
      <c r="F51" s="436">
        <f t="shared" si="23"/>
        <v>330878</v>
      </c>
      <c r="G51" s="220">
        <f>SUM(G52,G194)</f>
        <v>305412</v>
      </c>
      <c r="H51" s="253">
        <f t="shared" ref="H51:I51" si="24">SUM(H52,H194)</f>
        <v>2873</v>
      </c>
      <c r="I51" s="96">
        <f t="shared" si="24"/>
        <v>308285</v>
      </c>
      <c r="J51" s="253">
        <f>SUM(J52,J194)</f>
        <v>3560</v>
      </c>
      <c r="K51" s="95">
        <f t="shared" ref="K51:L51" si="25">SUM(K52,K194)</f>
        <v>371</v>
      </c>
      <c r="L51" s="96">
        <f t="shared" si="25"/>
        <v>3931</v>
      </c>
      <c r="M51" s="94">
        <f>SUM(M52,M194)</f>
        <v>0</v>
      </c>
      <c r="N51" s="95">
        <f t="shared" ref="N51:O51" si="26">SUM(N52,N194)</f>
        <v>0</v>
      </c>
      <c r="O51" s="96">
        <f t="shared" si="26"/>
        <v>0</v>
      </c>
      <c r="P51" s="341"/>
    </row>
    <row r="52" spans="1:16" s="21" customFormat="1" ht="24" x14ac:dyDescent="0.25">
      <c r="A52" s="97"/>
      <c r="B52" s="16" t="s">
        <v>46</v>
      </c>
      <c r="C52" s="98">
        <f t="shared" si="4"/>
        <v>634934</v>
      </c>
      <c r="D52" s="221">
        <f>SUM(D53,D75,D173,D187)</f>
        <v>322568</v>
      </c>
      <c r="E52" s="437">
        <f t="shared" ref="E52:F52" si="27">SUM(E53,E75,E173,E187)</f>
        <v>2250</v>
      </c>
      <c r="F52" s="438">
        <f t="shared" si="27"/>
        <v>324818</v>
      </c>
      <c r="G52" s="221">
        <f>SUM(G53,G75,G173,G187)</f>
        <v>305412</v>
      </c>
      <c r="H52" s="254">
        <f t="shared" ref="H52:I52" si="28">SUM(H53,H75,H173,H187)</f>
        <v>773</v>
      </c>
      <c r="I52" s="100">
        <f t="shared" si="28"/>
        <v>306185</v>
      </c>
      <c r="J52" s="254">
        <f>SUM(J53,J75,J173,J187)</f>
        <v>3560</v>
      </c>
      <c r="K52" s="99">
        <f t="shared" ref="K52:L52" si="29">SUM(K53,K75,K173,K187)</f>
        <v>371</v>
      </c>
      <c r="L52" s="100">
        <f t="shared" si="29"/>
        <v>3931</v>
      </c>
      <c r="M52" s="98">
        <f>SUM(M53,M75,M173,M187)</f>
        <v>0</v>
      </c>
      <c r="N52" s="99">
        <f t="shared" ref="N52:O52" si="30">SUM(N53,N75,N173,N187)</f>
        <v>0</v>
      </c>
      <c r="O52" s="100">
        <f t="shared" si="30"/>
        <v>0</v>
      </c>
      <c r="P52" s="342"/>
    </row>
    <row r="53" spans="1:16" s="21" customFormat="1" x14ac:dyDescent="0.25">
      <c r="A53" s="101">
        <v>1000</v>
      </c>
      <c r="B53" s="101" t="s">
        <v>47</v>
      </c>
      <c r="C53" s="102">
        <f t="shared" si="4"/>
        <v>569483</v>
      </c>
      <c r="D53" s="222">
        <f>SUM(D54,D67)</f>
        <v>264071</v>
      </c>
      <c r="E53" s="439">
        <f t="shared" ref="E53:F53" si="31">SUM(E54,E67)</f>
        <v>0</v>
      </c>
      <c r="F53" s="440">
        <f t="shared" si="31"/>
        <v>264071</v>
      </c>
      <c r="G53" s="222">
        <f>SUM(G54,G67)</f>
        <v>305412</v>
      </c>
      <c r="H53" s="255">
        <f t="shared" ref="H53:I53" si="32">SUM(H54,H67)</f>
        <v>0</v>
      </c>
      <c r="I53" s="104">
        <f t="shared" si="32"/>
        <v>305412</v>
      </c>
      <c r="J53" s="255">
        <f>SUM(J54,J67)</f>
        <v>0</v>
      </c>
      <c r="K53" s="103">
        <f t="shared" ref="K53:L53" si="33">SUM(K54,K67)</f>
        <v>0</v>
      </c>
      <c r="L53" s="104">
        <f t="shared" si="33"/>
        <v>0</v>
      </c>
      <c r="M53" s="102">
        <f>SUM(M54,M67)</f>
        <v>0</v>
      </c>
      <c r="N53" s="103">
        <f t="shared" ref="N53:O53" si="34">SUM(N54,N67)</f>
        <v>0</v>
      </c>
      <c r="O53" s="104">
        <f t="shared" si="34"/>
        <v>0</v>
      </c>
      <c r="P53" s="343"/>
    </row>
    <row r="54" spans="1:16" x14ac:dyDescent="0.25">
      <c r="A54" s="45">
        <v>1100</v>
      </c>
      <c r="B54" s="105" t="s">
        <v>48</v>
      </c>
      <c r="C54" s="46">
        <f t="shared" si="4"/>
        <v>434556</v>
      </c>
      <c r="D54" s="223">
        <f>SUM(D55,D58,D66)</f>
        <v>190074</v>
      </c>
      <c r="E54" s="441">
        <f t="shared" ref="E54:F54" si="35">SUM(E55,E58,E66)</f>
        <v>0</v>
      </c>
      <c r="F54" s="408">
        <f t="shared" si="35"/>
        <v>190074</v>
      </c>
      <c r="G54" s="223">
        <f>SUM(G55,G58,G66)</f>
        <v>244482</v>
      </c>
      <c r="H54" s="106">
        <f t="shared" ref="H54:I54" si="36">SUM(H55,H58,H66)</f>
        <v>0</v>
      </c>
      <c r="I54" s="117">
        <f t="shared" si="36"/>
        <v>244482</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x14ac:dyDescent="0.25">
      <c r="A55" s="107">
        <v>1110</v>
      </c>
      <c r="B55" s="78" t="s">
        <v>49</v>
      </c>
      <c r="C55" s="84">
        <f t="shared" si="4"/>
        <v>398739</v>
      </c>
      <c r="D55" s="131">
        <f>SUM(D56:D57)</f>
        <v>162419</v>
      </c>
      <c r="E55" s="442">
        <f t="shared" ref="E55:F55" si="39">SUM(E56:E57)</f>
        <v>0</v>
      </c>
      <c r="F55" s="443">
        <f t="shared" si="39"/>
        <v>162419</v>
      </c>
      <c r="G55" s="131">
        <f>SUM(G56:G57)</f>
        <v>236320</v>
      </c>
      <c r="H55" s="201">
        <f t="shared" ref="H55:I55" si="40">SUM(H56:H57)</f>
        <v>0</v>
      </c>
      <c r="I55" s="109">
        <f t="shared" si="40"/>
        <v>236320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customHeight="1" x14ac:dyDescent="0.25">
      <c r="A57" s="38">
        <v>1119</v>
      </c>
      <c r="B57" s="57" t="s">
        <v>51</v>
      </c>
      <c r="C57" s="58">
        <f t="shared" si="4"/>
        <v>398739</v>
      </c>
      <c r="D57" s="225">
        <v>162419</v>
      </c>
      <c r="E57" s="446"/>
      <c r="F57" s="404">
        <f t="shared" si="43"/>
        <v>162419</v>
      </c>
      <c r="G57" s="225">
        <v>236320</v>
      </c>
      <c r="H57" s="257"/>
      <c r="I57" s="114">
        <f t="shared" si="44"/>
        <v>236320</v>
      </c>
      <c r="J57" s="257"/>
      <c r="K57" s="60"/>
      <c r="L57" s="114">
        <f t="shared" si="45"/>
        <v>0</v>
      </c>
      <c r="M57" s="320"/>
      <c r="N57" s="60"/>
      <c r="O57" s="114">
        <f>M57+N57</f>
        <v>0</v>
      </c>
      <c r="P57" s="111"/>
    </row>
    <row r="58" spans="1:16" x14ac:dyDescent="0.25">
      <c r="A58" s="112">
        <v>1140</v>
      </c>
      <c r="B58" s="57" t="s">
        <v>295</v>
      </c>
      <c r="C58" s="58">
        <f t="shared" si="4"/>
        <v>33679</v>
      </c>
      <c r="D58" s="226">
        <f>SUM(D59:D65)</f>
        <v>25517</v>
      </c>
      <c r="E58" s="447">
        <f t="shared" ref="E58:F58" si="46">SUM(E59:E65)</f>
        <v>0</v>
      </c>
      <c r="F58" s="404">
        <f t="shared" si="46"/>
        <v>25517</v>
      </c>
      <c r="G58" s="226">
        <f>SUM(G59:G65)</f>
        <v>8162</v>
      </c>
      <c r="H58" s="120">
        <f t="shared" ref="H58:I58" si="47">SUM(H59:H65)</f>
        <v>0</v>
      </c>
      <c r="I58" s="114">
        <f t="shared" si="47"/>
        <v>8162</v>
      </c>
      <c r="J58" s="120">
        <f>SUM(J59:J65)</f>
        <v>0</v>
      </c>
      <c r="K58" s="113">
        <f t="shared" ref="K58:L58" si="48">SUM(K59:K65)</f>
        <v>0</v>
      </c>
      <c r="L58" s="114">
        <f t="shared" si="48"/>
        <v>0</v>
      </c>
      <c r="M58" s="58">
        <f>SUM(M59:M65)</f>
        <v>0</v>
      </c>
      <c r="N58" s="113">
        <f t="shared" ref="N58:O58" si="49">SUM(N59:N65)</f>
        <v>0</v>
      </c>
      <c r="O58" s="114">
        <f t="shared" si="49"/>
        <v>0</v>
      </c>
      <c r="P58" s="111"/>
    </row>
    <row r="59" spans="1:16" x14ac:dyDescent="0.25">
      <c r="A59" s="38">
        <v>1141</v>
      </c>
      <c r="B59" s="57" t="s">
        <v>52</v>
      </c>
      <c r="C59" s="58">
        <f t="shared" si="4"/>
        <v>4153</v>
      </c>
      <c r="D59" s="225">
        <v>4153</v>
      </c>
      <c r="E59" s="446"/>
      <c r="F59" s="404">
        <f t="shared" ref="F59:F66" si="50">D59+E59</f>
        <v>4153</v>
      </c>
      <c r="G59" s="225"/>
      <c r="H59" s="257"/>
      <c r="I59" s="114">
        <f t="shared" ref="I59:I66" si="51">G59+H59</f>
        <v>0</v>
      </c>
      <c r="J59" s="257"/>
      <c r="K59" s="60"/>
      <c r="L59" s="114">
        <f t="shared" ref="L59:L66" si="52">J59+K59</f>
        <v>0</v>
      </c>
      <c r="M59" s="320"/>
      <c r="N59" s="60"/>
      <c r="O59" s="114">
        <f t="shared" ref="O59:O66" si="53">M59+N59</f>
        <v>0</v>
      </c>
      <c r="P59" s="111"/>
    </row>
    <row r="60" spans="1:16" ht="24.75" customHeight="1" x14ac:dyDescent="0.25">
      <c r="A60" s="38">
        <v>1142</v>
      </c>
      <c r="B60" s="57" t="s">
        <v>53</v>
      </c>
      <c r="C60" s="58">
        <f t="shared" si="4"/>
        <v>1093</v>
      </c>
      <c r="D60" s="225">
        <v>1093</v>
      </c>
      <c r="E60" s="446"/>
      <c r="F60" s="404">
        <f t="shared" si="50"/>
        <v>1093</v>
      </c>
      <c r="G60" s="225"/>
      <c r="H60" s="257"/>
      <c r="I60" s="114">
        <f t="shared" si="51"/>
        <v>0</v>
      </c>
      <c r="J60" s="257"/>
      <c r="K60" s="60"/>
      <c r="L60" s="114">
        <f>J60+K60</f>
        <v>0</v>
      </c>
      <c r="M60" s="320"/>
      <c r="N60" s="60"/>
      <c r="O60" s="114">
        <f t="shared" si="53"/>
        <v>0</v>
      </c>
      <c r="P60" s="111"/>
    </row>
    <row r="61" spans="1:16" ht="24" x14ac:dyDescent="0.25">
      <c r="A61" s="38">
        <v>1145</v>
      </c>
      <c r="B61" s="57" t="s">
        <v>54</v>
      </c>
      <c r="C61" s="58">
        <f t="shared" si="4"/>
        <v>2150</v>
      </c>
      <c r="D61" s="225"/>
      <c r="E61" s="446"/>
      <c r="F61" s="404">
        <f t="shared" si="50"/>
        <v>0</v>
      </c>
      <c r="G61" s="225">
        <v>2150</v>
      </c>
      <c r="H61" s="257"/>
      <c r="I61" s="114">
        <f t="shared" si="51"/>
        <v>2150</v>
      </c>
      <c r="J61" s="257"/>
      <c r="K61" s="60"/>
      <c r="L61" s="114">
        <f t="shared" si="52"/>
        <v>0</v>
      </c>
      <c r="M61" s="320"/>
      <c r="N61" s="60"/>
      <c r="O61" s="114">
        <f>M61+N61</f>
        <v>0</v>
      </c>
      <c r="P61" s="111"/>
    </row>
    <row r="62" spans="1:16"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111"/>
    </row>
    <row r="63" spans="1:16" x14ac:dyDescent="0.25">
      <c r="A63" s="38">
        <v>1147</v>
      </c>
      <c r="B63" s="57" t="s">
        <v>56</v>
      </c>
      <c r="C63" s="58">
        <f t="shared" si="4"/>
        <v>2265</v>
      </c>
      <c r="D63" s="225">
        <v>2265</v>
      </c>
      <c r="E63" s="446"/>
      <c r="F63" s="404">
        <f t="shared" si="50"/>
        <v>2265</v>
      </c>
      <c r="G63" s="225"/>
      <c r="H63" s="257"/>
      <c r="I63" s="114">
        <f t="shared" si="51"/>
        <v>0</v>
      </c>
      <c r="J63" s="257"/>
      <c r="K63" s="60"/>
      <c r="L63" s="114">
        <f t="shared" si="52"/>
        <v>0</v>
      </c>
      <c r="M63" s="320"/>
      <c r="N63" s="60"/>
      <c r="O63" s="114">
        <f t="shared" si="53"/>
        <v>0</v>
      </c>
      <c r="P63" s="111"/>
    </row>
    <row r="64" spans="1:16" x14ac:dyDescent="0.25">
      <c r="A64" s="38">
        <v>1148</v>
      </c>
      <c r="B64" s="57" t="s">
        <v>57</v>
      </c>
      <c r="C64" s="58">
        <f t="shared" si="4"/>
        <v>16730</v>
      </c>
      <c r="D64" s="225">
        <v>16730</v>
      </c>
      <c r="E64" s="446"/>
      <c r="F64" s="404">
        <f t="shared" si="50"/>
        <v>16730</v>
      </c>
      <c r="G64" s="225"/>
      <c r="H64" s="257"/>
      <c r="I64" s="114">
        <f t="shared" si="51"/>
        <v>0</v>
      </c>
      <c r="J64" s="257"/>
      <c r="K64" s="60"/>
      <c r="L64" s="114">
        <f t="shared" si="52"/>
        <v>0</v>
      </c>
      <c r="M64" s="320"/>
      <c r="N64" s="60"/>
      <c r="O64" s="114">
        <f t="shared" si="53"/>
        <v>0</v>
      </c>
      <c r="P64" s="111"/>
    </row>
    <row r="65" spans="1:16" ht="24" customHeight="1" x14ac:dyDescent="0.25">
      <c r="A65" s="38">
        <v>1149</v>
      </c>
      <c r="B65" s="57" t="s">
        <v>58</v>
      </c>
      <c r="C65" s="58">
        <f>F65+I65+L65+O65</f>
        <v>7288</v>
      </c>
      <c r="D65" s="225">
        <v>1276</v>
      </c>
      <c r="E65" s="446"/>
      <c r="F65" s="404">
        <f t="shared" si="50"/>
        <v>1276</v>
      </c>
      <c r="G65" s="225">
        <v>6012</v>
      </c>
      <c r="H65" s="257"/>
      <c r="I65" s="114">
        <f t="shared" si="51"/>
        <v>6012</v>
      </c>
      <c r="J65" s="257"/>
      <c r="K65" s="60"/>
      <c r="L65" s="114">
        <f t="shared" si="52"/>
        <v>0</v>
      </c>
      <c r="M65" s="320"/>
      <c r="N65" s="60"/>
      <c r="O65" s="114">
        <f t="shared" si="53"/>
        <v>0</v>
      </c>
      <c r="P65" s="111"/>
    </row>
    <row r="66" spans="1:16" ht="36" x14ac:dyDescent="0.25">
      <c r="A66" s="107">
        <v>1150</v>
      </c>
      <c r="B66" s="78" t="s">
        <v>59</v>
      </c>
      <c r="C66" s="84">
        <f>F66+I66+L66+O66</f>
        <v>2138</v>
      </c>
      <c r="D66" s="227">
        <v>2138</v>
      </c>
      <c r="E66" s="448"/>
      <c r="F66" s="443">
        <f t="shared" si="50"/>
        <v>2138</v>
      </c>
      <c r="G66" s="227"/>
      <c r="H66" s="258"/>
      <c r="I66" s="109">
        <f t="shared" si="51"/>
        <v>0</v>
      </c>
      <c r="J66" s="258"/>
      <c r="K66" s="115"/>
      <c r="L66" s="109">
        <f t="shared" si="52"/>
        <v>0</v>
      </c>
      <c r="M66" s="321"/>
      <c r="N66" s="115"/>
      <c r="O66" s="109">
        <f t="shared" si="53"/>
        <v>0</v>
      </c>
      <c r="P66" s="116"/>
    </row>
    <row r="67" spans="1:16" ht="24" x14ac:dyDescent="0.25">
      <c r="A67" s="45">
        <v>1200</v>
      </c>
      <c r="B67" s="105" t="s">
        <v>296</v>
      </c>
      <c r="C67" s="46">
        <f t="shared" si="4"/>
        <v>134927</v>
      </c>
      <c r="D67" s="223">
        <f>SUM(D68:D69)</f>
        <v>73997</v>
      </c>
      <c r="E67" s="441">
        <f t="shared" ref="E67:F67" si="54">SUM(E68:E69)</f>
        <v>0</v>
      </c>
      <c r="F67" s="408">
        <f t="shared" si="54"/>
        <v>73997</v>
      </c>
      <c r="G67" s="223">
        <f>SUM(G68:G69)</f>
        <v>60930</v>
      </c>
      <c r="H67" s="106">
        <f t="shared" ref="H67:I67" si="55">SUM(H68:H69)</f>
        <v>0</v>
      </c>
      <c r="I67" s="117">
        <f t="shared" si="55"/>
        <v>60930</v>
      </c>
      <c r="J67" s="106">
        <f>SUM(J68:J69)</f>
        <v>0</v>
      </c>
      <c r="K67" s="50">
        <f t="shared" ref="K67:L67" si="56">SUM(K68:K69)</f>
        <v>0</v>
      </c>
      <c r="L67" s="117">
        <f t="shared" si="56"/>
        <v>0</v>
      </c>
      <c r="M67" s="46">
        <f>SUM(M68:M69)</f>
        <v>0</v>
      </c>
      <c r="N67" s="50">
        <f t="shared" ref="N67:O67" si="57">SUM(N68:N69)</f>
        <v>0</v>
      </c>
      <c r="O67" s="117">
        <f t="shared" si="57"/>
        <v>0</v>
      </c>
      <c r="P67" s="122"/>
    </row>
    <row r="68" spans="1:16" ht="24" x14ac:dyDescent="0.25">
      <c r="A68" s="736">
        <v>1210</v>
      </c>
      <c r="B68" s="52" t="s">
        <v>60</v>
      </c>
      <c r="C68" s="53">
        <f t="shared" si="4"/>
        <v>108797</v>
      </c>
      <c r="D68" s="224">
        <v>49507</v>
      </c>
      <c r="E68" s="444"/>
      <c r="F68" s="445">
        <f>D68+E68</f>
        <v>49507</v>
      </c>
      <c r="G68" s="224">
        <v>59290</v>
      </c>
      <c r="H68" s="256"/>
      <c r="I68" s="119">
        <f>G68+H68</f>
        <v>59290</v>
      </c>
      <c r="J68" s="256"/>
      <c r="K68" s="55"/>
      <c r="L68" s="119">
        <f>J68+K68</f>
        <v>0</v>
      </c>
      <c r="M68" s="319"/>
      <c r="N68" s="55"/>
      <c r="O68" s="119">
        <f>M68+N68</f>
        <v>0</v>
      </c>
      <c r="P68" s="110"/>
    </row>
    <row r="69" spans="1:16" ht="24" x14ac:dyDescent="0.25">
      <c r="A69" s="112">
        <v>1220</v>
      </c>
      <c r="B69" s="57" t="s">
        <v>61</v>
      </c>
      <c r="C69" s="58">
        <f t="shared" si="4"/>
        <v>26130</v>
      </c>
      <c r="D69" s="226">
        <f>SUM(D70:D74)</f>
        <v>24490</v>
      </c>
      <c r="E69" s="447">
        <f t="shared" ref="E69:F69" si="58">SUM(E70:E74)</f>
        <v>0</v>
      </c>
      <c r="F69" s="404">
        <f t="shared" si="58"/>
        <v>24490</v>
      </c>
      <c r="G69" s="226">
        <f>SUM(G70:G74)</f>
        <v>1640</v>
      </c>
      <c r="H69" s="120">
        <f t="shared" ref="H69:I69" si="59">SUM(H70:H74)</f>
        <v>0</v>
      </c>
      <c r="I69" s="114">
        <f t="shared" si="59"/>
        <v>1640</v>
      </c>
      <c r="J69" s="120">
        <f>SUM(J70:J74)</f>
        <v>0</v>
      </c>
      <c r="K69" s="113">
        <f t="shared" ref="K69:L69" si="60">SUM(K70:K74)</f>
        <v>0</v>
      </c>
      <c r="L69" s="114">
        <f t="shared" si="60"/>
        <v>0</v>
      </c>
      <c r="M69" s="58">
        <f>SUM(M70:M74)</f>
        <v>0</v>
      </c>
      <c r="N69" s="113">
        <f t="shared" ref="N69:O69" si="61">SUM(N70:N74)</f>
        <v>0</v>
      </c>
      <c r="O69" s="114">
        <f t="shared" si="61"/>
        <v>0</v>
      </c>
      <c r="P69" s="111"/>
    </row>
    <row r="70" spans="1:16" ht="48" x14ac:dyDescent="0.25">
      <c r="A70" s="38">
        <v>1221</v>
      </c>
      <c r="B70" s="57" t="s">
        <v>297</v>
      </c>
      <c r="C70" s="58">
        <f t="shared" si="4"/>
        <v>17079</v>
      </c>
      <c r="D70" s="225">
        <v>15439</v>
      </c>
      <c r="E70" s="446"/>
      <c r="F70" s="404">
        <f t="shared" ref="F70:F74" si="62">D70+E70</f>
        <v>15439</v>
      </c>
      <c r="G70" s="225">
        <v>1640</v>
      </c>
      <c r="H70" s="257"/>
      <c r="I70" s="114">
        <f t="shared" ref="I70:I74" si="63">G70+H70</f>
        <v>1640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111"/>
    </row>
    <row r="73" spans="1:16" ht="36" x14ac:dyDescent="0.25">
      <c r="A73" s="38">
        <v>1227</v>
      </c>
      <c r="B73" s="57" t="s">
        <v>64</v>
      </c>
      <c r="C73" s="58">
        <f t="shared" si="4"/>
        <v>8491</v>
      </c>
      <c r="D73" s="225">
        <v>8491</v>
      </c>
      <c r="E73" s="446"/>
      <c r="F73" s="404">
        <f t="shared" si="62"/>
        <v>8491</v>
      </c>
      <c r="G73" s="225"/>
      <c r="H73" s="257"/>
      <c r="I73" s="114">
        <f t="shared" si="63"/>
        <v>0</v>
      </c>
      <c r="J73" s="257"/>
      <c r="K73" s="60"/>
      <c r="L73" s="114">
        <f t="shared" si="64"/>
        <v>0</v>
      </c>
      <c r="M73" s="320"/>
      <c r="N73" s="60"/>
      <c r="O73" s="114">
        <f t="shared" si="65"/>
        <v>0</v>
      </c>
      <c r="P73" s="111"/>
    </row>
    <row r="74" spans="1:16" ht="48" x14ac:dyDescent="0.25">
      <c r="A74" s="38">
        <v>1228</v>
      </c>
      <c r="B74" s="57" t="s">
        <v>298</v>
      </c>
      <c r="C74" s="58">
        <f t="shared" si="4"/>
        <v>560</v>
      </c>
      <c r="D74" s="225">
        <v>560</v>
      </c>
      <c r="E74" s="446"/>
      <c r="F74" s="404">
        <f t="shared" si="62"/>
        <v>560</v>
      </c>
      <c r="G74" s="225"/>
      <c r="H74" s="257"/>
      <c r="I74" s="114">
        <f t="shared" si="63"/>
        <v>0</v>
      </c>
      <c r="J74" s="257"/>
      <c r="K74" s="60"/>
      <c r="L74" s="114">
        <f t="shared" si="64"/>
        <v>0</v>
      </c>
      <c r="M74" s="320"/>
      <c r="N74" s="60"/>
      <c r="O74" s="114">
        <f t="shared" si="65"/>
        <v>0</v>
      </c>
      <c r="P74" s="111"/>
    </row>
    <row r="75" spans="1:16" x14ac:dyDescent="0.25">
      <c r="A75" s="101">
        <v>2000</v>
      </c>
      <c r="B75" s="101" t="s">
        <v>65</v>
      </c>
      <c r="C75" s="102">
        <f t="shared" si="4"/>
        <v>65451</v>
      </c>
      <c r="D75" s="222">
        <f>SUM(D76,D83,D130,D164,D165,D172)</f>
        <v>58497</v>
      </c>
      <c r="E75" s="439">
        <f t="shared" ref="E75:F75" si="66">SUM(E76,E83,E130,E164,E165,E172)</f>
        <v>2250</v>
      </c>
      <c r="F75" s="440">
        <f t="shared" si="66"/>
        <v>60747</v>
      </c>
      <c r="G75" s="222">
        <f>SUM(G76,G83,G130,G164,G165,G172)</f>
        <v>0</v>
      </c>
      <c r="H75" s="255">
        <f t="shared" ref="H75:I75" si="67">SUM(H76,H83,H130,H164,H165,H172)</f>
        <v>773</v>
      </c>
      <c r="I75" s="104">
        <f t="shared" si="67"/>
        <v>773</v>
      </c>
      <c r="J75" s="255">
        <f>SUM(J76,J83,J130,J164,J165,J172)</f>
        <v>3560</v>
      </c>
      <c r="K75" s="103">
        <f t="shared" ref="K75:L75" si="68">SUM(K76,K83,K130,K164,K165,K172)</f>
        <v>371</v>
      </c>
      <c r="L75" s="104">
        <f t="shared" si="68"/>
        <v>3931</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50752</v>
      </c>
      <c r="D83" s="223">
        <f>SUM(D84,D89,D95,D103,D112,D116,D122,D128)</f>
        <v>45342</v>
      </c>
      <c r="E83" s="441">
        <f t="shared" ref="E83:F83" si="90">SUM(E84,E89,E95,E103,E112,E116,E122,E128)</f>
        <v>2250</v>
      </c>
      <c r="F83" s="408">
        <f t="shared" si="90"/>
        <v>47592</v>
      </c>
      <c r="G83" s="223">
        <f>SUM(G84,G89,G95,G103,G112,G116,G122,G128)</f>
        <v>0</v>
      </c>
      <c r="H83" s="106">
        <f t="shared" ref="H83:I83" si="91">SUM(H84,H89,H95,H103,H112,H116,H122,H128)</f>
        <v>0</v>
      </c>
      <c r="I83" s="117">
        <f t="shared" si="91"/>
        <v>0</v>
      </c>
      <c r="J83" s="106">
        <f>SUM(J84,J89,J95,J103,J112,J116,J122,J128)</f>
        <v>3160</v>
      </c>
      <c r="K83" s="50">
        <f t="shared" ref="K83:L83" si="92">SUM(K84,K89,K95,K103,K112,K116,K122,K128)</f>
        <v>0</v>
      </c>
      <c r="L83" s="117">
        <f t="shared" si="92"/>
        <v>3160</v>
      </c>
      <c r="M83" s="163">
        <f>SUM(M84,M89,M95,M103,M112,M116,M122,M128)</f>
        <v>0</v>
      </c>
      <c r="N83" s="164">
        <f t="shared" ref="N83:O83" si="93">SUM(N84,N89,N95,N103,N112,N116,N122,N128)</f>
        <v>0</v>
      </c>
      <c r="O83" s="165">
        <f t="shared" si="93"/>
        <v>0</v>
      </c>
      <c r="P83" s="383"/>
    </row>
    <row r="84" spans="1:16" ht="24" x14ac:dyDescent="0.25">
      <c r="A84" s="107">
        <v>2210</v>
      </c>
      <c r="B84" s="78" t="s">
        <v>72</v>
      </c>
      <c r="C84" s="84">
        <f t="shared" si="4"/>
        <v>1278</v>
      </c>
      <c r="D84" s="131">
        <f>SUM(D85:D88)</f>
        <v>1078</v>
      </c>
      <c r="E84" s="442">
        <f t="shared" ref="E84:F84" si="94">SUM(E85:E88)</f>
        <v>0</v>
      </c>
      <c r="F84" s="443">
        <f t="shared" si="94"/>
        <v>1078</v>
      </c>
      <c r="G84" s="131">
        <f>SUM(G85:G88)</f>
        <v>0</v>
      </c>
      <c r="H84" s="201">
        <f t="shared" ref="H84:I84" si="95">SUM(H85:H88)</f>
        <v>0</v>
      </c>
      <c r="I84" s="109">
        <f t="shared" si="95"/>
        <v>0</v>
      </c>
      <c r="J84" s="201">
        <f>SUM(J85:J88)</f>
        <v>200</v>
      </c>
      <c r="K84" s="108">
        <f t="shared" ref="K84:L84" si="96">SUM(K85:K88)</f>
        <v>0</v>
      </c>
      <c r="L84" s="109">
        <f t="shared" si="96"/>
        <v>200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x14ac:dyDescent="0.25">
      <c r="A86" s="38">
        <v>2212</v>
      </c>
      <c r="B86" s="57" t="s">
        <v>74</v>
      </c>
      <c r="C86" s="58">
        <f t="shared" si="98"/>
        <v>886</v>
      </c>
      <c r="D86" s="225">
        <v>836</v>
      </c>
      <c r="E86" s="446"/>
      <c r="F86" s="404">
        <f t="shared" si="99"/>
        <v>836</v>
      </c>
      <c r="G86" s="225"/>
      <c r="H86" s="257"/>
      <c r="I86" s="114">
        <f t="shared" si="100"/>
        <v>0</v>
      </c>
      <c r="J86" s="257">
        <v>50</v>
      </c>
      <c r="K86" s="60"/>
      <c r="L86" s="114">
        <f t="shared" si="101"/>
        <v>50</v>
      </c>
      <c r="M86" s="320"/>
      <c r="N86" s="60"/>
      <c r="O86" s="114">
        <f t="shared" si="102"/>
        <v>0</v>
      </c>
      <c r="P86" s="111"/>
    </row>
    <row r="87" spans="1:16" ht="24" x14ac:dyDescent="0.25">
      <c r="A87" s="38">
        <v>2214</v>
      </c>
      <c r="B87" s="57" t="s">
        <v>75</v>
      </c>
      <c r="C87" s="58">
        <f t="shared" si="98"/>
        <v>343</v>
      </c>
      <c r="D87" s="225">
        <v>193</v>
      </c>
      <c r="E87" s="446"/>
      <c r="F87" s="404">
        <f t="shared" si="99"/>
        <v>193</v>
      </c>
      <c r="G87" s="225"/>
      <c r="H87" s="257"/>
      <c r="I87" s="114">
        <f t="shared" si="100"/>
        <v>0</v>
      </c>
      <c r="J87" s="257">
        <v>150</v>
      </c>
      <c r="K87" s="60"/>
      <c r="L87" s="114">
        <f t="shared" si="101"/>
        <v>150</v>
      </c>
      <c r="M87" s="320"/>
      <c r="N87" s="60"/>
      <c r="O87" s="114">
        <f t="shared" si="102"/>
        <v>0</v>
      </c>
      <c r="P87" s="111"/>
    </row>
    <row r="88" spans="1:16" x14ac:dyDescent="0.25">
      <c r="A88" s="38">
        <v>2219</v>
      </c>
      <c r="B88" s="57" t="s">
        <v>76</v>
      </c>
      <c r="C88" s="58">
        <f t="shared" si="98"/>
        <v>49</v>
      </c>
      <c r="D88" s="225">
        <v>49</v>
      </c>
      <c r="E88" s="446"/>
      <c r="F88" s="404">
        <f t="shared" si="99"/>
        <v>49</v>
      </c>
      <c r="G88" s="225"/>
      <c r="H88" s="257"/>
      <c r="I88" s="114">
        <f t="shared" si="100"/>
        <v>0</v>
      </c>
      <c r="J88" s="257"/>
      <c r="K88" s="60"/>
      <c r="L88" s="114">
        <f t="shared" si="101"/>
        <v>0</v>
      </c>
      <c r="M88" s="320"/>
      <c r="N88" s="60"/>
      <c r="O88" s="114">
        <f t="shared" si="102"/>
        <v>0</v>
      </c>
      <c r="P88" s="111"/>
    </row>
    <row r="89" spans="1:16" ht="24" x14ac:dyDescent="0.25">
      <c r="A89" s="112">
        <v>2220</v>
      </c>
      <c r="B89" s="57" t="s">
        <v>77</v>
      </c>
      <c r="C89" s="58">
        <f t="shared" si="98"/>
        <v>29258</v>
      </c>
      <c r="D89" s="226">
        <f>SUM(D90:D94)</f>
        <v>27898</v>
      </c>
      <c r="E89" s="447">
        <f t="shared" ref="E89:F89" si="103">SUM(E90:E94)</f>
        <v>0</v>
      </c>
      <c r="F89" s="404">
        <f t="shared" si="103"/>
        <v>27898</v>
      </c>
      <c r="G89" s="226">
        <f>SUM(G90:G94)</f>
        <v>0</v>
      </c>
      <c r="H89" s="120">
        <f t="shared" ref="H89:I89" si="104">SUM(H90:H94)</f>
        <v>0</v>
      </c>
      <c r="I89" s="114">
        <f t="shared" si="104"/>
        <v>0</v>
      </c>
      <c r="J89" s="120">
        <f>SUM(J90:J94)</f>
        <v>1360</v>
      </c>
      <c r="K89" s="113">
        <f t="shared" ref="K89:L89" si="105">SUM(K90:K94)</f>
        <v>0</v>
      </c>
      <c r="L89" s="114">
        <f t="shared" si="105"/>
        <v>1360</v>
      </c>
      <c r="M89" s="58">
        <f>SUM(M90:M94)</f>
        <v>0</v>
      </c>
      <c r="N89" s="113">
        <f t="shared" ref="N89:O89" si="106">SUM(N90:N94)</f>
        <v>0</v>
      </c>
      <c r="O89" s="114">
        <f t="shared" si="106"/>
        <v>0</v>
      </c>
      <c r="P89" s="111"/>
    </row>
    <row r="90" spans="1:16" ht="24" x14ac:dyDescent="0.25">
      <c r="A90" s="38">
        <v>2221</v>
      </c>
      <c r="B90" s="57" t="s">
        <v>289</v>
      </c>
      <c r="C90" s="58">
        <f t="shared" si="98"/>
        <v>18489</v>
      </c>
      <c r="D90" s="225">
        <v>18489</v>
      </c>
      <c r="E90" s="446"/>
      <c r="F90" s="404">
        <f t="shared" ref="F90:F94" si="107">D90+E90</f>
        <v>18489</v>
      </c>
      <c r="G90" s="225"/>
      <c r="H90" s="257"/>
      <c r="I90" s="114">
        <f t="shared" ref="I90:I94" si="108">G90+H90</f>
        <v>0</v>
      </c>
      <c r="J90" s="257"/>
      <c r="K90" s="60"/>
      <c r="L90" s="114">
        <f t="shared" ref="L90:L94" si="109">J90+K90</f>
        <v>0</v>
      </c>
      <c r="M90" s="320"/>
      <c r="N90" s="60"/>
      <c r="O90" s="114">
        <f t="shared" ref="O90:O94" si="110">M90+N90</f>
        <v>0</v>
      </c>
      <c r="P90" s="111"/>
    </row>
    <row r="91" spans="1:16" x14ac:dyDescent="0.25">
      <c r="A91" s="38">
        <v>2222</v>
      </c>
      <c r="B91" s="57" t="s">
        <v>78</v>
      </c>
      <c r="C91" s="58">
        <f t="shared" si="98"/>
        <v>4178</v>
      </c>
      <c r="D91" s="225">
        <v>3528</v>
      </c>
      <c r="E91" s="446"/>
      <c r="F91" s="404">
        <f t="shared" si="107"/>
        <v>3528</v>
      </c>
      <c r="G91" s="225"/>
      <c r="H91" s="257"/>
      <c r="I91" s="114">
        <f t="shared" si="108"/>
        <v>0</v>
      </c>
      <c r="J91" s="257">
        <v>650</v>
      </c>
      <c r="K91" s="60"/>
      <c r="L91" s="114">
        <f t="shared" si="109"/>
        <v>650</v>
      </c>
      <c r="M91" s="320"/>
      <c r="N91" s="60"/>
      <c r="O91" s="114">
        <f t="shared" si="110"/>
        <v>0</v>
      </c>
      <c r="P91" s="111"/>
    </row>
    <row r="92" spans="1:16" x14ac:dyDescent="0.25">
      <c r="A92" s="38">
        <v>2223</v>
      </c>
      <c r="B92" s="57" t="s">
        <v>79</v>
      </c>
      <c r="C92" s="58">
        <f t="shared" si="98"/>
        <v>6210</v>
      </c>
      <c r="D92" s="225">
        <v>5500</v>
      </c>
      <c r="E92" s="446"/>
      <c r="F92" s="404">
        <f t="shared" si="107"/>
        <v>5500</v>
      </c>
      <c r="G92" s="225"/>
      <c r="H92" s="257"/>
      <c r="I92" s="114">
        <f t="shared" si="108"/>
        <v>0</v>
      </c>
      <c r="J92" s="257">
        <v>710</v>
      </c>
      <c r="K92" s="60"/>
      <c r="L92" s="114">
        <f t="shared" si="109"/>
        <v>710</v>
      </c>
      <c r="M92" s="320"/>
      <c r="N92" s="60"/>
      <c r="O92" s="114">
        <f t="shared" si="110"/>
        <v>0</v>
      </c>
      <c r="P92" s="111"/>
    </row>
    <row r="93" spans="1:16" ht="48" x14ac:dyDescent="0.25">
      <c r="A93" s="38">
        <v>2224</v>
      </c>
      <c r="B93" s="57" t="s">
        <v>299</v>
      </c>
      <c r="C93" s="58">
        <f t="shared" si="98"/>
        <v>381</v>
      </c>
      <c r="D93" s="225">
        <v>381</v>
      </c>
      <c r="E93" s="446"/>
      <c r="F93" s="404">
        <f t="shared" si="107"/>
        <v>381</v>
      </c>
      <c r="G93" s="225"/>
      <c r="H93" s="257"/>
      <c r="I93" s="114">
        <f t="shared" si="108"/>
        <v>0</v>
      </c>
      <c r="J93" s="257"/>
      <c r="K93" s="60"/>
      <c r="L93" s="114">
        <f t="shared" si="109"/>
        <v>0</v>
      </c>
      <c r="M93" s="320"/>
      <c r="N93" s="60"/>
      <c r="O93" s="114">
        <f t="shared" si="110"/>
        <v>0</v>
      </c>
      <c r="P93" s="111"/>
    </row>
    <row r="94" spans="1:16"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111"/>
    </row>
    <row r="95" spans="1:16" ht="36" x14ac:dyDescent="0.25">
      <c r="A95" s="112">
        <v>2230</v>
      </c>
      <c r="B95" s="57" t="s">
        <v>81</v>
      </c>
      <c r="C95" s="58">
        <f t="shared" si="98"/>
        <v>2695</v>
      </c>
      <c r="D95" s="226">
        <f>SUM(D96:D102)</f>
        <v>445</v>
      </c>
      <c r="E95" s="447">
        <f t="shared" ref="E95:F95" si="111">SUM(E96:E102)</f>
        <v>2250</v>
      </c>
      <c r="F95" s="404">
        <f t="shared" si="111"/>
        <v>2695</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446"/>
      <c r="F97" s="404">
        <f t="shared" si="115"/>
        <v>0</v>
      </c>
      <c r="G97" s="225"/>
      <c r="H97" s="257"/>
      <c r="I97" s="114">
        <f t="shared" si="116"/>
        <v>0</v>
      </c>
      <c r="J97" s="257"/>
      <c r="K97" s="60"/>
      <c r="L97" s="114">
        <f t="shared" si="117"/>
        <v>0</v>
      </c>
      <c r="M97" s="320"/>
      <c r="N97" s="60"/>
      <c r="O97" s="114">
        <f t="shared" si="118"/>
        <v>0</v>
      </c>
      <c r="P97" s="111"/>
    </row>
    <row r="98" spans="1:16"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110"/>
    </row>
    <row r="99" spans="1:16" ht="26.25" customHeight="1" x14ac:dyDescent="0.25">
      <c r="A99" s="38">
        <v>2234</v>
      </c>
      <c r="B99" s="57" t="s">
        <v>85</v>
      </c>
      <c r="C99" s="58">
        <f t="shared" si="98"/>
        <v>70</v>
      </c>
      <c r="D99" s="225">
        <v>70</v>
      </c>
      <c r="E99" s="446"/>
      <c r="F99" s="404">
        <f t="shared" si="115"/>
        <v>70</v>
      </c>
      <c r="G99" s="225"/>
      <c r="H99" s="257"/>
      <c r="I99" s="114">
        <f t="shared" si="116"/>
        <v>0</v>
      </c>
      <c r="J99" s="257"/>
      <c r="K99" s="60"/>
      <c r="L99" s="114">
        <f t="shared" si="117"/>
        <v>0</v>
      </c>
      <c r="M99" s="320"/>
      <c r="N99" s="60"/>
      <c r="O99" s="114">
        <f t="shared" si="118"/>
        <v>0</v>
      </c>
      <c r="P99" s="111"/>
    </row>
    <row r="100" spans="1:16" ht="30" customHeight="1" x14ac:dyDescent="0.25">
      <c r="A100" s="38">
        <v>2235</v>
      </c>
      <c r="B100" s="57" t="s">
        <v>86</v>
      </c>
      <c r="C100" s="58">
        <f t="shared" si="98"/>
        <v>2250</v>
      </c>
      <c r="D100" s="225"/>
      <c r="E100" s="749">
        <v>2250</v>
      </c>
      <c r="F100" s="404">
        <f t="shared" si="115"/>
        <v>2250</v>
      </c>
      <c r="G100" s="225"/>
      <c r="H100" s="257"/>
      <c r="I100" s="114">
        <f t="shared" si="116"/>
        <v>0</v>
      </c>
      <c r="J100" s="257"/>
      <c r="K100" s="60"/>
      <c r="L100" s="114">
        <f t="shared" si="117"/>
        <v>0</v>
      </c>
      <c r="M100" s="320"/>
      <c r="N100" s="60"/>
      <c r="O100" s="114">
        <f t="shared" si="118"/>
        <v>0</v>
      </c>
      <c r="P100" s="362" t="s">
        <v>723</v>
      </c>
    </row>
    <row r="101" spans="1:16" hidden="1" x14ac:dyDescent="0.25">
      <c r="A101" s="38">
        <v>2236</v>
      </c>
      <c r="B101" s="57" t="s">
        <v>87</v>
      </c>
      <c r="C101" s="58">
        <f t="shared" si="98"/>
        <v>0</v>
      </c>
      <c r="D101" s="225"/>
      <c r="E101" s="446"/>
      <c r="F101" s="404">
        <f t="shared" si="115"/>
        <v>0</v>
      </c>
      <c r="G101" s="225"/>
      <c r="H101" s="257"/>
      <c r="I101" s="114">
        <f t="shared" si="116"/>
        <v>0</v>
      </c>
      <c r="J101" s="257"/>
      <c r="K101" s="60"/>
      <c r="L101" s="114">
        <f t="shared" si="117"/>
        <v>0</v>
      </c>
      <c r="M101" s="320"/>
      <c r="N101" s="60"/>
      <c r="O101" s="114">
        <f t="shared" si="118"/>
        <v>0</v>
      </c>
      <c r="P101" s="111"/>
    </row>
    <row r="102" spans="1:16" x14ac:dyDescent="0.25">
      <c r="A102" s="38">
        <v>2239</v>
      </c>
      <c r="B102" s="57" t="s">
        <v>88</v>
      </c>
      <c r="C102" s="58">
        <f t="shared" si="98"/>
        <v>375</v>
      </c>
      <c r="D102" s="225">
        <v>375</v>
      </c>
      <c r="E102" s="446"/>
      <c r="F102" s="404">
        <f t="shared" si="115"/>
        <v>375</v>
      </c>
      <c r="G102" s="225"/>
      <c r="H102" s="257"/>
      <c r="I102" s="114">
        <f t="shared" si="116"/>
        <v>0</v>
      </c>
      <c r="J102" s="257"/>
      <c r="K102" s="60"/>
      <c r="L102" s="114">
        <f t="shared" si="117"/>
        <v>0</v>
      </c>
      <c r="M102" s="320"/>
      <c r="N102" s="60"/>
      <c r="O102" s="114">
        <f t="shared" si="118"/>
        <v>0</v>
      </c>
      <c r="P102" s="111"/>
    </row>
    <row r="103" spans="1:16" ht="24" x14ac:dyDescent="0.25">
      <c r="A103" s="112">
        <v>2240</v>
      </c>
      <c r="B103" s="57" t="s">
        <v>89</v>
      </c>
      <c r="C103" s="58">
        <f t="shared" si="98"/>
        <v>2021</v>
      </c>
      <c r="D103" s="226">
        <f>SUM(D104:D111)</f>
        <v>2021</v>
      </c>
      <c r="E103" s="447">
        <f t="shared" ref="E103:F103" si="119">SUM(E104:E111)</f>
        <v>0</v>
      </c>
      <c r="F103" s="404">
        <f t="shared" si="119"/>
        <v>2021</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111"/>
    </row>
    <row r="106" spans="1:16" ht="24" x14ac:dyDescent="0.25">
      <c r="A106" s="38">
        <v>2243</v>
      </c>
      <c r="B106" s="57" t="s">
        <v>92</v>
      </c>
      <c r="C106" s="58">
        <f t="shared" si="98"/>
        <v>400</v>
      </c>
      <c r="D106" s="225">
        <v>400</v>
      </c>
      <c r="E106" s="446"/>
      <c r="F106" s="404">
        <f t="shared" si="123"/>
        <v>400</v>
      </c>
      <c r="G106" s="225"/>
      <c r="H106" s="257"/>
      <c r="I106" s="114">
        <f t="shared" si="124"/>
        <v>0</v>
      </c>
      <c r="J106" s="257"/>
      <c r="K106" s="60"/>
      <c r="L106" s="114">
        <f t="shared" si="125"/>
        <v>0</v>
      </c>
      <c r="M106" s="320"/>
      <c r="N106" s="60"/>
      <c r="O106" s="114">
        <f t="shared" si="126"/>
        <v>0</v>
      </c>
      <c r="P106" s="111"/>
    </row>
    <row r="107" spans="1:16" x14ac:dyDescent="0.25">
      <c r="A107" s="38">
        <v>2244</v>
      </c>
      <c r="B107" s="57" t="s">
        <v>93</v>
      </c>
      <c r="C107" s="58">
        <f t="shared" si="98"/>
        <v>836</v>
      </c>
      <c r="D107" s="225">
        <v>836</v>
      </c>
      <c r="E107" s="446"/>
      <c r="F107" s="404">
        <f t="shared" si="123"/>
        <v>836</v>
      </c>
      <c r="G107" s="225"/>
      <c r="H107" s="257"/>
      <c r="I107" s="114">
        <f t="shared" si="124"/>
        <v>0</v>
      </c>
      <c r="J107" s="257"/>
      <c r="K107" s="60"/>
      <c r="L107" s="114">
        <f t="shared" si="125"/>
        <v>0</v>
      </c>
      <c r="M107" s="320"/>
      <c r="N107" s="60"/>
      <c r="O107" s="114">
        <f t="shared" si="126"/>
        <v>0</v>
      </c>
      <c r="P107" s="111"/>
    </row>
    <row r="108" spans="1:16"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111"/>
    </row>
    <row r="109" spans="1:16" x14ac:dyDescent="0.25">
      <c r="A109" s="38">
        <v>2247</v>
      </c>
      <c r="B109" s="57" t="s">
        <v>95</v>
      </c>
      <c r="C109" s="58">
        <f t="shared" si="98"/>
        <v>385</v>
      </c>
      <c r="D109" s="225">
        <v>385</v>
      </c>
      <c r="E109" s="446"/>
      <c r="F109" s="404">
        <f t="shared" si="123"/>
        <v>385</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c r="E110" s="446"/>
      <c r="F110" s="404">
        <f t="shared" si="123"/>
        <v>0</v>
      </c>
      <c r="G110" s="225"/>
      <c r="H110" s="257"/>
      <c r="I110" s="114">
        <f t="shared" si="124"/>
        <v>0</v>
      </c>
      <c r="J110" s="257"/>
      <c r="K110" s="60"/>
      <c r="L110" s="114">
        <f t="shared" si="125"/>
        <v>0</v>
      </c>
      <c r="M110" s="320"/>
      <c r="N110" s="60"/>
      <c r="O110" s="114">
        <f t="shared" si="126"/>
        <v>0</v>
      </c>
      <c r="P110" s="111"/>
    </row>
    <row r="111" spans="1:16" ht="24" x14ac:dyDescent="0.25">
      <c r="A111" s="38">
        <v>2249</v>
      </c>
      <c r="B111" s="57" t="s">
        <v>96</v>
      </c>
      <c r="C111" s="58">
        <f t="shared" si="98"/>
        <v>400</v>
      </c>
      <c r="D111" s="225">
        <v>400</v>
      </c>
      <c r="E111" s="446"/>
      <c r="F111" s="404">
        <f t="shared" si="123"/>
        <v>400</v>
      </c>
      <c r="G111" s="225"/>
      <c r="H111" s="257"/>
      <c r="I111" s="114">
        <f t="shared" si="124"/>
        <v>0</v>
      </c>
      <c r="J111" s="257"/>
      <c r="K111" s="60"/>
      <c r="L111" s="114">
        <f t="shared" si="125"/>
        <v>0</v>
      </c>
      <c r="M111" s="320"/>
      <c r="N111" s="60"/>
      <c r="O111" s="114">
        <f t="shared" si="126"/>
        <v>0</v>
      </c>
      <c r="P111" s="111"/>
    </row>
    <row r="112" spans="1:16" x14ac:dyDescent="0.25">
      <c r="A112" s="112">
        <v>2250</v>
      </c>
      <c r="B112" s="57" t="s">
        <v>97</v>
      </c>
      <c r="C112" s="58">
        <f t="shared" si="98"/>
        <v>514</v>
      </c>
      <c r="D112" s="226">
        <f>SUM(D113:D115)</f>
        <v>514</v>
      </c>
      <c r="E112" s="447">
        <f t="shared" ref="E112:F112" si="127">SUM(E113:E115)</f>
        <v>0</v>
      </c>
      <c r="F112" s="404">
        <f t="shared" si="127"/>
        <v>514</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x14ac:dyDescent="0.25">
      <c r="A113" s="38">
        <v>2251</v>
      </c>
      <c r="B113" s="57" t="s">
        <v>98</v>
      </c>
      <c r="C113" s="58">
        <f t="shared" si="98"/>
        <v>85</v>
      </c>
      <c r="D113" s="225">
        <v>85</v>
      </c>
      <c r="E113" s="446"/>
      <c r="F113" s="404">
        <f t="shared" ref="F113:F115" si="131">D113+E113</f>
        <v>85</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111"/>
    </row>
    <row r="115" spans="1:16" ht="24" x14ac:dyDescent="0.25">
      <c r="A115" s="38">
        <v>2259</v>
      </c>
      <c r="B115" s="57" t="s">
        <v>100</v>
      </c>
      <c r="C115" s="58">
        <f t="shared" si="98"/>
        <v>429</v>
      </c>
      <c r="D115" s="225">
        <v>429</v>
      </c>
      <c r="E115" s="446"/>
      <c r="F115" s="404">
        <f t="shared" si="131"/>
        <v>429</v>
      </c>
      <c r="G115" s="225"/>
      <c r="H115" s="257"/>
      <c r="I115" s="114">
        <f t="shared" si="132"/>
        <v>0</v>
      </c>
      <c r="J115" s="257"/>
      <c r="K115" s="60"/>
      <c r="L115" s="114">
        <f t="shared" si="133"/>
        <v>0</v>
      </c>
      <c r="M115" s="320"/>
      <c r="N115" s="60"/>
      <c r="O115" s="114">
        <f t="shared" si="134"/>
        <v>0</v>
      </c>
      <c r="P115" s="111"/>
    </row>
    <row r="116" spans="1:16" x14ac:dyDescent="0.25">
      <c r="A116" s="112">
        <v>2260</v>
      </c>
      <c r="B116" s="57" t="s">
        <v>101</v>
      </c>
      <c r="C116" s="58">
        <f t="shared" si="98"/>
        <v>12949</v>
      </c>
      <c r="D116" s="226">
        <f>SUM(D117:D121)</f>
        <v>12949</v>
      </c>
      <c r="E116" s="447">
        <f t="shared" ref="E116:F116" si="135">SUM(E117:E121)</f>
        <v>0</v>
      </c>
      <c r="F116" s="404">
        <f t="shared" si="135"/>
        <v>12949</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row>
    <row r="117" spans="1:16" x14ac:dyDescent="0.25">
      <c r="A117" s="38">
        <v>2261</v>
      </c>
      <c r="B117" s="57" t="s">
        <v>102</v>
      </c>
      <c r="C117" s="58">
        <f t="shared" si="98"/>
        <v>7705</v>
      </c>
      <c r="D117" s="225">
        <v>7705</v>
      </c>
      <c r="E117" s="446"/>
      <c r="F117" s="404">
        <f t="shared" ref="F117:F121" si="139">D117+E117</f>
        <v>7705</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c r="E118" s="446"/>
      <c r="F118" s="404">
        <f t="shared" si="139"/>
        <v>0</v>
      </c>
      <c r="G118" s="225"/>
      <c r="H118" s="257"/>
      <c r="I118" s="114">
        <f t="shared" si="140"/>
        <v>0</v>
      </c>
      <c r="J118" s="257"/>
      <c r="K118" s="60"/>
      <c r="L118" s="114">
        <f t="shared" si="141"/>
        <v>0</v>
      </c>
      <c r="M118" s="320"/>
      <c r="N118" s="60"/>
      <c r="O118" s="114">
        <f t="shared" si="142"/>
        <v>0</v>
      </c>
      <c r="P118" s="111"/>
    </row>
    <row r="119" spans="1:16" x14ac:dyDescent="0.25">
      <c r="A119" s="38">
        <v>2263</v>
      </c>
      <c r="B119" s="57" t="s">
        <v>104</v>
      </c>
      <c r="C119" s="58">
        <f t="shared" si="98"/>
        <v>5218</v>
      </c>
      <c r="D119" s="225">
        <v>5218</v>
      </c>
      <c r="E119" s="446"/>
      <c r="F119" s="404">
        <f t="shared" si="139"/>
        <v>5218</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c r="E120" s="446"/>
      <c r="F120" s="404">
        <f t="shared" si="139"/>
        <v>0</v>
      </c>
      <c r="G120" s="225"/>
      <c r="H120" s="257"/>
      <c r="I120" s="114">
        <f t="shared" si="140"/>
        <v>0</v>
      </c>
      <c r="J120" s="257"/>
      <c r="K120" s="60"/>
      <c r="L120" s="114">
        <f t="shared" si="141"/>
        <v>0</v>
      </c>
      <c r="M120" s="320"/>
      <c r="N120" s="60"/>
      <c r="O120" s="114">
        <f t="shared" si="142"/>
        <v>0</v>
      </c>
      <c r="P120" s="111"/>
    </row>
    <row r="121" spans="1:16" x14ac:dyDescent="0.25">
      <c r="A121" s="38">
        <v>2269</v>
      </c>
      <c r="B121" s="57" t="s">
        <v>106</v>
      </c>
      <c r="C121" s="58">
        <f t="shared" si="98"/>
        <v>26</v>
      </c>
      <c r="D121" s="225">
        <v>26</v>
      </c>
      <c r="E121" s="446"/>
      <c r="F121" s="404">
        <f t="shared" si="139"/>
        <v>26</v>
      </c>
      <c r="G121" s="225"/>
      <c r="H121" s="257"/>
      <c r="I121" s="114">
        <f t="shared" si="140"/>
        <v>0</v>
      </c>
      <c r="J121" s="257"/>
      <c r="K121" s="60"/>
      <c r="L121" s="114">
        <f t="shared" si="141"/>
        <v>0</v>
      </c>
      <c r="M121" s="320"/>
      <c r="N121" s="60"/>
      <c r="O121" s="114">
        <f t="shared" si="142"/>
        <v>0</v>
      </c>
      <c r="P121" s="111"/>
    </row>
    <row r="122" spans="1:16" x14ac:dyDescent="0.25">
      <c r="A122" s="112">
        <v>2270</v>
      </c>
      <c r="B122" s="57" t="s">
        <v>107</v>
      </c>
      <c r="C122" s="58">
        <f t="shared" si="98"/>
        <v>2037</v>
      </c>
      <c r="D122" s="226">
        <f>SUM(D123:D127)</f>
        <v>437</v>
      </c>
      <c r="E122" s="447">
        <f t="shared" ref="E122:F122" si="143">SUM(E123:E127)</f>
        <v>0</v>
      </c>
      <c r="F122" s="404">
        <f t="shared" si="143"/>
        <v>437</v>
      </c>
      <c r="G122" s="226">
        <f>SUM(G123:G127)</f>
        <v>0</v>
      </c>
      <c r="H122" s="120">
        <f t="shared" ref="H122:I122" si="144">SUM(H123:H127)</f>
        <v>0</v>
      </c>
      <c r="I122" s="114">
        <f t="shared" si="144"/>
        <v>0</v>
      </c>
      <c r="J122" s="120">
        <f>SUM(J123:J127)</f>
        <v>1600</v>
      </c>
      <c r="K122" s="113">
        <f t="shared" ref="K122:L122" si="145">SUM(K123:K127)</f>
        <v>0</v>
      </c>
      <c r="L122" s="114">
        <f t="shared" si="145"/>
        <v>1600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111"/>
    </row>
    <row r="125" spans="1:16" ht="24" x14ac:dyDescent="0.25">
      <c r="A125" s="38">
        <v>2275</v>
      </c>
      <c r="B125" s="57" t="s">
        <v>109</v>
      </c>
      <c r="C125" s="58">
        <f t="shared" si="98"/>
        <v>2037</v>
      </c>
      <c r="D125" s="225">
        <v>437</v>
      </c>
      <c r="E125" s="446"/>
      <c r="F125" s="404">
        <f t="shared" si="147"/>
        <v>437</v>
      </c>
      <c r="G125" s="225"/>
      <c r="H125" s="257"/>
      <c r="I125" s="114">
        <f t="shared" si="148"/>
        <v>0</v>
      </c>
      <c r="J125" s="257">
        <v>1600</v>
      </c>
      <c r="K125" s="60"/>
      <c r="L125" s="114">
        <f t="shared" si="149"/>
        <v>1600</v>
      </c>
      <c r="M125" s="320"/>
      <c r="N125" s="60"/>
      <c r="O125" s="114">
        <f t="shared" si="150"/>
        <v>0</v>
      </c>
      <c r="P125" s="111"/>
    </row>
    <row r="126" spans="1:16"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111"/>
    </row>
    <row r="127" spans="1:16" ht="24" hidden="1" x14ac:dyDescent="0.25">
      <c r="A127" s="38">
        <v>2279</v>
      </c>
      <c r="B127" s="57" t="s">
        <v>111</v>
      </c>
      <c r="C127" s="58">
        <f t="shared" si="98"/>
        <v>0</v>
      </c>
      <c r="D127" s="225"/>
      <c r="E127" s="446"/>
      <c r="F127" s="404">
        <f t="shared" si="147"/>
        <v>0</v>
      </c>
      <c r="G127" s="225"/>
      <c r="H127" s="257"/>
      <c r="I127" s="114">
        <f t="shared" si="148"/>
        <v>0</v>
      </c>
      <c r="J127" s="257"/>
      <c r="K127" s="60"/>
      <c r="L127" s="114">
        <f t="shared" si="149"/>
        <v>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5">
      <c r="A130" s="45">
        <v>2300</v>
      </c>
      <c r="B130" s="105" t="s">
        <v>113</v>
      </c>
      <c r="C130" s="46">
        <f t="shared" si="98"/>
        <v>14085</v>
      </c>
      <c r="D130" s="223">
        <f>SUM(D131,D136,D140,D141,D144,D151,D159,D160,D163)</f>
        <v>12541</v>
      </c>
      <c r="E130" s="441">
        <f t="shared" ref="E130:F130" si="152">SUM(E131,E136,E140,E141,E144,E151,E159,E160,E163)</f>
        <v>0</v>
      </c>
      <c r="F130" s="408">
        <f t="shared" si="152"/>
        <v>12541</v>
      </c>
      <c r="G130" s="223">
        <f>SUM(G131,G136,G140,G141,G144,G151,G159,G160,G163)</f>
        <v>0</v>
      </c>
      <c r="H130" s="106">
        <f t="shared" ref="H130:I130" si="153">SUM(H131,H136,H140,H141,H144,H151,H159,H160,H163)</f>
        <v>773</v>
      </c>
      <c r="I130" s="117">
        <f t="shared" si="153"/>
        <v>773</v>
      </c>
      <c r="J130" s="106">
        <f>SUM(J131,J136,J140,J141,J144,J151,J159,J160,J163)</f>
        <v>400</v>
      </c>
      <c r="K130" s="50">
        <f t="shared" ref="K130:L130" si="154">SUM(K131,K136,K140,K141,K144,K151,K159,K160,K163)</f>
        <v>371</v>
      </c>
      <c r="L130" s="117">
        <f t="shared" si="154"/>
        <v>771</v>
      </c>
      <c r="M130" s="46">
        <f>SUM(M131,M136,M140,M141,M144,M151,M159,M160,M163)</f>
        <v>0</v>
      </c>
      <c r="N130" s="50">
        <f t="shared" ref="N130:O130" si="155">SUM(N131,N136,N140,N141,N144,N151,N159,N160,N163)</f>
        <v>0</v>
      </c>
      <c r="O130" s="117">
        <f t="shared" si="155"/>
        <v>0</v>
      </c>
      <c r="P130" s="122"/>
    </row>
    <row r="131" spans="1:16" ht="24" x14ac:dyDescent="0.25">
      <c r="A131" s="736">
        <v>2310</v>
      </c>
      <c r="B131" s="52" t="s">
        <v>114</v>
      </c>
      <c r="C131" s="53">
        <f t="shared" si="98"/>
        <v>6146</v>
      </c>
      <c r="D131" s="228">
        <f t="shared" ref="D131:O131" si="156">SUM(D132:D135)</f>
        <v>6026</v>
      </c>
      <c r="E131" s="449">
        <f t="shared" si="156"/>
        <v>0</v>
      </c>
      <c r="F131" s="445">
        <f t="shared" si="156"/>
        <v>6026</v>
      </c>
      <c r="G131" s="228">
        <f t="shared" si="156"/>
        <v>0</v>
      </c>
      <c r="H131" s="259">
        <f t="shared" si="156"/>
        <v>0</v>
      </c>
      <c r="I131" s="119">
        <f t="shared" si="156"/>
        <v>0</v>
      </c>
      <c r="J131" s="259">
        <f t="shared" si="156"/>
        <v>0</v>
      </c>
      <c r="K131" s="118">
        <f t="shared" si="156"/>
        <v>120</v>
      </c>
      <c r="L131" s="119">
        <f t="shared" si="156"/>
        <v>120</v>
      </c>
      <c r="M131" s="53">
        <f t="shared" si="156"/>
        <v>0</v>
      </c>
      <c r="N131" s="118">
        <f t="shared" si="156"/>
        <v>0</v>
      </c>
      <c r="O131" s="119">
        <f t="shared" si="156"/>
        <v>0</v>
      </c>
      <c r="P131" s="110"/>
    </row>
    <row r="132" spans="1:16" x14ac:dyDescent="0.25">
      <c r="A132" s="38">
        <v>2311</v>
      </c>
      <c r="B132" s="57" t="s">
        <v>115</v>
      </c>
      <c r="C132" s="58">
        <f t="shared" si="98"/>
        <v>1480</v>
      </c>
      <c r="D132" s="225">
        <v>1480</v>
      </c>
      <c r="E132" s="446"/>
      <c r="F132" s="404">
        <f t="shared" ref="F132:F135" si="157">D132+E132</f>
        <v>1480</v>
      </c>
      <c r="G132" s="225"/>
      <c r="H132" s="257"/>
      <c r="I132" s="114">
        <f t="shared" ref="I132:I135" si="158">G132+H132</f>
        <v>0</v>
      </c>
      <c r="J132" s="257"/>
      <c r="K132" s="60"/>
      <c r="L132" s="114">
        <f t="shared" ref="L132:L135" si="159">J132+K132</f>
        <v>0</v>
      </c>
      <c r="M132" s="320"/>
      <c r="N132" s="60"/>
      <c r="O132" s="114">
        <f t="shared" ref="O132:O135" si="160">M132+N132</f>
        <v>0</v>
      </c>
      <c r="P132" s="111"/>
    </row>
    <row r="133" spans="1:16" x14ac:dyDescent="0.25">
      <c r="A133" s="38">
        <v>2312</v>
      </c>
      <c r="B133" s="57" t="s">
        <v>116</v>
      </c>
      <c r="C133" s="58">
        <f t="shared" si="98"/>
        <v>4366</v>
      </c>
      <c r="D133" s="225">
        <v>4246</v>
      </c>
      <c r="E133" s="446"/>
      <c r="F133" s="404">
        <f t="shared" si="157"/>
        <v>4246</v>
      </c>
      <c r="G133" s="225"/>
      <c r="H133" s="257"/>
      <c r="I133" s="114">
        <f t="shared" si="158"/>
        <v>0</v>
      </c>
      <c r="J133" s="257"/>
      <c r="K133" s="60">
        <v>120</v>
      </c>
      <c r="L133" s="114">
        <f t="shared" si="159"/>
        <v>120</v>
      </c>
      <c r="M133" s="320"/>
      <c r="N133" s="60"/>
      <c r="O133" s="114">
        <f t="shared" si="160"/>
        <v>0</v>
      </c>
      <c r="P133" s="111"/>
    </row>
    <row r="134" spans="1:16" hidden="1" x14ac:dyDescent="0.25">
      <c r="A134" s="38">
        <v>2313</v>
      </c>
      <c r="B134" s="57" t="s">
        <v>117</v>
      </c>
      <c r="C134" s="58">
        <f t="shared" si="98"/>
        <v>0</v>
      </c>
      <c r="D134" s="225"/>
      <c r="E134" s="446"/>
      <c r="F134" s="404">
        <f t="shared" si="157"/>
        <v>0</v>
      </c>
      <c r="G134" s="225"/>
      <c r="H134" s="257"/>
      <c r="I134" s="114">
        <f t="shared" si="158"/>
        <v>0</v>
      </c>
      <c r="J134" s="257"/>
      <c r="K134" s="60"/>
      <c r="L134" s="114">
        <f t="shared" si="159"/>
        <v>0</v>
      </c>
      <c r="M134" s="320"/>
      <c r="N134" s="60"/>
      <c r="O134" s="114">
        <f t="shared" si="160"/>
        <v>0</v>
      </c>
      <c r="P134" s="111"/>
    </row>
    <row r="135" spans="1:16" ht="36" customHeight="1" x14ac:dyDescent="0.25">
      <c r="A135" s="38">
        <v>2314</v>
      </c>
      <c r="B135" s="57" t="s">
        <v>291</v>
      </c>
      <c r="C135" s="58">
        <f t="shared" si="98"/>
        <v>300</v>
      </c>
      <c r="D135" s="225">
        <v>300</v>
      </c>
      <c r="E135" s="446"/>
      <c r="F135" s="404">
        <f t="shared" si="157"/>
        <v>300</v>
      </c>
      <c r="G135" s="225"/>
      <c r="H135" s="257"/>
      <c r="I135" s="114">
        <f t="shared" si="158"/>
        <v>0</v>
      </c>
      <c r="J135" s="257"/>
      <c r="K135" s="60"/>
      <c r="L135" s="114">
        <f t="shared" si="159"/>
        <v>0</v>
      </c>
      <c r="M135" s="320"/>
      <c r="N135" s="60"/>
      <c r="O135" s="114">
        <f t="shared" si="160"/>
        <v>0</v>
      </c>
      <c r="P135" s="111"/>
    </row>
    <row r="136" spans="1:16" x14ac:dyDescent="0.25">
      <c r="A136" s="112">
        <v>2320</v>
      </c>
      <c r="B136" s="57" t="s">
        <v>118</v>
      </c>
      <c r="C136" s="58">
        <f t="shared" si="98"/>
        <v>205</v>
      </c>
      <c r="D136" s="226">
        <f>SUM(D137:D139)</f>
        <v>205</v>
      </c>
      <c r="E136" s="447">
        <f t="shared" ref="E136:F136" si="161">SUM(E137:E139)</f>
        <v>0</v>
      </c>
      <c r="F136" s="404">
        <f t="shared" si="161"/>
        <v>205</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x14ac:dyDescent="0.25">
      <c r="A138" s="38">
        <v>2322</v>
      </c>
      <c r="B138" s="57" t="s">
        <v>120</v>
      </c>
      <c r="C138" s="58">
        <f t="shared" si="98"/>
        <v>205</v>
      </c>
      <c r="D138" s="225">
        <v>205</v>
      </c>
      <c r="E138" s="446"/>
      <c r="F138" s="404">
        <f t="shared" si="165"/>
        <v>205</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c r="E140" s="446"/>
      <c r="F140" s="404">
        <f t="shared" si="165"/>
        <v>0</v>
      </c>
      <c r="G140" s="225"/>
      <c r="H140" s="257"/>
      <c r="I140" s="114">
        <f t="shared" si="166"/>
        <v>0</v>
      </c>
      <c r="J140" s="257"/>
      <c r="K140" s="60"/>
      <c r="L140" s="114">
        <f t="shared" si="167"/>
        <v>0</v>
      </c>
      <c r="M140" s="320"/>
      <c r="N140" s="60"/>
      <c r="O140" s="114">
        <f t="shared" si="168"/>
        <v>0</v>
      </c>
      <c r="P140" s="111"/>
    </row>
    <row r="141" spans="1:16" ht="48" x14ac:dyDescent="0.25">
      <c r="A141" s="112">
        <v>2340</v>
      </c>
      <c r="B141" s="57" t="s">
        <v>302</v>
      </c>
      <c r="C141" s="58">
        <f t="shared" si="98"/>
        <v>50</v>
      </c>
      <c r="D141" s="226">
        <f>SUM(D142:D143)</f>
        <v>50</v>
      </c>
      <c r="E141" s="447">
        <f t="shared" ref="E141:F141" si="169">SUM(E142:E143)</f>
        <v>0</v>
      </c>
      <c r="F141" s="404">
        <f t="shared" si="169"/>
        <v>50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x14ac:dyDescent="0.25">
      <c r="A142" s="38">
        <v>2341</v>
      </c>
      <c r="B142" s="57" t="s">
        <v>123</v>
      </c>
      <c r="C142" s="58">
        <f t="shared" si="98"/>
        <v>50</v>
      </c>
      <c r="D142" s="225">
        <v>50</v>
      </c>
      <c r="E142" s="446"/>
      <c r="F142" s="404">
        <f t="shared" ref="F142:F143" si="173">D142+E142</f>
        <v>50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446"/>
      <c r="F143" s="404">
        <f t="shared" si="173"/>
        <v>0</v>
      </c>
      <c r="G143" s="225"/>
      <c r="H143" s="257"/>
      <c r="I143" s="114">
        <f t="shared" si="174"/>
        <v>0</v>
      </c>
      <c r="J143" s="257"/>
      <c r="K143" s="60"/>
      <c r="L143" s="114">
        <f t="shared" si="175"/>
        <v>0</v>
      </c>
      <c r="M143" s="320"/>
      <c r="N143" s="60"/>
      <c r="O143" s="114">
        <f t="shared" si="176"/>
        <v>0</v>
      </c>
      <c r="P143" s="111"/>
    </row>
    <row r="144" spans="1:16" ht="24" x14ac:dyDescent="0.25">
      <c r="A144" s="107">
        <v>2350</v>
      </c>
      <c r="B144" s="78" t="s">
        <v>125</v>
      </c>
      <c r="C144" s="84">
        <f t="shared" si="98"/>
        <v>2891</v>
      </c>
      <c r="D144" s="131">
        <f>SUM(D145:D150)</f>
        <v>2240</v>
      </c>
      <c r="E144" s="442">
        <f t="shared" ref="E144:F144" si="177">SUM(E145:E150)</f>
        <v>0</v>
      </c>
      <c r="F144" s="443">
        <f t="shared" si="177"/>
        <v>2240</v>
      </c>
      <c r="G144" s="131">
        <f>SUM(G145:G150)</f>
        <v>0</v>
      </c>
      <c r="H144" s="201">
        <f t="shared" ref="H144:I144" si="178">SUM(H145:H150)</f>
        <v>0</v>
      </c>
      <c r="I144" s="109">
        <f t="shared" si="178"/>
        <v>0</v>
      </c>
      <c r="J144" s="201">
        <f>SUM(J145:J150)</f>
        <v>400</v>
      </c>
      <c r="K144" s="108">
        <f t="shared" ref="K144:L144" si="179">SUM(K145:K150)</f>
        <v>251</v>
      </c>
      <c r="L144" s="109">
        <f t="shared" si="179"/>
        <v>651</v>
      </c>
      <c r="M144" s="84">
        <f>SUM(M145:M150)</f>
        <v>0</v>
      </c>
      <c r="N144" s="108">
        <f t="shared" ref="N144:O144" si="180">SUM(N145:N150)</f>
        <v>0</v>
      </c>
      <c r="O144" s="109">
        <f t="shared" si="180"/>
        <v>0</v>
      </c>
      <c r="P144" s="116"/>
    </row>
    <row r="145" spans="1:16" x14ac:dyDescent="0.25">
      <c r="A145" s="33">
        <v>2351</v>
      </c>
      <c r="B145" s="52" t="s">
        <v>126</v>
      </c>
      <c r="C145" s="53">
        <f t="shared" si="98"/>
        <v>800</v>
      </c>
      <c r="D145" s="224">
        <v>600</v>
      </c>
      <c r="E145" s="444"/>
      <c r="F145" s="445">
        <f t="shared" ref="F145:F150" si="181">D145+E145</f>
        <v>600</v>
      </c>
      <c r="G145" s="224"/>
      <c r="H145" s="256"/>
      <c r="I145" s="119">
        <f t="shared" ref="I145:I150" si="182">G145+H145</f>
        <v>0</v>
      </c>
      <c r="J145" s="256">
        <v>200</v>
      </c>
      <c r="K145" s="55"/>
      <c r="L145" s="119">
        <f t="shared" ref="L145:L150" si="183">J145+K145</f>
        <v>200</v>
      </c>
      <c r="M145" s="319"/>
      <c r="N145" s="55"/>
      <c r="O145" s="119">
        <f t="shared" ref="O145:O150" si="184">M145+N145</f>
        <v>0</v>
      </c>
      <c r="P145" s="110"/>
    </row>
    <row r="146" spans="1:16" x14ac:dyDescent="0.25">
      <c r="A146" s="38">
        <v>2352</v>
      </c>
      <c r="B146" s="57" t="s">
        <v>127</v>
      </c>
      <c r="C146" s="58">
        <f t="shared" si="98"/>
        <v>1921</v>
      </c>
      <c r="D146" s="225">
        <v>1470</v>
      </c>
      <c r="E146" s="446"/>
      <c r="F146" s="404">
        <f t="shared" si="181"/>
        <v>1470</v>
      </c>
      <c r="G146" s="225"/>
      <c r="H146" s="257"/>
      <c r="I146" s="114">
        <f t="shared" si="182"/>
        <v>0</v>
      </c>
      <c r="J146" s="257">
        <v>200</v>
      </c>
      <c r="K146" s="60">
        <v>251</v>
      </c>
      <c r="L146" s="114">
        <f t="shared" si="183"/>
        <v>451</v>
      </c>
      <c r="M146" s="320"/>
      <c r="N146" s="60"/>
      <c r="O146" s="114">
        <f t="shared" si="184"/>
        <v>0</v>
      </c>
      <c r="P146" s="111"/>
    </row>
    <row r="147" spans="1:16" ht="24" x14ac:dyDescent="0.25">
      <c r="A147" s="38">
        <v>2353</v>
      </c>
      <c r="B147" s="57" t="s">
        <v>128</v>
      </c>
      <c r="C147" s="58">
        <f t="shared" si="98"/>
        <v>70</v>
      </c>
      <c r="D147" s="225">
        <v>70</v>
      </c>
      <c r="E147" s="446"/>
      <c r="F147" s="404">
        <f t="shared" si="181"/>
        <v>70</v>
      </c>
      <c r="G147" s="225"/>
      <c r="H147" s="257"/>
      <c r="I147" s="114">
        <f t="shared" si="182"/>
        <v>0</v>
      </c>
      <c r="J147" s="257"/>
      <c r="K147" s="60"/>
      <c r="L147" s="114">
        <f t="shared" si="183"/>
        <v>0</v>
      </c>
      <c r="M147" s="320"/>
      <c r="N147" s="60"/>
      <c r="O147" s="114">
        <f t="shared" si="184"/>
        <v>0</v>
      </c>
      <c r="P147" s="111"/>
    </row>
    <row r="148" spans="1:16" ht="24" hidden="1" x14ac:dyDescent="0.25">
      <c r="A148" s="38">
        <v>2354</v>
      </c>
      <c r="B148" s="57" t="s">
        <v>129</v>
      </c>
      <c r="C148" s="58">
        <f t="shared" si="98"/>
        <v>0</v>
      </c>
      <c r="D148" s="225"/>
      <c r="E148" s="446"/>
      <c r="F148" s="404">
        <f t="shared" si="181"/>
        <v>0</v>
      </c>
      <c r="G148" s="225"/>
      <c r="H148" s="257"/>
      <c r="I148" s="114">
        <f t="shared" si="182"/>
        <v>0</v>
      </c>
      <c r="J148" s="257"/>
      <c r="K148" s="60"/>
      <c r="L148" s="114">
        <f t="shared" si="183"/>
        <v>0</v>
      </c>
      <c r="M148" s="320"/>
      <c r="N148" s="60"/>
      <c r="O148" s="114">
        <f t="shared" si="184"/>
        <v>0</v>
      </c>
      <c r="P148" s="111"/>
    </row>
    <row r="149" spans="1:16" ht="24" x14ac:dyDescent="0.25">
      <c r="A149" s="38">
        <v>2355</v>
      </c>
      <c r="B149" s="57" t="s">
        <v>130</v>
      </c>
      <c r="C149" s="58">
        <f t="shared" ref="C149:C212" si="185">F149+I149+L149+O149</f>
        <v>100</v>
      </c>
      <c r="D149" s="225">
        <v>100</v>
      </c>
      <c r="E149" s="446"/>
      <c r="F149" s="404">
        <f t="shared" si="181"/>
        <v>100</v>
      </c>
      <c r="G149" s="225"/>
      <c r="H149" s="257"/>
      <c r="I149" s="114">
        <f t="shared" si="182"/>
        <v>0</v>
      </c>
      <c r="J149" s="257"/>
      <c r="K149" s="60"/>
      <c r="L149" s="114">
        <f t="shared" si="183"/>
        <v>0</v>
      </c>
      <c r="M149" s="320"/>
      <c r="N149" s="60"/>
      <c r="O149" s="114">
        <f t="shared" si="184"/>
        <v>0</v>
      </c>
      <c r="P149" s="111"/>
    </row>
    <row r="150" spans="1:16" ht="24" hidden="1" x14ac:dyDescent="0.25">
      <c r="A150" s="38">
        <v>2359</v>
      </c>
      <c r="B150" s="57" t="s">
        <v>131</v>
      </c>
      <c r="C150" s="58">
        <f t="shared" si="185"/>
        <v>0</v>
      </c>
      <c r="D150" s="225"/>
      <c r="E150" s="446"/>
      <c r="F150" s="404">
        <f t="shared" si="181"/>
        <v>0</v>
      </c>
      <c r="G150" s="225"/>
      <c r="H150" s="257"/>
      <c r="I150" s="114">
        <f t="shared" si="182"/>
        <v>0</v>
      </c>
      <c r="J150" s="257"/>
      <c r="K150" s="60"/>
      <c r="L150" s="114">
        <f t="shared" si="183"/>
        <v>0</v>
      </c>
      <c r="M150" s="320"/>
      <c r="N150" s="60"/>
      <c r="O150" s="114">
        <f t="shared" si="184"/>
        <v>0</v>
      </c>
      <c r="P150" s="111"/>
    </row>
    <row r="151" spans="1:16" ht="24.75" customHeight="1" x14ac:dyDescent="0.25">
      <c r="A151" s="112">
        <v>2360</v>
      </c>
      <c r="B151" s="57" t="s">
        <v>132</v>
      </c>
      <c r="C151" s="58">
        <f t="shared" si="185"/>
        <v>370</v>
      </c>
      <c r="D151" s="226">
        <f>SUM(D152:D158)</f>
        <v>370</v>
      </c>
      <c r="E151" s="447">
        <f t="shared" ref="E151:F151" si="186">SUM(E152:E158)</f>
        <v>0</v>
      </c>
      <c r="F151" s="404">
        <f t="shared" si="186"/>
        <v>370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x14ac:dyDescent="0.25">
      <c r="A153" s="37">
        <v>2362</v>
      </c>
      <c r="B153" s="57" t="s">
        <v>134</v>
      </c>
      <c r="C153" s="58">
        <f t="shared" si="185"/>
        <v>370</v>
      </c>
      <c r="D153" s="225">
        <v>370</v>
      </c>
      <c r="E153" s="446"/>
      <c r="F153" s="404">
        <f t="shared" si="190"/>
        <v>370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c r="E158" s="446"/>
      <c r="F158" s="404">
        <f t="shared" si="190"/>
        <v>0</v>
      </c>
      <c r="G158" s="225"/>
      <c r="H158" s="257"/>
      <c r="I158" s="114">
        <f t="shared" si="191"/>
        <v>0</v>
      </c>
      <c r="J158" s="257"/>
      <c r="K158" s="60"/>
      <c r="L158" s="114">
        <f t="shared" si="192"/>
        <v>0</v>
      </c>
      <c r="M158" s="320"/>
      <c r="N158" s="60"/>
      <c r="O158" s="114">
        <f t="shared" si="193"/>
        <v>0</v>
      </c>
      <c r="P158" s="111"/>
    </row>
    <row r="159" spans="1:16" x14ac:dyDescent="0.25">
      <c r="A159" s="107">
        <v>2370</v>
      </c>
      <c r="B159" s="78" t="s">
        <v>140</v>
      </c>
      <c r="C159" s="84">
        <f t="shared" si="185"/>
        <v>4423</v>
      </c>
      <c r="D159" s="227">
        <v>3650</v>
      </c>
      <c r="E159" s="448"/>
      <c r="F159" s="443">
        <f t="shared" si="190"/>
        <v>3650</v>
      </c>
      <c r="G159" s="227"/>
      <c r="H159" s="258">
        <v>773</v>
      </c>
      <c r="I159" s="109">
        <f t="shared" si="191"/>
        <v>773</v>
      </c>
      <c r="J159" s="258"/>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c r="E164" s="450"/>
      <c r="F164" s="408">
        <f t="shared" si="198"/>
        <v>0</v>
      </c>
      <c r="G164" s="229"/>
      <c r="H164" s="260"/>
      <c r="I164" s="117">
        <f t="shared" si="199"/>
        <v>0</v>
      </c>
      <c r="J164" s="260"/>
      <c r="K164" s="121"/>
      <c r="L164" s="117">
        <f t="shared" si="200"/>
        <v>0</v>
      </c>
      <c r="M164" s="322"/>
      <c r="N164" s="121"/>
      <c r="O164" s="119">
        <f t="shared" si="201"/>
        <v>0</v>
      </c>
      <c r="P164" s="122"/>
    </row>
    <row r="165" spans="1:16" ht="24" x14ac:dyDescent="0.25">
      <c r="A165" s="45">
        <v>2500</v>
      </c>
      <c r="B165" s="105" t="s">
        <v>146</v>
      </c>
      <c r="C165" s="46">
        <f t="shared" si="185"/>
        <v>614</v>
      </c>
      <c r="D165" s="223">
        <f>SUM(D166,D171)</f>
        <v>614</v>
      </c>
      <c r="E165" s="441">
        <f t="shared" ref="E165:O165" si="202">SUM(E166,E171)</f>
        <v>0</v>
      </c>
      <c r="F165" s="408">
        <f t="shared" si="202"/>
        <v>614</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5">
        <f t="shared" si="202"/>
        <v>0</v>
      </c>
      <c r="P165" s="344"/>
    </row>
    <row r="166" spans="1:16" ht="16.5" customHeight="1" x14ac:dyDescent="0.25">
      <c r="A166" s="736">
        <v>2510</v>
      </c>
      <c r="B166" s="52" t="s">
        <v>147</v>
      </c>
      <c r="C166" s="53">
        <f t="shared" si="185"/>
        <v>614</v>
      </c>
      <c r="D166" s="228">
        <f>SUM(D167:D170)</f>
        <v>614</v>
      </c>
      <c r="E166" s="449">
        <f t="shared" ref="E166:O166" si="203">SUM(E167:E170)</f>
        <v>0</v>
      </c>
      <c r="F166" s="445">
        <f t="shared" si="203"/>
        <v>614</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x14ac:dyDescent="0.25">
      <c r="A168" s="38">
        <v>2513</v>
      </c>
      <c r="B168" s="57" t="s">
        <v>149</v>
      </c>
      <c r="C168" s="58">
        <f t="shared" si="185"/>
        <v>614</v>
      </c>
      <c r="D168" s="225">
        <v>614</v>
      </c>
      <c r="E168" s="446"/>
      <c r="F168" s="404">
        <f t="shared" si="204"/>
        <v>614</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c r="E170" s="446"/>
      <c r="F170" s="404">
        <f t="shared" si="204"/>
        <v>0</v>
      </c>
      <c r="G170" s="225"/>
      <c r="H170" s="257"/>
      <c r="I170" s="114">
        <f t="shared" si="205"/>
        <v>0</v>
      </c>
      <c r="J170" s="257"/>
      <c r="K170" s="60"/>
      <c r="L170" s="114">
        <f t="shared" si="206"/>
        <v>0</v>
      </c>
      <c r="M170" s="320"/>
      <c r="N170" s="60"/>
      <c r="O170" s="114">
        <f t="shared" si="207"/>
        <v>0</v>
      </c>
      <c r="P170" s="111"/>
    </row>
    <row r="171" spans="1:16" hidden="1" x14ac:dyDescent="0.25">
      <c r="A171" s="112">
        <v>2520</v>
      </c>
      <c r="B171" s="57" t="s">
        <v>152</v>
      </c>
      <c r="C171" s="58">
        <f t="shared" si="185"/>
        <v>0</v>
      </c>
      <c r="D171" s="225"/>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60" hidden="1" x14ac:dyDescent="0.25">
      <c r="A180" s="38">
        <v>3291</v>
      </c>
      <c r="B180" s="57" t="s">
        <v>160</v>
      </c>
      <c r="C180" s="58">
        <f t="shared" si="185"/>
        <v>0</v>
      </c>
      <c r="D180" s="225"/>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446"/>
      <c r="F181" s="404">
        <f t="shared" si="222"/>
        <v>0</v>
      </c>
      <c r="G181" s="225"/>
      <c r="H181" s="257"/>
      <c r="I181" s="114">
        <f t="shared" si="223"/>
        <v>0</v>
      </c>
      <c r="J181" s="257"/>
      <c r="K181" s="60"/>
      <c r="L181" s="114">
        <f t="shared" si="224"/>
        <v>0</v>
      </c>
      <c r="M181" s="320"/>
      <c r="N181" s="60"/>
      <c r="O181" s="114">
        <f t="shared" si="225"/>
        <v>0</v>
      </c>
      <c r="P181" s="111"/>
    </row>
    <row r="182" spans="1:16" ht="60" hidden="1" x14ac:dyDescent="0.25">
      <c r="A182" s="38">
        <v>3293</v>
      </c>
      <c r="B182" s="57" t="s">
        <v>162</v>
      </c>
      <c r="C182" s="58">
        <f t="shared" si="185"/>
        <v>0</v>
      </c>
      <c r="D182" s="225"/>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446"/>
      <c r="F193" s="404">
        <f>D193+E193</f>
        <v>0</v>
      </c>
      <c r="G193" s="225"/>
      <c r="H193" s="257"/>
      <c r="I193" s="114">
        <f>G193+H193</f>
        <v>0</v>
      </c>
      <c r="J193" s="257"/>
      <c r="K193" s="60"/>
      <c r="L193" s="114">
        <f>J193+K193</f>
        <v>0</v>
      </c>
      <c r="M193" s="320"/>
      <c r="N193" s="60"/>
      <c r="O193" s="114">
        <f>M193+N193</f>
        <v>0</v>
      </c>
      <c r="P193" s="111"/>
    </row>
    <row r="194" spans="1:16" s="21" customFormat="1" ht="16.5" customHeight="1" x14ac:dyDescent="0.25">
      <c r="A194" s="134"/>
      <c r="B194" s="17" t="s">
        <v>174</v>
      </c>
      <c r="C194" s="98">
        <f t="shared" si="185"/>
        <v>8160</v>
      </c>
      <c r="D194" s="221">
        <f>SUM(D195,D230,D269)</f>
        <v>6060</v>
      </c>
      <c r="E194" s="437">
        <f t="shared" ref="E194:F194" si="251">SUM(E195,E230,E269)</f>
        <v>0</v>
      </c>
      <c r="F194" s="438">
        <f t="shared" si="251"/>
        <v>6060</v>
      </c>
      <c r="G194" s="221">
        <f>SUM(G195,G230,G269)</f>
        <v>0</v>
      </c>
      <c r="H194" s="254">
        <f t="shared" ref="H194:I194" si="252">SUM(H195,H230,H269)</f>
        <v>2100</v>
      </c>
      <c r="I194" s="100">
        <f t="shared" si="252"/>
        <v>2100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86"/>
    </row>
    <row r="195" spans="1:16" x14ac:dyDescent="0.25">
      <c r="A195" s="101">
        <v>5000</v>
      </c>
      <c r="B195" s="101" t="s">
        <v>175</v>
      </c>
      <c r="C195" s="102">
        <f t="shared" si="185"/>
        <v>8160</v>
      </c>
      <c r="D195" s="222">
        <f>D196+D204</f>
        <v>6060</v>
      </c>
      <c r="E195" s="439">
        <f t="shared" ref="E195:F195" si="255">E196+E204</f>
        <v>0</v>
      </c>
      <c r="F195" s="440">
        <f t="shared" si="255"/>
        <v>6060</v>
      </c>
      <c r="G195" s="222">
        <f>G196+G204</f>
        <v>0</v>
      </c>
      <c r="H195" s="255">
        <f t="shared" ref="H195:I195" si="256">H196+H204</f>
        <v>2100</v>
      </c>
      <c r="I195" s="104">
        <f t="shared" si="256"/>
        <v>2100</v>
      </c>
      <c r="J195" s="255">
        <f>J196+J204</f>
        <v>0</v>
      </c>
      <c r="K195" s="103">
        <f t="shared" ref="K195:L195" si="257">K196+K204</f>
        <v>0</v>
      </c>
      <c r="L195" s="104">
        <f t="shared" si="257"/>
        <v>0</v>
      </c>
      <c r="M195" s="102">
        <f>M196+M204</f>
        <v>0</v>
      </c>
      <c r="N195" s="103">
        <f t="shared" ref="N195:O195" si="258">N196+N204</f>
        <v>0</v>
      </c>
      <c r="O195" s="104">
        <f t="shared" si="258"/>
        <v>0</v>
      </c>
      <c r="P195" s="343"/>
    </row>
    <row r="196" spans="1:16" x14ac:dyDescent="0.25">
      <c r="A196" s="45">
        <v>5100</v>
      </c>
      <c r="B196" s="105" t="s">
        <v>176</v>
      </c>
      <c r="C196" s="46">
        <f t="shared" si="185"/>
        <v>1265</v>
      </c>
      <c r="D196" s="223">
        <f>D197+D198+D201+D202+D203</f>
        <v>1265</v>
      </c>
      <c r="E196" s="441">
        <f t="shared" ref="E196:F196" si="259">E197+E198+E201+E202+E203</f>
        <v>0</v>
      </c>
      <c r="F196" s="408">
        <f t="shared" si="259"/>
        <v>1265</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c r="E197" s="444"/>
      <c r="F197" s="445">
        <f>D197+E197</f>
        <v>0</v>
      </c>
      <c r="G197" s="224"/>
      <c r="H197" s="256"/>
      <c r="I197" s="119">
        <f>G197+H197</f>
        <v>0</v>
      </c>
      <c r="J197" s="256"/>
      <c r="K197" s="55"/>
      <c r="L197" s="119">
        <f>J197+K197</f>
        <v>0</v>
      </c>
      <c r="M197" s="319"/>
      <c r="N197" s="55"/>
      <c r="O197" s="119">
        <f>M197+N197</f>
        <v>0</v>
      </c>
      <c r="P197" s="110"/>
    </row>
    <row r="198" spans="1:16" ht="24" x14ac:dyDescent="0.25">
      <c r="A198" s="112">
        <v>5120</v>
      </c>
      <c r="B198" s="57" t="s">
        <v>178</v>
      </c>
      <c r="C198" s="58">
        <f t="shared" si="185"/>
        <v>1265</v>
      </c>
      <c r="D198" s="226">
        <f>D199+D200</f>
        <v>1265</v>
      </c>
      <c r="E198" s="447">
        <f t="shared" ref="E198:F198" si="263">E199+E200</f>
        <v>0</v>
      </c>
      <c r="F198" s="404">
        <f t="shared" si="263"/>
        <v>1265</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x14ac:dyDescent="0.25">
      <c r="A199" s="38">
        <v>5121</v>
      </c>
      <c r="B199" s="57" t="s">
        <v>179</v>
      </c>
      <c r="C199" s="58">
        <f t="shared" si="185"/>
        <v>1265</v>
      </c>
      <c r="D199" s="225">
        <v>1265</v>
      </c>
      <c r="E199" s="446"/>
      <c r="F199" s="404">
        <f t="shared" ref="F199:F203" si="267">D199+E199</f>
        <v>1265</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6895</v>
      </c>
      <c r="D204" s="223">
        <f>D205+D215+D216+D225+D226+D227+D229</f>
        <v>4795</v>
      </c>
      <c r="E204" s="441">
        <f t="shared" ref="E204:F204" si="271">E205+E215+E216+E225+E226+E227+E229</f>
        <v>0</v>
      </c>
      <c r="F204" s="408">
        <f t="shared" si="271"/>
        <v>4795</v>
      </c>
      <c r="G204" s="223">
        <f>G205+G215+G216+G225+G226+G227+G229</f>
        <v>0</v>
      </c>
      <c r="H204" s="106">
        <f t="shared" ref="H204:I204" si="272">H205+H215+H216+H225+H226+H227+H229</f>
        <v>2100</v>
      </c>
      <c r="I204" s="117">
        <f t="shared" si="272"/>
        <v>2100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c r="E215" s="446"/>
      <c r="F215" s="404">
        <f t="shared" si="279"/>
        <v>0</v>
      </c>
      <c r="G215" s="225"/>
      <c r="H215" s="257"/>
      <c r="I215" s="114">
        <f t="shared" si="280"/>
        <v>0</v>
      </c>
      <c r="J215" s="257"/>
      <c r="K215" s="60"/>
      <c r="L215" s="114">
        <f t="shared" si="281"/>
        <v>0</v>
      </c>
      <c r="M215" s="320"/>
      <c r="N215" s="60"/>
      <c r="O215" s="114">
        <f t="shared" si="282"/>
        <v>0</v>
      </c>
      <c r="P215" s="111"/>
    </row>
    <row r="216" spans="1:16" x14ac:dyDescent="0.25">
      <c r="A216" s="112">
        <v>5230</v>
      </c>
      <c r="B216" s="57" t="s">
        <v>196</v>
      </c>
      <c r="C216" s="58">
        <f t="shared" si="283"/>
        <v>6895</v>
      </c>
      <c r="D216" s="226">
        <f>SUM(D217:D224)</f>
        <v>4795</v>
      </c>
      <c r="E216" s="447">
        <f t="shared" ref="E216:F216" si="284">SUM(E217:E224)</f>
        <v>0</v>
      </c>
      <c r="F216" s="404">
        <f t="shared" si="284"/>
        <v>4795</v>
      </c>
      <c r="G216" s="226">
        <f>SUM(G217:G224)</f>
        <v>0</v>
      </c>
      <c r="H216" s="120">
        <f t="shared" ref="H216:I216" si="285">SUM(H217:H224)</f>
        <v>2100</v>
      </c>
      <c r="I216" s="114">
        <f t="shared" si="285"/>
        <v>2100</v>
      </c>
      <c r="J216" s="120">
        <f>SUM(J217:J224)</f>
        <v>0</v>
      </c>
      <c r="K216" s="113">
        <f t="shared" ref="K216:L216" si="286">SUM(K217:K224)</f>
        <v>0</v>
      </c>
      <c r="L216" s="114">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446"/>
      <c r="F218" s="404">
        <f t="shared" si="288"/>
        <v>0</v>
      </c>
      <c r="G218" s="225"/>
      <c r="H218" s="257"/>
      <c r="I218" s="114">
        <f t="shared" si="289"/>
        <v>0</v>
      </c>
      <c r="J218" s="257"/>
      <c r="K218" s="60"/>
      <c r="L218" s="114">
        <f t="shared" si="290"/>
        <v>0</v>
      </c>
      <c r="M218" s="320"/>
      <c r="N218" s="60"/>
      <c r="O218" s="114">
        <f t="shared" si="291"/>
        <v>0</v>
      </c>
      <c r="P218" s="111"/>
    </row>
    <row r="219" spans="1:16" x14ac:dyDescent="0.25">
      <c r="A219" s="38">
        <v>5233</v>
      </c>
      <c r="B219" s="57" t="s">
        <v>199</v>
      </c>
      <c r="C219" s="58">
        <f t="shared" si="283"/>
        <v>3045</v>
      </c>
      <c r="D219" s="225">
        <v>945</v>
      </c>
      <c r="E219" s="446"/>
      <c r="F219" s="404">
        <f t="shared" si="288"/>
        <v>945</v>
      </c>
      <c r="G219" s="225"/>
      <c r="H219" s="257">
        <v>2100</v>
      </c>
      <c r="I219" s="114">
        <f t="shared" si="289"/>
        <v>2100</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c r="E222" s="446"/>
      <c r="F222" s="404">
        <f t="shared" si="288"/>
        <v>0</v>
      </c>
      <c r="G222" s="225"/>
      <c r="H222" s="257"/>
      <c r="I222" s="114">
        <f t="shared" si="289"/>
        <v>0</v>
      </c>
      <c r="J222" s="257"/>
      <c r="K222" s="60"/>
      <c r="L222" s="114">
        <f t="shared" si="290"/>
        <v>0</v>
      </c>
      <c r="M222" s="320"/>
      <c r="N222" s="60"/>
      <c r="O222" s="114">
        <f t="shared" si="291"/>
        <v>0</v>
      </c>
      <c r="P222" s="111"/>
    </row>
    <row r="223" spans="1:16" ht="24" x14ac:dyDescent="0.25">
      <c r="A223" s="38">
        <v>5238</v>
      </c>
      <c r="B223" s="57" t="s">
        <v>203</v>
      </c>
      <c r="C223" s="58">
        <f t="shared" si="283"/>
        <v>3850</v>
      </c>
      <c r="D223" s="225">
        <v>3850</v>
      </c>
      <c r="E223" s="446"/>
      <c r="F223" s="404">
        <f t="shared" si="288"/>
        <v>3850</v>
      </c>
      <c r="G223" s="225"/>
      <c r="H223" s="257"/>
      <c r="I223" s="114">
        <f t="shared" si="289"/>
        <v>0</v>
      </c>
      <c r="J223" s="257"/>
      <c r="K223" s="60"/>
      <c r="L223" s="114">
        <f t="shared" si="290"/>
        <v>0</v>
      </c>
      <c r="M223" s="320"/>
      <c r="N223" s="60"/>
      <c r="O223" s="114">
        <f t="shared" si="291"/>
        <v>0</v>
      </c>
      <c r="P223" s="111"/>
    </row>
    <row r="224" spans="1:16" ht="24" hidden="1" x14ac:dyDescent="0.25">
      <c r="A224" s="38">
        <v>5239</v>
      </c>
      <c r="B224" s="57" t="s">
        <v>204</v>
      </c>
      <c r="C224" s="58">
        <f t="shared" si="283"/>
        <v>0</v>
      </c>
      <c r="D224" s="225"/>
      <c r="E224" s="446"/>
      <c r="F224" s="404">
        <f t="shared" si="288"/>
        <v>0</v>
      </c>
      <c r="G224" s="225"/>
      <c r="H224" s="257"/>
      <c r="I224" s="114">
        <f t="shared" si="289"/>
        <v>0</v>
      </c>
      <c r="J224" s="257"/>
      <c r="K224" s="60"/>
      <c r="L224" s="114">
        <f t="shared" si="290"/>
        <v>0</v>
      </c>
      <c r="M224" s="320"/>
      <c r="N224" s="60"/>
      <c r="O224" s="114">
        <f t="shared" si="291"/>
        <v>0</v>
      </c>
      <c r="P224" s="111"/>
    </row>
    <row r="225" spans="1:16" ht="24" hidden="1" x14ac:dyDescent="0.25">
      <c r="A225" s="112">
        <v>5240</v>
      </c>
      <c r="B225" s="57" t="s">
        <v>205</v>
      </c>
      <c r="C225" s="58">
        <f t="shared" si="283"/>
        <v>0</v>
      </c>
      <c r="D225" s="225"/>
      <c r="E225" s="446"/>
      <c r="F225" s="404">
        <f t="shared" si="288"/>
        <v>0</v>
      </c>
      <c r="G225" s="225"/>
      <c r="H225" s="257"/>
      <c r="I225" s="114">
        <f t="shared" si="289"/>
        <v>0</v>
      </c>
      <c r="J225" s="257"/>
      <c r="K225" s="60"/>
      <c r="L225" s="114">
        <f t="shared" si="290"/>
        <v>0</v>
      </c>
      <c r="M225" s="320"/>
      <c r="N225" s="60"/>
      <c r="O225" s="114">
        <f t="shared" si="291"/>
        <v>0</v>
      </c>
      <c r="P225" s="111"/>
    </row>
    <row r="226" spans="1:16" hidden="1" x14ac:dyDescent="0.25">
      <c r="A226" s="112">
        <v>5250</v>
      </c>
      <c r="B226" s="57" t="s">
        <v>206</v>
      </c>
      <c r="C226" s="58">
        <f t="shared" si="283"/>
        <v>0</v>
      </c>
      <c r="D226" s="225"/>
      <c r="E226" s="446"/>
      <c r="F226" s="404">
        <f t="shared" si="288"/>
        <v>0</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idden="1" x14ac:dyDescent="0.25">
      <c r="A234" s="38">
        <v>6239</v>
      </c>
      <c r="B234" s="52" t="s">
        <v>214</v>
      </c>
      <c r="C234" s="58">
        <f t="shared" si="283"/>
        <v>0</v>
      </c>
      <c r="D234" s="224"/>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c r="E245" s="446"/>
      <c r="F245" s="404">
        <f t="shared" si="321"/>
        <v>0</v>
      </c>
      <c r="G245" s="225"/>
      <c r="H245" s="257"/>
      <c r="I245" s="114">
        <f t="shared" si="322"/>
        <v>0</v>
      </c>
      <c r="J245" s="257"/>
      <c r="K245" s="60"/>
      <c r="L245" s="114">
        <f t="shared" si="323"/>
        <v>0</v>
      </c>
      <c r="M245" s="320"/>
      <c r="N245" s="60"/>
      <c r="O245" s="114">
        <f t="shared" si="324"/>
        <v>0</v>
      </c>
      <c r="P245" s="111"/>
    </row>
    <row r="246" spans="1:16"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c r="E258" s="446"/>
      <c r="F258" s="404">
        <f t="shared" si="332"/>
        <v>0</v>
      </c>
      <c r="G258" s="225"/>
      <c r="H258" s="257"/>
      <c r="I258" s="114">
        <f t="shared" si="333"/>
        <v>0</v>
      </c>
      <c r="J258" s="257"/>
      <c r="K258" s="60"/>
      <c r="L258" s="114">
        <f t="shared" si="334"/>
        <v>0</v>
      </c>
      <c r="M258" s="320"/>
      <c r="N258" s="60"/>
      <c r="O258" s="114">
        <f t="shared" si="335"/>
        <v>0</v>
      </c>
      <c r="P258" s="111"/>
    </row>
    <row r="259" spans="1:16" ht="24"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643094</v>
      </c>
      <c r="D286" s="235">
        <f t="shared" ref="D286:O286" si="382">SUM(D283,D269,D230,D195,D187,D173,D75,D53)</f>
        <v>328628</v>
      </c>
      <c r="E286" s="459">
        <f t="shared" si="382"/>
        <v>2250</v>
      </c>
      <c r="F286" s="460">
        <f t="shared" si="382"/>
        <v>330878</v>
      </c>
      <c r="G286" s="235">
        <f t="shared" si="382"/>
        <v>305412</v>
      </c>
      <c r="H286" s="172">
        <f t="shared" si="382"/>
        <v>2873</v>
      </c>
      <c r="I286" s="291">
        <f t="shared" si="382"/>
        <v>308285</v>
      </c>
      <c r="J286" s="172">
        <f t="shared" si="382"/>
        <v>3560</v>
      </c>
      <c r="K286" s="171">
        <f t="shared" si="382"/>
        <v>371</v>
      </c>
      <c r="L286" s="291">
        <f t="shared" si="382"/>
        <v>3931</v>
      </c>
      <c r="M286" s="308">
        <f t="shared" si="382"/>
        <v>0</v>
      </c>
      <c r="N286" s="171">
        <f t="shared" si="382"/>
        <v>0</v>
      </c>
      <c r="O286" s="291">
        <f t="shared" si="382"/>
        <v>0</v>
      </c>
      <c r="P286" s="388"/>
    </row>
    <row r="287" spans="1:16" s="21" customFormat="1" ht="13.5" thickTop="1" thickBot="1" x14ac:dyDescent="0.3">
      <c r="A287" s="951" t="s">
        <v>262</v>
      </c>
      <c r="B287" s="952"/>
      <c r="C287" s="179">
        <f t="shared" si="368"/>
        <v>-371</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-371</v>
      </c>
      <c r="L287" s="292">
        <f t="shared" si="385"/>
        <v>-371</v>
      </c>
      <c r="M287" s="179">
        <f>M45-M51</f>
        <v>0</v>
      </c>
      <c r="N287" s="174">
        <f t="shared" ref="N287:O287" si="386">N45-N51</f>
        <v>0</v>
      </c>
      <c r="O287" s="292">
        <f t="shared" si="386"/>
        <v>0</v>
      </c>
      <c r="P287" s="389"/>
    </row>
    <row r="288" spans="1:16" s="21" customFormat="1" ht="12.75" thickTop="1" x14ac:dyDescent="0.25">
      <c r="A288" s="953" t="s">
        <v>263</v>
      </c>
      <c r="B288" s="954"/>
      <c r="C288" s="160">
        <f t="shared" si="368"/>
        <v>371</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371</v>
      </c>
      <c r="L288" s="158">
        <f t="shared" si="387"/>
        <v>371</v>
      </c>
      <c r="M288" s="160">
        <f t="shared" si="387"/>
        <v>0</v>
      </c>
      <c r="N288" s="157">
        <f t="shared" si="387"/>
        <v>0</v>
      </c>
      <c r="O288" s="158">
        <f t="shared" si="387"/>
        <v>0</v>
      </c>
      <c r="P288" s="390"/>
    </row>
    <row r="289" spans="1:16" s="21" customFormat="1" ht="12.75" thickBot="1" x14ac:dyDescent="0.3">
      <c r="A289" s="88" t="s">
        <v>264</v>
      </c>
      <c r="B289" s="88" t="s">
        <v>265</v>
      </c>
      <c r="C289" s="89">
        <f t="shared" si="368"/>
        <v>371</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371</v>
      </c>
      <c r="L289" s="91">
        <f t="shared" si="388"/>
        <v>371</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12.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12.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36.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VK1Q73Mti1XFPZ0nL1YcOlm6oMUzM10hEBD67u8lPfsTENhLPcfcwpUQ3kb6058refOM2GwZyEZqlagAV5FM/g==" saltValue="sLwTKSNUwzA5dQYJnupM9Q==" spinCount="100000" sheet="1" objects="1" scenarios="1" formatCells="0" formatColumns="0" formatRows="0"/>
  <autoFilter ref="A18:P298">
    <filterColumn colId="2">
      <filters blank="1">
        <filter val="1 093"/>
        <filter val="1 265"/>
        <filter val="1 278"/>
        <filter val="1 480"/>
        <filter val="1 921"/>
        <filter val="100"/>
        <filter val="108 797"/>
        <filter val="12 949"/>
        <filter val="134 927"/>
        <filter val="14 085"/>
        <filter val="16 730"/>
        <filter val="17 079"/>
        <filter val="18 489"/>
        <filter val="2 021"/>
        <filter val="2 037"/>
        <filter val="2 138"/>
        <filter val="2 150"/>
        <filter val="2 250"/>
        <filter val="2 265"/>
        <filter val="2 695"/>
        <filter val="2 891"/>
        <filter val="200"/>
        <filter val="205"/>
        <filter val="26"/>
        <filter val="26 130"/>
        <filter val="29 258"/>
        <filter val="3 045"/>
        <filter val="3 360"/>
        <filter val="3 850"/>
        <filter val="300"/>
        <filter val="33 679"/>
        <filter val="343"/>
        <filter val="370"/>
        <filter val="371"/>
        <filter val="-371"/>
        <filter val="375"/>
        <filter val="381"/>
        <filter val="385"/>
        <filter val="398 739"/>
        <filter val="4 153"/>
        <filter val="4 178"/>
        <filter val="4 366"/>
        <filter val="4 423"/>
        <filter val="400"/>
        <filter val="429"/>
        <filter val="434 556"/>
        <filter val="49"/>
        <filter val="5 218"/>
        <filter val="50"/>
        <filter val="50 752"/>
        <filter val="514"/>
        <filter val="560"/>
        <filter val="569 483"/>
        <filter val="6 146"/>
        <filter val="6 210"/>
        <filter val="6 895"/>
        <filter val="614"/>
        <filter val="634 934"/>
        <filter val="639 163"/>
        <filter val="643 094"/>
        <filter val="65 451"/>
        <filter val="7 288"/>
        <filter val="7 705"/>
        <filter val="70"/>
        <filter val="8 160"/>
        <filter val="8 491"/>
        <filter val="800"/>
        <filter val="836"/>
        <filter val="85"/>
        <filter val="88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30.pielikums Jūrmalas pilsētas domes
2018.gada 15.marta saistošajiem noteikumiem Nr.11
(protokols Nr.4, 28.punkts)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R12" sqref="R12"/>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724</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389</v>
      </c>
      <c r="D3" s="994"/>
      <c r="E3" s="994"/>
      <c r="F3" s="994"/>
      <c r="G3" s="994"/>
      <c r="H3" s="994"/>
      <c r="I3" s="994"/>
      <c r="J3" s="994"/>
      <c r="K3" s="994"/>
      <c r="L3" s="994"/>
      <c r="M3" s="994"/>
      <c r="N3" s="994"/>
      <c r="O3" s="994"/>
      <c r="P3" s="995"/>
      <c r="Q3" s="393"/>
    </row>
    <row r="4" spans="1:17" ht="12.75" customHeight="1" x14ac:dyDescent="0.25">
      <c r="A4" s="4" t="s">
        <v>1</v>
      </c>
      <c r="B4" s="5"/>
      <c r="C4" s="994" t="s">
        <v>390</v>
      </c>
      <c r="D4" s="994"/>
      <c r="E4" s="994"/>
      <c r="F4" s="994"/>
      <c r="G4" s="994"/>
      <c r="H4" s="994"/>
      <c r="I4" s="994"/>
      <c r="J4" s="994"/>
      <c r="K4" s="994"/>
      <c r="L4" s="994"/>
      <c r="M4" s="994"/>
      <c r="N4" s="994"/>
      <c r="O4" s="994"/>
      <c r="P4" s="995"/>
      <c r="Q4" s="393"/>
    </row>
    <row r="5" spans="1:17" ht="12.75" customHeight="1" x14ac:dyDescent="0.25">
      <c r="A5" s="2" t="s">
        <v>2</v>
      </c>
      <c r="B5" s="3"/>
      <c r="C5" s="989" t="s">
        <v>391</v>
      </c>
      <c r="D5" s="989"/>
      <c r="E5" s="989"/>
      <c r="F5" s="989"/>
      <c r="G5" s="989"/>
      <c r="H5" s="989"/>
      <c r="I5" s="989"/>
      <c r="J5" s="989"/>
      <c r="K5" s="989"/>
      <c r="L5" s="989"/>
      <c r="M5" s="989"/>
      <c r="N5" s="989"/>
      <c r="O5" s="989"/>
      <c r="P5" s="990"/>
      <c r="Q5" s="393"/>
    </row>
    <row r="6" spans="1:17" ht="12.75" customHeight="1" x14ac:dyDescent="0.25">
      <c r="A6" s="2" t="s">
        <v>3</v>
      </c>
      <c r="B6" s="3"/>
      <c r="C6" s="989" t="s">
        <v>382</v>
      </c>
      <c r="D6" s="989"/>
      <c r="E6" s="989"/>
      <c r="F6" s="989"/>
      <c r="G6" s="989"/>
      <c r="H6" s="989"/>
      <c r="I6" s="989"/>
      <c r="J6" s="989"/>
      <c r="K6" s="989"/>
      <c r="L6" s="989"/>
      <c r="M6" s="989"/>
      <c r="N6" s="989"/>
      <c r="O6" s="989"/>
      <c r="P6" s="990"/>
      <c r="Q6" s="393"/>
    </row>
    <row r="7" spans="1:17" ht="27" customHeight="1" x14ac:dyDescent="0.25">
      <c r="A7" s="2" t="s">
        <v>4</v>
      </c>
      <c r="B7" s="3"/>
      <c r="C7" s="994" t="s">
        <v>725</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394</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121777</v>
      </c>
      <c r="D20" s="206">
        <f>SUM(D21,D24,D25,D41,D43)</f>
        <v>169741</v>
      </c>
      <c r="E20" s="397">
        <f t="shared" ref="E20:F20" si="0">SUM(E21,E24,E25,E41,E43)</f>
        <v>-47964</v>
      </c>
      <c r="F20" s="398">
        <f t="shared" si="0"/>
        <v>121777</v>
      </c>
      <c r="G20" s="206">
        <f>SUM(G21,G24,G43)</f>
        <v>0</v>
      </c>
      <c r="H20" s="241">
        <f t="shared" ref="H20:I20" si="1">SUM(H21,H24,H43)</f>
        <v>0</v>
      </c>
      <c r="I20" s="26">
        <f t="shared" si="1"/>
        <v>0</v>
      </c>
      <c r="J20" s="241">
        <f>SUM(J21,J26,J43)</f>
        <v>0</v>
      </c>
      <c r="K20" s="25">
        <f t="shared" ref="K20:L20" si="2">SUM(K21,K26,K43)</f>
        <v>0</v>
      </c>
      <c r="L20" s="26">
        <f t="shared" si="2"/>
        <v>0</v>
      </c>
      <c r="M20" s="24">
        <f>SUM(M21,M45)</f>
        <v>0</v>
      </c>
      <c r="N20" s="25">
        <f t="shared" ref="N20:O20" si="3">SUM(N21,N45)</f>
        <v>0</v>
      </c>
      <c r="O20" s="26">
        <f t="shared" si="3"/>
        <v>0</v>
      </c>
      <c r="P20" s="329"/>
    </row>
    <row r="21" spans="1:16" ht="12.75" hidden="1" thickTop="1" x14ac:dyDescent="0.25">
      <c r="A21" s="27"/>
      <c r="B21" s="28" t="s">
        <v>20</v>
      </c>
      <c r="C21" s="29">
        <f t="shared" ref="C21:C84" si="4">F21+I21+L21+O21</f>
        <v>0</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0</v>
      </c>
      <c r="L21" s="31">
        <f t="shared" si="7"/>
        <v>0</v>
      </c>
      <c r="M21" s="29">
        <f>SUM(M22:M23)</f>
        <v>0</v>
      </c>
      <c r="N21" s="30">
        <f t="shared" ref="N21:O21" si="8">SUM(N22:N23)</f>
        <v>0</v>
      </c>
      <c r="O21" s="31">
        <f t="shared" si="8"/>
        <v>0</v>
      </c>
      <c r="P21" s="330"/>
    </row>
    <row r="22" spans="1:16" ht="12.75" hidden="1" thickTop="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ht="12.75" hidden="1" thickTop="1" x14ac:dyDescent="0.25">
      <c r="A23" s="37"/>
      <c r="B23" s="38" t="s">
        <v>22</v>
      </c>
      <c r="C23" s="39">
        <f t="shared" si="4"/>
        <v>0</v>
      </c>
      <c r="D23" s="209"/>
      <c r="E23" s="403"/>
      <c r="F23" s="404">
        <f>D23+E23</f>
        <v>0</v>
      </c>
      <c r="G23" s="209"/>
      <c r="H23" s="244"/>
      <c r="I23" s="303">
        <f>G23+H23</f>
        <v>0</v>
      </c>
      <c r="J23" s="244"/>
      <c r="K23" s="40"/>
      <c r="L23" s="303">
        <f>J23+K23</f>
        <v>0</v>
      </c>
      <c r="M23" s="358"/>
      <c r="N23" s="40"/>
      <c r="O23" s="303">
        <f>M23+N23</f>
        <v>0</v>
      </c>
      <c r="P23" s="381"/>
    </row>
    <row r="24" spans="1:16" s="21" customFormat="1" ht="25.5" thickTop="1" thickBot="1" x14ac:dyDescent="0.3">
      <c r="A24" s="41">
        <v>19300</v>
      </c>
      <c r="B24" s="41" t="s">
        <v>304</v>
      </c>
      <c r="C24" s="42">
        <f>F24+I24</f>
        <v>121777</v>
      </c>
      <c r="D24" s="210">
        <f>D51</f>
        <v>169741</v>
      </c>
      <c r="E24" s="405">
        <f>-47964</f>
        <v>-47964</v>
      </c>
      <c r="F24" s="406">
        <f>D24+E24</f>
        <v>121777</v>
      </c>
      <c r="G24" s="210"/>
      <c r="H24" s="245"/>
      <c r="I24" s="348">
        <f>G24+H24</f>
        <v>0</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hidden="1" thickTop="1" x14ac:dyDescent="0.25">
      <c r="A26" s="45">
        <v>21300</v>
      </c>
      <c r="B26" s="45" t="s">
        <v>305</v>
      </c>
      <c r="C26" s="46">
        <f>L26</f>
        <v>0</v>
      </c>
      <c r="D26" s="212" t="s">
        <v>23</v>
      </c>
      <c r="E26" s="409" t="s">
        <v>23</v>
      </c>
      <c r="F26" s="410" t="s">
        <v>23</v>
      </c>
      <c r="G26" s="212" t="s">
        <v>23</v>
      </c>
      <c r="H26" s="246" t="s">
        <v>23</v>
      </c>
      <c r="I26" s="49" t="s">
        <v>23</v>
      </c>
      <c r="J26" s="106">
        <f>SUM(J27,J31,J33,J36)</f>
        <v>0</v>
      </c>
      <c r="K26" s="50">
        <f t="shared" ref="K26:L26" si="9">SUM(K27,K31,K33,K36)</f>
        <v>0</v>
      </c>
      <c r="L26" s="117">
        <f t="shared" si="9"/>
        <v>0</v>
      </c>
      <c r="M26" s="312" t="s">
        <v>23</v>
      </c>
      <c r="N26" s="48" t="s">
        <v>23</v>
      </c>
      <c r="O26" s="49" t="s">
        <v>23</v>
      </c>
      <c r="P26" s="332"/>
    </row>
    <row r="27" spans="1:16" s="21" customFormat="1" ht="24.75" hidden="1" thickTop="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t="12.75" hidden="1" thickTop="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t="12.75" hidden="1" thickTop="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75" hidden="1" thickTop="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75" hidden="1" thickTop="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75" hidden="1" thickTop="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ht="12.75" hidden="1" thickTop="1" x14ac:dyDescent="0.25">
      <c r="A33" s="51">
        <v>21380</v>
      </c>
      <c r="B33" s="45" t="s">
        <v>31</v>
      </c>
      <c r="C33" s="46">
        <f t="shared" si="10"/>
        <v>0</v>
      </c>
      <c r="D33" s="212" t="s">
        <v>23</v>
      </c>
      <c r="E33" s="409" t="s">
        <v>23</v>
      </c>
      <c r="F33" s="410" t="s">
        <v>23</v>
      </c>
      <c r="G33" s="212" t="s">
        <v>23</v>
      </c>
      <c r="H33" s="246" t="s">
        <v>23</v>
      </c>
      <c r="I33" s="49" t="s">
        <v>23</v>
      </c>
      <c r="J33" s="106">
        <f>SUM(J34:J35)</f>
        <v>0</v>
      </c>
      <c r="K33" s="50">
        <f t="shared" ref="K33:L33" si="13">SUM(K34:K35)</f>
        <v>0</v>
      </c>
      <c r="L33" s="117">
        <f t="shared" si="13"/>
        <v>0</v>
      </c>
      <c r="M33" s="312" t="s">
        <v>23</v>
      </c>
      <c r="N33" s="48" t="s">
        <v>23</v>
      </c>
      <c r="O33" s="49" t="s">
        <v>23</v>
      </c>
      <c r="P33" s="332"/>
    </row>
    <row r="34" spans="1:16" ht="12.75" hidden="1" thickTop="1" x14ac:dyDescent="0.25">
      <c r="A34" s="33">
        <v>21381</v>
      </c>
      <c r="B34" s="52" t="s">
        <v>306</v>
      </c>
      <c r="C34" s="53">
        <f t="shared" si="10"/>
        <v>0</v>
      </c>
      <c r="D34" s="213" t="s">
        <v>23</v>
      </c>
      <c r="E34" s="411" t="s">
        <v>23</v>
      </c>
      <c r="F34" s="412" t="s">
        <v>23</v>
      </c>
      <c r="G34" s="213" t="s">
        <v>23</v>
      </c>
      <c r="H34" s="247" t="s">
        <v>23</v>
      </c>
      <c r="I34" s="56" t="s">
        <v>23</v>
      </c>
      <c r="J34" s="256"/>
      <c r="K34" s="55"/>
      <c r="L34" s="347">
        <f>J34+K34</f>
        <v>0</v>
      </c>
      <c r="M34" s="313" t="s">
        <v>23</v>
      </c>
      <c r="N34" s="54" t="s">
        <v>23</v>
      </c>
      <c r="O34" s="56" t="s">
        <v>23</v>
      </c>
      <c r="P34" s="333"/>
    </row>
    <row r="35" spans="1:16" ht="24.75" hidden="1" thickTop="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09" t="s">
        <v>23</v>
      </c>
      <c r="F36" s="410" t="s">
        <v>23</v>
      </c>
      <c r="G36" s="212" t="s">
        <v>23</v>
      </c>
      <c r="H36" s="246" t="s">
        <v>23</v>
      </c>
      <c r="I36" s="49" t="s">
        <v>23</v>
      </c>
      <c r="J36" s="106">
        <f>SUM(J37:J40)</f>
        <v>0</v>
      </c>
      <c r="K36" s="50">
        <f t="shared" ref="K36:L36" si="14">SUM(K37:K40)</f>
        <v>0</v>
      </c>
      <c r="L36" s="117">
        <f t="shared" si="14"/>
        <v>0</v>
      </c>
      <c r="M36" s="312" t="s">
        <v>23</v>
      </c>
      <c r="N36" s="48" t="s">
        <v>23</v>
      </c>
      <c r="O36" s="49" t="s">
        <v>23</v>
      </c>
      <c r="P36" s="332"/>
    </row>
    <row r="37" spans="1:16" ht="24.75" hidden="1" thickTop="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t="12.75" hidden="1" thickTop="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t="12.75" hidden="1" thickTop="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75" hidden="1" thickTop="1" x14ac:dyDescent="0.25">
      <c r="A40" s="184">
        <v>21399</v>
      </c>
      <c r="B40" s="162" t="s">
        <v>36</v>
      </c>
      <c r="C40" s="163">
        <f t="shared" si="10"/>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75" hidden="1" thickTop="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75" hidden="1" thickTop="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75" hidden="1" thickTop="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75" hidden="1" thickTop="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ht="12.75" thickTop="1"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121777</v>
      </c>
      <c r="D50" s="219">
        <f>SUM(D51,D283)</f>
        <v>169741</v>
      </c>
      <c r="E50" s="433">
        <f t="shared" ref="E50:F50" si="19">SUM(E51,E283)</f>
        <v>-47964</v>
      </c>
      <c r="F50" s="434">
        <f t="shared" si="19"/>
        <v>121777</v>
      </c>
      <c r="G50" s="219">
        <f>SUM(G51,G283)</f>
        <v>0</v>
      </c>
      <c r="H50" s="252">
        <f t="shared" ref="H50:I50" si="20">SUM(H51,H283)</f>
        <v>0</v>
      </c>
      <c r="I50" s="91">
        <f t="shared" si="20"/>
        <v>0</v>
      </c>
      <c r="J50" s="252">
        <f>SUM(J51,J283)</f>
        <v>0</v>
      </c>
      <c r="K50" s="90">
        <f t="shared" ref="K50:L50" si="21">SUM(K51,K283)</f>
        <v>0</v>
      </c>
      <c r="L50" s="91">
        <f t="shared" si="21"/>
        <v>0</v>
      </c>
      <c r="M50" s="89">
        <f>SUM(M51,M283)</f>
        <v>0</v>
      </c>
      <c r="N50" s="90">
        <f t="shared" ref="N50:O50" si="22">SUM(N51,N283)</f>
        <v>0</v>
      </c>
      <c r="O50" s="91">
        <f t="shared" si="22"/>
        <v>0</v>
      </c>
      <c r="P50" s="340"/>
    </row>
    <row r="51" spans="1:16" s="21" customFormat="1" ht="36.75" thickTop="1" x14ac:dyDescent="0.25">
      <c r="A51" s="92"/>
      <c r="B51" s="93" t="s">
        <v>45</v>
      </c>
      <c r="C51" s="94">
        <f t="shared" si="4"/>
        <v>121777</v>
      </c>
      <c r="D51" s="220">
        <f>SUM(D52,D194)</f>
        <v>169741</v>
      </c>
      <c r="E51" s="435">
        <f t="shared" ref="E51:F51" si="23">SUM(E52,E194)</f>
        <v>-47964</v>
      </c>
      <c r="F51" s="436">
        <f t="shared" si="23"/>
        <v>121777</v>
      </c>
      <c r="G51" s="220">
        <f>SUM(G52,G194)</f>
        <v>0</v>
      </c>
      <c r="H51" s="253">
        <f t="shared" ref="H51:I51" si="24">SUM(H52,H194)</f>
        <v>0</v>
      </c>
      <c r="I51" s="96">
        <f t="shared" si="24"/>
        <v>0</v>
      </c>
      <c r="J51" s="253">
        <f>SUM(J52,J194)</f>
        <v>0</v>
      </c>
      <c r="K51" s="95">
        <f t="shared" ref="K51:L51" si="25">SUM(K52,K194)</f>
        <v>0</v>
      </c>
      <c r="L51" s="96">
        <f t="shared" si="25"/>
        <v>0</v>
      </c>
      <c r="M51" s="94">
        <f>SUM(M52,M194)</f>
        <v>0</v>
      </c>
      <c r="N51" s="95">
        <f t="shared" ref="N51:O51" si="26">SUM(N52,N194)</f>
        <v>0</v>
      </c>
      <c r="O51" s="96">
        <f t="shared" si="26"/>
        <v>0</v>
      </c>
      <c r="P51" s="341"/>
    </row>
    <row r="52" spans="1:16" s="21" customFormat="1" ht="24" hidden="1" x14ac:dyDescent="0.25">
      <c r="A52" s="97"/>
      <c r="B52" s="16" t="s">
        <v>46</v>
      </c>
      <c r="C52" s="98">
        <f t="shared" si="4"/>
        <v>0</v>
      </c>
      <c r="D52" s="221">
        <f>SUM(D53,D75,D173,D187)</f>
        <v>0</v>
      </c>
      <c r="E52" s="437">
        <f t="shared" ref="E52:F52" si="27">SUM(E53,E75,E173,E187)</f>
        <v>0</v>
      </c>
      <c r="F52" s="438">
        <f t="shared" si="27"/>
        <v>0</v>
      </c>
      <c r="G52" s="221">
        <f>SUM(G53,G75,G173,G187)</f>
        <v>0</v>
      </c>
      <c r="H52" s="254">
        <f t="shared" ref="H52:I52" si="28">SUM(H53,H75,H173,H187)</f>
        <v>0</v>
      </c>
      <c r="I52" s="100">
        <f t="shared" si="28"/>
        <v>0</v>
      </c>
      <c r="J52" s="254">
        <f>SUM(J53,J75,J173,J187)</f>
        <v>0</v>
      </c>
      <c r="K52" s="99">
        <f t="shared" ref="K52:L52" si="29">SUM(K53,K75,K173,K187)</f>
        <v>0</v>
      </c>
      <c r="L52" s="100">
        <f t="shared" si="29"/>
        <v>0</v>
      </c>
      <c r="M52" s="98">
        <f>SUM(M53,M75,M173,M187)</f>
        <v>0</v>
      </c>
      <c r="N52" s="99">
        <f t="shared" ref="N52:O52" si="30">SUM(N53,N75,N173,N187)</f>
        <v>0</v>
      </c>
      <c r="O52" s="100">
        <f t="shared" si="30"/>
        <v>0</v>
      </c>
      <c r="P52" s="342"/>
    </row>
    <row r="53" spans="1:16" s="21" customFormat="1" hidden="1" x14ac:dyDescent="0.25">
      <c r="A53" s="101">
        <v>1000</v>
      </c>
      <c r="B53" s="101" t="s">
        <v>47</v>
      </c>
      <c r="C53" s="102">
        <f t="shared" si="4"/>
        <v>0</v>
      </c>
      <c r="D53" s="222">
        <f>SUM(D54,D67)</f>
        <v>0</v>
      </c>
      <c r="E53" s="439">
        <f t="shared" ref="E53:F53" si="31">SUM(E54,E67)</f>
        <v>0</v>
      </c>
      <c r="F53" s="440">
        <f t="shared" si="31"/>
        <v>0</v>
      </c>
      <c r="G53" s="222">
        <f>SUM(G54,G67)</f>
        <v>0</v>
      </c>
      <c r="H53" s="255">
        <f t="shared" ref="H53:I53" si="32">SUM(H54,H67)</f>
        <v>0</v>
      </c>
      <c r="I53" s="104">
        <f t="shared" si="32"/>
        <v>0</v>
      </c>
      <c r="J53" s="255">
        <f>SUM(J54,J67)</f>
        <v>0</v>
      </c>
      <c r="K53" s="103">
        <f t="shared" ref="K53:L53" si="33">SUM(K54,K67)</f>
        <v>0</v>
      </c>
      <c r="L53" s="104">
        <f t="shared" si="33"/>
        <v>0</v>
      </c>
      <c r="M53" s="102">
        <f>SUM(M54,M67)</f>
        <v>0</v>
      </c>
      <c r="N53" s="103">
        <f t="shared" ref="N53:O53" si="34">SUM(N54,N67)</f>
        <v>0</v>
      </c>
      <c r="O53" s="104">
        <f t="shared" si="34"/>
        <v>0</v>
      </c>
      <c r="P53" s="343"/>
    </row>
    <row r="54" spans="1:16" hidden="1" x14ac:dyDescent="0.25">
      <c r="A54" s="45">
        <v>1100</v>
      </c>
      <c r="B54" s="105" t="s">
        <v>48</v>
      </c>
      <c r="C54" s="46">
        <f t="shared" si="4"/>
        <v>0</v>
      </c>
      <c r="D54" s="223">
        <f>SUM(D55,D58,D66)</f>
        <v>0</v>
      </c>
      <c r="E54" s="441">
        <f t="shared" ref="E54:F54" si="35">SUM(E55,E58,E66)</f>
        <v>0</v>
      </c>
      <c r="F54" s="408">
        <f t="shared" si="35"/>
        <v>0</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v>0</v>
      </c>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5">
      <c r="A57" s="38">
        <v>1119</v>
      </c>
      <c r="B57" s="57" t="s">
        <v>51</v>
      </c>
      <c r="C57" s="58">
        <f t="shared" si="4"/>
        <v>0</v>
      </c>
      <c r="D57" s="225">
        <v>0</v>
      </c>
      <c r="E57" s="446"/>
      <c r="F57" s="404">
        <f t="shared" si="43"/>
        <v>0</v>
      </c>
      <c r="G57" s="225"/>
      <c r="H57" s="257"/>
      <c r="I57" s="114">
        <f t="shared" si="44"/>
        <v>0</v>
      </c>
      <c r="J57" s="257"/>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v>0</v>
      </c>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v>0</v>
      </c>
      <c r="E60" s="446"/>
      <c r="F60" s="404">
        <f t="shared" si="50"/>
        <v>0</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v>0</v>
      </c>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v>0</v>
      </c>
      <c r="E62" s="446"/>
      <c r="F62" s="404">
        <f t="shared" si="50"/>
        <v>0</v>
      </c>
      <c r="G62" s="225"/>
      <c r="H62" s="257"/>
      <c r="I62" s="114">
        <f t="shared" si="51"/>
        <v>0</v>
      </c>
      <c r="J62" s="257"/>
      <c r="K62" s="60"/>
      <c r="L62" s="114">
        <f t="shared" si="52"/>
        <v>0</v>
      </c>
      <c r="M62" s="320"/>
      <c r="N62" s="60"/>
      <c r="O62" s="114">
        <f t="shared" si="53"/>
        <v>0</v>
      </c>
      <c r="P62" s="111"/>
    </row>
    <row r="63" spans="1:16" hidden="1" x14ac:dyDescent="0.25">
      <c r="A63" s="38">
        <v>1147</v>
      </c>
      <c r="B63" s="57" t="s">
        <v>56</v>
      </c>
      <c r="C63" s="58">
        <f t="shared" si="4"/>
        <v>0</v>
      </c>
      <c r="D63" s="225">
        <v>0</v>
      </c>
      <c r="E63" s="446"/>
      <c r="F63" s="404">
        <f t="shared" si="50"/>
        <v>0</v>
      </c>
      <c r="G63" s="225"/>
      <c r="H63" s="257"/>
      <c r="I63" s="114">
        <f t="shared" si="51"/>
        <v>0</v>
      </c>
      <c r="J63" s="257"/>
      <c r="K63" s="60"/>
      <c r="L63" s="114">
        <f t="shared" si="52"/>
        <v>0</v>
      </c>
      <c r="M63" s="320"/>
      <c r="N63" s="60"/>
      <c r="O63" s="114">
        <f t="shared" si="53"/>
        <v>0</v>
      </c>
      <c r="P63" s="111"/>
    </row>
    <row r="64" spans="1:16" hidden="1" x14ac:dyDescent="0.25">
      <c r="A64" s="38">
        <v>1148</v>
      </c>
      <c r="B64" s="57" t="s">
        <v>57</v>
      </c>
      <c r="C64" s="58">
        <f t="shared" si="4"/>
        <v>0</v>
      </c>
      <c r="D64" s="225">
        <v>0</v>
      </c>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5">
      <c r="A65" s="38">
        <v>1149</v>
      </c>
      <c r="B65" s="57" t="s">
        <v>58</v>
      </c>
      <c r="C65" s="58">
        <f>F65+I65+L65+O65</f>
        <v>0</v>
      </c>
      <c r="D65" s="225">
        <v>0</v>
      </c>
      <c r="E65" s="446"/>
      <c r="F65" s="404">
        <f t="shared" si="50"/>
        <v>0</v>
      </c>
      <c r="G65" s="225"/>
      <c r="H65" s="257"/>
      <c r="I65" s="114">
        <f t="shared" si="51"/>
        <v>0</v>
      </c>
      <c r="J65" s="257"/>
      <c r="K65" s="60"/>
      <c r="L65" s="114">
        <f t="shared" si="52"/>
        <v>0</v>
      </c>
      <c r="M65" s="320"/>
      <c r="N65" s="60"/>
      <c r="O65" s="114">
        <f t="shared" si="53"/>
        <v>0</v>
      </c>
      <c r="P65" s="111"/>
    </row>
    <row r="66" spans="1:16" ht="36" hidden="1" x14ac:dyDescent="0.25">
      <c r="A66" s="107">
        <v>1150</v>
      </c>
      <c r="B66" s="78" t="s">
        <v>59</v>
      </c>
      <c r="C66" s="84">
        <f>F66+I66+L66+O66</f>
        <v>0</v>
      </c>
      <c r="D66" s="227">
        <v>0</v>
      </c>
      <c r="E66" s="448"/>
      <c r="F66" s="443">
        <f t="shared" si="50"/>
        <v>0</v>
      </c>
      <c r="G66" s="227"/>
      <c r="H66" s="258"/>
      <c r="I66" s="109">
        <f t="shared" si="51"/>
        <v>0</v>
      </c>
      <c r="J66" s="258"/>
      <c r="K66" s="115"/>
      <c r="L66" s="109">
        <f t="shared" si="52"/>
        <v>0</v>
      </c>
      <c r="M66" s="321"/>
      <c r="N66" s="115"/>
      <c r="O66" s="109">
        <f t="shared" si="53"/>
        <v>0</v>
      </c>
      <c r="P66" s="116"/>
    </row>
    <row r="67" spans="1:16" ht="24" hidden="1" x14ac:dyDescent="0.25">
      <c r="A67" s="45">
        <v>1200</v>
      </c>
      <c r="B67" s="105" t="s">
        <v>296</v>
      </c>
      <c r="C67" s="46">
        <f t="shared" si="4"/>
        <v>0</v>
      </c>
      <c r="D67" s="223">
        <f>SUM(D68:D69)</f>
        <v>0</v>
      </c>
      <c r="E67" s="441">
        <f t="shared" ref="E67:F67" si="54">SUM(E68:E69)</f>
        <v>0</v>
      </c>
      <c r="F67" s="408">
        <f t="shared" si="54"/>
        <v>0</v>
      </c>
      <c r="G67" s="223">
        <f>SUM(G68:G69)</f>
        <v>0</v>
      </c>
      <c r="H67" s="106">
        <f t="shared" ref="H67:I67" si="55">SUM(H68:H69)</f>
        <v>0</v>
      </c>
      <c r="I67" s="117">
        <f t="shared" si="55"/>
        <v>0</v>
      </c>
      <c r="J67" s="106">
        <f>SUM(J68:J69)</f>
        <v>0</v>
      </c>
      <c r="K67" s="50">
        <f t="shared" ref="K67:L67" si="56">SUM(K68:K69)</f>
        <v>0</v>
      </c>
      <c r="L67" s="117">
        <f t="shared" si="56"/>
        <v>0</v>
      </c>
      <c r="M67" s="46">
        <f>SUM(M68:M69)</f>
        <v>0</v>
      </c>
      <c r="N67" s="50">
        <f t="shared" ref="N67:O67" si="57">SUM(N68:N69)</f>
        <v>0</v>
      </c>
      <c r="O67" s="117">
        <f t="shared" si="57"/>
        <v>0</v>
      </c>
      <c r="P67" s="122"/>
    </row>
    <row r="68" spans="1:16" ht="24" hidden="1" x14ac:dyDescent="0.25">
      <c r="A68" s="736">
        <v>1210</v>
      </c>
      <c r="B68" s="52" t="s">
        <v>60</v>
      </c>
      <c r="C68" s="53">
        <f t="shared" si="4"/>
        <v>0</v>
      </c>
      <c r="D68" s="224">
        <v>0</v>
      </c>
      <c r="E68" s="444"/>
      <c r="F68" s="445">
        <f>D68+E68</f>
        <v>0</v>
      </c>
      <c r="G68" s="224"/>
      <c r="H68" s="256"/>
      <c r="I68" s="119">
        <f>G68+H68</f>
        <v>0</v>
      </c>
      <c r="J68" s="256"/>
      <c r="K68" s="55"/>
      <c r="L68" s="119">
        <f>J68+K68</f>
        <v>0</v>
      </c>
      <c r="M68" s="319"/>
      <c r="N68" s="55"/>
      <c r="O68" s="119">
        <f>M68+N68</f>
        <v>0</v>
      </c>
      <c r="P68" s="110"/>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v>0</v>
      </c>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v>0</v>
      </c>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v>0</v>
      </c>
      <c r="E72" s="446"/>
      <c r="F72" s="404">
        <f t="shared" si="62"/>
        <v>0</v>
      </c>
      <c r="G72" s="225"/>
      <c r="H72" s="257"/>
      <c r="I72" s="114">
        <f t="shared" si="63"/>
        <v>0</v>
      </c>
      <c r="J72" s="257"/>
      <c r="K72" s="60"/>
      <c r="L72" s="114">
        <f t="shared" si="64"/>
        <v>0</v>
      </c>
      <c r="M72" s="320"/>
      <c r="N72" s="60"/>
      <c r="O72" s="114">
        <f t="shared" si="65"/>
        <v>0</v>
      </c>
      <c r="P72" s="111"/>
    </row>
    <row r="73" spans="1:16" ht="36" hidden="1" x14ac:dyDescent="0.25">
      <c r="A73" s="38">
        <v>1227</v>
      </c>
      <c r="B73" s="57" t="s">
        <v>64</v>
      </c>
      <c r="C73" s="58">
        <f t="shared" si="4"/>
        <v>0</v>
      </c>
      <c r="D73" s="225">
        <v>0</v>
      </c>
      <c r="E73" s="446"/>
      <c r="F73" s="404">
        <f t="shared" si="62"/>
        <v>0</v>
      </c>
      <c r="G73" s="225"/>
      <c r="H73" s="257"/>
      <c r="I73" s="114">
        <f t="shared" si="63"/>
        <v>0</v>
      </c>
      <c r="J73" s="257"/>
      <c r="K73" s="60"/>
      <c r="L73" s="114">
        <f t="shared" si="64"/>
        <v>0</v>
      </c>
      <c r="M73" s="320"/>
      <c r="N73" s="60"/>
      <c r="O73" s="114">
        <f t="shared" si="65"/>
        <v>0</v>
      </c>
      <c r="P73" s="111"/>
    </row>
    <row r="74" spans="1:16" ht="48" hidden="1" x14ac:dyDescent="0.25">
      <c r="A74" s="38">
        <v>1228</v>
      </c>
      <c r="B74" s="57" t="s">
        <v>298</v>
      </c>
      <c r="C74" s="58">
        <f t="shared" si="4"/>
        <v>0</v>
      </c>
      <c r="D74" s="225">
        <v>0</v>
      </c>
      <c r="E74" s="446"/>
      <c r="F74" s="404">
        <f t="shared" si="62"/>
        <v>0</v>
      </c>
      <c r="G74" s="225"/>
      <c r="H74" s="257"/>
      <c r="I74" s="114">
        <f t="shared" si="63"/>
        <v>0</v>
      </c>
      <c r="J74" s="257"/>
      <c r="K74" s="60"/>
      <c r="L74" s="114">
        <f t="shared" si="64"/>
        <v>0</v>
      </c>
      <c r="M74" s="320"/>
      <c r="N74" s="60"/>
      <c r="O74" s="114">
        <f t="shared" si="65"/>
        <v>0</v>
      </c>
      <c r="P74" s="111"/>
    </row>
    <row r="75" spans="1:16" hidden="1" x14ac:dyDescent="0.25">
      <c r="A75" s="101">
        <v>2000</v>
      </c>
      <c r="B75" s="101" t="s">
        <v>65</v>
      </c>
      <c r="C75" s="102">
        <f t="shared" si="4"/>
        <v>0</v>
      </c>
      <c r="D75" s="222">
        <f>SUM(D76,D83,D130,D164,D165,D172)</f>
        <v>0</v>
      </c>
      <c r="E75" s="439">
        <f t="shared" ref="E75:F75" si="66">SUM(E76,E83,E130,E164,E165,E172)</f>
        <v>0</v>
      </c>
      <c r="F75" s="440">
        <f t="shared" si="66"/>
        <v>0</v>
      </c>
      <c r="G75" s="222">
        <f>SUM(G76,G83,G130,G164,G165,G172)</f>
        <v>0</v>
      </c>
      <c r="H75" s="255">
        <f t="shared" ref="H75:I75" si="67">SUM(H76,H83,H130,H164,H165,H172)</f>
        <v>0</v>
      </c>
      <c r="I75" s="104">
        <f t="shared" si="67"/>
        <v>0</v>
      </c>
      <c r="J75" s="255">
        <f>SUM(J76,J83,J130,J164,J165,J172)</f>
        <v>0</v>
      </c>
      <c r="K75" s="103">
        <f t="shared" ref="K75:L75" si="68">SUM(K76,K83,K130,K164,K165,K172)</f>
        <v>0</v>
      </c>
      <c r="L75" s="104">
        <f t="shared" si="68"/>
        <v>0</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v>0</v>
      </c>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v>0</v>
      </c>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v>0</v>
      </c>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v>0</v>
      </c>
      <c r="E82" s="446"/>
      <c r="F82" s="404">
        <f t="shared" si="86"/>
        <v>0</v>
      </c>
      <c r="G82" s="225"/>
      <c r="H82" s="257"/>
      <c r="I82" s="114">
        <f t="shared" si="87"/>
        <v>0</v>
      </c>
      <c r="J82" s="257"/>
      <c r="K82" s="60"/>
      <c r="L82" s="114">
        <f t="shared" si="88"/>
        <v>0</v>
      </c>
      <c r="M82" s="320"/>
      <c r="N82" s="60"/>
      <c r="O82" s="114">
        <f t="shared" si="89"/>
        <v>0</v>
      </c>
      <c r="P82" s="111"/>
    </row>
    <row r="83" spans="1:16" hidden="1" x14ac:dyDescent="0.25">
      <c r="A83" s="45">
        <v>2200</v>
      </c>
      <c r="B83" s="105" t="s">
        <v>71</v>
      </c>
      <c r="C83" s="46">
        <f t="shared" si="4"/>
        <v>0</v>
      </c>
      <c r="D83" s="223">
        <f>SUM(D84,D89,D95,D103,D112,D116,D122,D128)</f>
        <v>0</v>
      </c>
      <c r="E83" s="441">
        <f t="shared" ref="E83:F83" si="90">SUM(E84,E89,E95,E103,E112,E116,E122,E128)</f>
        <v>0</v>
      </c>
      <c r="F83" s="408">
        <f t="shared" si="90"/>
        <v>0</v>
      </c>
      <c r="G83" s="223">
        <f>SUM(G84,G89,G95,G103,G112,G116,G122,G128)</f>
        <v>0</v>
      </c>
      <c r="H83" s="106">
        <f t="shared" ref="H83:I83" si="91">SUM(H84,H89,H95,H103,H112,H116,H122,H128)</f>
        <v>0</v>
      </c>
      <c r="I83" s="117">
        <f t="shared" si="91"/>
        <v>0</v>
      </c>
      <c r="J83" s="106">
        <f>SUM(J84,J89,J95,J103,J112,J116,J122,J128)</f>
        <v>0</v>
      </c>
      <c r="K83" s="50">
        <f t="shared" ref="K83:L83" si="92">SUM(K84,K89,K95,K103,K112,K116,K122,K128)</f>
        <v>0</v>
      </c>
      <c r="L83" s="117">
        <f t="shared" si="92"/>
        <v>0</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v>0</v>
      </c>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hidden="1" x14ac:dyDescent="0.25">
      <c r="A86" s="38">
        <v>2212</v>
      </c>
      <c r="B86" s="57" t="s">
        <v>74</v>
      </c>
      <c r="C86" s="58">
        <f t="shared" si="98"/>
        <v>0</v>
      </c>
      <c r="D86" s="225">
        <v>0</v>
      </c>
      <c r="E86" s="446"/>
      <c r="F86" s="404">
        <f t="shared" si="99"/>
        <v>0</v>
      </c>
      <c r="G86" s="225"/>
      <c r="H86" s="257"/>
      <c r="I86" s="114">
        <f t="shared" si="100"/>
        <v>0</v>
      </c>
      <c r="J86" s="257"/>
      <c r="K86" s="60"/>
      <c r="L86" s="114">
        <f t="shared" si="101"/>
        <v>0</v>
      </c>
      <c r="M86" s="320"/>
      <c r="N86" s="60"/>
      <c r="O86" s="114">
        <f t="shared" si="102"/>
        <v>0</v>
      </c>
      <c r="P86" s="111"/>
    </row>
    <row r="87" spans="1:16" ht="24" hidden="1" x14ac:dyDescent="0.25">
      <c r="A87" s="38">
        <v>2214</v>
      </c>
      <c r="B87" s="57" t="s">
        <v>75</v>
      </c>
      <c r="C87" s="58">
        <f t="shared" si="98"/>
        <v>0</v>
      </c>
      <c r="D87" s="225">
        <v>0</v>
      </c>
      <c r="E87" s="446"/>
      <c r="F87" s="404">
        <f t="shared" si="99"/>
        <v>0</v>
      </c>
      <c r="G87" s="225"/>
      <c r="H87" s="257"/>
      <c r="I87" s="114">
        <f t="shared" si="100"/>
        <v>0</v>
      </c>
      <c r="J87" s="257"/>
      <c r="K87" s="60"/>
      <c r="L87" s="114">
        <f t="shared" si="101"/>
        <v>0</v>
      </c>
      <c r="M87" s="320"/>
      <c r="N87" s="60"/>
      <c r="O87" s="114">
        <f t="shared" si="102"/>
        <v>0</v>
      </c>
      <c r="P87" s="111"/>
    </row>
    <row r="88" spans="1:16" hidden="1" x14ac:dyDescent="0.25">
      <c r="A88" s="38">
        <v>2219</v>
      </c>
      <c r="B88" s="57" t="s">
        <v>76</v>
      </c>
      <c r="C88" s="58">
        <f t="shared" si="98"/>
        <v>0</v>
      </c>
      <c r="D88" s="225">
        <v>0</v>
      </c>
      <c r="E88" s="446"/>
      <c r="F88" s="404">
        <f t="shared" si="99"/>
        <v>0</v>
      </c>
      <c r="G88" s="225"/>
      <c r="H88" s="257"/>
      <c r="I88" s="114">
        <f t="shared" si="100"/>
        <v>0</v>
      </c>
      <c r="J88" s="257"/>
      <c r="K88" s="60"/>
      <c r="L88" s="114">
        <f t="shared" si="101"/>
        <v>0</v>
      </c>
      <c r="M88" s="320"/>
      <c r="N88" s="60"/>
      <c r="O88" s="114">
        <f t="shared" si="102"/>
        <v>0</v>
      </c>
      <c r="P88" s="111"/>
    </row>
    <row r="89" spans="1:16" ht="24" hidden="1" x14ac:dyDescent="0.25">
      <c r="A89" s="112">
        <v>2220</v>
      </c>
      <c r="B89" s="57" t="s">
        <v>77</v>
      </c>
      <c r="C89" s="58">
        <f t="shared" si="98"/>
        <v>0</v>
      </c>
      <c r="D89" s="226">
        <f>SUM(D90:D94)</f>
        <v>0</v>
      </c>
      <c r="E89" s="447">
        <f t="shared" ref="E89:F89" si="103">SUM(E90:E94)</f>
        <v>0</v>
      </c>
      <c r="F89" s="404">
        <f t="shared" si="103"/>
        <v>0</v>
      </c>
      <c r="G89" s="226">
        <f>SUM(G90:G94)</f>
        <v>0</v>
      </c>
      <c r="H89" s="120">
        <f t="shared" ref="H89:I89" si="104">SUM(H90:H94)</f>
        <v>0</v>
      </c>
      <c r="I89" s="114">
        <f t="shared" si="104"/>
        <v>0</v>
      </c>
      <c r="J89" s="120">
        <f>SUM(J90:J94)</f>
        <v>0</v>
      </c>
      <c r="K89" s="113">
        <f t="shared" ref="K89:L89" si="105">SUM(K90:K94)</f>
        <v>0</v>
      </c>
      <c r="L89" s="114">
        <f t="shared" si="105"/>
        <v>0</v>
      </c>
      <c r="M89" s="58">
        <f>SUM(M90:M94)</f>
        <v>0</v>
      </c>
      <c r="N89" s="113">
        <f t="shared" ref="N89:O89" si="106">SUM(N90:N94)</f>
        <v>0</v>
      </c>
      <c r="O89" s="114">
        <f t="shared" si="106"/>
        <v>0</v>
      </c>
      <c r="P89" s="111"/>
    </row>
    <row r="90" spans="1:16" ht="24" hidden="1" x14ac:dyDescent="0.25">
      <c r="A90" s="38">
        <v>2221</v>
      </c>
      <c r="B90" s="57" t="s">
        <v>289</v>
      </c>
      <c r="C90" s="58">
        <f t="shared" si="98"/>
        <v>0</v>
      </c>
      <c r="D90" s="225">
        <v>0</v>
      </c>
      <c r="E90" s="446"/>
      <c r="F90" s="404">
        <f t="shared" ref="F90:F94" si="107">D90+E90</f>
        <v>0</v>
      </c>
      <c r="G90" s="225"/>
      <c r="H90" s="257"/>
      <c r="I90" s="114">
        <f t="shared" ref="I90:I94" si="108">G90+H90</f>
        <v>0</v>
      </c>
      <c r="J90" s="257"/>
      <c r="K90" s="60"/>
      <c r="L90" s="114">
        <f t="shared" ref="L90:L94" si="109">J90+K90</f>
        <v>0</v>
      </c>
      <c r="M90" s="320"/>
      <c r="N90" s="60"/>
      <c r="O90" s="114">
        <f t="shared" ref="O90:O94" si="110">M90+N90</f>
        <v>0</v>
      </c>
      <c r="P90" s="111"/>
    </row>
    <row r="91" spans="1:16" hidden="1" x14ac:dyDescent="0.25">
      <c r="A91" s="38">
        <v>2222</v>
      </c>
      <c r="B91" s="57" t="s">
        <v>78</v>
      </c>
      <c r="C91" s="58">
        <f t="shared" si="98"/>
        <v>0</v>
      </c>
      <c r="D91" s="225">
        <v>0</v>
      </c>
      <c r="E91" s="446"/>
      <c r="F91" s="404">
        <f t="shared" si="107"/>
        <v>0</v>
      </c>
      <c r="G91" s="225"/>
      <c r="H91" s="257"/>
      <c r="I91" s="114">
        <f t="shared" si="108"/>
        <v>0</v>
      </c>
      <c r="J91" s="257"/>
      <c r="K91" s="60"/>
      <c r="L91" s="114">
        <f t="shared" si="109"/>
        <v>0</v>
      </c>
      <c r="M91" s="320"/>
      <c r="N91" s="60"/>
      <c r="O91" s="114">
        <f t="shared" si="110"/>
        <v>0</v>
      </c>
      <c r="P91" s="111"/>
    </row>
    <row r="92" spans="1:16" hidden="1" x14ac:dyDescent="0.25">
      <c r="A92" s="38">
        <v>2223</v>
      </c>
      <c r="B92" s="57" t="s">
        <v>79</v>
      </c>
      <c r="C92" s="58">
        <f t="shared" si="98"/>
        <v>0</v>
      </c>
      <c r="D92" s="225">
        <v>0</v>
      </c>
      <c r="E92" s="446"/>
      <c r="F92" s="404">
        <f t="shared" si="107"/>
        <v>0</v>
      </c>
      <c r="G92" s="225"/>
      <c r="H92" s="257"/>
      <c r="I92" s="114">
        <f t="shared" si="108"/>
        <v>0</v>
      </c>
      <c r="J92" s="257"/>
      <c r="K92" s="60"/>
      <c r="L92" s="114">
        <f t="shared" si="109"/>
        <v>0</v>
      </c>
      <c r="M92" s="320"/>
      <c r="N92" s="60"/>
      <c r="O92" s="114">
        <f t="shared" si="110"/>
        <v>0</v>
      </c>
      <c r="P92" s="111"/>
    </row>
    <row r="93" spans="1:16" ht="48" hidden="1" x14ac:dyDescent="0.25">
      <c r="A93" s="38">
        <v>2224</v>
      </c>
      <c r="B93" s="57" t="s">
        <v>299</v>
      </c>
      <c r="C93" s="58">
        <f t="shared" si="98"/>
        <v>0</v>
      </c>
      <c r="D93" s="225">
        <v>0</v>
      </c>
      <c r="E93" s="446"/>
      <c r="F93" s="404">
        <f t="shared" si="107"/>
        <v>0</v>
      </c>
      <c r="G93" s="225"/>
      <c r="H93" s="257"/>
      <c r="I93" s="114">
        <f t="shared" si="108"/>
        <v>0</v>
      </c>
      <c r="J93" s="257"/>
      <c r="K93" s="60"/>
      <c r="L93" s="114">
        <f t="shared" si="109"/>
        <v>0</v>
      </c>
      <c r="M93" s="320"/>
      <c r="N93" s="60"/>
      <c r="O93" s="114">
        <f t="shared" si="110"/>
        <v>0</v>
      </c>
      <c r="P93" s="111"/>
    </row>
    <row r="94" spans="1:16" ht="24" hidden="1" x14ac:dyDescent="0.25">
      <c r="A94" s="38">
        <v>2229</v>
      </c>
      <c r="B94" s="57" t="s">
        <v>80</v>
      </c>
      <c r="C94" s="58">
        <f t="shared" si="98"/>
        <v>0</v>
      </c>
      <c r="D94" s="225">
        <v>0</v>
      </c>
      <c r="E94" s="446"/>
      <c r="F94" s="404">
        <f t="shared" si="107"/>
        <v>0</v>
      </c>
      <c r="G94" s="225"/>
      <c r="H94" s="257"/>
      <c r="I94" s="114">
        <f t="shared" si="108"/>
        <v>0</v>
      </c>
      <c r="J94" s="257"/>
      <c r="K94" s="60"/>
      <c r="L94" s="114">
        <f t="shared" si="109"/>
        <v>0</v>
      </c>
      <c r="M94" s="320"/>
      <c r="N94" s="60"/>
      <c r="O94" s="114">
        <f t="shared" si="110"/>
        <v>0</v>
      </c>
      <c r="P94" s="111"/>
    </row>
    <row r="95" spans="1:16" ht="36" hidden="1" x14ac:dyDescent="0.25">
      <c r="A95" s="112">
        <v>2230</v>
      </c>
      <c r="B95" s="57" t="s">
        <v>81</v>
      </c>
      <c r="C95" s="58">
        <f t="shared" si="98"/>
        <v>0</v>
      </c>
      <c r="D95" s="226">
        <f>SUM(D96:D102)</f>
        <v>0</v>
      </c>
      <c r="E95" s="447">
        <f t="shared" ref="E95:F95" si="111">SUM(E96:E102)</f>
        <v>0</v>
      </c>
      <c r="F95" s="404">
        <f t="shared" si="111"/>
        <v>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v>0</v>
      </c>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v>0</v>
      </c>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v>0</v>
      </c>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v>0</v>
      </c>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v>0</v>
      </c>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v>0</v>
      </c>
      <c r="E101" s="446"/>
      <c r="F101" s="404">
        <f t="shared" si="115"/>
        <v>0</v>
      </c>
      <c r="G101" s="225"/>
      <c r="H101" s="257"/>
      <c r="I101" s="114">
        <f t="shared" si="116"/>
        <v>0</v>
      </c>
      <c r="J101" s="257"/>
      <c r="K101" s="60"/>
      <c r="L101" s="114">
        <f t="shared" si="117"/>
        <v>0</v>
      </c>
      <c r="M101" s="320"/>
      <c r="N101" s="60"/>
      <c r="O101" s="114">
        <f t="shared" si="118"/>
        <v>0</v>
      </c>
      <c r="P101" s="111"/>
    </row>
    <row r="102" spans="1:16" ht="24" hidden="1" x14ac:dyDescent="0.25">
      <c r="A102" s="38">
        <v>2239</v>
      </c>
      <c r="B102" s="57" t="s">
        <v>88</v>
      </c>
      <c r="C102" s="58">
        <f t="shared" si="98"/>
        <v>0</v>
      </c>
      <c r="D102" s="225">
        <v>0</v>
      </c>
      <c r="E102" s="446"/>
      <c r="F102" s="404">
        <f t="shared" si="115"/>
        <v>0</v>
      </c>
      <c r="G102" s="225"/>
      <c r="H102" s="257"/>
      <c r="I102" s="114">
        <f t="shared" si="116"/>
        <v>0</v>
      </c>
      <c r="J102" s="257"/>
      <c r="K102" s="60"/>
      <c r="L102" s="114">
        <f t="shared" si="117"/>
        <v>0</v>
      </c>
      <c r="M102" s="320"/>
      <c r="N102" s="60"/>
      <c r="O102" s="114">
        <f t="shared" si="118"/>
        <v>0</v>
      </c>
      <c r="P102" s="111"/>
    </row>
    <row r="103" spans="1:16" ht="36" hidden="1" x14ac:dyDescent="0.25">
      <c r="A103" s="112">
        <v>2240</v>
      </c>
      <c r="B103" s="57" t="s">
        <v>89</v>
      </c>
      <c r="C103" s="58">
        <f t="shared" si="98"/>
        <v>0</v>
      </c>
      <c r="D103" s="226">
        <f>SUM(D104:D111)</f>
        <v>0</v>
      </c>
      <c r="E103" s="447">
        <f t="shared" ref="E103:F103" si="119">SUM(E104:E111)</f>
        <v>0</v>
      </c>
      <c r="F103" s="404">
        <f t="shared" si="119"/>
        <v>0</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v>0</v>
      </c>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v>0</v>
      </c>
      <c r="E105" s="446"/>
      <c r="F105" s="404">
        <f t="shared" si="123"/>
        <v>0</v>
      </c>
      <c r="G105" s="225"/>
      <c r="H105" s="257"/>
      <c r="I105" s="114">
        <f t="shared" si="124"/>
        <v>0</v>
      </c>
      <c r="J105" s="257"/>
      <c r="K105" s="60"/>
      <c r="L105" s="114">
        <f t="shared" si="125"/>
        <v>0</v>
      </c>
      <c r="M105" s="320"/>
      <c r="N105" s="60"/>
      <c r="O105" s="114">
        <f t="shared" si="126"/>
        <v>0</v>
      </c>
      <c r="P105" s="111"/>
    </row>
    <row r="106" spans="1:16" ht="24" hidden="1" x14ac:dyDescent="0.25">
      <c r="A106" s="38">
        <v>2243</v>
      </c>
      <c r="B106" s="57" t="s">
        <v>92</v>
      </c>
      <c r="C106" s="58">
        <f t="shared" si="98"/>
        <v>0</v>
      </c>
      <c r="D106" s="225">
        <v>0</v>
      </c>
      <c r="E106" s="446"/>
      <c r="F106" s="404">
        <f t="shared" si="123"/>
        <v>0</v>
      </c>
      <c r="G106" s="225"/>
      <c r="H106" s="257"/>
      <c r="I106" s="114">
        <f t="shared" si="124"/>
        <v>0</v>
      </c>
      <c r="J106" s="257"/>
      <c r="K106" s="60"/>
      <c r="L106" s="114">
        <f t="shared" si="125"/>
        <v>0</v>
      </c>
      <c r="M106" s="320"/>
      <c r="N106" s="60"/>
      <c r="O106" s="114">
        <f t="shared" si="126"/>
        <v>0</v>
      </c>
      <c r="P106" s="111"/>
    </row>
    <row r="107" spans="1:16" hidden="1" x14ac:dyDescent="0.25">
      <c r="A107" s="38">
        <v>2244</v>
      </c>
      <c r="B107" s="57" t="s">
        <v>93</v>
      </c>
      <c r="C107" s="58">
        <f t="shared" si="98"/>
        <v>0</v>
      </c>
      <c r="D107" s="225">
        <v>0</v>
      </c>
      <c r="E107" s="446"/>
      <c r="F107" s="404">
        <f t="shared" si="123"/>
        <v>0</v>
      </c>
      <c r="G107" s="225"/>
      <c r="H107" s="257"/>
      <c r="I107" s="114">
        <f t="shared" si="124"/>
        <v>0</v>
      </c>
      <c r="J107" s="257"/>
      <c r="K107" s="60"/>
      <c r="L107" s="114">
        <f t="shared" si="125"/>
        <v>0</v>
      </c>
      <c r="M107" s="320"/>
      <c r="N107" s="60"/>
      <c r="O107" s="114">
        <f t="shared" si="126"/>
        <v>0</v>
      </c>
      <c r="P107" s="111"/>
    </row>
    <row r="108" spans="1:16" ht="24" hidden="1" x14ac:dyDescent="0.25">
      <c r="A108" s="38">
        <v>2246</v>
      </c>
      <c r="B108" s="57" t="s">
        <v>94</v>
      </c>
      <c r="C108" s="58">
        <f t="shared" si="98"/>
        <v>0</v>
      </c>
      <c r="D108" s="225">
        <v>0</v>
      </c>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v>0</v>
      </c>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v>0</v>
      </c>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5">
      <c r="A111" s="38">
        <v>2249</v>
      </c>
      <c r="B111" s="57" t="s">
        <v>96</v>
      </c>
      <c r="C111" s="58">
        <f t="shared" si="98"/>
        <v>0</v>
      </c>
      <c r="D111" s="225">
        <v>0</v>
      </c>
      <c r="E111" s="446"/>
      <c r="F111" s="404">
        <f t="shared" si="123"/>
        <v>0</v>
      </c>
      <c r="G111" s="225"/>
      <c r="H111" s="257"/>
      <c r="I111" s="114">
        <f t="shared" si="124"/>
        <v>0</v>
      </c>
      <c r="J111" s="257"/>
      <c r="K111" s="60"/>
      <c r="L111" s="114">
        <f t="shared" si="125"/>
        <v>0</v>
      </c>
      <c r="M111" s="320"/>
      <c r="N111" s="60"/>
      <c r="O111" s="114">
        <f t="shared" si="126"/>
        <v>0</v>
      </c>
      <c r="P111" s="111"/>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v>0</v>
      </c>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v>0</v>
      </c>
      <c r="E114" s="446"/>
      <c r="F114" s="404">
        <f t="shared" si="131"/>
        <v>0</v>
      </c>
      <c r="G114" s="225"/>
      <c r="H114" s="257"/>
      <c r="I114" s="114">
        <f t="shared" si="132"/>
        <v>0</v>
      </c>
      <c r="J114" s="257"/>
      <c r="K114" s="60"/>
      <c r="L114" s="114">
        <f t="shared" si="133"/>
        <v>0</v>
      </c>
      <c r="M114" s="320"/>
      <c r="N114" s="60"/>
      <c r="O114" s="114">
        <f t="shared" si="134"/>
        <v>0</v>
      </c>
      <c r="P114" s="111"/>
    </row>
    <row r="115" spans="1:16" ht="24" hidden="1" x14ac:dyDescent="0.25">
      <c r="A115" s="38">
        <v>2259</v>
      </c>
      <c r="B115" s="57" t="s">
        <v>100</v>
      </c>
      <c r="C115" s="58">
        <f t="shared" si="98"/>
        <v>0</v>
      </c>
      <c r="D115" s="225">
        <v>0</v>
      </c>
      <c r="E115" s="446"/>
      <c r="F115" s="404">
        <f t="shared" si="131"/>
        <v>0</v>
      </c>
      <c r="G115" s="225"/>
      <c r="H115" s="257"/>
      <c r="I115" s="114">
        <f t="shared" si="132"/>
        <v>0</v>
      </c>
      <c r="J115" s="257"/>
      <c r="K115" s="60"/>
      <c r="L115" s="114">
        <f t="shared" si="133"/>
        <v>0</v>
      </c>
      <c r="M115" s="320"/>
      <c r="N115" s="60"/>
      <c r="O115" s="114">
        <f t="shared" si="134"/>
        <v>0</v>
      </c>
      <c r="P115" s="111"/>
    </row>
    <row r="116" spans="1:16" hidden="1" x14ac:dyDescent="0.25">
      <c r="A116" s="112">
        <v>2260</v>
      </c>
      <c r="B116" s="57" t="s">
        <v>101</v>
      </c>
      <c r="C116" s="58">
        <f t="shared" si="98"/>
        <v>0</v>
      </c>
      <c r="D116" s="226">
        <f>SUM(D117:D121)</f>
        <v>0</v>
      </c>
      <c r="E116" s="447">
        <f t="shared" ref="E116:F116" si="135">SUM(E117:E121)</f>
        <v>0</v>
      </c>
      <c r="F116" s="404">
        <f t="shared" si="135"/>
        <v>0</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v>0</v>
      </c>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v>0</v>
      </c>
      <c r="E118" s="446"/>
      <c r="F118" s="404">
        <f t="shared" si="139"/>
        <v>0</v>
      </c>
      <c r="G118" s="225"/>
      <c r="H118" s="257"/>
      <c r="I118" s="114">
        <f t="shared" si="140"/>
        <v>0</v>
      </c>
      <c r="J118" s="257"/>
      <c r="K118" s="60"/>
      <c r="L118" s="114">
        <f t="shared" si="141"/>
        <v>0</v>
      </c>
      <c r="M118" s="320"/>
      <c r="N118" s="60"/>
      <c r="O118" s="114">
        <f t="shared" si="142"/>
        <v>0</v>
      </c>
      <c r="P118" s="111"/>
    </row>
    <row r="119" spans="1:16" hidden="1" x14ac:dyDescent="0.25">
      <c r="A119" s="38">
        <v>2263</v>
      </c>
      <c r="B119" s="57" t="s">
        <v>104</v>
      </c>
      <c r="C119" s="58">
        <f t="shared" si="98"/>
        <v>0</v>
      </c>
      <c r="D119" s="225">
        <v>0</v>
      </c>
      <c r="E119" s="446"/>
      <c r="F119" s="404">
        <f t="shared" si="139"/>
        <v>0</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v>0</v>
      </c>
      <c r="E120" s="446"/>
      <c r="F120" s="404">
        <f t="shared" si="139"/>
        <v>0</v>
      </c>
      <c r="G120" s="225"/>
      <c r="H120" s="257"/>
      <c r="I120" s="114">
        <f t="shared" si="140"/>
        <v>0</v>
      </c>
      <c r="J120" s="257"/>
      <c r="K120" s="60"/>
      <c r="L120" s="114">
        <f t="shared" si="141"/>
        <v>0</v>
      </c>
      <c r="M120" s="320"/>
      <c r="N120" s="60"/>
      <c r="O120" s="114">
        <f t="shared" si="142"/>
        <v>0</v>
      </c>
      <c r="P120" s="111"/>
    </row>
    <row r="121" spans="1:16" hidden="1" x14ac:dyDescent="0.25">
      <c r="A121" s="38">
        <v>2269</v>
      </c>
      <c r="B121" s="57" t="s">
        <v>106</v>
      </c>
      <c r="C121" s="58">
        <f t="shared" si="98"/>
        <v>0</v>
      </c>
      <c r="D121" s="225">
        <v>0</v>
      </c>
      <c r="E121" s="446"/>
      <c r="F121" s="404">
        <f t="shared" si="139"/>
        <v>0</v>
      </c>
      <c r="G121" s="225"/>
      <c r="H121" s="257"/>
      <c r="I121" s="114">
        <f t="shared" si="140"/>
        <v>0</v>
      </c>
      <c r="J121" s="257"/>
      <c r="K121" s="60"/>
      <c r="L121" s="114">
        <f t="shared" si="141"/>
        <v>0</v>
      </c>
      <c r="M121" s="320"/>
      <c r="N121" s="60"/>
      <c r="O121" s="114">
        <f t="shared" si="142"/>
        <v>0</v>
      </c>
      <c r="P121" s="111"/>
    </row>
    <row r="122" spans="1:16" hidden="1" x14ac:dyDescent="0.25">
      <c r="A122" s="112">
        <v>2270</v>
      </c>
      <c r="B122" s="57" t="s">
        <v>107</v>
      </c>
      <c r="C122" s="58">
        <f t="shared" si="98"/>
        <v>0</v>
      </c>
      <c r="D122" s="226">
        <f>SUM(D123:D127)</f>
        <v>0</v>
      </c>
      <c r="E122" s="447">
        <f t="shared" ref="E122:F122" si="143">SUM(E123:E127)</f>
        <v>0</v>
      </c>
      <c r="F122" s="404">
        <f t="shared" si="143"/>
        <v>0</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v>0</v>
      </c>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v>0</v>
      </c>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5">
      <c r="A125" s="38">
        <v>2275</v>
      </c>
      <c r="B125" s="57" t="s">
        <v>109</v>
      </c>
      <c r="C125" s="58">
        <f t="shared" si="98"/>
        <v>0</v>
      </c>
      <c r="D125" s="225">
        <v>0</v>
      </c>
      <c r="E125" s="446"/>
      <c r="F125" s="404">
        <f t="shared" si="147"/>
        <v>0</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v>0</v>
      </c>
      <c r="E126" s="446"/>
      <c r="F126" s="404">
        <f t="shared" si="147"/>
        <v>0</v>
      </c>
      <c r="G126" s="225"/>
      <c r="H126" s="257"/>
      <c r="I126" s="114">
        <f t="shared" si="148"/>
        <v>0</v>
      </c>
      <c r="J126" s="257"/>
      <c r="K126" s="60"/>
      <c r="L126" s="114">
        <f t="shared" si="149"/>
        <v>0</v>
      </c>
      <c r="M126" s="320"/>
      <c r="N126" s="60"/>
      <c r="O126" s="114">
        <f t="shared" si="150"/>
        <v>0</v>
      </c>
      <c r="P126" s="111"/>
    </row>
    <row r="127" spans="1:16" ht="24" hidden="1" x14ac:dyDescent="0.25">
      <c r="A127" s="38">
        <v>2279</v>
      </c>
      <c r="B127" s="57" t="s">
        <v>111</v>
      </c>
      <c r="C127" s="58">
        <f t="shared" si="98"/>
        <v>0</v>
      </c>
      <c r="D127" s="225">
        <v>0</v>
      </c>
      <c r="E127" s="446"/>
      <c r="F127" s="404">
        <f t="shared" si="147"/>
        <v>0</v>
      </c>
      <c r="G127" s="225"/>
      <c r="H127" s="257"/>
      <c r="I127" s="114">
        <f t="shared" si="148"/>
        <v>0</v>
      </c>
      <c r="J127" s="257"/>
      <c r="K127" s="60"/>
      <c r="L127" s="114">
        <f t="shared" si="149"/>
        <v>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v>0</v>
      </c>
      <c r="E129" s="446"/>
      <c r="F129" s="404">
        <f>D129+E129</f>
        <v>0</v>
      </c>
      <c r="G129" s="225"/>
      <c r="H129" s="257"/>
      <c r="I129" s="114">
        <f>G129+H129</f>
        <v>0</v>
      </c>
      <c r="J129" s="257"/>
      <c r="K129" s="60"/>
      <c r="L129" s="114">
        <f>J129+K129</f>
        <v>0</v>
      </c>
      <c r="M129" s="320"/>
      <c r="N129" s="60"/>
      <c r="O129" s="114">
        <f>M129+N129</f>
        <v>0</v>
      </c>
      <c r="P129" s="111"/>
    </row>
    <row r="130" spans="1:16" ht="38.25" hidden="1" customHeight="1" x14ac:dyDescent="0.25">
      <c r="A130" s="45">
        <v>2300</v>
      </c>
      <c r="B130" s="105" t="s">
        <v>113</v>
      </c>
      <c r="C130" s="46">
        <f t="shared" si="98"/>
        <v>0</v>
      </c>
      <c r="D130" s="223">
        <f>SUM(D131,D136,D140,D141,D144,D151,D159,D160,D163)</f>
        <v>0</v>
      </c>
      <c r="E130" s="441">
        <f t="shared" ref="E130:F130" si="152">SUM(E131,E136,E140,E141,E144,E151,E159,E160,E163)</f>
        <v>0</v>
      </c>
      <c r="F130" s="408">
        <f t="shared" si="152"/>
        <v>0</v>
      </c>
      <c r="G130" s="223">
        <f>SUM(G131,G136,G140,G141,G144,G151,G159,G160,G163)</f>
        <v>0</v>
      </c>
      <c r="H130" s="106">
        <f t="shared" ref="H130:I130" si="153">SUM(H131,H136,H140,H141,H144,H151,H159,H160,H163)</f>
        <v>0</v>
      </c>
      <c r="I130" s="117">
        <f t="shared" si="153"/>
        <v>0</v>
      </c>
      <c r="J130" s="106">
        <f>SUM(J131,J136,J140,J141,J144,J151,J159,J160,J163)</f>
        <v>0</v>
      </c>
      <c r="K130" s="50">
        <f t="shared" ref="K130:L130" si="154">SUM(K131,K136,K140,K141,K144,K151,K159,K160,K163)</f>
        <v>0</v>
      </c>
      <c r="L130" s="117">
        <f t="shared" si="154"/>
        <v>0</v>
      </c>
      <c r="M130" s="46">
        <f>SUM(M131,M136,M140,M141,M144,M151,M159,M160,M163)</f>
        <v>0</v>
      </c>
      <c r="N130" s="50">
        <f t="shared" ref="N130:O130" si="155">SUM(N131,N136,N140,N141,N144,N151,N159,N160,N163)</f>
        <v>0</v>
      </c>
      <c r="O130" s="117">
        <f t="shared" si="155"/>
        <v>0</v>
      </c>
      <c r="P130" s="122"/>
    </row>
    <row r="131" spans="1:16" ht="24" hidden="1" x14ac:dyDescent="0.25">
      <c r="A131" s="736">
        <v>2310</v>
      </c>
      <c r="B131" s="52" t="s">
        <v>114</v>
      </c>
      <c r="C131" s="53">
        <f t="shared" si="98"/>
        <v>0</v>
      </c>
      <c r="D131" s="228">
        <f t="shared" ref="D131:O131" si="156">SUM(D132:D135)</f>
        <v>0</v>
      </c>
      <c r="E131" s="449">
        <f t="shared" si="156"/>
        <v>0</v>
      </c>
      <c r="F131" s="445">
        <f t="shared" si="156"/>
        <v>0</v>
      </c>
      <c r="G131" s="228">
        <f t="shared" si="156"/>
        <v>0</v>
      </c>
      <c r="H131" s="259">
        <f t="shared" si="156"/>
        <v>0</v>
      </c>
      <c r="I131" s="119">
        <f t="shared" si="156"/>
        <v>0</v>
      </c>
      <c r="J131" s="259">
        <f t="shared" si="156"/>
        <v>0</v>
      </c>
      <c r="K131" s="118">
        <f t="shared" si="156"/>
        <v>0</v>
      </c>
      <c r="L131" s="119">
        <f t="shared" si="156"/>
        <v>0</v>
      </c>
      <c r="M131" s="53">
        <f t="shared" si="156"/>
        <v>0</v>
      </c>
      <c r="N131" s="118">
        <f t="shared" si="156"/>
        <v>0</v>
      </c>
      <c r="O131" s="119">
        <f t="shared" si="156"/>
        <v>0</v>
      </c>
      <c r="P131" s="110"/>
    </row>
    <row r="132" spans="1:16" hidden="1" x14ac:dyDescent="0.25">
      <c r="A132" s="38">
        <v>2311</v>
      </c>
      <c r="B132" s="57" t="s">
        <v>115</v>
      </c>
      <c r="C132" s="58">
        <f t="shared" si="98"/>
        <v>0</v>
      </c>
      <c r="D132" s="225">
        <v>0</v>
      </c>
      <c r="E132" s="446"/>
      <c r="F132" s="404">
        <f t="shared" ref="F132:F135" si="157">D132+E132</f>
        <v>0</v>
      </c>
      <c r="G132" s="225"/>
      <c r="H132" s="257"/>
      <c r="I132" s="114">
        <f t="shared" ref="I132:I135" si="158">G132+H132</f>
        <v>0</v>
      </c>
      <c r="J132" s="257"/>
      <c r="K132" s="60"/>
      <c r="L132" s="114">
        <f t="shared" ref="L132:L135" si="159">J132+K132</f>
        <v>0</v>
      </c>
      <c r="M132" s="320"/>
      <c r="N132" s="60"/>
      <c r="O132" s="114">
        <f t="shared" ref="O132:O135" si="160">M132+N132</f>
        <v>0</v>
      </c>
      <c r="P132" s="111"/>
    </row>
    <row r="133" spans="1:16" hidden="1" x14ac:dyDescent="0.25">
      <c r="A133" s="38">
        <v>2312</v>
      </c>
      <c r="B133" s="57" t="s">
        <v>116</v>
      </c>
      <c r="C133" s="58">
        <f t="shared" si="98"/>
        <v>0</v>
      </c>
      <c r="D133" s="225">
        <v>0</v>
      </c>
      <c r="E133" s="446"/>
      <c r="F133" s="404">
        <f t="shared" si="157"/>
        <v>0</v>
      </c>
      <c r="G133" s="225"/>
      <c r="H133" s="257"/>
      <c r="I133" s="114">
        <f t="shared" si="158"/>
        <v>0</v>
      </c>
      <c r="J133" s="257"/>
      <c r="K133" s="60"/>
      <c r="L133" s="114">
        <f t="shared" si="159"/>
        <v>0</v>
      </c>
      <c r="M133" s="320"/>
      <c r="N133" s="60"/>
      <c r="O133" s="114">
        <f t="shared" si="160"/>
        <v>0</v>
      </c>
      <c r="P133" s="111"/>
    </row>
    <row r="134" spans="1:16" hidden="1" x14ac:dyDescent="0.25">
      <c r="A134" s="38">
        <v>2313</v>
      </c>
      <c r="B134" s="57" t="s">
        <v>117</v>
      </c>
      <c r="C134" s="58">
        <f t="shared" si="98"/>
        <v>0</v>
      </c>
      <c r="D134" s="225">
        <v>0</v>
      </c>
      <c r="E134" s="446"/>
      <c r="F134" s="404">
        <f t="shared" si="157"/>
        <v>0</v>
      </c>
      <c r="G134" s="225"/>
      <c r="H134" s="257"/>
      <c r="I134" s="114">
        <f t="shared" si="158"/>
        <v>0</v>
      </c>
      <c r="J134" s="257"/>
      <c r="K134" s="60"/>
      <c r="L134" s="114">
        <f t="shared" si="159"/>
        <v>0</v>
      </c>
      <c r="M134" s="320"/>
      <c r="N134" s="60"/>
      <c r="O134" s="114">
        <f t="shared" si="160"/>
        <v>0</v>
      </c>
      <c r="P134" s="111"/>
    </row>
    <row r="135" spans="1:16" ht="36" hidden="1" customHeight="1" x14ac:dyDescent="0.25">
      <c r="A135" s="38">
        <v>2314</v>
      </c>
      <c r="B135" s="57" t="s">
        <v>291</v>
      </c>
      <c r="C135" s="58">
        <f t="shared" si="98"/>
        <v>0</v>
      </c>
      <c r="D135" s="225">
        <v>0</v>
      </c>
      <c r="E135" s="446"/>
      <c r="F135" s="404">
        <f t="shared" si="157"/>
        <v>0</v>
      </c>
      <c r="G135" s="225"/>
      <c r="H135" s="257"/>
      <c r="I135" s="114">
        <f t="shared" si="158"/>
        <v>0</v>
      </c>
      <c r="J135" s="257"/>
      <c r="K135" s="60"/>
      <c r="L135" s="114">
        <f t="shared" si="159"/>
        <v>0</v>
      </c>
      <c r="M135" s="320"/>
      <c r="N135" s="60"/>
      <c r="O135" s="114">
        <f t="shared" si="160"/>
        <v>0</v>
      </c>
      <c r="P135" s="111"/>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v>0</v>
      </c>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hidden="1" x14ac:dyDescent="0.25">
      <c r="A138" s="38">
        <v>2322</v>
      </c>
      <c r="B138" s="57" t="s">
        <v>120</v>
      </c>
      <c r="C138" s="58">
        <f t="shared" si="98"/>
        <v>0</v>
      </c>
      <c r="D138" s="225">
        <v>0</v>
      </c>
      <c r="E138" s="446"/>
      <c r="F138" s="404">
        <f t="shared" si="165"/>
        <v>0</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v>0</v>
      </c>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v>0</v>
      </c>
      <c r="E140" s="446"/>
      <c r="F140" s="404">
        <f t="shared" si="165"/>
        <v>0</v>
      </c>
      <c r="G140" s="225"/>
      <c r="H140" s="257"/>
      <c r="I140" s="114">
        <f t="shared" si="166"/>
        <v>0</v>
      </c>
      <c r="J140" s="257"/>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v>0</v>
      </c>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v>0</v>
      </c>
      <c r="E143" s="446"/>
      <c r="F143" s="404">
        <f t="shared" si="173"/>
        <v>0</v>
      </c>
      <c r="G143" s="225"/>
      <c r="H143" s="257"/>
      <c r="I143" s="114">
        <f t="shared" si="174"/>
        <v>0</v>
      </c>
      <c r="J143" s="257"/>
      <c r="K143" s="60"/>
      <c r="L143" s="114">
        <f t="shared" si="175"/>
        <v>0</v>
      </c>
      <c r="M143" s="320"/>
      <c r="N143" s="60"/>
      <c r="O143" s="114">
        <f t="shared" si="176"/>
        <v>0</v>
      </c>
      <c r="P143" s="111"/>
    </row>
    <row r="144" spans="1:16" ht="24" hidden="1" x14ac:dyDescent="0.25">
      <c r="A144" s="107">
        <v>2350</v>
      </c>
      <c r="B144" s="78" t="s">
        <v>125</v>
      </c>
      <c r="C144" s="84">
        <f t="shared" si="98"/>
        <v>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0</v>
      </c>
      <c r="K144" s="108">
        <f t="shared" ref="K144:L144" si="179">SUM(K145:K150)</f>
        <v>0</v>
      </c>
      <c r="L144" s="109">
        <f t="shared" si="179"/>
        <v>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v>0</v>
      </c>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hidden="1" x14ac:dyDescent="0.25">
      <c r="A146" s="38">
        <v>2352</v>
      </c>
      <c r="B146" s="57" t="s">
        <v>127</v>
      </c>
      <c r="C146" s="58">
        <f t="shared" si="98"/>
        <v>0</v>
      </c>
      <c r="D146" s="225">
        <v>0</v>
      </c>
      <c r="E146" s="446"/>
      <c r="F146" s="404">
        <f t="shared" si="181"/>
        <v>0</v>
      </c>
      <c r="G146" s="225"/>
      <c r="H146" s="257"/>
      <c r="I146" s="114">
        <f t="shared" si="182"/>
        <v>0</v>
      </c>
      <c r="J146" s="257"/>
      <c r="K146" s="60"/>
      <c r="L146" s="114">
        <f t="shared" si="183"/>
        <v>0</v>
      </c>
      <c r="M146" s="320"/>
      <c r="N146" s="60"/>
      <c r="O146" s="114">
        <f t="shared" si="184"/>
        <v>0</v>
      </c>
      <c r="P146" s="111"/>
    </row>
    <row r="147" spans="1:16" ht="24" hidden="1" x14ac:dyDescent="0.25">
      <c r="A147" s="38">
        <v>2353</v>
      </c>
      <c r="B147" s="57" t="s">
        <v>128</v>
      </c>
      <c r="C147" s="58">
        <f t="shared" si="98"/>
        <v>0</v>
      </c>
      <c r="D147" s="225">
        <v>0</v>
      </c>
      <c r="E147" s="446"/>
      <c r="F147" s="404">
        <f t="shared" si="181"/>
        <v>0</v>
      </c>
      <c r="G147" s="225"/>
      <c r="H147" s="257"/>
      <c r="I147" s="114">
        <f t="shared" si="182"/>
        <v>0</v>
      </c>
      <c r="J147" s="257"/>
      <c r="K147" s="60"/>
      <c r="L147" s="114">
        <f t="shared" si="183"/>
        <v>0</v>
      </c>
      <c r="M147" s="320"/>
      <c r="N147" s="60"/>
      <c r="O147" s="114">
        <f t="shared" si="184"/>
        <v>0</v>
      </c>
      <c r="P147" s="111"/>
    </row>
    <row r="148" spans="1:16" ht="24" hidden="1" x14ac:dyDescent="0.25">
      <c r="A148" s="38">
        <v>2354</v>
      </c>
      <c r="B148" s="57" t="s">
        <v>129</v>
      </c>
      <c r="C148" s="58">
        <f t="shared" si="98"/>
        <v>0</v>
      </c>
      <c r="D148" s="225">
        <v>0</v>
      </c>
      <c r="E148" s="446"/>
      <c r="F148" s="404">
        <f t="shared" si="181"/>
        <v>0</v>
      </c>
      <c r="G148" s="225"/>
      <c r="H148" s="257"/>
      <c r="I148" s="114">
        <f t="shared" si="182"/>
        <v>0</v>
      </c>
      <c r="J148" s="257"/>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v>0</v>
      </c>
      <c r="E149" s="446"/>
      <c r="F149" s="404">
        <f t="shared" si="181"/>
        <v>0</v>
      </c>
      <c r="G149" s="225"/>
      <c r="H149" s="257"/>
      <c r="I149" s="114">
        <f t="shared" si="182"/>
        <v>0</v>
      </c>
      <c r="J149" s="257"/>
      <c r="K149" s="60"/>
      <c r="L149" s="114">
        <f t="shared" si="183"/>
        <v>0</v>
      </c>
      <c r="M149" s="320"/>
      <c r="N149" s="60"/>
      <c r="O149" s="114">
        <f t="shared" si="184"/>
        <v>0</v>
      </c>
      <c r="P149" s="111"/>
    </row>
    <row r="150" spans="1:16" ht="24" hidden="1" x14ac:dyDescent="0.25">
      <c r="A150" s="38">
        <v>2359</v>
      </c>
      <c r="B150" s="57" t="s">
        <v>131</v>
      </c>
      <c r="C150" s="58">
        <f t="shared" si="185"/>
        <v>0</v>
      </c>
      <c r="D150" s="225">
        <v>0</v>
      </c>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v>0</v>
      </c>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v>0</v>
      </c>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v>0</v>
      </c>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v>0</v>
      </c>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v>0</v>
      </c>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v>0</v>
      </c>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v>0</v>
      </c>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5">
      <c r="A159" s="107">
        <v>2370</v>
      </c>
      <c r="B159" s="78" t="s">
        <v>140</v>
      </c>
      <c r="C159" s="84">
        <f t="shared" si="185"/>
        <v>0</v>
      </c>
      <c r="D159" s="227">
        <v>0</v>
      </c>
      <c r="E159" s="448"/>
      <c r="F159" s="443">
        <f t="shared" si="190"/>
        <v>0</v>
      </c>
      <c r="G159" s="227"/>
      <c r="H159" s="258"/>
      <c r="I159" s="109">
        <f t="shared" si="191"/>
        <v>0</v>
      </c>
      <c r="J159" s="258"/>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v>0</v>
      </c>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v>0</v>
      </c>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v>0</v>
      </c>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v>0</v>
      </c>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v>0</v>
      </c>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v>0</v>
      </c>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v>0</v>
      </c>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v>0</v>
      </c>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v>0</v>
      </c>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v>0</v>
      </c>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v>0</v>
      </c>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v>0</v>
      </c>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v>0</v>
      </c>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v>0</v>
      </c>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v>0</v>
      </c>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v>0</v>
      </c>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v>0</v>
      </c>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v>0</v>
      </c>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v>0</v>
      </c>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v>0</v>
      </c>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v>0</v>
      </c>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v>0</v>
      </c>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121777</v>
      </c>
      <c r="D194" s="221">
        <f>SUM(D195,D230,D269)</f>
        <v>169741</v>
      </c>
      <c r="E194" s="437">
        <f t="shared" ref="E194:F194" si="251">SUM(E195,E230,E269)</f>
        <v>-47964</v>
      </c>
      <c r="F194" s="438">
        <f t="shared" si="251"/>
        <v>121777</v>
      </c>
      <c r="G194" s="221">
        <f>SUM(G195,G230,G269)</f>
        <v>0</v>
      </c>
      <c r="H194" s="254">
        <f t="shared" ref="H194:I194" si="252">SUM(H195,H230,H269)</f>
        <v>0</v>
      </c>
      <c r="I194" s="100">
        <f t="shared" si="252"/>
        <v>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86"/>
    </row>
    <row r="195" spans="1:16" x14ac:dyDescent="0.25">
      <c r="A195" s="101">
        <v>5000</v>
      </c>
      <c r="B195" s="101" t="s">
        <v>175</v>
      </c>
      <c r="C195" s="102">
        <f t="shared" si="185"/>
        <v>121777</v>
      </c>
      <c r="D195" s="222">
        <f>D196+D204</f>
        <v>169741</v>
      </c>
      <c r="E195" s="439">
        <f t="shared" ref="E195:F195" si="255">E196+E204</f>
        <v>-47964</v>
      </c>
      <c r="F195" s="440">
        <f t="shared" si="255"/>
        <v>121777</v>
      </c>
      <c r="G195" s="222">
        <f>G196+G204</f>
        <v>0</v>
      </c>
      <c r="H195" s="255">
        <f t="shared" ref="H195:I195" si="256">H196+H204</f>
        <v>0</v>
      </c>
      <c r="I195" s="104">
        <f t="shared" si="256"/>
        <v>0</v>
      </c>
      <c r="J195" s="255">
        <f>J196+J204</f>
        <v>0</v>
      </c>
      <c r="K195" s="103">
        <f t="shared" ref="K195:L195" si="257">K196+K204</f>
        <v>0</v>
      </c>
      <c r="L195" s="104">
        <f t="shared" si="257"/>
        <v>0</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v>0</v>
      </c>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v>0</v>
      </c>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v>0</v>
      </c>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v>0</v>
      </c>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v>0</v>
      </c>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v>0</v>
      </c>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121777</v>
      </c>
      <c r="D204" s="223">
        <f>D205+D215+D216+D225+D226+D227+D229</f>
        <v>169741</v>
      </c>
      <c r="E204" s="441">
        <f t="shared" ref="E204:F204" si="271">E205+E215+E216+E225+E226+E227+E229</f>
        <v>-47964</v>
      </c>
      <c r="F204" s="408">
        <f t="shared" si="271"/>
        <v>121777</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v>0</v>
      </c>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v>0</v>
      </c>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v>0</v>
      </c>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v>0</v>
      </c>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v>0</v>
      </c>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v>0</v>
      </c>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v>0</v>
      </c>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v>0</v>
      </c>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v>0</v>
      </c>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v>0</v>
      </c>
      <c r="E215" s="446"/>
      <c r="F215" s="404">
        <f t="shared" si="279"/>
        <v>0</v>
      </c>
      <c r="G215" s="225"/>
      <c r="H215" s="257"/>
      <c r="I215" s="114">
        <f t="shared" si="280"/>
        <v>0</v>
      </c>
      <c r="J215" s="257"/>
      <c r="K215" s="60"/>
      <c r="L215" s="114">
        <f t="shared" si="281"/>
        <v>0</v>
      </c>
      <c r="M215" s="320"/>
      <c r="N215" s="60"/>
      <c r="O215" s="114">
        <f t="shared" si="282"/>
        <v>0</v>
      </c>
      <c r="P215" s="111"/>
    </row>
    <row r="216" spans="1:16" hidden="1" x14ac:dyDescent="0.25">
      <c r="A216" s="112">
        <v>5230</v>
      </c>
      <c r="B216" s="57" t="s">
        <v>196</v>
      </c>
      <c r="C216" s="58">
        <f t="shared" si="283"/>
        <v>0</v>
      </c>
      <c r="D216" s="226">
        <f>SUM(D217:D224)</f>
        <v>0</v>
      </c>
      <c r="E216" s="447">
        <f t="shared" ref="E216:F216" si="284">SUM(E217:E224)</f>
        <v>0</v>
      </c>
      <c r="F216" s="404">
        <f t="shared" si="284"/>
        <v>0</v>
      </c>
      <c r="G216" s="226">
        <f>SUM(G217:G224)</f>
        <v>0</v>
      </c>
      <c r="H216" s="120">
        <f t="shared" ref="H216:I216" si="285">SUM(H217:H224)</f>
        <v>0</v>
      </c>
      <c r="I216" s="114">
        <f t="shared" si="285"/>
        <v>0</v>
      </c>
      <c r="J216" s="120">
        <f>SUM(J217:J224)</f>
        <v>0</v>
      </c>
      <c r="K216" s="113">
        <f t="shared" ref="K216:L216" si="286">SUM(K217:K224)</f>
        <v>0</v>
      </c>
      <c r="L216" s="114">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v>0</v>
      </c>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v>0</v>
      </c>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5">
      <c r="A219" s="38">
        <v>5233</v>
      </c>
      <c r="B219" s="57" t="s">
        <v>199</v>
      </c>
      <c r="C219" s="58">
        <f t="shared" si="283"/>
        <v>0</v>
      </c>
      <c r="D219" s="225">
        <v>0</v>
      </c>
      <c r="E219" s="446"/>
      <c r="F219" s="404">
        <f t="shared" si="288"/>
        <v>0</v>
      </c>
      <c r="G219" s="225"/>
      <c r="H219" s="257"/>
      <c r="I219" s="114">
        <f t="shared" si="289"/>
        <v>0</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v>0</v>
      </c>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v>0</v>
      </c>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v>0</v>
      </c>
      <c r="E222" s="446"/>
      <c r="F222" s="404">
        <f t="shared" si="288"/>
        <v>0</v>
      </c>
      <c r="G222" s="225"/>
      <c r="H222" s="257"/>
      <c r="I222" s="114">
        <f t="shared" si="289"/>
        <v>0</v>
      </c>
      <c r="J222" s="257"/>
      <c r="K222" s="60"/>
      <c r="L222" s="114">
        <f t="shared" si="290"/>
        <v>0</v>
      </c>
      <c r="M222" s="320"/>
      <c r="N222" s="60"/>
      <c r="O222" s="114">
        <f t="shared" si="291"/>
        <v>0</v>
      </c>
      <c r="P222" s="111"/>
    </row>
    <row r="223" spans="1:16" ht="24" hidden="1" x14ac:dyDescent="0.25">
      <c r="A223" s="38">
        <v>5238</v>
      </c>
      <c r="B223" s="57" t="s">
        <v>203</v>
      </c>
      <c r="C223" s="58">
        <f t="shared" si="283"/>
        <v>0</v>
      </c>
      <c r="D223" s="225">
        <v>0</v>
      </c>
      <c r="E223" s="446"/>
      <c r="F223" s="404">
        <f t="shared" si="288"/>
        <v>0</v>
      </c>
      <c r="G223" s="225"/>
      <c r="H223" s="257"/>
      <c r="I223" s="114">
        <f t="shared" si="289"/>
        <v>0</v>
      </c>
      <c r="J223" s="257"/>
      <c r="K223" s="60"/>
      <c r="L223" s="114">
        <f t="shared" si="290"/>
        <v>0</v>
      </c>
      <c r="M223" s="320"/>
      <c r="N223" s="60"/>
      <c r="O223" s="114">
        <f t="shared" si="291"/>
        <v>0</v>
      </c>
      <c r="P223" s="111"/>
    </row>
    <row r="224" spans="1:16" ht="24" hidden="1" x14ac:dyDescent="0.25">
      <c r="A224" s="38">
        <v>5239</v>
      </c>
      <c r="B224" s="57" t="s">
        <v>204</v>
      </c>
      <c r="C224" s="58">
        <f t="shared" si="283"/>
        <v>0</v>
      </c>
      <c r="D224" s="225">
        <v>0</v>
      </c>
      <c r="E224" s="446"/>
      <c r="F224" s="404">
        <f t="shared" si="288"/>
        <v>0</v>
      </c>
      <c r="G224" s="225"/>
      <c r="H224" s="257"/>
      <c r="I224" s="114">
        <f t="shared" si="289"/>
        <v>0</v>
      </c>
      <c r="J224" s="257"/>
      <c r="K224" s="60"/>
      <c r="L224" s="114">
        <f t="shared" si="290"/>
        <v>0</v>
      </c>
      <c r="M224" s="320"/>
      <c r="N224" s="60"/>
      <c r="O224" s="114">
        <f t="shared" si="291"/>
        <v>0</v>
      </c>
      <c r="P224" s="111"/>
    </row>
    <row r="225" spans="1:16" ht="24" x14ac:dyDescent="0.25">
      <c r="A225" s="112">
        <v>5240</v>
      </c>
      <c r="B225" s="57" t="s">
        <v>205</v>
      </c>
      <c r="C225" s="58">
        <f t="shared" si="283"/>
        <v>50464</v>
      </c>
      <c r="D225" s="225">
        <v>50464</v>
      </c>
      <c r="E225" s="446"/>
      <c r="F225" s="404">
        <f t="shared" si="288"/>
        <v>50464</v>
      </c>
      <c r="G225" s="225"/>
      <c r="H225" s="257"/>
      <c r="I225" s="114">
        <f t="shared" si="289"/>
        <v>0</v>
      </c>
      <c r="J225" s="257"/>
      <c r="K225" s="60"/>
      <c r="L225" s="114">
        <f t="shared" si="290"/>
        <v>0</v>
      </c>
      <c r="M225" s="320"/>
      <c r="N225" s="60"/>
      <c r="O225" s="114">
        <f t="shared" si="291"/>
        <v>0</v>
      </c>
      <c r="P225" s="111"/>
    </row>
    <row r="226" spans="1:16" x14ac:dyDescent="0.25">
      <c r="A226" s="112">
        <v>5250</v>
      </c>
      <c r="B226" s="57" t="s">
        <v>206</v>
      </c>
      <c r="C226" s="58">
        <f t="shared" si="283"/>
        <v>71313</v>
      </c>
      <c r="D226" s="225">
        <v>119277</v>
      </c>
      <c r="E226" s="446">
        <f>-47964</f>
        <v>-47964</v>
      </c>
      <c r="F226" s="404">
        <f t="shared" si="288"/>
        <v>71313</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v>0</v>
      </c>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v>0</v>
      </c>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v>0</v>
      </c>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v>0</v>
      </c>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v>0</v>
      </c>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v>0</v>
      </c>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v>0</v>
      </c>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v>0</v>
      </c>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v>0</v>
      </c>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v>0</v>
      </c>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v>0</v>
      </c>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v>0</v>
      </c>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v>0</v>
      </c>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v>0</v>
      </c>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v>0</v>
      </c>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v>0</v>
      </c>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v>0</v>
      </c>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v>0</v>
      </c>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v>0</v>
      </c>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v>0</v>
      </c>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v>0</v>
      </c>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v>0</v>
      </c>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v>0</v>
      </c>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v>0</v>
      </c>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v>0</v>
      </c>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v>0</v>
      </c>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v>0</v>
      </c>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v>0</v>
      </c>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v>0</v>
      </c>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v>0</v>
      </c>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v>0</v>
      </c>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v>0</v>
      </c>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v>0</v>
      </c>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v>0</v>
      </c>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v>0</v>
      </c>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v>0</v>
      </c>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v>0</v>
      </c>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v>0</v>
      </c>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v>0</v>
      </c>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v>0</v>
      </c>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v>0</v>
      </c>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121777</v>
      </c>
      <c r="D286" s="235">
        <f t="shared" ref="D286:O286" si="382">SUM(D283,D269,D230,D195,D187,D173,D75,D53)</f>
        <v>169741</v>
      </c>
      <c r="E286" s="459">
        <f t="shared" si="382"/>
        <v>-47964</v>
      </c>
      <c r="F286" s="460">
        <f t="shared" si="382"/>
        <v>121777</v>
      </c>
      <c r="G286" s="235">
        <f t="shared" si="382"/>
        <v>0</v>
      </c>
      <c r="H286" s="172">
        <f t="shared" si="382"/>
        <v>0</v>
      </c>
      <c r="I286" s="291">
        <f t="shared" si="382"/>
        <v>0</v>
      </c>
      <c r="J286" s="172">
        <f t="shared" si="382"/>
        <v>0</v>
      </c>
      <c r="K286" s="171">
        <f t="shared" si="382"/>
        <v>0</v>
      </c>
      <c r="L286" s="291">
        <f t="shared" si="382"/>
        <v>0</v>
      </c>
      <c r="M286" s="308">
        <f t="shared" si="382"/>
        <v>0</v>
      </c>
      <c r="N286" s="171">
        <f t="shared" si="382"/>
        <v>0</v>
      </c>
      <c r="O286" s="291">
        <f t="shared" si="382"/>
        <v>0</v>
      </c>
      <c r="P286" s="388"/>
    </row>
    <row r="287" spans="1:16" s="21" customFormat="1" ht="13.5" hidden="1" thickTop="1" thickBot="1" x14ac:dyDescent="0.3">
      <c r="A287" s="951" t="s">
        <v>262</v>
      </c>
      <c r="B287" s="952"/>
      <c r="C287" s="179">
        <f t="shared" si="368"/>
        <v>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0</v>
      </c>
      <c r="L287" s="292">
        <f t="shared" si="385"/>
        <v>0</v>
      </c>
      <c r="M287" s="179">
        <f>M45-M51</f>
        <v>0</v>
      </c>
      <c r="N287" s="174">
        <f t="shared" ref="N287:O287" si="386">N45-N51</f>
        <v>0</v>
      </c>
      <c r="O287" s="292">
        <f t="shared" si="386"/>
        <v>0</v>
      </c>
      <c r="P287" s="389"/>
    </row>
    <row r="288" spans="1:16" s="21" customFormat="1" ht="12.75" hidden="1" thickTop="1" x14ac:dyDescent="0.25">
      <c r="A288" s="953" t="s">
        <v>263</v>
      </c>
      <c r="B288" s="954"/>
      <c r="C288" s="160">
        <f t="shared" si="368"/>
        <v>0</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0</v>
      </c>
      <c r="L288" s="158">
        <f t="shared" si="387"/>
        <v>0</v>
      </c>
      <c r="M288" s="160">
        <f t="shared" si="387"/>
        <v>0</v>
      </c>
      <c r="N288" s="157">
        <f t="shared" si="387"/>
        <v>0</v>
      </c>
      <c r="O288" s="158">
        <f t="shared" si="387"/>
        <v>0</v>
      </c>
      <c r="P288" s="390"/>
    </row>
    <row r="289" spans="1:16" s="21" customFormat="1" ht="13.5" hidden="1" thickTop="1" thickBot="1" x14ac:dyDescent="0.3">
      <c r="A289" s="88" t="s">
        <v>264</v>
      </c>
      <c r="B289" s="88" t="s">
        <v>265</v>
      </c>
      <c r="C289" s="89">
        <f t="shared" si="368"/>
        <v>0</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0</v>
      </c>
      <c r="L289" s="91">
        <f t="shared" si="388"/>
        <v>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HfSVmOh6xKr2tgmMvTWqBHdtTeX95sMdnj3CSFmqA4dpGpgXZKsP0fsW0ZvJF4B8h30ARq6EtpnfH9LA2fBxaw==" saltValue="3quBU0IqUQUwJgVcl3Mfpg==" spinCount="100000" sheet="1" objects="1" scenarios="1" formatCells="0" formatColumns="0" formatRows="0"/>
  <autoFilter ref="A18:P298">
    <filterColumn colId="2">
      <filters blank="1">
        <filter val="121 777"/>
        <filter val="50 464"/>
        <filter val="71 31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31.pielikums Jūrmalas pilsētas domes
2018.gada 15.marta saistošajiem noteikumiem Nr.11
(protokols Nr.4, 28.punkts)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4"/>
  <sheetViews>
    <sheetView view="pageLayout" zoomScaleNormal="100" workbookViewId="0">
      <selection activeCell="L6" sqref="L6"/>
    </sheetView>
  </sheetViews>
  <sheetFormatPr defaultColWidth="9.140625" defaultRowHeight="12" outlineLevelCol="1" x14ac:dyDescent="0.25"/>
  <cols>
    <col min="1" max="1" width="6.140625" style="540" customWidth="1"/>
    <col min="2" max="2" width="17.28515625" style="540" customWidth="1"/>
    <col min="3" max="3" width="21.7109375" style="750" customWidth="1"/>
    <col min="4" max="4" width="10.5703125" style="750" customWidth="1"/>
    <col min="5" max="5" width="12.140625" style="750" hidden="1" customWidth="1" outlineLevel="1"/>
    <col min="6" max="6" width="11.7109375" style="750" hidden="1" customWidth="1" outlineLevel="1"/>
    <col min="7" max="7" width="13.85546875" style="750" customWidth="1" collapsed="1"/>
    <col min="8" max="8" width="29" style="750" hidden="1" customWidth="1" outlineLevel="1"/>
    <col min="9" max="9" width="17.42578125" style="750" customWidth="1" collapsed="1"/>
    <col min="10" max="16384" width="9.140625" style="540"/>
  </cols>
  <sheetData>
    <row r="1" spans="1:9" x14ac:dyDescent="0.25">
      <c r="I1" s="751" t="s">
        <v>726</v>
      </c>
    </row>
    <row r="2" spans="1:9" x14ac:dyDescent="0.25">
      <c r="I2" s="751" t="s">
        <v>398</v>
      </c>
    </row>
    <row r="3" spans="1:9" x14ac:dyDescent="0.25">
      <c r="A3" s="1084" t="s">
        <v>0</v>
      </c>
      <c r="B3" s="1084"/>
      <c r="C3" s="752" t="s">
        <v>389</v>
      </c>
    </row>
    <row r="4" spans="1:9" x14ac:dyDescent="0.25">
      <c r="A4" s="1084" t="s">
        <v>1</v>
      </c>
      <c r="B4" s="1084"/>
      <c r="C4" s="752">
        <v>90000056357</v>
      </c>
      <c r="D4" s="540"/>
      <c r="E4" s="540"/>
      <c r="F4" s="540"/>
      <c r="G4" s="540"/>
      <c r="H4" s="540"/>
      <c r="I4" s="540"/>
    </row>
    <row r="5" spans="1:9" ht="15.75" x14ac:dyDescent="0.25">
      <c r="A5" s="1086" t="s">
        <v>727</v>
      </c>
      <c r="B5" s="1086"/>
      <c r="C5" s="1086"/>
      <c r="D5" s="1086"/>
      <c r="E5" s="1086"/>
      <c r="F5" s="1086"/>
      <c r="G5" s="1086"/>
      <c r="H5" s="1086"/>
      <c r="I5" s="1086"/>
    </row>
    <row r="6" spans="1:9" ht="15.75" x14ac:dyDescent="0.25">
      <c r="A6" s="753"/>
      <c r="B6" s="753"/>
      <c r="C6" s="754"/>
      <c r="D6" s="754"/>
      <c r="E6" s="754"/>
      <c r="F6" s="754"/>
      <c r="G6" s="754"/>
      <c r="H6" s="754"/>
      <c r="I6" s="754"/>
    </row>
    <row r="7" spans="1:9" ht="15.75" x14ac:dyDescent="0.25">
      <c r="A7" s="1084" t="s">
        <v>728</v>
      </c>
      <c r="B7" s="1084"/>
      <c r="C7" s="1087" t="s">
        <v>729</v>
      </c>
      <c r="D7" s="1087"/>
      <c r="E7" s="1087"/>
      <c r="F7" s="1087"/>
      <c r="G7" s="1087"/>
      <c r="H7" s="1087"/>
      <c r="I7" s="1087"/>
    </row>
    <row r="8" spans="1:9" x14ac:dyDescent="0.25">
      <c r="A8" s="1084" t="s">
        <v>455</v>
      </c>
      <c r="B8" s="1084"/>
      <c r="C8" s="1084" t="s">
        <v>730</v>
      </c>
      <c r="D8" s="1084"/>
      <c r="E8" s="1084"/>
      <c r="F8" s="1084"/>
      <c r="G8" s="1084"/>
      <c r="H8" s="1084"/>
      <c r="I8" s="1084"/>
    </row>
    <row r="9" spans="1:9" x14ac:dyDescent="0.25">
      <c r="A9" s="1084" t="s">
        <v>456</v>
      </c>
      <c r="B9" s="1084"/>
      <c r="C9" s="1085" t="s">
        <v>731</v>
      </c>
      <c r="D9" s="1085"/>
      <c r="E9" s="1085"/>
      <c r="F9" s="1085"/>
      <c r="G9" s="1085"/>
      <c r="H9" s="1085"/>
      <c r="I9" s="1085"/>
    </row>
    <row r="10" spans="1:9" ht="15" customHeight="1" x14ac:dyDescent="0.25">
      <c r="A10" s="1040" t="s">
        <v>403</v>
      </c>
      <c r="B10" s="1040" t="s">
        <v>404</v>
      </c>
      <c r="C10" s="1040"/>
      <c r="D10" s="1037" t="s">
        <v>405</v>
      </c>
      <c r="E10" s="1040" t="s">
        <v>406</v>
      </c>
      <c r="F10" s="1020" t="s">
        <v>407</v>
      </c>
      <c r="G10" s="1040" t="s">
        <v>408</v>
      </c>
      <c r="H10" s="1022" t="s">
        <v>318</v>
      </c>
      <c r="I10" s="1037" t="s">
        <v>409</v>
      </c>
    </row>
    <row r="11" spans="1:9" ht="30.75" customHeight="1" x14ac:dyDescent="0.25">
      <c r="A11" s="1040"/>
      <c r="B11" s="1040"/>
      <c r="C11" s="1040"/>
      <c r="D11" s="1037"/>
      <c r="E11" s="1040"/>
      <c r="F11" s="1021"/>
      <c r="G11" s="1040"/>
      <c r="H11" s="1023"/>
      <c r="I11" s="1037"/>
    </row>
    <row r="12" spans="1:9" ht="12" customHeight="1" x14ac:dyDescent="0.25">
      <c r="A12" s="1088" t="s">
        <v>411</v>
      </c>
      <c r="B12" s="1088"/>
      <c r="C12" s="1088"/>
      <c r="D12" s="755"/>
      <c r="E12" s="756">
        <f>SUM(E13:E15)</f>
        <v>237416</v>
      </c>
      <c r="F12" s="756">
        <f t="shared" ref="F12:G12" si="0">SUM(F13:F15)</f>
        <v>-226491</v>
      </c>
      <c r="G12" s="756">
        <f t="shared" si="0"/>
        <v>10925</v>
      </c>
      <c r="H12" s="756"/>
      <c r="I12" s="757"/>
    </row>
    <row r="13" spans="1:9" s="750" customFormat="1" ht="12" customHeight="1" x14ac:dyDescent="0.25">
      <c r="A13" s="1054">
        <v>1</v>
      </c>
      <c r="B13" s="1070" t="s">
        <v>732</v>
      </c>
      <c r="C13" s="1071"/>
      <c r="D13" s="758">
        <v>5250</v>
      </c>
      <c r="E13" s="529">
        <v>227116</v>
      </c>
      <c r="F13" s="529">
        <v>-216740</v>
      </c>
      <c r="G13" s="529">
        <f>SUM(E13:F13)</f>
        <v>10376</v>
      </c>
      <c r="H13" s="529"/>
      <c r="I13" s="1083" t="s">
        <v>733</v>
      </c>
    </row>
    <row r="14" spans="1:9" s="750" customFormat="1" ht="12" customHeight="1" x14ac:dyDescent="0.25">
      <c r="A14" s="1055"/>
      <c r="B14" s="1089"/>
      <c r="C14" s="1090"/>
      <c r="D14" s="758">
        <v>2239</v>
      </c>
      <c r="E14" s="529">
        <v>300</v>
      </c>
      <c r="F14" s="529">
        <v>-300</v>
      </c>
      <c r="G14" s="529">
        <f t="shared" ref="G14:G15" si="1">SUM(E14:F14)</f>
        <v>0</v>
      </c>
      <c r="H14" s="529"/>
      <c r="I14" s="1083"/>
    </row>
    <row r="15" spans="1:9" s="750" customFormat="1" ht="12" customHeight="1" x14ac:dyDescent="0.25">
      <c r="A15" s="1056"/>
      <c r="B15" s="1077"/>
      <c r="C15" s="1078"/>
      <c r="D15" s="758">
        <v>2241</v>
      </c>
      <c r="E15" s="529">
        <v>10000</v>
      </c>
      <c r="F15" s="529">
        <v>-9451</v>
      </c>
      <c r="G15" s="529">
        <f t="shared" si="1"/>
        <v>549</v>
      </c>
      <c r="H15" s="529"/>
      <c r="I15" s="1083"/>
    </row>
    <row r="16" spans="1:9" s="750" customFormat="1" x14ac:dyDescent="0.25">
      <c r="A16" s="759"/>
      <c r="B16" s="760"/>
      <c r="C16" s="760"/>
      <c r="D16" s="761"/>
      <c r="E16" s="761"/>
      <c r="F16" s="761"/>
      <c r="G16" s="761"/>
      <c r="H16" s="761"/>
      <c r="I16" s="761"/>
    </row>
    <row r="17" spans="1:9" s="750" customFormat="1" x14ac:dyDescent="0.25">
      <c r="A17" s="1074" t="s">
        <v>455</v>
      </c>
      <c r="B17" s="1074"/>
      <c r="C17" s="762" t="s">
        <v>734</v>
      </c>
      <c r="D17" s="762"/>
      <c r="E17" s="762"/>
      <c r="F17" s="762"/>
      <c r="G17" s="762"/>
      <c r="H17" s="762"/>
      <c r="I17" s="762"/>
    </row>
    <row r="18" spans="1:9" s="750" customFormat="1" x14ac:dyDescent="0.25">
      <c r="A18" s="1074" t="s">
        <v>456</v>
      </c>
      <c r="B18" s="1074"/>
      <c r="C18" s="763" t="s">
        <v>735</v>
      </c>
      <c r="D18" s="763"/>
      <c r="E18" s="763"/>
      <c r="F18" s="763"/>
      <c r="G18" s="763"/>
      <c r="H18" s="763"/>
      <c r="I18" s="763"/>
    </row>
    <row r="19" spans="1:9" s="750" customFormat="1" ht="12" customHeight="1" x14ac:dyDescent="0.25">
      <c r="A19" s="1040" t="s">
        <v>403</v>
      </c>
      <c r="B19" s="1040" t="s">
        <v>404</v>
      </c>
      <c r="C19" s="1040"/>
      <c r="D19" s="1037" t="s">
        <v>405</v>
      </c>
      <c r="E19" s="1040" t="s">
        <v>406</v>
      </c>
      <c r="F19" s="1020" t="s">
        <v>407</v>
      </c>
      <c r="G19" s="1040" t="s">
        <v>408</v>
      </c>
      <c r="H19" s="1022" t="s">
        <v>318</v>
      </c>
      <c r="I19" s="1037" t="s">
        <v>409</v>
      </c>
    </row>
    <row r="20" spans="1:9" s="750" customFormat="1" ht="40.5" customHeight="1" x14ac:dyDescent="0.25">
      <c r="A20" s="1040"/>
      <c r="B20" s="1040"/>
      <c r="C20" s="1040"/>
      <c r="D20" s="1037"/>
      <c r="E20" s="1040"/>
      <c r="F20" s="1021"/>
      <c r="G20" s="1040"/>
      <c r="H20" s="1023"/>
      <c r="I20" s="1037"/>
    </row>
    <row r="21" spans="1:9" s="750" customFormat="1" x14ac:dyDescent="0.25">
      <c r="A21" s="1068" t="s">
        <v>411</v>
      </c>
      <c r="B21" s="1068"/>
      <c r="C21" s="1068"/>
      <c r="D21" s="756"/>
      <c r="E21" s="756">
        <f>SUM(E22:E23)</f>
        <v>61905</v>
      </c>
      <c r="F21" s="756">
        <f>SUM(F22:F23)</f>
        <v>-46905</v>
      </c>
      <c r="G21" s="756">
        <f>SUM(G22:G23)</f>
        <v>15000</v>
      </c>
      <c r="H21" s="756"/>
      <c r="I21" s="529"/>
    </row>
    <row r="22" spans="1:9" s="750" customFormat="1" ht="12" customHeight="1" x14ac:dyDescent="0.25">
      <c r="A22" s="764">
        <v>1</v>
      </c>
      <c r="B22" s="1046" t="s">
        <v>736</v>
      </c>
      <c r="C22" s="1047"/>
      <c r="D22" s="758">
        <v>5250</v>
      </c>
      <c r="E22" s="529">
        <v>46905</v>
      </c>
      <c r="F22" s="765">
        <v>-46905</v>
      </c>
      <c r="G22" s="529">
        <f t="shared" ref="G22:G23" si="2">SUM(E22:F22)</f>
        <v>0</v>
      </c>
      <c r="H22" s="765"/>
      <c r="I22" s="741" t="s">
        <v>737</v>
      </c>
    </row>
    <row r="23" spans="1:9" s="750" customFormat="1" ht="12" customHeight="1" x14ac:dyDescent="0.25">
      <c r="A23" s="766">
        <v>2</v>
      </c>
      <c r="B23" s="1035" t="s">
        <v>738</v>
      </c>
      <c r="C23" s="1035"/>
      <c r="D23" s="758">
        <v>5250</v>
      </c>
      <c r="E23" s="529">
        <v>15000</v>
      </c>
      <c r="F23" s="529"/>
      <c r="G23" s="529">
        <f t="shared" si="2"/>
        <v>15000</v>
      </c>
      <c r="H23" s="529"/>
      <c r="I23" s="527" t="s">
        <v>737</v>
      </c>
    </row>
    <row r="24" spans="1:9" s="750" customFormat="1" x14ac:dyDescent="0.25">
      <c r="A24" s="767"/>
      <c r="B24" s="760"/>
      <c r="C24" s="760"/>
      <c r="D24" s="768"/>
      <c r="E24" s="769"/>
      <c r="F24" s="769"/>
      <c r="G24" s="769"/>
      <c r="H24" s="769"/>
      <c r="I24" s="770"/>
    </row>
    <row r="25" spans="1:9" s="750" customFormat="1" x14ac:dyDescent="0.25">
      <c r="A25" s="1074" t="s">
        <v>455</v>
      </c>
      <c r="B25" s="1074"/>
      <c r="C25" s="762" t="s">
        <v>739</v>
      </c>
      <c r="D25" s="762"/>
      <c r="E25" s="762"/>
      <c r="F25" s="762"/>
      <c r="G25" s="762"/>
      <c r="H25" s="762"/>
      <c r="I25" s="762"/>
    </row>
    <row r="26" spans="1:9" s="750" customFormat="1" x14ac:dyDescent="0.25">
      <c r="A26" s="1074" t="s">
        <v>456</v>
      </c>
      <c r="B26" s="1074"/>
      <c r="C26" s="763" t="s">
        <v>740</v>
      </c>
      <c r="D26" s="763"/>
      <c r="E26" s="763"/>
      <c r="F26" s="763"/>
      <c r="G26" s="763"/>
      <c r="H26" s="763"/>
      <c r="I26" s="763"/>
    </row>
    <row r="27" spans="1:9" s="750" customFormat="1" ht="12" customHeight="1" x14ac:dyDescent="0.25">
      <c r="A27" s="1040" t="s">
        <v>403</v>
      </c>
      <c r="B27" s="1040" t="s">
        <v>404</v>
      </c>
      <c r="C27" s="1040"/>
      <c r="D27" s="1037" t="s">
        <v>405</v>
      </c>
      <c r="E27" s="1040" t="s">
        <v>406</v>
      </c>
      <c r="F27" s="1020" t="s">
        <v>407</v>
      </c>
      <c r="G27" s="1040" t="s">
        <v>408</v>
      </c>
      <c r="H27" s="1022" t="s">
        <v>318</v>
      </c>
      <c r="I27" s="1037" t="s">
        <v>409</v>
      </c>
    </row>
    <row r="28" spans="1:9" s="750" customFormat="1" ht="36.75" customHeight="1" x14ac:dyDescent="0.25">
      <c r="A28" s="1040"/>
      <c r="B28" s="1040"/>
      <c r="C28" s="1040"/>
      <c r="D28" s="1037"/>
      <c r="E28" s="1040"/>
      <c r="F28" s="1021"/>
      <c r="G28" s="1040"/>
      <c r="H28" s="1023"/>
      <c r="I28" s="1037"/>
    </row>
    <row r="29" spans="1:9" s="750" customFormat="1" x14ac:dyDescent="0.25">
      <c r="A29" s="1068" t="s">
        <v>411</v>
      </c>
      <c r="B29" s="1068"/>
      <c r="C29" s="1068"/>
      <c r="D29" s="756"/>
      <c r="E29" s="756">
        <f>SUM(E30)</f>
        <v>15105</v>
      </c>
      <c r="F29" s="756">
        <f t="shared" ref="F29:G29" si="3">SUM(F30)</f>
        <v>0</v>
      </c>
      <c r="G29" s="756">
        <f t="shared" si="3"/>
        <v>15105</v>
      </c>
      <c r="H29" s="756"/>
      <c r="I29" s="529"/>
    </row>
    <row r="30" spans="1:9" s="750" customFormat="1" ht="24" customHeight="1" x14ac:dyDescent="0.25">
      <c r="A30" s="766">
        <v>1</v>
      </c>
      <c r="B30" s="1069" t="s">
        <v>741</v>
      </c>
      <c r="C30" s="1069"/>
      <c r="D30" s="758">
        <v>5250</v>
      </c>
      <c r="E30" s="529">
        <v>15105</v>
      </c>
      <c r="F30" s="529"/>
      <c r="G30" s="771">
        <f t="shared" ref="G30" si="4">SUM(E30:F30)</f>
        <v>15105</v>
      </c>
      <c r="H30" s="529"/>
      <c r="I30" s="527" t="s">
        <v>742</v>
      </c>
    </row>
    <row r="31" spans="1:9" s="750" customFormat="1" x14ac:dyDescent="0.25">
      <c r="A31" s="772"/>
      <c r="B31" s="773"/>
      <c r="C31" s="773"/>
      <c r="D31" s="769"/>
      <c r="E31" s="769"/>
      <c r="F31" s="769"/>
      <c r="G31" s="769"/>
      <c r="H31" s="769"/>
      <c r="I31" s="774"/>
    </row>
    <row r="32" spans="1:9" s="750" customFormat="1" x14ac:dyDescent="0.25">
      <c r="A32" s="1074" t="s">
        <v>455</v>
      </c>
      <c r="B32" s="1074"/>
      <c r="C32" s="762" t="s">
        <v>626</v>
      </c>
      <c r="D32" s="762"/>
      <c r="E32" s="762"/>
      <c r="F32" s="762"/>
      <c r="G32" s="762"/>
      <c r="H32" s="762"/>
      <c r="I32" s="762"/>
    </row>
    <row r="33" spans="1:9" s="750" customFormat="1" x14ac:dyDescent="0.25">
      <c r="A33" s="1074" t="s">
        <v>456</v>
      </c>
      <c r="B33" s="1074"/>
      <c r="C33" s="763" t="s">
        <v>743</v>
      </c>
      <c r="D33" s="763"/>
      <c r="E33" s="763"/>
      <c r="F33" s="763"/>
      <c r="G33" s="763"/>
      <c r="H33" s="763"/>
      <c r="I33" s="763"/>
    </row>
    <row r="34" spans="1:9" s="750" customFormat="1" ht="12" customHeight="1" x14ac:dyDescent="0.25">
      <c r="A34" s="1040" t="s">
        <v>403</v>
      </c>
      <c r="B34" s="1040" t="s">
        <v>404</v>
      </c>
      <c r="C34" s="1040"/>
      <c r="D34" s="1037" t="s">
        <v>405</v>
      </c>
      <c r="E34" s="1040" t="s">
        <v>406</v>
      </c>
      <c r="F34" s="1020" t="s">
        <v>407</v>
      </c>
      <c r="G34" s="1040" t="s">
        <v>408</v>
      </c>
      <c r="H34" s="1022" t="s">
        <v>318</v>
      </c>
      <c r="I34" s="1037" t="s">
        <v>409</v>
      </c>
    </row>
    <row r="35" spans="1:9" s="750" customFormat="1" ht="36.75" customHeight="1" x14ac:dyDescent="0.25">
      <c r="A35" s="1040"/>
      <c r="B35" s="1040"/>
      <c r="C35" s="1040"/>
      <c r="D35" s="1037"/>
      <c r="E35" s="1040"/>
      <c r="F35" s="1021"/>
      <c r="G35" s="1040"/>
      <c r="H35" s="1023"/>
      <c r="I35" s="1037"/>
    </row>
    <row r="36" spans="1:9" s="750" customFormat="1" x14ac:dyDescent="0.25">
      <c r="A36" s="1068" t="s">
        <v>411</v>
      </c>
      <c r="B36" s="1068"/>
      <c r="C36" s="1068"/>
      <c r="D36" s="756"/>
      <c r="E36" s="756">
        <f>SUM(E37:E51)</f>
        <v>4669506</v>
      </c>
      <c r="F36" s="756">
        <f>SUM(F37:F51)</f>
        <v>-427380</v>
      </c>
      <c r="G36" s="756">
        <f>SUM(G37:G51)</f>
        <v>4242126</v>
      </c>
      <c r="H36" s="756"/>
      <c r="I36" s="757"/>
    </row>
    <row r="37" spans="1:9" s="750" customFormat="1" ht="12" customHeight="1" x14ac:dyDescent="0.25">
      <c r="A37" s="764">
        <v>1</v>
      </c>
      <c r="B37" s="1070" t="s">
        <v>744</v>
      </c>
      <c r="C37" s="1071"/>
      <c r="D37" s="758">
        <v>5240</v>
      </c>
      <c r="E37" s="755">
        <v>49871</v>
      </c>
      <c r="F37" s="775">
        <v>-49871</v>
      </c>
      <c r="G37" s="529">
        <f t="shared" ref="G37:G51" si="5">SUM(E37:F37)</f>
        <v>0</v>
      </c>
      <c r="H37" s="775"/>
      <c r="I37" s="741" t="s">
        <v>745</v>
      </c>
    </row>
    <row r="38" spans="1:9" s="750" customFormat="1" ht="25.5" customHeight="1" x14ac:dyDescent="0.25">
      <c r="A38" s="1082">
        <v>2</v>
      </c>
      <c r="B38" s="1035" t="s">
        <v>746</v>
      </c>
      <c r="C38" s="1035"/>
      <c r="D38" s="776">
        <v>5240</v>
      </c>
      <c r="E38" s="529">
        <v>2228112</v>
      </c>
      <c r="F38" s="529">
        <v>60343</v>
      </c>
      <c r="G38" s="529">
        <f t="shared" si="5"/>
        <v>2288455</v>
      </c>
      <c r="H38" s="777"/>
      <c r="I38" s="1054" t="s">
        <v>747</v>
      </c>
    </row>
    <row r="39" spans="1:9" s="750" customFormat="1" x14ac:dyDescent="0.25">
      <c r="A39" s="1082"/>
      <c r="B39" s="1035"/>
      <c r="C39" s="1035"/>
      <c r="D39" s="758">
        <v>5250</v>
      </c>
      <c r="E39" s="529">
        <v>1782358</v>
      </c>
      <c r="F39" s="529"/>
      <c r="G39" s="529">
        <f t="shared" si="5"/>
        <v>1782358</v>
      </c>
      <c r="H39" s="777"/>
      <c r="I39" s="1056"/>
    </row>
    <row r="40" spans="1:9" s="750" customFormat="1" x14ac:dyDescent="0.25">
      <c r="A40" s="1082">
        <v>3</v>
      </c>
      <c r="B40" s="1035" t="s">
        <v>748</v>
      </c>
      <c r="C40" s="1035"/>
      <c r="D40" s="758">
        <v>5250</v>
      </c>
      <c r="E40" s="529">
        <v>157446</v>
      </c>
      <c r="F40" s="529">
        <v>-153342</v>
      </c>
      <c r="G40" s="529">
        <f t="shared" si="5"/>
        <v>4104</v>
      </c>
      <c r="H40" s="529"/>
      <c r="I40" s="1083" t="s">
        <v>749</v>
      </c>
    </row>
    <row r="41" spans="1:9" s="750" customFormat="1" x14ac:dyDescent="0.25">
      <c r="A41" s="1082"/>
      <c r="B41" s="1035"/>
      <c r="C41" s="1035"/>
      <c r="D41" s="758">
        <v>2241</v>
      </c>
      <c r="E41" s="529">
        <v>10800</v>
      </c>
      <c r="F41" s="529">
        <v>-8368</v>
      </c>
      <c r="G41" s="529">
        <f t="shared" si="5"/>
        <v>2432</v>
      </c>
      <c r="H41" s="529"/>
      <c r="I41" s="1083"/>
    </row>
    <row r="42" spans="1:9" s="750" customFormat="1" x14ac:dyDescent="0.25">
      <c r="A42" s="778">
        <v>4</v>
      </c>
      <c r="B42" s="1035" t="s">
        <v>750</v>
      </c>
      <c r="C42" s="1035"/>
      <c r="D42" s="758">
        <v>2241</v>
      </c>
      <c r="E42" s="529">
        <v>43816</v>
      </c>
      <c r="F42" s="529">
        <v>-43816</v>
      </c>
      <c r="G42" s="529">
        <f t="shared" si="5"/>
        <v>0</v>
      </c>
      <c r="H42" s="777"/>
      <c r="I42" s="527" t="s">
        <v>751</v>
      </c>
    </row>
    <row r="43" spans="1:9" s="750" customFormat="1" x14ac:dyDescent="0.25">
      <c r="A43" s="778">
        <v>5</v>
      </c>
      <c r="B43" s="1035" t="s">
        <v>752</v>
      </c>
      <c r="C43" s="1035"/>
      <c r="D43" s="758">
        <v>2241</v>
      </c>
      <c r="E43" s="529">
        <v>4300</v>
      </c>
      <c r="F43" s="529"/>
      <c r="G43" s="529">
        <f t="shared" si="5"/>
        <v>4300</v>
      </c>
      <c r="H43" s="777"/>
      <c r="I43" s="527" t="s">
        <v>753</v>
      </c>
    </row>
    <row r="44" spans="1:9" s="750" customFormat="1" x14ac:dyDescent="0.25">
      <c r="A44" s="766">
        <v>6</v>
      </c>
      <c r="B44" s="1035" t="s">
        <v>754</v>
      </c>
      <c r="C44" s="1035"/>
      <c r="D44" s="758">
        <v>2239</v>
      </c>
      <c r="E44" s="529">
        <v>500</v>
      </c>
      <c r="F44" s="529">
        <v>-74</v>
      </c>
      <c r="G44" s="529">
        <f t="shared" si="5"/>
        <v>426</v>
      </c>
      <c r="H44" s="529"/>
      <c r="I44" s="527" t="s">
        <v>755</v>
      </c>
    </row>
    <row r="45" spans="1:9" s="750" customFormat="1" ht="36" customHeight="1" x14ac:dyDescent="0.25">
      <c r="A45" s="779">
        <v>7</v>
      </c>
      <c r="B45" s="1069" t="s">
        <v>756</v>
      </c>
      <c r="C45" s="1069"/>
      <c r="D45" s="780">
        <v>5240</v>
      </c>
      <c r="E45" s="781">
        <v>62811</v>
      </c>
      <c r="F45" s="781">
        <v>12088</v>
      </c>
      <c r="G45" s="529">
        <f t="shared" si="5"/>
        <v>74899</v>
      </c>
      <c r="H45" s="781"/>
      <c r="I45" s="782" t="s">
        <v>757</v>
      </c>
    </row>
    <row r="46" spans="1:9" s="750" customFormat="1" ht="26.25" customHeight="1" x14ac:dyDescent="0.25">
      <c r="A46" s="766">
        <v>8</v>
      </c>
      <c r="B46" s="1035" t="s">
        <v>758</v>
      </c>
      <c r="C46" s="1035"/>
      <c r="D46" s="780">
        <v>5250</v>
      </c>
      <c r="E46" s="781">
        <v>243445</v>
      </c>
      <c r="F46" s="781">
        <v>-197756</v>
      </c>
      <c r="G46" s="529">
        <f t="shared" si="5"/>
        <v>45689</v>
      </c>
      <c r="H46" s="781"/>
      <c r="I46" s="527" t="s">
        <v>759</v>
      </c>
    </row>
    <row r="47" spans="1:9" s="750" customFormat="1" ht="24" customHeight="1" x14ac:dyDescent="0.25">
      <c r="A47" s="766">
        <v>9</v>
      </c>
      <c r="B47" s="1035" t="s">
        <v>760</v>
      </c>
      <c r="C47" s="1035"/>
      <c r="D47" s="758">
        <v>5240</v>
      </c>
      <c r="E47" s="529">
        <v>3747</v>
      </c>
      <c r="F47" s="529">
        <v>-3747</v>
      </c>
      <c r="G47" s="529">
        <f t="shared" si="5"/>
        <v>0</v>
      </c>
      <c r="H47" s="529"/>
      <c r="I47" s="527" t="s">
        <v>761</v>
      </c>
    </row>
    <row r="48" spans="1:9" s="750" customFormat="1" x14ac:dyDescent="0.25">
      <c r="A48" s="766">
        <v>10</v>
      </c>
      <c r="B48" s="1035" t="s">
        <v>762</v>
      </c>
      <c r="C48" s="1035"/>
      <c r="D48" s="758">
        <v>5250</v>
      </c>
      <c r="E48" s="529">
        <v>25132</v>
      </c>
      <c r="F48" s="529">
        <v>-23317</v>
      </c>
      <c r="G48" s="529">
        <f t="shared" si="5"/>
        <v>1815</v>
      </c>
      <c r="H48" s="529"/>
      <c r="I48" s="527" t="s">
        <v>749</v>
      </c>
    </row>
    <row r="49" spans="1:9" s="750" customFormat="1" x14ac:dyDescent="0.25">
      <c r="A49" s="766">
        <v>11</v>
      </c>
      <c r="B49" s="1035" t="s">
        <v>763</v>
      </c>
      <c r="C49" s="1035"/>
      <c r="D49" s="758">
        <v>2241</v>
      </c>
      <c r="E49" s="529">
        <v>5000</v>
      </c>
      <c r="F49" s="529">
        <v>-5000</v>
      </c>
      <c r="G49" s="529">
        <f t="shared" si="5"/>
        <v>0</v>
      </c>
      <c r="H49" s="529"/>
      <c r="I49" s="527" t="s">
        <v>751</v>
      </c>
    </row>
    <row r="50" spans="1:9" s="750" customFormat="1" ht="26.25" customHeight="1" x14ac:dyDescent="0.25">
      <c r="A50" s="766">
        <v>12</v>
      </c>
      <c r="B50" s="1035" t="s">
        <v>764</v>
      </c>
      <c r="C50" s="1035"/>
      <c r="D50" s="758">
        <v>5250</v>
      </c>
      <c r="E50" s="529">
        <v>27000</v>
      </c>
      <c r="F50" s="529"/>
      <c r="G50" s="529">
        <f t="shared" si="5"/>
        <v>27000</v>
      </c>
      <c r="H50" s="529"/>
      <c r="I50" s="527" t="s">
        <v>765</v>
      </c>
    </row>
    <row r="51" spans="1:9" s="750" customFormat="1" x14ac:dyDescent="0.25">
      <c r="A51" s="766">
        <v>13</v>
      </c>
      <c r="B51" s="1035" t="s">
        <v>766</v>
      </c>
      <c r="C51" s="1035"/>
      <c r="D51" s="758">
        <v>5250</v>
      </c>
      <c r="E51" s="529">
        <v>25168</v>
      </c>
      <c r="F51" s="529">
        <v>-14520</v>
      </c>
      <c r="G51" s="529">
        <f t="shared" si="5"/>
        <v>10648</v>
      </c>
      <c r="H51" s="777"/>
      <c r="I51" s="527" t="s">
        <v>767</v>
      </c>
    </row>
    <row r="52" spans="1:9" s="750" customFormat="1" x14ac:dyDescent="0.25">
      <c r="A52" s="783"/>
      <c r="B52" s="784"/>
      <c r="C52" s="784"/>
      <c r="D52" s="785"/>
      <c r="E52" s="786"/>
      <c r="F52" s="786"/>
      <c r="G52" s="786"/>
      <c r="H52" s="786"/>
      <c r="I52" s="786"/>
    </row>
    <row r="53" spans="1:9" s="750" customFormat="1" x14ac:dyDescent="0.25">
      <c r="A53" s="1072" t="s">
        <v>455</v>
      </c>
      <c r="B53" s="1072"/>
      <c r="C53" s="1072" t="s">
        <v>629</v>
      </c>
      <c r="D53" s="1072"/>
      <c r="E53" s="1072"/>
      <c r="F53" s="1072"/>
      <c r="G53" s="1072"/>
      <c r="H53" s="1072"/>
      <c r="I53" s="1072"/>
    </row>
    <row r="54" spans="1:9" s="750" customFormat="1" x14ac:dyDescent="0.25">
      <c r="A54" s="1073" t="s">
        <v>456</v>
      </c>
      <c r="B54" s="1073"/>
      <c r="C54" s="787" t="s">
        <v>768</v>
      </c>
      <c r="D54" s="788"/>
      <c r="E54" s="788"/>
      <c r="F54" s="788"/>
      <c r="G54" s="788"/>
      <c r="H54" s="788"/>
      <c r="I54" s="788"/>
    </row>
    <row r="55" spans="1:9" s="750" customFormat="1" ht="12" customHeight="1" x14ac:dyDescent="0.25">
      <c r="A55" s="1040" t="s">
        <v>403</v>
      </c>
      <c r="B55" s="1040" t="s">
        <v>404</v>
      </c>
      <c r="C55" s="1040"/>
      <c r="D55" s="1037" t="s">
        <v>405</v>
      </c>
      <c r="E55" s="1040" t="s">
        <v>406</v>
      </c>
      <c r="F55" s="1020" t="s">
        <v>407</v>
      </c>
      <c r="G55" s="1040" t="s">
        <v>408</v>
      </c>
      <c r="H55" s="1022" t="s">
        <v>318</v>
      </c>
      <c r="I55" s="1037" t="s">
        <v>409</v>
      </c>
    </row>
    <row r="56" spans="1:9" s="750" customFormat="1" ht="33" customHeight="1" x14ac:dyDescent="0.25">
      <c r="A56" s="1040"/>
      <c r="B56" s="1040"/>
      <c r="C56" s="1040"/>
      <c r="D56" s="1037"/>
      <c r="E56" s="1040"/>
      <c r="F56" s="1021"/>
      <c r="G56" s="1040"/>
      <c r="H56" s="1023"/>
      <c r="I56" s="1037"/>
    </row>
    <row r="57" spans="1:9" s="750" customFormat="1" x14ac:dyDescent="0.25">
      <c r="A57" s="1068" t="s">
        <v>411</v>
      </c>
      <c r="B57" s="1068"/>
      <c r="C57" s="1068"/>
      <c r="D57" s="756"/>
      <c r="E57" s="756">
        <f>SUM(E58:E69)</f>
        <v>1024211</v>
      </c>
      <c r="F57" s="756">
        <f t="shared" ref="F57:G57" si="6">SUM(F58:F69)</f>
        <v>-236620</v>
      </c>
      <c r="G57" s="756">
        <f t="shared" si="6"/>
        <v>787591</v>
      </c>
      <c r="H57" s="756"/>
      <c r="I57" s="789"/>
    </row>
    <row r="58" spans="1:9" s="750" customFormat="1" ht="24.75" customHeight="1" x14ac:dyDescent="0.25">
      <c r="A58" s="766">
        <v>1</v>
      </c>
      <c r="B58" s="1035" t="s">
        <v>769</v>
      </c>
      <c r="C58" s="1035"/>
      <c r="D58" s="758">
        <v>5240</v>
      </c>
      <c r="E58" s="529">
        <v>283405</v>
      </c>
      <c r="F58" s="529"/>
      <c r="G58" s="529">
        <f t="shared" ref="G58:G69" si="7">SUM(E58:F58)</f>
        <v>283405</v>
      </c>
      <c r="H58" s="529"/>
      <c r="I58" s="527" t="s">
        <v>770</v>
      </c>
    </row>
    <row r="59" spans="1:9" s="750" customFormat="1" x14ac:dyDescent="0.25">
      <c r="A59" s="766">
        <v>2</v>
      </c>
      <c r="B59" s="1035" t="s">
        <v>771</v>
      </c>
      <c r="C59" s="1035"/>
      <c r="D59" s="758">
        <v>5240</v>
      </c>
      <c r="E59" s="529">
        <v>50000</v>
      </c>
      <c r="F59" s="790"/>
      <c r="G59" s="529">
        <f t="shared" si="7"/>
        <v>50000</v>
      </c>
      <c r="H59" s="529"/>
      <c r="I59" s="791" t="s">
        <v>488</v>
      </c>
    </row>
    <row r="60" spans="1:9" s="750" customFormat="1" x14ac:dyDescent="0.25">
      <c r="A60" s="764">
        <v>3</v>
      </c>
      <c r="B60" s="1070" t="s">
        <v>555</v>
      </c>
      <c r="C60" s="1071"/>
      <c r="D60" s="758">
        <v>5250</v>
      </c>
      <c r="E60" s="529">
        <v>195536</v>
      </c>
      <c r="F60" s="790"/>
      <c r="G60" s="529">
        <f t="shared" si="7"/>
        <v>195536</v>
      </c>
      <c r="H60" s="529"/>
      <c r="I60" s="527" t="s">
        <v>772</v>
      </c>
    </row>
    <row r="61" spans="1:9" s="750" customFormat="1" x14ac:dyDescent="0.25">
      <c r="A61" s="766">
        <v>4</v>
      </c>
      <c r="B61" s="1035" t="s">
        <v>485</v>
      </c>
      <c r="C61" s="1035"/>
      <c r="D61" s="758">
        <v>5240</v>
      </c>
      <c r="E61" s="529">
        <v>190551</v>
      </c>
      <c r="F61" s="765"/>
      <c r="G61" s="529">
        <f t="shared" si="7"/>
        <v>190551</v>
      </c>
      <c r="H61" s="765"/>
      <c r="I61" s="792" t="s">
        <v>486</v>
      </c>
    </row>
    <row r="62" spans="1:9" s="750" customFormat="1" ht="12" customHeight="1" x14ac:dyDescent="0.25">
      <c r="A62" s="778">
        <v>5</v>
      </c>
      <c r="B62" s="1035" t="s">
        <v>773</v>
      </c>
      <c r="C62" s="1035"/>
      <c r="D62" s="758">
        <v>5250</v>
      </c>
      <c r="E62" s="529">
        <v>31944</v>
      </c>
      <c r="F62" s="529"/>
      <c r="G62" s="529">
        <f t="shared" si="7"/>
        <v>31944</v>
      </c>
      <c r="H62" s="529"/>
      <c r="I62" s="527" t="s">
        <v>486</v>
      </c>
    </row>
    <row r="63" spans="1:9" s="750" customFormat="1" ht="26.25" customHeight="1" x14ac:dyDescent="0.25">
      <c r="A63" s="778">
        <v>6</v>
      </c>
      <c r="B63" s="1035" t="s">
        <v>774</v>
      </c>
      <c r="C63" s="1035"/>
      <c r="D63" s="758">
        <v>5240</v>
      </c>
      <c r="E63" s="529">
        <v>27104</v>
      </c>
      <c r="F63" s="529"/>
      <c r="G63" s="529">
        <f t="shared" si="7"/>
        <v>27104</v>
      </c>
      <c r="H63" s="529"/>
      <c r="I63" s="527" t="s">
        <v>770</v>
      </c>
    </row>
    <row r="64" spans="1:9" s="750" customFormat="1" ht="12" customHeight="1" x14ac:dyDescent="0.25">
      <c r="A64" s="766">
        <v>7</v>
      </c>
      <c r="B64" s="1035" t="s">
        <v>775</v>
      </c>
      <c r="C64" s="1035"/>
      <c r="D64" s="758">
        <v>5250</v>
      </c>
      <c r="E64" s="529">
        <v>12100</v>
      </c>
      <c r="F64" s="529">
        <v>-12100</v>
      </c>
      <c r="G64" s="529">
        <f t="shared" si="7"/>
        <v>0</v>
      </c>
      <c r="H64" s="529"/>
      <c r="I64" s="527" t="s">
        <v>776</v>
      </c>
    </row>
    <row r="65" spans="1:9" s="750" customFormat="1" x14ac:dyDescent="0.25">
      <c r="A65" s="766">
        <v>8</v>
      </c>
      <c r="B65" s="1035" t="s">
        <v>777</v>
      </c>
      <c r="C65" s="1035"/>
      <c r="D65" s="758">
        <v>5250</v>
      </c>
      <c r="E65" s="529">
        <v>21107</v>
      </c>
      <c r="F65" s="529">
        <v>-21107</v>
      </c>
      <c r="G65" s="529">
        <f t="shared" si="7"/>
        <v>0</v>
      </c>
      <c r="H65" s="529"/>
      <c r="I65" s="527" t="s">
        <v>776</v>
      </c>
    </row>
    <row r="66" spans="1:9" s="750" customFormat="1" ht="15" customHeight="1" x14ac:dyDescent="0.25">
      <c r="A66" s="764">
        <v>9</v>
      </c>
      <c r="B66" s="1070" t="s">
        <v>778</v>
      </c>
      <c r="C66" s="1071"/>
      <c r="D66" s="776">
        <v>5250</v>
      </c>
      <c r="E66" s="793">
        <v>66552</v>
      </c>
      <c r="F66" s="793">
        <v>-57501</v>
      </c>
      <c r="G66" s="529">
        <f t="shared" si="7"/>
        <v>9051</v>
      </c>
      <c r="H66" s="794"/>
      <c r="I66" s="527" t="s">
        <v>779</v>
      </c>
    </row>
    <row r="67" spans="1:9" s="750" customFormat="1" ht="12" customHeight="1" x14ac:dyDescent="0.25">
      <c r="A67" s="764">
        <v>10</v>
      </c>
      <c r="B67" s="1070" t="s">
        <v>780</v>
      </c>
      <c r="C67" s="1071"/>
      <c r="D67" s="758">
        <v>5250</v>
      </c>
      <c r="E67" s="529">
        <v>15500</v>
      </c>
      <c r="F67" s="765">
        <v>-15500</v>
      </c>
      <c r="G67" s="529">
        <f t="shared" si="7"/>
        <v>0</v>
      </c>
      <c r="H67" s="765"/>
      <c r="I67" s="741" t="s">
        <v>779</v>
      </c>
    </row>
    <row r="68" spans="1:9" s="750" customFormat="1" ht="15" customHeight="1" x14ac:dyDescent="0.25">
      <c r="A68" s="764">
        <v>11</v>
      </c>
      <c r="B68" s="1070" t="s">
        <v>781</v>
      </c>
      <c r="C68" s="1071"/>
      <c r="D68" s="758">
        <v>5250</v>
      </c>
      <c r="E68" s="529">
        <v>125000</v>
      </c>
      <c r="F68" s="529">
        <v>-125000</v>
      </c>
      <c r="G68" s="529">
        <f t="shared" si="7"/>
        <v>0</v>
      </c>
      <c r="H68" s="529"/>
      <c r="I68" s="527" t="s">
        <v>779</v>
      </c>
    </row>
    <row r="69" spans="1:9" s="750" customFormat="1" x14ac:dyDescent="0.25">
      <c r="A69" s="764">
        <v>12</v>
      </c>
      <c r="B69" s="1070" t="s">
        <v>782</v>
      </c>
      <c r="C69" s="1071"/>
      <c r="D69" s="758">
        <v>5250</v>
      </c>
      <c r="E69" s="529">
        <v>5412</v>
      </c>
      <c r="F69" s="529">
        <v>-5412</v>
      </c>
      <c r="G69" s="529">
        <f t="shared" si="7"/>
        <v>0</v>
      </c>
      <c r="H69" s="777"/>
      <c r="I69" s="741" t="s">
        <v>779</v>
      </c>
    </row>
    <row r="70" spans="1:9" s="750" customFormat="1" ht="55.5" customHeight="1" x14ac:dyDescent="0.25">
      <c r="A70" s="795"/>
      <c r="B70" s="773"/>
      <c r="C70" s="773"/>
      <c r="D70" s="796"/>
      <c r="E70" s="774"/>
      <c r="F70" s="774"/>
      <c r="G70" s="774"/>
      <c r="H70" s="774"/>
      <c r="I70" s="797"/>
    </row>
    <row r="71" spans="1:9" s="750" customFormat="1" x14ac:dyDescent="0.25">
      <c r="A71" s="1072" t="s">
        <v>455</v>
      </c>
      <c r="B71" s="1072"/>
      <c r="C71" s="798" t="s">
        <v>783</v>
      </c>
      <c r="D71" s="798"/>
      <c r="E71" s="798"/>
      <c r="F71" s="798"/>
      <c r="G71" s="798"/>
      <c r="H71" s="798"/>
      <c r="I71" s="798"/>
    </row>
    <row r="72" spans="1:9" s="750" customFormat="1" x14ac:dyDescent="0.25">
      <c r="A72" s="1073" t="s">
        <v>456</v>
      </c>
      <c r="B72" s="1073"/>
      <c r="C72" s="787" t="s">
        <v>784</v>
      </c>
      <c r="D72" s="787"/>
      <c r="E72" s="787"/>
      <c r="F72" s="787"/>
      <c r="G72" s="787"/>
      <c r="H72" s="787"/>
      <c r="I72" s="787"/>
    </row>
    <row r="73" spans="1:9" s="750" customFormat="1" ht="12" customHeight="1" x14ac:dyDescent="0.25">
      <c r="A73" s="1040" t="s">
        <v>403</v>
      </c>
      <c r="B73" s="1040" t="s">
        <v>404</v>
      </c>
      <c r="C73" s="1040"/>
      <c r="D73" s="1037" t="s">
        <v>405</v>
      </c>
      <c r="E73" s="1040" t="s">
        <v>406</v>
      </c>
      <c r="F73" s="1020" t="s">
        <v>407</v>
      </c>
      <c r="G73" s="1040" t="s">
        <v>408</v>
      </c>
      <c r="H73" s="1022" t="s">
        <v>318</v>
      </c>
      <c r="I73" s="1037" t="s">
        <v>409</v>
      </c>
    </row>
    <row r="74" spans="1:9" s="750" customFormat="1" ht="34.5" customHeight="1" x14ac:dyDescent="0.25">
      <c r="A74" s="1040"/>
      <c r="B74" s="1040"/>
      <c r="C74" s="1040"/>
      <c r="D74" s="1037"/>
      <c r="E74" s="1040"/>
      <c r="F74" s="1021"/>
      <c r="G74" s="1040"/>
      <c r="H74" s="1023"/>
      <c r="I74" s="1037"/>
    </row>
    <row r="75" spans="1:9" s="750" customFormat="1" x14ac:dyDescent="0.25">
      <c r="A75" s="1068" t="s">
        <v>411</v>
      </c>
      <c r="B75" s="1068"/>
      <c r="C75" s="1068"/>
      <c r="D75" s="756"/>
      <c r="E75" s="756">
        <f>SUM(E76:E77)</f>
        <v>30387</v>
      </c>
      <c r="F75" s="756">
        <f t="shared" ref="F75:G75" si="8">SUM(F76:F77)</f>
        <v>-29097</v>
      </c>
      <c r="G75" s="756">
        <f t="shared" si="8"/>
        <v>1290</v>
      </c>
      <c r="H75" s="756"/>
      <c r="I75" s="527"/>
    </row>
    <row r="76" spans="1:9" s="750" customFormat="1" x14ac:dyDescent="0.25">
      <c r="A76" s="1075">
        <v>1</v>
      </c>
      <c r="B76" s="1070" t="s">
        <v>785</v>
      </c>
      <c r="C76" s="1071"/>
      <c r="D76" s="758">
        <v>5250</v>
      </c>
      <c r="E76" s="529">
        <v>29097</v>
      </c>
      <c r="F76" s="529">
        <v>-29097</v>
      </c>
      <c r="G76" s="529">
        <f t="shared" ref="G76:G77" si="9">SUM(E76:F76)</f>
        <v>0</v>
      </c>
      <c r="H76" s="529"/>
      <c r="I76" s="1055" t="s">
        <v>786</v>
      </c>
    </row>
    <row r="77" spans="1:9" s="750" customFormat="1" x14ac:dyDescent="0.25">
      <c r="A77" s="1076"/>
      <c r="B77" s="1077"/>
      <c r="C77" s="1078"/>
      <c r="D77" s="758">
        <v>2241</v>
      </c>
      <c r="E77" s="529">
        <v>1290</v>
      </c>
      <c r="F77" s="529"/>
      <c r="G77" s="529">
        <f t="shared" si="9"/>
        <v>1290</v>
      </c>
      <c r="H77" s="529"/>
      <c r="I77" s="1056"/>
    </row>
    <row r="78" spans="1:9" s="750" customFormat="1" x14ac:dyDescent="0.25">
      <c r="A78" s="767"/>
      <c r="B78" s="760"/>
      <c r="C78" s="760"/>
      <c r="D78" s="768"/>
      <c r="E78" s="769"/>
      <c r="F78" s="769"/>
      <c r="G78" s="769"/>
      <c r="H78" s="769"/>
      <c r="I78" s="769"/>
    </row>
    <row r="79" spans="1:9" s="750" customFormat="1" x14ac:dyDescent="0.25">
      <c r="A79" s="1074" t="s">
        <v>455</v>
      </c>
      <c r="B79" s="1074"/>
      <c r="C79" s="762" t="s">
        <v>787</v>
      </c>
      <c r="D79" s="762"/>
      <c r="E79" s="762"/>
      <c r="F79" s="762"/>
      <c r="G79" s="762"/>
      <c r="H79" s="762"/>
      <c r="I79" s="762"/>
    </row>
    <row r="80" spans="1:9" s="750" customFormat="1" x14ac:dyDescent="0.25">
      <c r="A80" s="1074" t="s">
        <v>456</v>
      </c>
      <c r="B80" s="1074"/>
      <c r="C80" s="763" t="s">
        <v>788</v>
      </c>
      <c r="D80" s="763"/>
      <c r="E80" s="763"/>
      <c r="F80" s="763"/>
      <c r="G80" s="763"/>
      <c r="H80" s="763"/>
      <c r="I80" s="763"/>
    </row>
    <row r="81" spans="1:9" s="750" customFormat="1" ht="12" customHeight="1" x14ac:dyDescent="0.25">
      <c r="A81" s="1040" t="s">
        <v>403</v>
      </c>
      <c r="B81" s="1040" t="s">
        <v>404</v>
      </c>
      <c r="C81" s="1040"/>
      <c r="D81" s="1037" t="s">
        <v>405</v>
      </c>
      <c r="E81" s="1040" t="s">
        <v>406</v>
      </c>
      <c r="F81" s="1020" t="s">
        <v>407</v>
      </c>
      <c r="G81" s="1040" t="s">
        <v>408</v>
      </c>
      <c r="H81" s="1022" t="s">
        <v>318</v>
      </c>
      <c r="I81" s="1037" t="s">
        <v>409</v>
      </c>
    </row>
    <row r="82" spans="1:9" s="750" customFormat="1" ht="37.5" customHeight="1" x14ac:dyDescent="0.25">
      <c r="A82" s="1040"/>
      <c r="B82" s="1040"/>
      <c r="C82" s="1040"/>
      <c r="D82" s="1037"/>
      <c r="E82" s="1040"/>
      <c r="F82" s="1021"/>
      <c r="G82" s="1040"/>
      <c r="H82" s="1023"/>
      <c r="I82" s="1037"/>
    </row>
    <row r="83" spans="1:9" s="750" customFormat="1" x14ac:dyDescent="0.25">
      <c r="A83" s="1068" t="s">
        <v>411</v>
      </c>
      <c r="B83" s="1068"/>
      <c r="C83" s="1068"/>
      <c r="D83" s="756"/>
      <c r="E83" s="756">
        <f>SUM(E84:E85)</f>
        <v>247882</v>
      </c>
      <c r="F83" s="756">
        <f t="shared" ref="F83:G83" si="10">SUM(F84:F85)</f>
        <v>-242888</v>
      </c>
      <c r="G83" s="756">
        <f t="shared" si="10"/>
        <v>4994</v>
      </c>
      <c r="H83" s="756"/>
      <c r="I83" s="799"/>
    </row>
    <row r="84" spans="1:9" s="750" customFormat="1" ht="26.25" customHeight="1" x14ac:dyDescent="0.25">
      <c r="A84" s="766">
        <v>1</v>
      </c>
      <c r="B84" s="1035" t="s">
        <v>789</v>
      </c>
      <c r="C84" s="1035"/>
      <c r="D84" s="758">
        <v>5250</v>
      </c>
      <c r="E84" s="529">
        <v>4994</v>
      </c>
      <c r="F84" s="529"/>
      <c r="G84" s="529">
        <f t="shared" ref="G84:G85" si="11">SUM(E84:F84)</f>
        <v>4994</v>
      </c>
      <c r="H84" s="529"/>
      <c r="I84" s="527" t="s">
        <v>790</v>
      </c>
    </row>
    <row r="85" spans="1:9" s="750" customFormat="1" ht="12" customHeight="1" x14ac:dyDescent="0.25">
      <c r="A85" s="766">
        <v>2</v>
      </c>
      <c r="B85" s="1035" t="s">
        <v>791</v>
      </c>
      <c r="C85" s="1035"/>
      <c r="D85" s="758">
        <v>5250</v>
      </c>
      <c r="E85" s="529">
        <v>242888</v>
      </c>
      <c r="F85" s="529">
        <v>-242888</v>
      </c>
      <c r="G85" s="529">
        <f t="shared" si="11"/>
        <v>0</v>
      </c>
      <c r="H85" s="529"/>
      <c r="I85" s="527" t="s">
        <v>488</v>
      </c>
    </row>
    <row r="86" spans="1:9" s="750" customFormat="1" x14ac:dyDescent="0.25">
      <c r="A86" s="800"/>
      <c r="B86" s="773"/>
      <c r="C86" s="773"/>
      <c r="D86" s="796"/>
      <c r="E86" s="774"/>
      <c r="F86" s="774"/>
      <c r="G86" s="774"/>
      <c r="H86" s="774"/>
      <c r="I86" s="796"/>
    </row>
    <row r="87" spans="1:9" s="750" customFormat="1" x14ac:dyDescent="0.25">
      <c r="A87" s="1072" t="s">
        <v>455</v>
      </c>
      <c r="B87" s="1072"/>
      <c r="C87" s="798" t="s">
        <v>792</v>
      </c>
      <c r="D87" s="798"/>
      <c r="E87" s="798"/>
      <c r="F87" s="798"/>
      <c r="G87" s="798"/>
      <c r="H87" s="798"/>
      <c r="I87" s="798"/>
    </row>
    <row r="88" spans="1:9" s="750" customFormat="1" x14ac:dyDescent="0.25">
      <c r="A88" s="1073" t="s">
        <v>456</v>
      </c>
      <c r="B88" s="1073"/>
      <c r="C88" s="787" t="s">
        <v>793</v>
      </c>
      <c r="D88" s="787"/>
      <c r="E88" s="787"/>
      <c r="F88" s="787"/>
      <c r="G88" s="787"/>
      <c r="H88" s="787"/>
      <c r="I88" s="787"/>
    </row>
    <row r="89" spans="1:9" s="750" customFormat="1" ht="12" customHeight="1" x14ac:dyDescent="0.25">
      <c r="A89" s="1040" t="s">
        <v>403</v>
      </c>
      <c r="B89" s="1040" t="s">
        <v>404</v>
      </c>
      <c r="C89" s="1040"/>
      <c r="D89" s="1037" t="s">
        <v>405</v>
      </c>
      <c r="E89" s="1040" t="s">
        <v>406</v>
      </c>
      <c r="F89" s="1020" t="s">
        <v>407</v>
      </c>
      <c r="G89" s="1040" t="s">
        <v>408</v>
      </c>
      <c r="H89" s="1022" t="s">
        <v>318</v>
      </c>
      <c r="I89" s="1037" t="s">
        <v>409</v>
      </c>
    </row>
    <row r="90" spans="1:9" s="750" customFormat="1" ht="36.75" customHeight="1" x14ac:dyDescent="0.25">
      <c r="A90" s="1040"/>
      <c r="B90" s="1040"/>
      <c r="C90" s="1040"/>
      <c r="D90" s="1037"/>
      <c r="E90" s="1040"/>
      <c r="F90" s="1021"/>
      <c r="G90" s="1040"/>
      <c r="H90" s="1023"/>
      <c r="I90" s="1037"/>
    </row>
    <row r="91" spans="1:9" s="750" customFormat="1" x14ac:dyDescent="0.25">
      <c r="A91" s="1068" t="s">
        <v>411</v>
      </c>
      <c r="B91" s="1068"/>
      <c r="C91" s="1068"/>
      <c r="D91" s="756"/>
      <c r="E91" s="756">
        <f>SUM(E92:E93)</f>
        <v>113733</v>
      </c>
      <c r="F91" s="756">
        <f t="shared" ref="F91:G91" si="12">SUM(F92:F93)</f>
        <v>-98733</v>
      </c>
      <c r="G91" s="756">
        <f t="shared" si="12"/>
        <v>15000</v>
      </c>
      <c r="H91" s="756"/>
      <c r="I91" s="527"/>
    </row>
    <row r="92" spans="1:9" s="750" customFormat="1" ht="12" customHeight="1" x14ac:dyDescent="0.25">
      <c r="A92" s="766">
        <v>1</v>
      </c>
      <c r="B92" s="1035" t="s">
        <v>794</v>
      </c>
      <c r="C92" s="1035"/>
      <c r="D92" s="758">
        <v>5250</v>
      </c>
      <c r="E92" s="529">
        <v>15000</v>
      </c>
      <c r="F92" s="529"/>
      <c r="G92" s="529">
        <f t="shared" ref="G92:G93" si="13">SUM(E92:F92)</f>
        <v>15000</v>
      </c>
      <c r="H92" s="529"/>
      <c r="I92" s="527" t="s">
        <v>488</v>
      </c>
    </row>
    <row r="93" spans="1:9" s="750" customFormat="1" x14ac:dyDescent="0.25">
      <c r="A93" s="766">
        <v>2</v>
      </c>
      <c r="B93" s="1035" t="s">
        <v>795</v>
      </c>
      <c r="C93" s="1035"/>
      <c r="D93" s="758">
        <v>5250</v>
      </c>
      <c r="E93" s="529">
        <v>98733</v>
      </c>
      <c r="F93" s="529">
        <v>-98733</v>
      </c>
      <c r="G93" s="529">
        <f t="shared" si="13"/>
        <v>0</v>
      </c>
      <c r="H93" s="529"/>
      <c r="I93" s="527" t="s">
        <v>488</v>
      </c>
    </row>
    <row r="94" spans="1:9" s="750" customFormat="1" x14ac:dyDescent="0.25">
      <c r="A94" s="801"/>
      <c r="B94" s="801"/>
      <c r="C94" s="801"/>
      <c r="D94" s="761"/>
      <c r="E94" s="761"/>
      <c r="F94" s="761"/>
      <c r="G94" s="761"/>
      <c r="H94" s="761"/>
      <c r="I94" s="801"/>
    </row>
    <row r="95" spans="1:9" s="750" customFormat="1" x14ac:dyDescent="0.25">
      <c r="A95" s="1074" t="s">
        <v>455</v>
      </c>
      <c r="B95" s="1074"/>
      <c r="C95" s="762" t="s">
        <v>694</v>
      </c>
      <c r="D95" s="762"/>
      <c r="E95" s="768"/>
      <c r="F95" s="768"/>
      <c r="G95" s="768"/>
      <c r="H95" s="768"/>
      <c r="I95" s="768"/>
    </row>
    <row r="96" spans="1:9" s="750" customFormat="1" x14ac:dyDescent="0.25">
      <c r="A96" s="1074" t="s">
        <v>456</v>
      </c>
      <c r="B96" s="1074"/>
      <c r="C96" s="763" t="s">
        <v>796</v>
      </c>
      <c r="D96" s="763"/>
      <c r="E96" s="763"/>
      <c r="F96" s="763"/>
      <c r="G96" s="763"/>
      <c r="H96" s="763"/>
      <c r="I96" s="763"/>
    </row>
    <row r="97" spans="1:9" s="750" customFormat="1" ht="12" customHeight="1" x14ac:dyDescent="0.25">
      <c r="A97" s="1040" t="s">
        <v>403</v>
      </c>
      <c r="B97" s="1040" t="s">
        <v>404</v>
      </c>
      <c r="C97" s="1040"/>
      <c r="D97" s="1037" t="s">
        <v>405</v>
      </c>
      <c r="E97" s="1040" t="s">
        <v>406</v>
      </c>
      <c r="F97" s="1020" t="s">
        <v>407</v>
      </c>
      <c r="G97" s="1040" t="s">
        <v>408</v>
      </c>
      <c r="H97" s="1022" t="s">
        <v>318</v>
      </c>
      <c r="I97" s="1037" t="s">
        <v>409</v>
      </c>
    </row>
    <row r="98" spans="1:9" s="750" customFormat="1" ht="36" customHeight="1" x14ac:dyDescent="0.25">
      <c r="A98" s="1040"/>
      <c r="B98" s="1040"/>
      <c r="C98" s="1040"/>
      <c r="D98" s="1037"/>
      <c r="E98" s="1040"/>
      <c r="F98" s="1021"/>
      <c r="G98" s="1040"/>
      <c r="H98" s="1023"/>
      <c r="I98" s="1037"/>
    </row>
    <row r="99" spans="1:9" s="750" customFormat="1" x14ac:dyDescent="0.25">
      <c r="A99" s="1068" t="s">
        <v>411</v>
      </c>
      <c r="B99" s="1068"/>
      <c r="C99" s="1068"/>
      <c r="D99" s="756"/>
      <c r="E99" s="756">
        <f>SUM(E100:E112)</f>
        <v>376211</v>
      </c>
      <c r="F99" s="756">
        <f t="shared" ref="F99:G99" si="14">SUM(F100:F112)</f>
        <v>-243016</v>
      </c>
      <c r="G99" s="756">
        <f t="shared" si="14"/>
        <v>133195</v>
      </c>
      <c r="H99" s="756"/>
      <c r="I99" s="527"/>
    </row>
    <row r="100" spans="1:9" s="750" customFormat="1" ht="12" customHeight="1" x14ac:dyDescent="0.25">
      <c r="A100" s="739">
        <v>1</v>
      </c>
      <c r="B100" s="1035" t="s">
        <v>797</v>
      </c>
      <c r="C100" s="1035"/>
      <c r="D100" s="758">
        <v>2241</v>
      </c>
      <c r="E100" s="755">
        <v>57000</v>
      </c>
      <c r="F100" s="755">
        <v>-52937</v>
      </c>
      <c r="G100" s="529">
        <f t="shared" ref="G100:G112" si="15">SUM(E100:F100)</f>
        <v>4063</v>
      </c>
      <c r="H100" s="755"/>
      <c r="I100" s="535" t="s">
        <v>798</v>
      </c>
    </row>
    <row r="101" spans="1:9" s="750" customFormat="1" ht="15" customHeight="1" x14ac:dyDescent="0.25">
      <c r="A101" s="739">
        <v>2</v>
      </c>
      <c r="B101" s="1035" t="s">
        <v>799</v>
      </c>
      <c r="C101" s="1035"/>
      <c r="D101" s="758">
        <v>5250</v>
      </c>
      <c r="E101" s="755">
        <v>9000</v>
      </c>
      <c r="F101" s="775">
        <v>-9000</v>
      </c>
      <c r="G101" s="529">
        <f t="shared" si="15"/>
        <v>0</v>
      </c>
      <c r="H101" s="775"/>
      <c r="I101" s="738" t="s">
        <v>798</v>
      </c>
    </row>
    <row r="102" spans="1:9" s="750" customFormat="1" ht="12" customHeight="1" x14ac:dyDescent="0.25">
      <c r="A102" s="739">
        <v>3</v>
      </c>
      <c r="B102" s="1035" t="s">
        <v>800</v>
      </c>
      <c r="C102" s="1035"/>
      <c r="D102" s="758">
        <v>2241</v>
      </c>
      <c r="E102" s="793">
        <v>11299</v>
      </c>
      <c r="F102" s="793">
        <v>-11299</v>
      </c>
      <c r="G102" s="529">
        <f t="shared" si="15"/>
        <v>0</v>
      </c>
      <c r="H102" s="793"/>
      <c r="I102" s="535" t="s">
        <v>798</v>
      </c>
    </row>
    <row r="103" spans="1:9" s="750" customFormat="1" x14ac:dyDescent="0.25">
      <c r="A103" s="766">
        <v>4</v>
      </c>
      <c r="B103" s="1035" t="s">
        <v>801</v>
      </c>
      <c r="C103" s="1035"/>
      <c r="D103" s="758">
        <v>5250</v>
      </c>
      <c r="E103" s="529">
        <v>51955</v>
      </c>
      <c r="F103" s="529"/>
      <c r="G103" s="529">
        <f t="shared" si="15"/>
        <v>51955</v>
      </c>
      <c r="H103" s="529"/>
      <c r="I103" s="527" t="s">
        <v>798</v>
      </c>
    </row>
    <row r="104" spans="1:9" s="750" customFormat="1" ht="12" customHeight="1" x14ac:dyDescent="0.25">
      <c r="A104" s="739">
        <v>5</v>
      </c>
      <c r="B104" s="1035" t="s">
        <v>802</v>
      </c>
      <c r="C104" s="1035"/>
      <c r="D104" s="758">
        <v>5250</v>
      </c>
      <c r="E104" s="529">
        <v>23519</v>
      </c>
      <c r="F104" s="529">
        <v>-23519</v>
      </c>
      <c r="G104" s="529">
        <f t="shared" si="15"/>
        <v>0</v>
      </c>
      <c r="H104" s="529"/>
      <c r="I104" s="535" t="s">
        <v>798</v>
      </c>
    </row>
    <row r="105" spans="1:9" s="750" customFormat="1" ht="12" customHeight="1" x14ac:dyDescent="0.25">
      <c r="A105" s="739">
        <v>6</v>
      </c>
      <c r="B105" s="1035" t="s">
        <v>803</v>
      </c>
      <c r="C105" s="1035"/>
      <c r="D105" s="758">
        <v>5250</v>
      </c>
      <c r="E105" s="793">
        <v>40959</v>
      </c>
      <c r="F105" s="793">
        <v>-40959</v>
      </c>
      <c r="G105" s="529">
        <f t="shared" si="15"/>
        <v>0</v>
      </c>
      <c r="H105" s="793"/>
      <c r="I105" s="535" t="s">
        <v>798</v>
      </c>
    </row>
    <row r="106" spans="1:9" s="750" customFormat="1" x14ac:dyDescent="0.25">
      <c r="A106" s="779">
        <v>7</v>
      </c>
      <c r="B106" s="1069" t="s">
        <v>804</v>
      </c>
      <c r="C106" s="1069"/>
      <c r="D106" s="780">
        <v>5250</v>
      </c>
      <c r="E106" s="781">
        <v>49000</v>
      </c>
      <c r="F106" s="781"/>
      <c r="G106" s="529">
        <f t="shared" si="15"/>
        <v>49000</v>
      </c>
      <c r="H106" s="781"/>
      <c r="I106" s="782" t="s">
        <v>798</v>
      </c>
    </row>
    <row r="107" spans="1:9" s="750" customFormat="1" ht="12" customHeight="1" x14ac:dyDescent="0.25">
      <c r="A107" s="1037">
        <v>8</v>
      </c>
      <c r="B107" s="1035" t="s">
        <v>805</v>
      </c>
      <c r="C107" s="1035"/>
      <c r="D107" s="758">
        <v>5250</v>
      </c>
      <c r="E107" s="793">
        <v>27000</v>
      </c>
      <c r="F107" s="793">
        <v>-27000</v>
      </c>
      <c r="G107" s="529">
        <f t="shared" si="15"/>
        <v>0</v>
      </c>
      <c r="H107" s="793"/>
      <c r="I107" s="1081" t="s">
        <v>798</v>
      </c>
    </row>
    <row r="108" spans="1:9" s="750" customFormat="1" ht="12" customHeight="1" x14ac:dyDescent="0.25">
      <c r="A108" s="1037"/>
      <c r="B108" s="1035"/>
      <c r="C108" s="1035"/>
      <c r="D108" s="758">
        <v>2241</v>
      </c>
      <c r="E108" s="755">
        <v>21593</v>
      </c>
      <c r="F108" s="755">
        <v>-21593</v>
      </c>
      <c r="G108" s="529">
        <f t="shared" si="15"/>
        <v>0</v>
      </c>
      <c r="H108" s="755"/>
      <c r="I108" s="1081"/>
    </row>
    <row r="109" spans="1:9" s="750" customFormat="1" ht="25.5" customHeight="1" x14ac:dyDescent="0.25">
      <c r="A109" s="739">
        <v>9</v>
      </c>
      <c r="B109" s="1035" t="s">
        <v>806</v>
      </c>
      <c r="C109" s="1035"/>
      <c r="D109" s="758">
        <v>5250</v>
      </c>
      <c r="E109" s="793">
        <v>22636</v>
      </c>
      <c r="F109" s="793"/>
      <c r="G109" s="529">
        <f t="shared" si="15"/>
        <v>22636</v>
      </c>
      <c r="H109" s="793"/>
      <c r="I109" s="535" t="s">
        <v>798</v>
      </c>
    </row>
    <row r="110" spans="1:9" s="750" customFormat="1" ht="12" customHeight="1" x14ac:dyDescent="0.25">
      <c r="A110" s="766">
        <v>10</v>
      </c>
      <c r="B110" s="1035" t="s">
        <v>807</v>
      </c>
      <c r="C110" s="1035"/>
      <c r="D110" s="758">
        <v>5250</v>
      </c>
      <c r="E110" s="793">
        <v>5583</v>
      </c>
      <c r="F110" s="793">
        <v>-42</v>
      </c>
      <c r="G110" s="529">
        <f t="shared" si="15"/>
        <v>5541</v>
      </c>
      <c r="H110" s="793"/>
      <c r="I110" s="527" t="s">
        <v>798</v>
      </c>
    </row>
    <row r="111" spans="1:9" s="750" customFormat="1" ht="12" customHeight="1" x14ac:dyDescent="0.25">
      <c r="A111" s="766">
        <v>11</v>
      </c>
      <c r="B111" s="1035" t="s">
        <v>808</v>
      </c>
      <c r="C111" s="1035"/>
      <c r="D111" s="758">
        <v>5250</v>
      </c>
      <c r="E111" s="793">
        <v>32443</v>
      </c>
      <c r="F111" s="793">
        <v>-32443</v>
      </c>
      <c r="G111" s="529">
        <f t="shared" si="15"/>
        <v>0</v>
      </c>
      <c r="H111" s="793"/>
      <c r="I111" s="527" t="s">
        <v>798</v>
      </c>
    </row>
    <row r="112" spans="1:9" s="750" customFormat="1" ht="12" customHeight="1" x14ac:dyDescent="0.25">
      <c r="A112" s="739">
        <v>12</v>
      </c>
      <c r="B112" s="1035" t="s">
        <v>809</v>
      </c>
      <c r="C112" s="1035"/>
      <c r="D112" s="758">
        <v>5250</v>
      </c>
      <c r="E112" s="793">
        <v>24224</v>
      </c>
      <c r="F112" s="793">
        <v>-24224</v>
      </c>
      <c r="G112" s="529">
        <f t="shared" si="15"/>
        <v>0</v>
      </c>
      <c r="H112" s="793"/>
      <c r="I112" s="535" t="s">
        <v>798</v>
      </c>
    </row>
    <row r="113" spans="1:9" s="750" customFormat="1" x14ac:dyDescent="0.25">
      <c r="A113" s="795"/>
      <c r="B113" s="773"/>
      <c r="C113" s="773"/>
      <c r="D113" s="802"/>
      <c r="E113" s="769"/>
      <c r="F113" s="769"/>
      <c r="G113" s="769"/>
      <c r="H113" s="769"/>
      <c r="I113" s="803"/>
    </row>
    <row r="114" spans="1:9" s="750" customFormat="1" x14ac:dyDescent="0.25">
      <c r="A114" s="1074" t="s">
        <v>455</v>
      </c>
      <c r="B114" s="1074"/>
      <c r="C114" s="762" t="s">
        <v>697</v>
      </c>
      <c r="D114" s="762"/>
      <c r="E114" s="762"/>
      <c r="F114" s="762"/>
      <c r="G114" s="762"/>
      <c r="H114" s="762"/>
    </row>
    <row r="115" spans="1:9" s="750" customFormat="1" x14ac:dyDescent="0.25">
      <c r="A115" s="1074" t="s">
        <v>456</v>
      </c>
      <c r="B115" s="1074"/>
      <c r="C115" s="763" t="s">
        <v>810</v>
      </c>
      <c r="D115" s="763"/>
      <c r="E115" s="763"/>
      <c r="F115" s="763"/>
      <c r="G115" s="763"/>
      <c r="H115" s="763"/>
    </row>
    <row r="116" spans="1:9" s="750" customFormat="1" ht="12" customHeight="1" x14ac:dyDescent="0.25">
      <c r="A116" s="1040" t="s">
        <v>403</v>
      </c>
      <c r="B116" s="1040" t="s">
        <v>404</v>
      </c>
      <c r="C116" s="1040"/>
      <c r="D116" s="1037" t="s">
        <v>405</v>
      </c>
      <c r="E116" s="1040" t="s">
        <v>406</v>
      </c>
      <c r="F116" s="1020" t="s">
        <v>407</v>
      </c>
      <c r="G116" s="1040" t="s">
        <v>408</v>
      </c>
      <c r="H116" s="1022" t="s">
        <v>318</v>
      </c>
      <c r="I116" s="1037" t="s">
        <v>409</v>
      </c>
    </row>
    <row r="117" spans="1:9" s="750" customFormat="1" ht="33.75" customHeight="1" x14ac:dyDescent="0.25">
      <c r="A117" s="1040"/>
      <c r="B117" s="1040"/>
      <c r="C117" s="1040"/>
      <c r="D117" s="1037"/>
      <c r="E117" s="1040"/>
      <c r="F117" s="1021"/>
      <c r="G117" s="1040"/>
      <c r="H117" s="1023"/>
      <c r="I117" s="1037"/>
    </row>
    <row r="118" spans="1:9" s="750" customFormat="1" x14ac:dyDescent="0.25">
      <c r="A118" s="1068" t="s">
        <v>411</v>
      </c>
      <c r="B118" s="1068"/>
      <c r="C118" s="1068"/>
      <c r="D118" s="756"/>
      <c r="E118" s="756">
        <f>SUM(E119:E141)</f>
        <v>944038</v>
      </c>
      <c r="F118" s="756">
        <f>SUM(F119:F141)</f>
        <v>-445004</v>
      </c>
      <c r="G118" s="756">
        <f>SUM(G119:G141)</f>
        <v>499034</v>
      </c>
      <c r="H118" s="756"/>
      <c r="I118" s="527"/>
    </row>
    <row r="119" spans="1:9" s="750" customFormat="1" ht="12" customHeight="1" x14ac:dyDescent="0.25">
      <c r="A119" s="766">
        <v>1</v>
      </c>
      <c r="B119" s="1035" t="s">
        <v>797</v>
      </c>
      <c r="C119" s="1035"/>
      <c r="D119" s="758">
        <v>2241</v>
      </c>
      <c r="E119" s="529">
        <v>108000</v>
      </c>
      <c r="F119" s="529">
        <v>-101297</v>
      </c>
      <c r="G119" s="529">
        <f t="shared" ref="G119:G141" si="16">SUM(E119:F119)</f>
        <v>6703</v>
      </c>
      <c r="H119" s="529"/>
      <c r="I119" s="527" t="s">
        <v>811</v>
      </c>
    </row>
    <row r="120" spans="1:9" s="750" customFormat="1" x14ac:dyDescent="0.25">
      <c r="A120" s="739">
        <v>2</v>
      </c>
      <c r="B120" s="1035" t="s">
        <v>812</v>
      </c>
      <c r="C120" s="1035"/>
      <c r="D120" s="758">
        <v>5250</v>
      </c>
      <c r="E120" s="793">
        <v>12000</v>
      </c>
      <c r="F120" s="793">
        <v>-10360</v>
      </c>
      <c r="G120" s="529">
        <f t="shared" si="16"/>
        <v>1640</v>
      </c>
      <c r="H120" s="793"/>
      <c r="I120" s="527" t="s">
        <v>811</v>
      </c>
    </row>
    <row r="121" spans="1:9" s="750" customFormat="1" ht="12" customHeight="1" x14ac:dyDescent="0.25">
      <c r="A121" s="766">
        <v>3</v>
      </c>
      <c r="B121" s="1035" t="s">
        <v>813</v>
      </c>
      <c r="C121" s="1035"/>
      <c r="D121" s="758">
        <v>5250</v>
      </c>
      <c r="E121" s="793">
        <v>29883</v>
      </c>
      <c r="F121" s="793">
        <v>-29883</v>
      </c>
      <c r="G121" s="529">
        <f t="shared" si="16"/>
        <v>0</v>
      </c>
      <c r="H121" s="793"/>
      <c r="I121" s="527" t="s">
        <v>811</v>
      </c>
    </row>
    <row r="122" spans="1:9" s="750" customFormat="1" ht="12" customHeight="1" x14ac:dyDescent="0.25">
      <c r="A122" s="778">
        <v>4</v>
      </c>
      <c r="B122" s="1035" t="s">
        <v>814</v>
      </c>
      <c r="C122" s="1035"/>
      <c r="D122" s="758">
        <v>5250</v>
      </c>
      <c r="E122" s="793">
        <v>24189</v>
      </c>
      <c r="F122" s="793">
        <v>-24189</v>
      </c>
      <c r="G122" s="529">
        <f t="shared" si="16"/>
        <v>0</v>
      </c>
      <c r="H122" s="793"/>
      <c r="I122" s="527" t="s">
        <v>811</v>
      </c>
    </row>
    <row r="123" spans="1:9" s="750" customFormat="1" ht="24" customHeight="1" x14ac:dyDescent="0.25">
      <c r="A123" s="757">
        <v>5</v>
      </c>
      <c r="B123" s="1079" t="s">
        <v>815</v>
      </c>
      <c r="C123" s="1080"/>
      <c r="D123" s="758">
        <v>5250</v>
      </c>
      <c r="E123" s="529">
        <v>76380</v>
      </c>
      <c r="F123" s="529"/>
      <c r="G123" s="529">
        <f t="shared" si="16"/>
        <v>76380</v>
      </c>
      <c r="H123" s="529"/>
      <c r="I123" s="527" t="s">
        <v>811</v>
      </c>
    </row>
    <row r="124" spans="1:9" s="750" customFormat="1" ht="12" customHeight="1" x14ac:dyDescent="0.25">
      <c r="A124" s="766">
        <v>6</v>
      </c>
      <c r="B124" s="1035" t="s">
        <v>816</v>
      </c>
      <c r="C124" s="1035"/>
      <c r="D124" s="758">
        <v>5250</v>
      </c>
      <c r="E124" s="529">
        <v>2854</v>
      </c>
      <c r="F124" s="529">
        <v>-2854</v>
      </c>
      <c r="G124" s="529">
        <f t="shared" si="16"/>
        <v>0</v>
      </c>
      <c r="H124" s="529"/>
      <c r="I124" s="527" t="s">
        <v>811</v>
      </c>
    </row>
    <row r="125" spans="1:9" s="750" customFormat="1" ht="12" customHeight="1" x14ac:dyDescent="0.25">
      <c r="A125" s="764">
        <v>7</v>
      </c>
      <c r="B125" s="1070" t="s">
        <v>541</v>
      </c>
      <c r="C125" s="1071"/>
      <c r="D125" s="758">
        <v>5240</v>
      </c>
      <c r="E125" s="529">
        <v>139546</v>
      </c>
      <c r="F125" s="804"/>
      <c r="G125" s="529">
        <f t="shared" si="16"/>
        <v>139546</v>
      </c>
      <c r="H125" s="804"/>
      <c r="I125" s="742" t="s">
        <v>811</v>
      </c>
    </row>
    <row r="126" spans="1:9" s="750" customFormat="1" ht="25.5" customHeight="1" x14ac:dyDescent="0.25">
      <c r="A126" s="766">
        <v>8</v>
      </c>
      <c r="B126" s="1035" t="s">
        <v>817</v>
      </c>
      <c r="C126" s="1035"/>
      <c r="D126" s="758">
        <v>5250</v>
      </c>
      <c r="E126" s="529">
        <v>116099</v>
      </c>
      <c r="F126" s="529">
        <v>1200</v>
      </c>
      <c r="G126" s="529">
        <f t="shared" si="16"/>
        <v>117299</v>
      </c>
      <c r="H126" s="529"/>
      <c r="I126" s="535" t="s">
        <v>811</v>
      </c>
    </row>
    <row r="127" spans="1:9" s="750" customFormat="1" ht="38.25" customHeight="1" x14ac:dyDescent="0.25">
      <c r="A127" s="778">
        <v>9</v>
      </c>
      <c r="B127" s="1035" t="s">
        <v>818</v>
      </c>
      <c r="C127" s="1035"/>
      <c r="D127" s="758">
        <v>5250</v>
      </c>
      <c r="E127" s="529">
        <v>24601</v>
      </c>
      <c r="F127" s="529"/>
      <c r="G127" s="529">
        <f t="shared" si="16"/>
        <v>24601</v>
      </c>
      <c r="H127" s="529"/>
      <c r="I127" s="535" t="s">
        <v>819</v>
      </c>
    </row>
    <row r="128" spans="1:9" s="750" customFormat="1" x14ac:dyDescent="0.25">
      <c r="A128" s="766">
        <v>10</v>
      </c>
      <c r="B128" s="1035" t="s">
        <v>820</v>
      </c>
      <c r="C128" s="1035"/>
      <c r="D128" s="758">
        <v>5250</v>
      </c>
      <c r="E128" s="529">
        <v>12721</v>
      </c>
      <c r="F128" s="529">
        <v>-12721</v>
      </c>
      <c r="G128" s="529">
        <f t="shared" si="16"/>
        <v>0</v>
      </c>
      <c r="H128" s="529"/>
      <c r="I128" s="527" t="s">
        <v>811</v>
      </c>
    </row>
    <row r="129" spans="1:9" s="750" customFormat="1" ht="24" x14ac:dyDescent="0.25">
      <c r="A129" s="805">
        <v>11</v>
      </c>
      <c r="B129" s="1070" t="s">
        <v>821</v>
      </c>
      <c r="C129" s="1071"/>
      <c r="D129" s="758">
        <v>5250</v>
      </c>
      <c r="E129" s="529">
        <v>58392</v>
      </c>
      <c r="F129" s="529"/>
      <c r="G129" s="529">
        <f t="shared" si="16"/>
        <v>58392</v>
      </c>
      <c r="H129" s="529"/>
      <c r="I129" s="527" t="s">
        <v>819</v>
      </c>
    </row>
    <row r="130" spans="1:9" s="750" customFormat="1" ht="12" customHeight="1" x14ac:dyDescent="0.25">
      <c r="A130" s="766">
        <v>12</v>
      </c>
      <c r="B130" s="1035" t="s">
        <v>822</v>
      </c>
      <c r="C130" s="1035"/>
      <c r="D130" s="758">
        <v>5250</v>
      </c>
      <c r="E130" s="529">
        <v>34352</v>
      </c>
      <c r="F130" s="529">
        <v>-34352</v>
      </c>
      <c r="G130" s="529">
        <f t="shared" si="16"/>
        <v>0</v>
      </c>
      <c r="H130" s="529"/>
      <c r="I130" s="527" t="s">
        <v>811</v>
      </c>
    </row>
    <row r="131" spans="1:9" s="750" customFormat="1" x14ac:dyDescent="0.25">
      <c r="A131" s="778">
        <v>13</v>
      </c>
      <c r="B131" s="1035" t="s">
        <v>823</v>
      </c>
      <c r="C131" s="1035"/>
      <c r="D131" s="758">
        <v>5250</v>
      </c>
      <c r="E131" s="529">
        <v>52035</v>
      </c>
      <c r="F131" s="529">
        <v>-52035</v>
      </c>
      <c r="G131" s="529">
        <f t="shared" si="16"/>
        <v>0</v>
      </c>
      <c r="H131" s="529"/>
      <c r="I131" s="527" t="s">
        <v>811</v>
      </c>
    </row>
    <row r="132" spans="1:9" s="750" customFormat="1" ht="12" customHeight="1" x14ac:dyDescent="0.25">
      <c r="A132" s="778">
        <v>14</v>
      </c>
      <c r="B132" s="1035" t="s">
        <v>824</v>
      </c>
      <c r="C132" s="1035"/>
      <c r="D132" s="758">
        <v>5250</v>
      </c>
      <c r="E132" s="529">
        <v>25634</v>
      </c>
      <c r="F132" s="529">
        <v>-25634</v>
      </c>
      <c r="G132" s="529">
        <f t="shared" si="16"/>
        <v>0</v>
      </c>
      <c r="H132" s="529"/>
      <c r="I132" s="527" t="s">
        <v>811</v>
      </c>
    </row>
    <row r="133" spans="1:9" s="750" customFormat="1" x14ac:dyDescent="0.25">
      <c r="A133" s="1075">
        <v>15</v>
      </c>
      <c r="B133" s="1070" t="s">
        <v>825</v>
      </c>
      <c r="C133" s="1071"/>
      <c r="D133" s="758">
        <v>2239</v>
      </c>
      <c r="E133" s="529">
        <v>48652</v>
      </c>
      <c r="F133" s="529">
        <v>-36612</v>
      </c>
      <c r="G133" s="529">
        <f t="shared" si="16"/>
        <v>12040</v>
      </c>
      <c r="H133" s="529"/>
      <c r="I133" s="1054" t="s">
        <v>811</v>
      </c>
    </row>
    <row r="134" spans="1:9" s="750" customFormat="1" ht="22.5" customHeight="1" x14ac:dyDescent="0.25">
      <c r="A134" s="1076"/>
      <c r="B134" s="1077"/>
      <c r="C134" s="1078"/>
      <c r="D134" s="758">
        <v>5250</v>
      </c>
      <c r="E134" s="529">
        <v>3388</v>
      </c>
      <c r="F134" s="529"/>
      <c r="G134" s="529">
        <f t="shared" si="16"/>
        <v>3388</v>
      </c>
      <c r="H134" s="529"/>
      <c r="I134" s="1056"/>
    </row>
    <row r="135" spans="1:9" s="750" customFormat="1" ht="12" customHeight="1" x14ac:dyDescent="0.25">
      <c r="A135" s="766">
        <v>16</v>
      </c>
      <c r="B135" s="1035" t="s">
        <v>826</v>
      </c>
      <c r="C135" s="1035"/>
      <c r="D135" s="758">
        <v>5250</v>
      </c>
      <c r="E135" s="529">
        <v>26815</v>
      </c>
      <c r="F135" s="529">
        <v>-24879</v>
      </c>
      <c r="G135" s="529">
        <f t="shared" si="16"/>
        <v>1936</v>
      </c>
      <c r="H135" s="529"/>
      <c r="I135" s="527" t="s">
        <v>811</v>
      </c>
    </row>
    <row r="136" spans="1:9" s="750" customFormat="1" x14ac:dyDescent="0.25">
      <c r="A136" s="766">
        <v>17</v>
      </c>
      <c r="B136" s="1035" t="s">
        <v>827</v>
      </c>
      <c r="C136" s="1035"/>
      <c r="D136" s="758">
        <v>5250</v>
      </c>
      <c r="E136" s="529">
        <v>60077</v>
      </c>
      <c r="F136" s="529">
        <v>-60077</v>
      </c>
      <c r="G136" s="529">
        <f t="shared" si="16"/>
        <v>0</v>
      </c>
      <c r="H136" s="529"/>
      <c r="I136" s="527" t="s">
        <v>811</v>
      </c>
    </row>
    <row r="137" spans="1:9" s="750" customFormat="1" ht="15" customHeight="1" x14ac:dyDescent="0.25">
      <c r="A137" s="805">
        <v>18</v>
      </c>
      <c r="B137" s="1070" t="s">
        <v>828</v>
      </c>
      <c r="C137" s="1071"/>
      <c r="D137" s="758">
        <v>5250</v>
      </c>
      <c r="E137" s="529">
        <v>16898</v>
      </c>
      <c r="F137" s="765">
        <v>-16898</v>
      </c>
      <c r="G137" s="529">
        <f t="shared" si="16"/>
        <v>0</v>
      </c>
      <c r="H137" s="765"/>
      <c r="I137" s="741" t="s">
        <v>811</v>
      </c>
    </row>
    <row r="138" spans="1:9" s="750" customFormat="1" ht="12" customHeight="1" x14ac:dyDescent="0.25">
      <c r="A138" s="778">
        <v>19</v>
      </c>
      <c r="B138" s="1035" t="s">
        <v>829</v>
      </c>
      <c r="C138" s="1035"/>
      <c r="D138" s="758">
        <v>5250</v>
      </c>
      <c r="E138" s="529">
        <v>13343</v>
      </c>
      <c r="F138" s="529">
        <v>-13343</v>
      </c>
      <c r="G138" s="529">
        <f t="shared" si="16"/>
        <v>0</v>
      </c>
      <c r="H138" s="529"/>
      <c r="I138" s="527" t="s">
        <v>811</v>
      </c>
    </row>
    <row r="139" spans="1:9" s="750" customFormat="1" ht="12" customHeight="1" x14ac:dyDescent="0.25">
      <c r="A139" s="778">
        <v>20</v>
      </c>
      <c r="B139" s="1035" t="s">
        <v>830</v>
      </c>
      <c r="C139" s="1035"/>
      <c r="D139" s="758">
        <v>5240</v>
      </c>
      <c r="E139" s="529">
        <v>50000</v>
      </c>
      <c r="F139" s="529"/>
      <c r="G139" s="529">
        <f t="shared" si="16"/>
        <v>50000</v>
      </c>
      <c r="H139" s="529"/>
      <c r="I139" s="527" t="s">
        <v>811</v>
      </c>
    </row>
    <row r="140" spans="1:9" s="750" customFormat="1" x14ac:dyDescent="0.25">
      <c r="A140" s="778">
        <v>21</v>
      </c>
      <c r="B140" s="1035" t="s">
        <v>831</v>
      </c>
      <c r="C140" s="1035"/>
      <c r="D140" s="758">
        <v>5250</v>
      </c>
      <c r="E140" s="529">
        <v>7109</v>
      </c>
      <c r="F140" s="529"/>
      <c r="G140" s="529">
        <f>SUM(E140:F140)</f>
        <v>7109</v>
      </c>
      <c r="H140" s="777"/>
      <c r="I140" s="527" t="s">
        <v>811</v>
      </c>
    </row>
    <row r="141" spans="1:9" s="750" customFormat="1" x14ac:dyDescent="0.25">
      <c r="A141" s="778">
        <v>22</v>
      </c>
      <c r="B141" s="1035" t="s">
        <v>832</v>
      </c>
      <c r="C141" s="1035"/>
      <c r="D141" s="758">
        <v>5250</v>
      </c>
      <c r="E141" s="529">
        <v>1070</v>
      </c>
      <c r="F141" s="529">
        <v>-1070</v>
      </c>
      <c r="G141" s="529">
        <f t="shared" si="16"/>
        <v>0</v>
      </c>
      <c r="H141" s="777"/>
      <c r="I141" s="527" t="s">
        <v>811</v>
      </c>
    </row>
    <row r="142" spans="1:9" s="750" customFormat="1" ht="63" customHeight="1" x14ac:dyDescent="0.25">
      <c r="A142" s="806"/>
      <c r="B142" s="760"/>
      <c r="C142" s="760"/>
      <c r="D142" s="802"/>
      <c r="E142" s="769"/>
      <c r="F142" s="769"/>
      <c r="G142" s="769"/>
      <c r="H142" s="769"/>
      <c r="I142" s="770"/>
    </row>
    <row r="143" spans="1:9" s="750" customFormat="1" x14ac:dyDescent="0.25">
      <c r="A143" s="1074" t="s">
        <v>455</v>
      </c>
      <c r="B143" s="1074"/>
      <c r="C143" s="762" t="s">
        <v>833</v>
      </c>
      <c r="D143" s="762"/>
      <c r="E143" s="762"/>
      <c r="F143" s="762"/>
      <c r="G143" s="762"/>
      <c r="H143" s="762"/>
      <c r="I143" s="762"/>
    </row>
    <row r="144" spans="1:9" s="750" customFormat="1" x14ac:dyDescent="0.25">
      <c r="A144" s="1073" t="s">
        <v>456</v>
      </c>
      <c r="B144" s="1073"/>
      <c r="C144" s="763" t="s">
        <v>834</v>
      </c>
      <c r="D144" s="763"/>
      <c r="E144" s="763"/>
      <c r="F144" s="763"/>
      <c r="G144" s="763"/>
      <c r="H144" s="763"/>
      <c r="I144" s="763"/>
    </row>
    <row r="145" spans="1:9" s="750" customFormat="1" ht="12" customHeight="1" x14ac:dyDescent="0.25">
      <c r="A145" s="1040" t="s">
        <v>403</v>
      </c>
      <c r="B145" s="1040" t="s">
        <v>404</v>
      </c>
      <c r="C145" s="1040"/>
      <c r="D145" s="1037" t="s">
        <v>405</v>
      </c>
      <c r="E145" s="1040" t="s">
        <v>406</v>
      </c>
      <c r="F145" s="1020" t="s">
        <v>407</v>
      </c>
      <c r="G145" s="1040" t="s">
        <v>408</v>
      </c>
      <c r="H145" s="1022" t="s">
        <v>318</v>
      </c>
      <c r="I145" s="1037" t="s">
        <v>409</v>
      </c>
    </row>
    <row r="146" spans="1:9" s="750" customFormat="1" ht="35.25" customHeight="1" x14ac:dyDescent="0.25">
      <c r="A146" s="1040"/>
      <c r="B146" s="1040"/>
      <c r="C146" s="1040"/>
      <c r="D146" s="1037"/>
      <c r="E146" s="1040"/>
      <c r="F146" s="1021"/>
      <c r="G146" s="1040"/>
      <c r="H146" s="1023"/>
      <c r="I146" s="1037"/>
    </row>
    <row r="147" spans="1:9" s="750" customFormat="1" x14ac:dyDescent="0.25">
      <c r="A147" s="1068" t="s">
        <v>411</v>
      </c>
      <c r="B147" s="1068"/>
      <c r="C147" s="1068"/>
      <c r="D147" s="756"/>
      <c r="E147" s="756">
        <f>SUM(E148:E151)</f>
        <v>80568</v>
      </c>
      <c r="F147" s="756">
        <f>SUM(F148:F151)</f>
        <v>-26473</v>
      </c>
      <c r="G147" s="756">
        <f>SUM(G148:G151)</f>
        <v>54095</v>
      </c>
      <c r="H147" s="756"/>
      <c r="I147" s="799"/>
    </row>
    <row r="148" spans="1:9" s="750" customFormat="1" x14ac:dyDescent="0.25">
      <c r="A148" s="766">
        <v>1</v>
      </c>
      <c r="B148" s="1035" t="s">
        <v>835</v>
      </c>
      <c r="C148" s="1035"/>
      <c r="D148" s="758">
        <v>5250</v>
      </c>
      <c r="E148" s="529">
        <v>16269</v>
      </c>
      <c r="F148" s="529">
        <v>-16269</v>
      </c>
      <c r="G148" s="529">
        <f t="shared" ref="G148:G151" si="17">SUM(E148:F148)</f>
        <v>0</v>
      </c>
      <c r="H148" s="529"/>
      <c r="I148" s="527" t="s">
        <v>836</v>
      </c>
    </row>
    <row r="149" spans="1:9" s="750" customFormat="1" ht="27.75" customHeight="1" x14ac:dyDescent="0.25">
      <c r="A149" s="764">
        <v>2</v>
      </c>
      <c r="B149" s="1070" t="s">
        <v>837</v>
      </c>
      <c r="C149" s="1071"/>
      <c r="D149" s="758">
        <v>5250</v>
      </c>
      <c r="E149" s="529">
        <v>54095</v>
      </c>
      <c r="F149" s="765"/>
      <c r="G149" s="529">
        <f t="shared" si="17"/>
        <v>54095</v>
      </c>
      <c r="H149" s="765"/>
      <c r="I149" s="741" t="s">
        <v>836</v>
      </c>
    </row>
    <row r="150" spans="1:9" s="750" customFormat="1" ht="12" customHeight="1" x14ac:dyDescent="0.25">
      <c r="A150" s="766">
        <v>3</v>
      </c>
      <c r="B150" s="1035" t="s">
        <v>838</v>
      </c>
      <c r="C150" s="1035"/>
      <c r="D150" s="758">
        <v>5250</v>
      </c>
      <c r="E150" s="529">
        <v>4504</v>
      </c>
      <c r="F150" s="765">
        <v>-4504</v>
      </c>
      <c r="G150" s="529">
        <f t="shared" si="17"/>
        <v>0</v>
      </c>
      <c r="H150" s="765"/>
      <c r="I150" s="741" t="s">
        <v>836</v>
      </c>
    </row>
    <row r="151" spans="1:9" s="750" customFormat="1" x14ac:dyDescent="0.25">
      <c r="A151" s="766">
        <v>4</v>
      </c>
      <c r="B151" s="1035" t="s">
        <v>797</v>
      </c>
      <c r="C151" s="1035"/>
      <c r="D151" s="758">
        <v>2241</v>
      </c>
      <c r="E151" s="529">
        <v>5700</v>
      </c>
      <c r="F151" s="529">
        <v>-5700</v>
      </c>
      <c r="G151" s="529">
        <f t="shared" si="17"/>
        <v>0</v>
      </c>
      <c r="H151" s="529"/>
      <c r="I151" s="527" t="s">
        <v>836</v>
      </c>
    </row>
    <row r="152" spans="1:9" s="750" customFormat="1" x14ac:dyDescent="0.25">
      <c r="A152" s="795"/>
      <c r="B152" s="773"/>
      <c r="C152" s="773"/>
      <c r="D152" s="796"/>
      <c r="E152" s="774"/>
      <c r="F152" s="774"/>
      <c r="G152" s="774"/>
      <c r="H152" s="774"/>
      <c r="I152" s="774"/>
    </row>
    <row r="153" spans="1:9" s="750" customFormat="1" x14ac:dyDescent="0.25">
      <c r="A153" s="1072" t="s">
        <v>455</v>
      </c>
      <c r="B153" s="1072"/>
      <c r="C153" s="798" t="s">
        <v>725</v>
      </c>
      <c r="D153" s="798"/>
      <c r="E153" s="798"/>
      <c r="F153" s="798"/>
      <c r="G153" s="798"/>
      <c r="H153" s="798"/>
      <c r="I153" s="798"/>
    </row>
    <row r="154" spans="1:9" s="750" customFormat="1" x14ac:dyDescent="0.25">
      <c r="A154" s="1073" t="s">
        <v>456</v>
      </c>
      <c r="B154" s="1073"/>
      <c r="C154" s="787" t="s">
        <v>839</v>
      </c>
      <c r="D154" s="787"/>
      <c r="E154" s="787"/>
      <c r="F154" s="787"/>
      <c r="G154" s="787"/>
      <c r="H154" s="787"/>
      <c r="I154" s="787"/>
    </row>
    <row r="155" spans="1:9" s="750" customFormat="1" ht="12" customHeight="1" x14ac:dyDescent="0.25">
      <c r="A155" s="1040" t="s">
        <v>403</v>
      </c>
      <c r="B155" s="1040" t="s">
        <v>404</v>
      </c>
      <c r="C155" s="1040"/>
      <c r="D155" s="1037" t="s">
        <v>405</v>
      </c>
      <c r="E155" s="1040" t="s">
        <v>406</v>
      </c>
      <c r="F155" s="1020" t="s">
        <v>407</v>
      </c>
      <c r="G155" s="1040" t="s">
        <v>408</v>
      </c>
      <c r="H155" s="1022" t="s">
        <v>318</v>
      </c>
      <c r="I155" s="1037" t="s">
        <v>409</v>
      </c>
    </row>
    <row r="156" spans="1:9" s="750" customFormat="1" ht="34.5" customHeight="1" x14ac:dyDescent="0.25">
      <c r="A156" s="1040"/>
      <c r="B156" s="1040"/>
      <c r="C156" s="1040"/>
      <c r="D156" s="1037"/>
      <c r="E156" s="1040"/>
      <c r="F156" s="1021"/>
      <c r="G156" s="1040"/>
      <c r="H156" s="1023"/>
      <c r="I156" s="1037"/>
    </row>
    <row r="157" spans="1:9" s="750" customFormat="1" x14ac:dyDescent="0.25">
      <c r="A157" s="1068" t="s">
        <v>411</v>
      </c>
      <c r="B157" s="1068"/>
      <c r="C157" s="1068"/>
      <c r="D157" s="756"/>
      <c r="E157" s="756">
        <f>SUM(E158:E163)</f>
        <v>869741</v>
      </c>
      <c r="F157" s="756">
        <f t="shared" ref="F157:G157" si="18">SUM(F158:F163)</f>
        <v>-47964</v>
      </c>
      <c r="G157" s="756">
        <f t="shared" si="18"/>
        <v>821777</v>
      </c>
      <c r="H157" s="756"/>
      <c r="I157" s="527"/>
    </row>
    <row r="158" spans="1:9" s="750" customFormat="1" ht="12" customHeight="1" x14ac:dyDescent="0.25">
      <c r="A158" s="766">
        <v>1</v>
      </c>
      <c r="B158" s="1035" t="s">
        <v>840</v>
      </c>
      <c r="C158" s="1035"/>
      <c r="D158" s="758">
        <v>5250</v>
      </c>
      <c r="E158" s="529">
        <v>11992</v>
      </c>
      <c r="F158" s="790"/>
      <c r="G158" s="529">
        <f t="shared" ref="G158:G163" si="19">SUM(E158:F158)</f>
        <v>11992</v>
      </c>
      <c r="H158" s="529"/>
      <c r="I158" s="527" t="s">
        <v>841</v>
      </c>
    </row>
    <row r="159" spans="1:9" s="750" customFormat="1" ht="22.5" customHeight="1" x14ac:dyDescent="0.25">
      <c r="A159" s="766">
        <v>2</v>
      </c>
      <c r="B159" s="1035" t="s">
        <v>561</v>
      </c>
      <c r="C159" s="1035"/>
      <c r="D159" s="758">
        <v>5250</v>
      </c>
      <c r="E159" s="529">
        <v>83049</v>
      </c>
      <c r="F159" s="529">
        <v>-47964</v>
      </c>
      <c r="G159" s="529">
        <f t="shared" si="19"/>
        <v>35085</v>
      </c>
      <c r="H159" s="529"/>
      <c r="I159" s="739" t="s">
        <v>842</v>
      </c>
    </row>
    <row r="160" spans="1:9" s="750" customFormat="1" ht="12" customHeight="1" x14ac:dyDescent="0.25">
      <c r="A160" s="766">
        <v>3</v>
      </c>
      <c r="B160" s="1035" t="s">
        <v>843</v>
      </c>
      <c r="C160" s="1035"/>
      <c r="D160" s="758">
        <v>5250</v>
      </c>
      <c r="E160" s="529">
        <v>9216</v>
      </c>
      <c r="F160" s="790"/>
      <c r="G160" s="529">
        <f t="shared" si="19"/>
        <v>9216</v>
      </c>
      <c r="H160" s="529"/>
      <c r="I160" s="527" t="s">
        <v>844</v>
      </c>
    </row>
    <row r="161" spans="1:9" s="750" customFormat="1" ht="25.5" customHeight="1" x14ac:dyDescent="0.25">
      <c r="A161" s="779">
        <v>4</v>
      </c>
      <c r="B161" s="1069" t="s">
        <v>537</v>
      </c>
      <c r="C161" s="1069"/>
      <c r="D161" s="758">
        <v>5250</v>
      </c>
      <c r="E161" s="781">
        <v>715020</v>
      </c>
      <c r="F161" s="807"/>
      <c r="G161" s="529">
        <f t="shared" si="19"/>
        <v>715020</v>
      </c>
      <c r="H161" s="781"/>
      <c r="I161" s="782" t="s">
        <v>844</v>
      </c>
    </row>
    <row r="162" spans="1:9" s="750" customFormat="1" ht="28.5" customHeight="1" x14ac:dyDescent="0.25">
      <c r="A162" s="766">
        <v>5</v>
      </c>
      <c r="B162" s="1035" t="s">
        <v>845</v>
      </c>
      <c r="C162" s="1035"/>
      <c r="D162" s="758">
        <v>5240</v>
      </c>
      <c r="E162" s="529">
        <v>38365</v>
      </c>
      <c r="F162" s="529"/>
      <c r="G162" s="529">
        <f t="shared" si="19"/>
        <v>38365</v>
      </c>
      <c r="H162" s="529"/>
      <c r="I162" s="782" t="s">
        <v>846</v>
      </c>
    </row>
    <row r="163" spans="1:9" s="750" customFormat="1" ht="25.5" customHeight="1" x14ac:dyDescent="0.25">
      <c r="A163" s="808">
        <v>6</v>
      </c>
      <c r="B163" s="1065" t="s">
        <v>847</v>
      </c>
      <c r="C163" s="1066"/>
      <c r="D163" s="776">
        <v>5240</v>
      </c>
      <c r="E163" s="793">
        <v>12099</v>
      </c>
      <c r="F163" s="793"/>
      <c r="G163" s="529">
        <f t="shared" si="19"/>
        <v>12099</v>
      </c>
      <c r="H163" s="793"/>
      <c r="I163" s="782" t="s">
        <v>844</v>
      </c>
    </row>
    <row r="164" spans="1:9" s="750" customFormat="1" x14ac:dyDescent="0.25">
      <c r="A164" s="809"/>
      <c r="B164" s="809"/>
      <c r="C164" s="809"/>
      <c r="D164" s="810"/>
      <c r="E164" s="811"/>
      <c r="F164" s="811"/>
      <c r="G164" s="811"/>
      <c r="H164" s="811"/>
      <c r="I164" s="810"/>
    </row>
    <row r="165" spans="1:9" x14ac:dyDescent="0.25">
      <c r="A165" s="1067" t="s">
        <v>848</v>
      </c>
      <c r="B165" s="1067"/>
      <c r="C165" s="1067"/>
      <c r="D165" s="1067"/>
      <c r="E165" s="1067"/>
      <c r="F165" s="1067"/>
      <c r="G165" s="1067"/>
      <c r="H165" s="1067"/>
      <c r="I165" s="1067"/>
    </row>
    <row r="166" spans="1:9" x14ac:dyDescent="0.25">
      <c r="A166" s="812" t="s">
        <v>849</v>
      </c>
      <c r="B166" s="812"/>
      <c r="C166" s="813"/>
      <c r="D166" s="813"/>
      <c r="E166" s="813"/>
      <c r="F166" s="813"/>
      <c r="G166" s="813"/>
      <c r="H166" s="813"/>
      <c r="I166" s="814"/>
    </row>
    <row r="167" spans="1:9" x14ac:dyDescent="0.25">
      <c r="A167" s="812" t="s">
        <v>850</v>
      </c>
      <c r="B167" s="812"/>
      <c r="C167" s="813"/>
      <c r="D167" s="813"/>
      <c r="E167" s="813"/>
      <c r="F167" s="813"/>
      <c r="G167" s="813"/>
      <c r="H167" s="813"/>
      <c r="I167" s="814"/>
    </row>
    <row r="168" spans="1:9" x14ac:dyDescent="0.25">
      <c r="A168" s="812"/>
      <c r="B168" s="812"/>
      <c r="C168" s="813"/>
      <c r="D168" s="813"/>
      <c r="E168" s="813"/>
      <c r="F168" s="813"/>
      <c r="G168" s="813"/>
      <c r="H168" s="813"/>
      <c r="I168" s="814"/>
    </row>
    <row r="169" spans="1:9" x14ac:dyDescent="0.25">
      <c r="A169" s="812"/>
      <c r="B169" s="812"/>
      <c r="C169" s="813"/>
      <c r="D169" s="813"/>
      <c r="E169" s="813"/>
      <c r="F169" s="813"/>
      <c r="G169" s="813"/>
      <c r="H169" s="813"/>
      <c r="I169" s="814"/>
    </row>
    <row r="170" spans="1:9" x14ac:dyDescent="0.25">
      <c r="A170" s="812"/>
      <c r="B170" s="812"/>
      <c r="C170" s="813"/>
      <c r="D170" s="813"/>
      <c r="E170" s="813"/>
      <c r="F170" s="813"/>
      <c r="G170" s="813"/>
      <c r="H170" s="813"/>
      <c r="I170" s="814"/>
    </row>
    <row r="171" spans="1:9" x14ac:dyDescent="0.25">
      <c r="A171" s="815"/>
      <c r="C171" s="540"/>
      <c r="D171" s="540"/>
      <c r="E171" s="540"/>
      <c r="G171" s="540"/>
      <c r="H171" s="540"/>
    </row>
    <row r="172" spans="1:9" x14ac:dyDescent="0.25">
      <c r="A172" s="815"/>
      <c r="C172" s="540"/>
      <c r="D172" s="540"/>
      <c r="E172" s="540"/>
      <c r="G172" s="540"/>
      <c r="H172" s="540"/>
    </row>
    <row r="173" spans="1:9" x14ac:dyDescent="0.25">
      <c r="A173" s="815"/>
      <c r="C173" s="540"/>
      <c r="D173" s="540"/>
      <c r="E173" s="540"/>
      <c r="G173" s="540"/>
      <c r="H173" s="540"/>
    </row>
    <row r="174" spans="1:9" x14ac:dyDescent="0.25">
      <c r="A174" s="815"/>
      <c r="C174" s="540"/>
      <c r="D174" s="540"/>
      <c r="E174" s="540"/>
      <c r="G174" s="540"/>
      <c r="H174" s="540"/>
    </row>
  </sheetData>
  <sheetProtection algorithmName="SHA-512" hashValue="TxzwWK148vDD0QKyteiO5KgFlBlR9aofJQVco0+u67+BnLbBea4KMlRTXR4pBGua8RRkiQeE1gBfkVyRas1T1w==" saltValue="+7Ik7GErG/l5v/tvN3ic5w==" spinCount="100000" sheet="1" objects="1" scenarios="1"/>
  <mergeCells count="231">
    <mergeCell ref="A3:B3"/>
    <mergeCell ref="A4:B4"/>
    <mergeCell ref="A5:I5"/>
    <mergeCell ref="A7:B7"/>
    <mergeCell ref="C7:I7"/>
    <mergeCell ref="A8:B8"/>
    <mergeCell ref="C8:I8"/>
    <mergeCell ref="A12:C12"/>
    <mergeCell ref="A13:A15"/>
    <mergeCell ref="B13:C15"/>
    <mergeCell ref="I13:I15"/>
    <mergeCell ref="A17:B17"/>
    <mergeCell ref="A18:B18"/>
    <mergeCell ref="A9:B9"/>
    <mergeCell ref="C9:I9"/>
    <mergeCell ref="A10:A11"/>
    <mergeCell ref="B10:C11"/>
    <mergeCell ref="D10:D11"/>
    <mergeCell ref="E10:E11"/>
    <mergeCell ref="F10:F11"/>
    <mergeCell ref="G10:G11"/>
    <mergeCell ref="H10:H11"/>
    <mergeCell ref="I10:I11"/>
    <mergeCell ref="H19:H20"/>
    <mergeCell ref="I19:I20"/>
    <mergeCell ref="A21:C21"/>
    <mergeCell ref="B22:C22"/>
    <mergeCell ref="B23:C23"/>
    <mergeCell ref="A25:B25"/>
    <mergeCell ref="A19:A20"/>
    <mergeCell ref="B19:C20"/>
    <mergeCell ref="D19:D20"/>
    <mergeCell ref="E19:E20"/>
    <mergeCell ref="F19:F20"/>
    <mergeCell ref="G19:G20"/>
    <mergeCell ref="G27:G28"/>
    <mergeCell ref="H27:H28"/>
    <mergeCell ref="I27:I28"/>
    <mergeCell ref="A29:C29"/>
    <mergeCell ref="B30:C30"/>
    <mergeCell ref="A32:B32"/>
    <mergeCell ref="A26:B26"/>
    <mergeCell ref="A27:A28"/>
    <mergeCell ref="B27:C28"/>
    <mergeCell ref="D27:D28"/>
    <mergeCell ref="E27:E28"/>
    <mergeCell ref="F27:F28"/>
    <mergeCell ref="G34:G35"/>
    <mergeCell ref="H34:H35"/>
    <mergeCell ref="I34:I35"/>
    <mergeCell ref="A36:C36"/>
    <mergeCell ref="B37:C37"/>
    <mergeCell ref="A38:A39"/>
    <mergeCell ref="B38:C39"/>
    <mergeCell ref="I38:I39"/>
    <mergeCell ref="A33:B33"/>
    <mergeCell ref="A34:A35"/>
    <mergeCell ref="B34:C35"/>
    <mergeCell ref="D34:D35"/>
    <mergeCell ref="E34:E35"/>
    <mergeCell ref="F34:F35"/>
    <mergeCell ref="B45:C45"/>
    <mergeCell ref="B46:C46"/>
    <mergeCell ref="B47:C47"/>
    <mergeCell ref="B48:C48"/>
    <mergeCell ref="B49:C49"/>
    <mergeCell ref="B50:C50"/>
    <mergeCell ref="A40:A41"/>
    <mergeCell ref="B40:C41"/>
    <mergeCell ref="I40:I41"/>
    <mergeCell ref="B42:C42"/>
    <mergeCell ref="B43:C43"/>
    <mergeCell ref="B44:C44"/>
    <mergeCell ref="H55:H56"/>
    <mergeCell ref="I55:I56"/>
    <mergeCell ref="A57:C57"/>
    <mergeCell ref="B58:C58"/>
    <mergeCell ref="B59:C59"/>
    <mergeCell ref="B60:C60"/>
    <mergeCell ref="B51:C51"/>
    <mergeCell ref="A53:B53"/>
    <mergeCell ref="C53:I53"/>
    <mergeCell ref="A54:B54"/>
    <mergeCell ref="A55:A56"/>
    <mergeCell ref="B55:C56"/>
    <mergeCell ref="D55:D56"/>
    <mergeCell ref="E55:E56"/>
    <mergeCell ref="F55:F56"/>
    <mergeCell ref="G55:G56"/>
    <mergeCell ref="B67:C67"/>
    <mergeCell ref="B68:C68"/>
    <mergeCell ref="B69:C69"/>
    <mergeCell ref="A71:B71"/>
    <mergeCell ref="A72:B72"/>
    <mergeCell ref="A73:A74"/>
    <mergeCell ref="B73:C74"/>
    <mergeCell ref="B61:C61"/>
    <mergeCell ref="B62:C62"/>
    <mergeCell ref="B63:C63"/>
    <mergeCell ref="B64:C64"/>
    <mergeCell ref="B65:C65"/>
    <mergeCell ref="B66:C66"/>
    <mergeCell ref="A75:C75"/>
    <mergeCell ref="A76:A77"/>
    <mergeCell ref="B76:C77"/>
    <mergeCell ref="I76:I77"/>
    <mergeCell ref="A79:B79"/>
    <mergeCell ref="A80:B80"/>
    <mergeCell ref="D73:D74"/>
    <mergeCell ref="E73:E74"/>
    <mergeCell ref="F73:F74"/>
    <mergeCell ref="G73:G74"/>
    <mergeCell ref="H73:H74"/>
    <mergeCell ref="I73:I74"/>
    <mergeCell ref="H81:H82"/>
    <mergeCell ref="I81:I82"/>
    <mergeCell ref="A83:C83"/>
    <mergeCell ref="B84:C84"/>
    <mergeCell ref="B85:C85"/>
    <mergeCell ref="A87:B87"/>
    <mergeCell ref="A81:A82"/>
    <mergeCell ref="B81:C82"/>
    <mergeCell ref="D81:D82"/>
    <mergeCell ref="E81:E82"/>
    <mergeCell ref="F81:F82"/>
    <mergeCell ref="G81:G82"/>
    <mergeCell ref="G89:G90"/>
    <mergeCell ref="H89:H90"/>
    <mergeCell ref="I89:I90"/>
    <mergeCell ref="A91:C91"/>
    <mergeCell ref="B92:C92"/>
    <mergeCell ref="B93:C93"/>
    <mergeCell ref="A88:B88"/>
    <mergeCell ref="A89:A90"/>
    <mergeCell ref="B89:C90"/>
    <mergeCell ref="D89:D90"/>
    <mergeCell ref="E89:E90"/>
    <mergeCell ref="F89:F90"/>
    <mergeCell ref="F97:F98"/>
    <mergeCell ref="G97:G98"/>
    <mergeCell ref="H97:H98"/>
    <mergeCell ref="I97:I98"/>
    <mergeCell ref="A99:C99"/>
    <mergeCell ref="B100:C100"/>
    <mergeCell ref="A95:B95"/>
    <mergeCell ref="A96:B96"/>
    <mergeCell ref="A97:A98"/>
    <mergeCell ref="B97:C98"/>
    <mergeCell ref="D97:D98"/>
    <mergeCell ref="E97:E98"/>
    <mergeCell ref="A107:A108"/>
    <mergeCell ref="B107:C108"/>
    <mergeCell ref="I107:I108"/>
    <mergeCell ref="B109:C109"/>
    <mergeCell ref="B110:C110"/>
    <mergeCell ref="B111:C111"/>
    <mergeCell ref="B101:C101"/>
    <mergeCell ref="B102:C102"/>
    <mergeCell ref="B103:C103"/>
    <mergeCell ref="B104:C104"/>
    <mergeCell ref="B105:C105"/>
    <mergeCell ref="B106:C106"/>
    <mergeCell ref="E116:E117"/>
    <mergeCell ref="F116:F117"/>
    <mergeCell ref="G116:G117"/>
    <mergeCell ref="H116:H117"/>
    <mergeCell ref="I116:I117"/>
    <mergeCell ref="A118:C118"/>
    <mergeCell ref="B112:C112"/>
    <mergeCell ref="A114:B114"/>
    <mergeCell ref="A115:B115"/>
    <mergeCell ref="A116:A117"/>
    <mergeCell ref="B116:C117"/>
    <mergeCell ref="D116:D117"/>
    <mergeCell ref="I133:I134"/>
    <mergeCell ref="B135:C135"/>
    <mergeCell ref="B125:C125"/>
    <mergeCell ref="B126:C126"/>
    <mergeCell ref="B127:C127"/>
    <mergeCell ref="B128:C128"/>
    <mergeCell ref="B129:C129"/>
    <mergeCell ref="B130:C130"/>
    <mergeCell ref="B119:C119"/>
    <mergeCell ref="B120:C120"/>
    <mergeCell ref="B121:C121"/>
    <mergeCell ref="B122:C122"/>
    <mergeCell ref="B123:C123"/>
    <mergeCell ref="B124:C124"/>
    <mergeCell ref="B136:C136"/>
    <mergeCell ref="B137:C137"/>
    <mergeCell ref="B138:C138"/>
    <mergeCell ref="B139:C139"/>
    <mergeCell ref="B140:C140"/>
    <mergeCell ref="B141:C141"/>
    <mergeCell ref="B131:C131"/>
    <mergeCell ref="B132:C132"/>
    <mergeCell ref="A133:A134"/>
    <mergeCell ref="B133:C134"/>
    <mergeCell ref="H145:H146"/>
    <mergeCell ref="I145:I146"/>
    <mergeCell ref="A147:C147"/>
    <mergeCell ref="B148:C148"/>
    <mergeCell ref="A143:B143"/>
    <mergeCell ref="A144:B144"/>
    <mergeCell ref="A145:A146"/>
    <mergeCell ref="B145:C146"/>
    <mergeCell ref="D145:D146"/>
    <mergeCell ref="E145:E146"/>
    <mergeCell ref="B149:C149"/>
    <mergeCell ref="B150:C150"/>
    <mergeCell ref="B151:C151"/>
    <mergeCell ref="A153:B153"/>
    <mergeCell ref="A154:B154"/>
    <mergeCell ref="A155:A156"/>
    <mergeCell ref="B155:C156"/>
    <mergeCell ref="F145:F146"/>
    <mergeCell ref="G145:G146"/>
    <mergeCell ref="B163:C163"/>
    <mergeCell ref="A165:I165"/>
    <mergeCell ref="A157:C157"/>
    <mergeCell ref="B158:C158"/>
    <mergeCell ref="B159:C159"/>
    <mergeCell ref="B160:C160"/>
    <mergeCell ref="B161:C161"/>
    <mergeCell ref="B162:C162"/>
    <mergeCell ref="D155:D156"/>
    <mergeCell ref="E155:E156"/>
    <mergeCell ref="F155:F156"/>
    <mergeCell ref="G155:G156"/>
    <mergeCell ref="H155:H156"/>
    <mergeCell ref="I155:I156"/>
  </mergeCells>
  <pageMargins left="0.98425196850393704" right="0.39370078740157483" top="0.59055118110236227" bottom="0.39370078740157483" header="0.23622047244094491" footer="0.23622047244094491"/>
  <pageSetup paperSize="9" scale="70" fitToHeight="0" orientation="portrait" verticalDpi="200" r:id="rId1"/>
  <headerFooter differentFirst="1">
    <oddFooter>&amp;L&amp;"Times New Roman,Regular"&amp;9&amp;D; &amp;T&amp;R&amp;"Times New Roman,Regular"&amp;9&amp;P (&amp;N)</oddFooter>
    <firstHeader xml:space="preserve">&amp;R&amp;"Times New Roman,Regular"&amp;9
32.pielikums Jūrmalas pilsētas domes
2018.gada 15.marta saistošajiem noteikumiem Nr.11
(protokols Nr.4, 28.punkts)
 </firstHeader>
    <firstFooter>&amp;L&amp;9&amp;D; &amp;T&amp;R&amp;9&amp;P (&amp;N)</first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305"/>
  <sheetViews>
    <sheetView view="pageLayout" zoomScaleNormal="100" workbookViewId="0">
      <selection activeCell="N7" sqref="N7"/>
    </sheetView>
  </sheetViews>
  <sheetFormatPr defaultRowHeight="12" outlineLevelCol="1" x14ac:dyDescent="0.2"/>
  <cols>
    <col min="1" max="1" width="5.28515625" style="539" customWidth="1"/>
    <col min="2" max="2" width="27.85546875" style="539" customWidth="1"/>
    <col min="3" max="3" width="10" style="539" customWidth="1"/>
    <col min="4" max="4" width="10.7109375" style="539" hidden="1" customWidth="1" outlineLevel="1"/>
    <col min="5" max="5" width="9.5703125" style="539" hidden="1" customWidth="1" outlineLevel="1"/>
    <col min="6" max="6" width="10.85546875" style="539" hidden="1" customWidth="1" outlineLevel="1"/>
    <col min="7" max="7" width="9.5703125" style="539" hidden="1" customWidth="1" outlineLevel="1"/>
    <col min="8" max="8" width="11.42578125" style="539" customWidth="1" collapsed="1"/>
    <col min="9" max="9" width="9.5703125" style="539" customWidth="1"/>
    <col min="10" max="10" width="29.140625" style="539" hidden="1" customWidth="1" outlineLevel="1"/>
    <col min="11" max="11" width="17.7109375" style="539" customWidth="1" collapsed="1"/>
    <col min="12" max="16384" width="9.140625" style="539"/>
  </cols>
  <sheetData>
    <row r="1" spans="1:12" x14ac:dyDescent="0.2">
      <c r="K1" s="816" t="s">
        <v>851</v>
      </c>
    </row>
    <row r="2" spans="1:12" x14ac:dyDescent="0.2">
      <c r="K2" s="816" t="s">
        <v>398</v>
      </c>
    </row>
    <row r="3" spans="1:12" ht="12.75" customHeight="1" x14ac:dyDescent="0.2">
      <c r="A3" s="817" t="s">
        <v>852</v>
      </c>
      <c r="B3" s="818"/>
      <c r="C3" s="819"/>
      <c r="D3" s="819"/>
      <c r="E3" s="819"/>
      <c r="F3" s="820"/>
      <c r="G3" s="820"/>
      <c r="H3" s="820"/>
      <c r="I3" s="820"/>
      <c r="J3" s="820"/>
    </row>
    <row r="4" spans="1:12" ht="12.75" customHeight="1" x14ac:dyDescent="0.2">
      <c r="A4" s="817" t="s">
        <v>853</v>
      </c>
      <c r="B4" s="818"/>
      <c r="C4" s="821"/>
      <c r="D4" s="821"/>
      <c r="E4" s="821"/>
      <c r="F4" s="822"/>
      <c r="G4" s="822"/>
      <c r="H4" s="822"/>
      <c r="I4" s="822"/>
      <c r="J4" s="822"/>
    </row>
    <row r="5" spans="1:12" ht="15.75" x14ac:dyDescent="0.25">
      <c r="A5" s="1136" t="s">
        <v>399</v>
      </c>
      <c r="B5" s="1136"/>
      <c r="C5" s="1136"/>
      <c r="D5" s="1136"/>
      <c r="E5" s="1136"/>
      <c r="F5" s="1136"/>
      <c r="G5" s="1136"/>
      <c r="H5" s="1136"/>
      <c r="I5" s="1136"/>
      <c r="J5" s="1136"/>
      <c r="K5" s="1136"/>
      <c r="L5" s="823"/>
    </row>
    <row r="6" spans="1:12" ht="15.75" x14ac:dyDescent="0.25">
      <c r="A6" s="824"/>
      <c r="B6" s="824"/>
      <c r="C6" s="824"/>
      <c r="D6" s="824"/>
      <c r="E6" s="824"/>
      <c r="F6" s="824"/>
      <c r="G6" s="824"/>
      <c r="H6" s="824"/>
      <c r="I6" s="824"/>
      <c r="J6" s="824"/>
      <c r="K6" s="824"/>
      <c r="L6" s="823"/>
    </row>
    <row r="7" spans="1:12" ht="12.75" customHeight="1" x14ac:dyDescent="0.25">
      <c r="A7" s="1137" t="s">
        <v>453</v>
      </c>
      <c r="B7" s="1137"/>
      <c r="C7" s="825" t="s">
        <v>320</v>
      </c>
      <c r="D7" s="819"/>
      <c r="E7" s="819"/>
      <c r="F7" s="819"/>
      <c r="G7" s="819"/>
      <c r="H7" s="819"/>
      <c r="I7" s="819"/>
      <c r="J7" s="819"/>
      <c r="K7" s="819"/>
    </row>
    <row r="8" spans="1:12" ht="12.75" customHeight="1" x14ac:dyDescent="0.2">
      <c r="A8" s="817" t="s">
        <v>455</v>
      </c>
      <c r="B8" s="817"/>
      <c r="C8" s="819" t="s">
        <v>658</v>
      </c>
      <c r="D8" s="819"/>
      <c r="E8" s="819"/>
      <c r="F8" s="819"/>
      <c r="G8" s="819"/>
      <c r="H8" s="819"/>
      <c r="I8" s="819"/>
      <c r="J8" s="819"/>
      <c r="K8" s="819"/>
    </row>
    <row r="9" spans="1:12" ht="12.75" customHeight="1" x14ac:dyDescent="0.2">
      <c r="A9" s="826" t="s">
        <v>456</v>
      </c>
      <c r="B9" s="826"/>
      <c r="C9" s="827" t="s">
        <v>323</v>
      </c>
      <c r="D9" s="828"/>
      <c r="E9" s="828"/>
      <c r="F9" s="828"/>
      <c r="G9" s="828"/>
      <c r="H9" s="828"/>
      <c r="I9" s="828"/>
      <c r="J9" s="828"/>
      <c r="K9" s="828"/>
    </row>
    <row r="10" spans="1:12" ht="36" customHeight="1" x14ac:dyDescent="0.2">
      <c r="A10" s="1020" t="s">
        <v>403</v>
      </c>
      <c r="B10" s="1020" t="s">
        <v>404</v>
      </c>
      <c r="C10" s="1020" t="s">
        <v>405</v>
      </c>
      <c r="D10" s="1138" t="s">
        <v>406</v>
      </c>
      <c r="E10" s="1139"/>
      <c r="F10" s="1138" t="s">
        <v>407</v>
      </c>
      <c r="G10" s="1139"/>
      <c r="H10" s="1138" t="s">
        <v>408</v>
      </c>
      <c r="I10" s="1139"/>
      <c r="J10" s="1020" t="s">
        <v>318</v>
      </c>
      <c r="K10" s="1020" t="s">
        <v>409</v>
      </c>
    </row>
    <row r="11" spans="1:12" ht="24" x14ac:dyDescent="0.2">
      <c r="A11" s="1021"/>
      <c r="B11" s="1021"/>
      <c r="C11" s="1021"/>
      <c r="D11" s="740" t="s">
        <v>457</v>
      </c>
      <c r="E11" s="740" t="s">
        <v>410</v>
      </c>
      <c r="F11" s="740" t="s">
        <v>457</v>
      </c>
      <c r="G11" s="740" t="s">
        <v>410</v>
      </c>
      <c r="H11" s="740" t="s">
        <v>457</v>
      </c>
      <c r="I11" s="740" t="s">
        <v>410</v>
      </c>
      <c r="J11" s="1021"/>
      <c r="K11" s="1021"/>
    </row>
    <row r="12" spans="1:12" x14ac:dyDescent="0.2">
      <c r="A12" s="1125" t="s">
        <v>854</v>
      </c>
      <c r="B12" s="1126"/>
      <c r="C12" s="829"/>
      <c r="D12" s="830">
        <f>SUM(D13,D20,D29,D59,D88,D133,D149,D165,D203,D231)</f>
        <v>507272</v>
      </c>
      <c r="E12" s="830">
        <f t="shared" ref="E12:I12" si="0">SUM(E13,E20,E29,E59,E88,E133,E149,E165,E203,E231)</f>
        <v>19969</v>
      </c>
      <c r="F12" s="830">
        <f t="shared" si="0"/>
        <v>-8600</v>
      </c>
      <c r="G12" s="830">
        <f t="shared" si="0"/>
        <v>0</v>
      </c>
      <c r="H12" s="830">
        <f t="shared" si="0"/>
        <v>498672</v>
      </c>
      <c r="I12" s="830">
        <f t="shared" si="0"/>
        <v>19969</v>
      </c>
      <c r="J12" s="831"/>
      <c r="K12" s="832"/>
    </row>
    <row r="13" spans="1:12" ht="15.75" customHeight="1" x14ac:dyDescent="0.2">
      <c r="A13" s="1127">
        <v>1</v>
      </c>
      <c r="B13" s="1130" t="s">
        <v>855</v>
      </c>
      <c r="C13" s="833"/>
      <c r="D13" s="831">
        <f>SUM(D14:D19)</f>
        <v>40920</v>
      </c>
      <c r="E13" s="831">
        <f t="shared" ref="E13:I13" si="1">SUM(E14:E19)</f>
        <v>0</v>
      </c>
      <c r="F13" s="831">
        <f t="shared" si="1"/>
        <v>0</v>
      </c>
      <c r="G13" s="831">
        <f t="shared" si="1"/>
        <v>0</v>
      </c>
      <c r="H13" s="831">
        <f t="shared" si="1"/>
        <v>40920</v>
      </c>
      <c r="I13" s="831">
        <f t="shared" si="1"/>
        <v>0</v>
      </c>
      <c r="J13" s="834"/>
      <c r="K13" s="1119" t="s">
        <v>856</v>
      </c>
    </row>
    <row r="14" spans="1:12" ht="12.75" customHeight="1" x14ac:dyDescent="0.2">
      <c r="A14" s="1128"/>
      <c r="B14" s="1131"/>
      <c r="C14" s="835">
        <v>1150</v>
      </c>
      <c r="D14" s="836">
        <v>10000</v>
      </c>
      <c r="E14" s="834"/>
      <c r="F14" s="834"/>
      <c r="G14" s="834"/>
      <c r="H14" s="834">
        <f t="shared" ref="H14:I32" si="2">D14+F14</f>
        <v>10000</v>
      </c>
      <c r="I14" s="834">
        <f t="shared" si="2"/>
        <v>0</v>
      </c>
      <c r="J14" s="834"/>
      <c r="K14" s="1119"/>
    </row>
    <row r="15" spans="1:12" ht="12.75" customHeight="1" x14ac:dyDescent="0.2">
      <c r="A15" s="1128"/>
      <c r="B15" s="1131"/>
      <c r="C15" s="835">
        <v>1210</v>
      </c>
      <c r="D15" s="836">
        <v>500</v>
      </c>
      <c r="E15" s="834"/>
      <c r="F15" s="834"/>
      <c r="G15" s="834"/>
      <c r="H15" s="834">
        <f t="shared" si="2"/>
        <v>500</v>
      </c>
      <c r="I15" s="834">
        <f t="shared" si="2"/>
        <v>0</v>
      </c>
      <c r="J15" s="834"/>
      <c r="K15" s="1119"/>
    </row>
    <row r="16" spans="1:12" ht="12.75" customHeight="1" x14ac:dyDescent="0.2">
      <c r="A16" s="1128"/>
      <c r="B16" s="1131"/>
      <c r="C16" s="835">
        <v>2262</v>
      </c>
      <c r="D16" s="836">
        <v>310</v>
      </c>
      <c r="E16" s="834"/>
      <c r="F16" s="834"/>
      <c r="G16" s="834"/>
      <c r="H16" s="834">
        <f t="shared" si="2"/>
        <v>310</v>
      </c>
      <c r="I16" s="834">
        <f t="shared" si="2"/>
        <v>0</v>
      </c>
      <c r="J16" s="834"/>
      <c r="K16" s="1119"/>
    </row>
    <row r="17" spans="1:11" ht="12.75" customHeight="1" x14ac:dyDescent="0.2">
      <c r="A17" s="1128"/>
      <c r="B17" s="1131"/>
      <c r="C17" s="835">
        <v>2264</v>
      </c>
      <c r="D17" s="836">
        <v>18000</v>
      </c>
      <c r="E17" s="834"/>
      <c r="F17" s="834"/>
      <c r="G17" s="834"/>
      <c r="H17" s="834">
        <f t="shared" si="2"/>
        <v>18000</v>
      </c>
      <c r="I17" s="834">
        <f t="shared" si="2"/>
        <v>0</v>
      </c>
      <c r="J17" s="834"/>
      <c r="K17" s="1119"/>
    </row>
    <row r="18" spans="1:11" ht="12.75" customHeight="1" x14ac:dyDescent="0.2">
      <c r="A18" s="1128"/>
      <c r="B18" s="1131"/>
      <c r="C18" s="835">
        <v>2279</v>
      </c>
      <c r="D18" s="836">
        <v>8215</v>
      </c>
      <c r="E18" s="834"/>
      <c r="F18" s="834"/>
      <c r="G18" s="834"/>
      <c r="H18" s="834">
        <f t="shared" si="2"/>
        <v>8215</v>
      </c>
      <c r="I18" s="834">
        <f t="shared" si="2"/>
        <v>0</v>
      </c>
      <c r="J18" s="834"/>
      <c r="K18" s="1119"/>
    </row>
    <row r="19" spans="1:11" ht="12.75" customHeight="1" x14ac:dyDescent="0.2">
      <c r="A19" s="1129"/>
      <c r="B19" s="1132"/>
      <c r="C19" s="837">
        <v>2314</v>
      </c>
      <c r="D19" s="836">
        <v>3895</v>
      </c>
      <c r="E19" s="834"/>
      <c r="F19" s="834"/>
      <c r="G19" s="834"/>
      <c r="H19" s="834">
        <f t="shared" si="2"/>
        <v>3895</v>
      </c>
      <c r="I19" s="834">
        <f t="shared" si="2"/>
        <v>0</v>
      </c>
      <c r="J19" s="834"/>
      <c r="K19" s="1119"/>
    </row>
    <row r="20" spans="1:11" ht="16.5" customHeight="1" x14ac:dyDescent="0.2">
      <c r="A20" s="1127">
        <v>2</v>
      </c>
      <c r="B20" s="1133" t="s">
        <v>857</v>
      </c>
      <c r="C20" s="838"/>
      <c r="D20" s="839">
        <f>SUM(D21:D28)</f>
        <v>107179</v>
      </c>
      <c r="E20" s="839">
        <f t="shared" ref="E20:I20" si="3">SUM(E21:E28)</f>
        <v>0</v>
      </c>
      <c r="F20" s="839">
        <f t="shared" si="3"/>
        <v>0</v>
      </c>
      <c r="G20" s="839">
        <f t="shared" si="3"/>
        <v>0</v>
      </c>
      <c r="H20" s="839">
        <f t="shared" si="3"/>
        <v>107179</v>
      </c>
      <c r="I20" s="839">
        <f t="shared" si="3"/>
        <v>0</v>
      </c>
      <c r="J20" s="834"/>
      <c r="K20" s="1119" t="s">
        <v>858</v>
      </c>
    </row>
    <row r="21" spans="1:11" ht="12.75" customHeight="1" x14ac:dyDescent="0.2">
      <c r="A21" s="1128"/>
      <c r="B21" s="1134"/>
      <c r="C21" s="835">
        <v>1150</v>
      </c>
      <c r="D21" s="836">
        <v>16190</v>
      </c>
      <c r="E21" s="834"/>
      <c r="F21" s="834"/>
      <c r="G21" s="834"/>
      <c r="H21" s="834">
        <f t="shared" si="2"/>
        <v>16190</v>
      </c>
      <c r="I21" s="834">
        <f t="shared" si="2"/>
        <v>0</v>
      </c>
      <c r="J21" s="834"/>
      <c r="K21" s="1119"/>
    </row>
    <row r="22" spans="1:11" ht="12.75" customHeight="1" x14ac:dyDescent="0.2">
      <c r="A22" s="1128"/>
      <c r="B22" s="1134"/>
      <c r="C22" s="835">
        <v>1210</v>
      </c>
      <c r="D22" s="836">
        <v>810</v>
      </c>
      <c r="E22" s="834"/>
      <c r="F22" s="834"/>
      <c r="G22" s="834"/>
      <c r="H22" s="834">
        <f t="shared" si="2"/>
        <v>810</v>
      </c>
      <c r="I22" s="834">
        <f t="shared" si="2"/>
        <v>0</v>
      </c>
      <c r="J22" s="834"/>
      <c r="K22" s="1119"/>
    </row>
    <row r="23" spans="1:11" ht="12.75" customHeight="1" x14ac:dyDescent="0.2">
      <c r="A23" s="1128"/>
      <c r="B23" s="1134"/>
      <c r="C23" s="835">
        <v>2231</v>
      </c>
      <c r="D23" s="836">
        <v>600</v>
      </c>
      <c r="E23" s="834"/>
      <c r="F23" s="834"/>
      <c r="G23" s="834"/>
      <c r="H23" s="834">
        <f t="shared" si="2"/>
        <v>600</v>
      </c>
      <c r="I23" s="834">
        <f t="shared" si="2"/>
        <v>0</v>
      </c>
      <c r="J23" s="834"/>
      <c r="K23" s="1119"/>
    </row>
    <row r="24" spans="1:11" ht="12.75" customHeight="1" x14ac:dyDescent="0.2">
      <c r="A24" s="1128"/>
      <c r="B24" s="1134"/>
      <c r="C24" s="835">
        <v>2262</v>
      </c>
      <c r="D24" s="836">
        <v>1180</v>
      </c>
      <c r="E24" s="834"/>
      <c r="F24" s="834"/>
      <c r="G24" s="834"/>
      <c r="H24" s="834">
        <f t="shared" si="2"/>
        <v>1180</v>
      </c>
      <c r="I24" s="834">
        <f t="shared" si="2"/>
        <v>0</v>
      </c>
      <c r="J24" s="834"/>
      <c r="K24" s="1119"/>
    </row>
    <row r="25" spans="1:11" ht="12.75" customHeight="1" x14ac:dyDescent="0.2">
      <c r="A25" s="1128"/>
      <c r="B25" s="1134"/>
      <c r="C25" s="835">
        <v>2264</v>
      </c>
      <c r="D25" s="836">
        <v>52345</v>
      </c>
      <c r="E25" s="834"/>
      <c r="F25" s="834"/>
      <c r="G25" s="834"/>
      <c r="H25" s="834">
        <f t="shared" si="2"/>
        <v>52345</v>
      </c>
      <c r="I25" s="834">
        <f t="shared" si="2"/>
        <v>0</v>
      </c>
      <c r="J25" s="834"/>
      <c r="K25" s="1119"/>
    </row>
    <row r="26" spans="1:11" s="817" customFormat="1" ht="12.75" customHeight="1" x14ac:dyDescent="0.2">
      <c r="A26" s="1128"/>
      <c r="B26" s="1134"/>
      <c r="C26" s="835">
        <v>2269</v>
      </c>
      <c r="D26" s="836">
        <v>930</v>
      </c>
      <c r="E26" s="840"/>
      <c r="F26" s="840"/>
      <c r="G26" s="840"/>
      <c r="H26" s="834">
        <f t="shared" si="2"/>
        <v>930</v>
      </c>
      <c r="I26" s="834">
        <f t="shared" si="2"/>
        <v>0</v>
      </c>
      <c r="J26" s="840"/>
      <c r="K26" s="1119"/>
    </row>
    <row r="27" spans="1:11" s="817" customFormat="1" ht="12.75" customHeight="1" x14ac:dyDescent="0.2">
      <c r="A27" s="1128"/>
      <c r="B27" s="1134"/>
      <c r="C27" s="835">
        <v>2279</v>
      </c>
      <c r="D27" s="836">
        <v>29967</v>
      </c>
      <c r="E27" s="840"/>
      <c r="F27" s="840"/>
      <c r="G27" s="840"/>
      <c r="H27" s="834">
        <f t="shared" si="2"/>
        <v>29967</v>
      </c>
      <c r="I27" s="834">
        <f t="shared" si="2"/>
        <v>0</v>
      </c>
      <c r="J27" s="840"/>
      <c r="K27" s="1119"/>
    </row>
    <row r="28" spans="1:11" s="817" customFormat="1" ht="12.75" customHeight="1" x14ac:dyDescent="0.2">
      <c r="A28" s="1129"/>
      <c r="B28" s="1135"/>
      <c r="C28" s="837">
        <v>2314</v>
      </c>
      <c r="D28" s="836">
        <v>5157</v>
      </c>
      <c r="E28" s="841"/>
      <c r="F28" s="841"/>
      <c r="G28" s="841"/>
      <c r="H28" s="834">
        <f t="shared" si="2"/>
        <v>5157</v>
      </c>
      <c r="I28" s="834">
        <f t="shared" si="2"/>
        <v>0</v>
      </c>
      <c r="J28" s="841"/>
      <c r="K28" s="1119"/>
    </row>
    <row r="29" spans="1:11" s="817" customFormat="1" ht="24.75" customHeight="1" x14ac:dyDescent="0.2">
      <c r="A29" s="842">
        <v>3</v>
      </c>
      <c r="B29" s="843" t="s">
        <v>859</v>
      </c>
      <c r="C29" s="844"/>
      <c r="D29" s="839">
        <f>SUM(D30,D36,D44,D52)</f>
        <v>136371</v>
      </c>
      <c r="E29" s="839">
        <f t="shared" ref="E29:I29" si="4">SUM(E30,E36,E44,E52)</f>
        <v>0</v>
      </c>
      <c r="F29" s="839">
        <f t="shared" si="4"/>
        <v>0</v>
      </c>
      <c r="G29" s="839">
        <f t="shared" si="4"/>
        <v>0</v>
      </c>
      <c r="H29" s="839">
        <f t="shared" si="4"/>
        <v>136371</v>
      </c>
      <c r="I29" s="839">
        <f t="shared" si="4"/>
        <v>0</v>
      </c>
      <c r="J29" s="838"/>
      <c r="K29" s="838"/>
    </row>
    <row r="30" spans="1:11" s="817" customFormat="1" ht="13.5" customHeight="1" x14ac:dyDescent="0.2">
      <c r="A30" s="1092" t="s">
        <v>860</v>
      </c>
      <c r="B30" s="1100" t="s">
        <v>861</v>
      </c>
      <c r="C30" s="845"/>
      <c r="D30" s="839">
        <f>SUM(D31:D35)</f>
        <v>4800</v>
      </c>
      <c r="E30" s="839">
        <f t="shared" ref="E30:I30" si="5">SUM(E31:E35)</f>
        <v>0</v>
      </c>
      <c r="F30" s="839">
        <f t="shared" si="5"/>
        <v>0</v>
      </c>
      <c r="G30" s="839">
        <f t="shared" si="5"/>
        <v>0</v>
      </c>
      <c r="H30" s="839">
        <f t="shared" si="5"/>
        <v>4800</v>
      </c>
      <c r="I30" s="839">
        <f t="shared" si="5"/>
        <v>0</v>
      </c>
      <c r="J30" s="836"/>
      <c r="K30" s="1119" t="s">
        <v>862</v>
      </c>
    </row>
    <row r="31" spans="1:11" s="817" customFormat="1" ht="12.75" customHeight="1" x14ac:dyDescent="0.2">
      <c r="A31" s="1093"/>
      <c r="B31" s="1109"/>
      <c r="C31" s="835">
        <v>1150</v>
      </c>
      <c r="D31" s="836">
        <v>238</v>
      </c>
      <c r="E31" s="834"/>
      <c r="F31" s="834"/>
      <c r="G31" s="834"/>
      <c r="H31" s="834">
        <f t="shared" si="2"/>
        <v>238</v>
      </c>
      <c r="I31" s="834">
        <f t="shared" si="2"/>
        <v>0</v>
      </c>
      <c r="J31" s="834"/>
      <c r="K31" s="1119"/>
    </row>
    <row r="32" spans="1:11" s="817" customFormat="1" ht="12.75" customHeight="1" x14ac:dyDescent="0.2">
      <c r="A32" s="1093"/>
      <c r="B32" s="1109"/>
      <c r="C32" s="835">
        <v>1210</v>
      </c>
      <c r="D32" s="836">
        <v>12</v>
      </c>
      <c r="E32" s="834"/>
      <c r="F32" s="834"/>
      <c r="G32" s="834"/>
      <c r="H32" s="834">
        <f t="shared" si="2"/>
        <v>12</v>
      </c>
      <c r="I32" s="834">
        <f t="shared" si="2"/>
        <v>0</v>
      </c>
      <c r="J32" s="834"/>
      <c r="K32" s="1119"/>
    </row>
    <row r="33" spans="1:11" s="817" customFormat="1" ht="12.75" customHeight="1" x14ac:dyDescent="0.2">
      <c r="A33" s="1093"/>
      <c r="B33" s="1109"/>
      <c r="C33" s="835">
        <v>2264</v>
      </c>
      <c r="D33" s="836">
        <v>2750</v>
      </c>
      <c r="E33" s="834"/>
      <c r="F33" s="834"/>
      <c r="G33" s="834"/>
      <c r="H33" s="834">
        <f>D33+F33</f>
        <v>2750</v>
      </c>
      <c r="I33" s="834">
        <f>E33+G33</f>
        <v>0</v>
      </c>
      <c r="J33" s="834"/>
      <c r="K33" s="1119"/>
    </row>
    <row r="34" spans="1:11" s="817" customFormat="1" ht="12.75" customHeight="1" x14ac:dyDescent="0.2">
      <c r="A34" s="1093"/>
      <c r="B34" s="1109"/>
      <c r="C34" s="835">
        <v>2279</v>
      </c>
      <c r="D34" s="836">
        <v>1300</v>
      </c>
      <c r="E34" s="834"/>
      <c r="F34" s="834"/>
      <c r="G34" s="834"/>
      <c r="H34" s="834">
        <f t="shared" ref="H34:I51" si="6">D34+F34</f>
        <v>1300</v>
      </c>
      <c r="I34" s="834">
        <f t="shared" si="6"/>
        <v>0</v>
      </c>
      <c r="J34" s="834"/>
      <c r="K34" s="1119"/>
    </row>
    <row r="35" spans="1:11" s="817" customFormat="1" ht="12.75" customHeight="1" x14ac:dyDescent="0.2">
      <c r="A35" s="1094"/>
      <c r="B35" s="1101"/>
      <c r="C35" s="837">
        <v>2314</v>
      </c>
      <c r="D35" s="836">
        <v>500</v>
      </c>
      <c r="E35" s="834"/>
      <c r="F35" s="834"/>
      <c r="G35" s="834"/>
      <c r="H35" s="834">
        <f t="shared" si="6"/>
        <v>500</v>
      </c>
      <c r="I35" s="834">
        <f t="shared" si="6"/>
        <v>0</v>
      </c>
      <c r="J35" s="834"/>
      <c r="K35" s="1119"/>
    </row>
    <row r="36" spans="1:11" s="817" customFormat="1" ht="15" customHeight="1" x14ac:dyDescent="0.2">
      <c r="A36" s="1092" t="s">
        <v>863</v>
      </c>
      <c r="B36" s="1100" t="s">
        <v>864</v>
      </c>
      <c r="C36" s="838"/>
      <c r="D36" s="839">
        <f>SUM(D37:D43)</f>
        <v>50671</v>
      </c>
      <c r="E36" s="839">
        <f t="shared" ref="E36:I36" si="7">SUM(E37:E43)</f>
        <v>0</v>
      </c>
      <c r="F36" s="839">
        <f t="shared" si="7"/>
        <v>0</v>
      </c>
      <c r="G36" s="839">
        <f t="shared" si="7"/>
        <v>0</v>
      </c>
      <c r="H36" s="839">
        <f t="shared" si="7"/>
        <v>50671</v>
      </c>
      <c r="I36" s="839">
        <f t="shared" si="7"/>
        <v>0</v>
      </c>
      <c r="J36" s="834"/>
      <c r="K36" s="1119" t="s">
        <v>865</v>
      </c>
    </row>
    <row r="37" spans="1:11" s="817" customFormat="1" ht="12.75" customHeight="1" x14ac:dyDescent="0.2">
      <c r="A37" s="1093"/>
      <c r="B37" s="1109"/>
      <c r="C37" s="835">
        <v>1150</v>
      </c>
      <c r="D37" s="836">
        <v>10067</v>
      </c>
      <c r="E37" s="834"/>
      <c r="F37" s="834"/>
      <c r="G37" s="834"/>
      <c r="H37" s="834">
        <f t="shared" si="6"/>
        <v>10067</v>
      </c>
      <c r="I37" s="834">
        <f t="shared" si="6"/>
        <v>0</v>
      </c>
      <c r="J37" s="834"/>
      <c r="K37" s="1119"/>
    </row>
    <row r="38" spans="1:11" s="817" customFormat="1" ht="12.75" customHeight="1" x14ac:dyDescent="0.2">
      <c r="A38" s="1093"/>
      <c r="B38" s="1109"/>
      <c r="C38" s="835">
        <v>1210</v>
      </c>
      <c r="D38" s="836">
        <v>504</v>
      </c>
      <c r="E38" s="834"/>
      <c r="F38" s="834"/>
      <c r="G38" s="834"/>
      <c r="H38" s="834">
        <f t="shared" si="6"/>
        <v>504</v>
      </c>
      <c r="I38" s="834">
        <f t="shared" si="6"/>
        <v>0</v>
      </c>
      <c r="J38" s="834"/>
      <c r="K38" s="1119"/>
    </row>
    <row r="39" spans="1:11" s="817" customFormat="1" ht="12.75" customHeight="1" x14ac:dyDescent="0.2">
      <c r="A39" s="1093"/>
      <c r="B39" s="1109"/>
      <c r="C39" s="835">
        <v>2231</v>
      </c>
      <c r="D39" s="836">
        <v>250</v>
      </c>
      <c r="E39" s="834"/>
      <c r="F39" s="834"/>
      <c r="G39" s="834"/>
      <c r="H39" s="834">
        <f t="shared" si="6"/>
        <v>250</v>
      </c>
      <c r="I39" s="834">
        <f t="shared" si="6"/>
        <v>0</v>
      </c>
      <c r="J39" s="834"/>
      <c r="K39" s="1119"/>
    </row>
    <row r="40" spans="1:11" s="817" customFormat="1" ht="12.75" customHeight="1" x14ac:dyDescent="0.2">
      <c r="A40" s="1093"/>
      <c r="B40" s="1109"/>
      <c r="C40" s="835">
        <v>2262</v>
      </c>
      <c r="D40" s="836">
        <v>550</v>
      </c>
      <c r="E40" s="834"/>
      <c r="F40" s="834"/>
      <c r="G40" s="834"/>
      <c r="H40" s="834">
        <f t="shared" si="6"/>
        <v>550</v>
      </c>
      <c r="I40" s="834">
        <f t="shared" si="6"/>
        <v>0</v>
      </c>
      <c r="J40" s="834"/>
      <c r="K40" s="1119"/>
    </row>
    <row r="41" spans="1:11" s="817" customFormat="1" ht="12.75" customHeight="1" x14ac:dyDescent="0.2">
      <c r="A41" s="1093"/>
      <c r="B41" s="1109"/>
      <c r="C41" s="835">
        <v>2264</v>
      </c>
      <c r="D41" s="836">
        <v>22200</v>
      </c>
      <c r="E41" s="834"/>
      <c r="F41" s="834"/>
      <c r="G41" s="834"/>
      <c r="H41" s="834">
        <f t="shared" si="6"/>
        <v>22200</v>
      </c>
      <c r="I41" s="834">
        <f t="shared" si="6"/>
        <v>0</v>
      </c>
      <c r="J41" s="834"/>
      <c r="K41" s="1119"/>
    </row>
    <row r="42" spans="1:11" ht="12.75" customHeight="1" x14ac:dyDescent="0.2">
      <c r="A42" s="1093"/>
      <c r="B42" s="1109"/>
      <c r="C42" s="835">
        <v>2279</v>
      </c>
      <c r="D42" s="836">
        <v>17000</v>
      </c>
      <c r="E42" s="834"/>
      <c r="F42" s="834"/>
      <c r="G42" s="834"/>
      <c r="H42" s="834">
        <f t="shared" si="6"/>
        <v>17000</v>
      </c>
      <c r="I42" s="834">
        <f t="shared" si="6"/>
        <v>0</v>
      </c>
      <c r="J42" s="834"/>
      <c r="K42" s="1119"/>
    </row>
    <row r="43" spans="1:11" ht="12.75" customHeight="1" x14ac:dyDescent="0.2">
      <c r="A43" s="1094"/>
      <c r="B43" s="1101"/>
      <c r="C43" s="837">
        <v>2314</v>
      </c>
      <c r="D43" s="836">
        <v>100</v>
      </c>
      <c r="E43" s="834"/>
      <c r="F43" s="834"/>
      <c r="G43" s="834"/>
      <c r="H43" s="834">
        <f t="shared" si="6"/>
        <v>100</v>
      </c>
      <c r="I43" s="834">
        <f t="shared" si="6"/>
        <v>0</v>
      </c>
      <c r="J43" s="834"/>
      <c r="K43" s="1119"/>
    </row>
    <row r="44" spans="1:11" ht="14.25" customHeight="1" x14ac:dyDescent="0.2">
      <c r="A44" s="1092" t="s">
        <v>866</v>
      </c>
      <c r="B44" s="1100" t="s">
        <v>867</v>
      </c>
      <c r="C44" s="838"/>
      <c r="D44" s="839">
        <f>SUM(D45:D51)</f>
        <v>68900</v>
      </c>
      <c r="E44" s="839">
        <f t="shared" ref="E44:I44" si="8">SUM(E45:E51)</f>
        <v>0</v>
      </c>
      <c r="F44" s="839">
        <f t="shared" si="8"/>
        <v>0</v>
      </c>
      <c r="G44" s="839">
        <f t="shared" si="8"/>
        <v>0</v>
      </c>
      <c r="H44" s="839">
        <f t="shared" si="8"/>
        <v>68900</v>
      </c>
      <c r="I44" s="839">
        <f t="shared" si="8"/>
        <v>0</v>
      </c>
      <c r="J44" s="834"/>
      <c r="K44" s="1119" t="s">
        <v>868</v>
      </c>
    </row>
    <row r="45" spans="1:11" ht="12.75" customHeight="1" x14ac:dyDescent="0.2">
      <c r="A45" s="1093"/>
      <c r="B45" s="1109"/>
      <c r="C45" s="835">
        <v>1150</v>
      </c>
      <c r="D45" s="836">
        <v>20952</v>
      </c>
      <c r="E45" s="840"/>
      <c r="F45" s="840"/>
      <c r="G45" s="840"/>
      <c r="H45" s="834">
        <f t="shared" si="6"/>
        <v>20952</v>
      </c>
      <c r="I45" s="834">
        <f t="shared" si="6"/>
        <v>0</v>
      </c>
      <c r="J45" s="834"/>
      <c r="K45" s="1119"/>
    </row>
    <row r="46" spans="1:11" ht="12.75" customHeight="1" x14ac:dyDescent="0.2">
      <c r="A46" s="1093"/>
      <c r="B46" s="1109"/>
      <c r="C46" s="835">
        <v>1210</v>
      </c>
      <c r="D46" s="836">
        <v>1048</v>
      </c>
      <c r="E46" s="840"/>
      <c r="F46" s="840"/>
      <c r="G46" s="840"/>
      <c r="H46" s="834">
        <f t="shared" si="6"/>
        <v>1048</v>
      </c>
      <c r="I46" s="834">
        <f t="shared" si="6"/>
        <v>0</v>
      </c>
      <c r="J46" s="840"/>
      <c r="K46" s="1119"/>
    </row>
    <row r="47" spans="1:11" ht="12.75" customHeight="1" x14ac:dyDescent="0.2">
      <c r="A47" s="1093"/>
      <c r="B47" s="1109"/>
      <c r="C47" s="835">
        <v>2262</v>
      </c>
      <c r="D47" s="836">
        <v>600</v>
      </c>
      <c r="E47" s="841"/>
      <c r="F47" s="841"/>
      <c r="G47" s="841"/>
      <c r="H47" s="834">
        <f t="shared" si="6"/>
        <v>600</v>
      </c>
      <c r="I47" s="834">
        <f t="shared" si="6"/>
        <v>0</v>
      </c>
      <c r="J47" s="840"/>
      <c r="K47" s="1119"/>
    </row>
    <row r="48" spans="1:11" ht="12.75" customHeight="1" x14ac:dyDescent="0.2">
      <c r="A48" s="1093"/>
      <c r="B48" s="1109"/>
      <c r="C48" s="835">
        <v>2264</v>
      </c>
      <c r="D48" s="836">
        <v>26000</v>
      </c>
      <c r="E48" s="838"/>
      <c r="F48" s="838"/>
      <c r="G48" s="838"/>
      <c r="H48" s="834">
        <f t="shared" si="6"/>
        <v>26000</v>
      </c>
      <c r="I48" s="834">
        <f t="shared" si="6"/>
        <v>0</v>
      </c>
      <c r="J48" s="841"/>
      <c r="K48" s="1119"/>
    </row>
    <row r="49" spans="1:11" ht="12.75" customHeight="1" x14ac:dyDescent="0.2">
      <c r="A49" s="1093"/>
      <c r="B49" s="1109"/>
      <c r="C49" s="835">
        <v>2279</v>
      </c>
      <c r="D49" s="836">
        <v>16600</v>
      </c>
      <c r="E49" s="836"/>
      <c r="F49" s="836"/>
      <c r="G49" s="836"/>
      <c r="H49" s="834">
        <f t="shared" si="6"/>
        <v>16600</v>
      </c>
      <c r="I49" s="834">
        <f t="shared" si="6"/>
        <v>0</v>
      </c>
      <c r="J49" s="838"/>
      <c r="K49" s="1119"/>
    </row>
    <row r="50" spans="1:11" ht="12.75" customHeight="1" x14ac:dyDescent="0.2">
      <c r="A50" s="1093"/>
      <c r="B50" s="1109"/>
      <c r="C50" s="846">
        <v>2312</v>
      </c>
      <c r="D50" s="836">
        <v>200</v>
      </c>
      <c r="E50" s="834"/>
      <c r="F50" s="834"/>
      <c r="G50" s="834"/>
      <c r="H50" s="834">
        <f t="shared" si="6"/>
        <v>200</v>
      </c>
      <c r="I50" s="834">
        <f t="shared" si="6"/>
        <v>0</v>
      </c>
      <c r="J50" s="836"/>
      <c r="K50" s="1119"/>
    </row>
    <row r="51" spans="1:11" ht="12.75" customHeight="1" x14ac:dyDescent="0.2">
      <c r="A51" s="1094"/>
      <c r="B51" s="1101"/>
      <c r="C51" s="847">
        <v>2314</v>
      </c>
      <c r="D51" s="836">
        <v>3500</v>
      </c>
      <c r="E51" s="834"/>
      <c r="F51" s="834"/>
      <c r="G51" s="834"/>
      <c r="H51" s="834">
        <f t="shared" si="6"/>
        <v>3500</v>
      </c>
      <c r="I51" s="834">
        <f t="shared" si="6"/>
        <v>0</v>
      </c>
      <c r="J51" s="834"/>
      <c r="K51" s="1119"/>
    </row>
    <row r="52" spans="1:11" ht="14.25" customHeight="1" x14ac:dyDescent="0.2">
      <c r="A52" s="1092" t="s">
        <v>869</v>
      </c>
      <c r="B52" s="1100" t="s">
        <v>870</v>
      </c>
      <c r="C52" s="848"/>
      <c r="D52" s="839">
        <f>SUM(D53:D58)</f>
        <v>12000</v>
      </c>
      <c r="E52" s="839">
        <f t="shared" ref="E52:I52" si="9">SUM(E53:E58)</f>
        <v>0</v>
      </c>
      <c r="F52" s="839">
        <f t="shared" si="9"/>
        <v>0</v>
      </c>
      <c r="G52" s="839">
        <f t="shared" si="9"/>
        <v>0</v>
      </c>
      <c r="H52" s="839">
        <f t="shared" si="9"/>
        <v>12000</v>
      </c>
      <c r="I52" s="839">
        <f t="shared" si="9"/>
        <v>0</v>
      </c>
      <c r="J52" s="834"/>
      <c r="K52" s="1081" t="s">
        <v>871</v>
      </c>
    </row>
    <row r="53" spans="1:11" ht="12" customHeight="1" x14ac:dyDescent="0.2">
      <c r="A53" s="1093"/>
      <c r="B53" s="1109"/>
      <c r="C53" s="835">
        <v>1150</v>
      </c>
      <c r="D53" s="836">
        <v>1142</v>
      </c>
      <c r="E53" s="834"/>
      <c r="F53" s="834"/>
      <c r="G53" s="834"/>
      <c r="H53" s="834">
        <f>D53+F53</f>
        <v>1142</v>
      </c>
      <c r="I53" s="834">
        <f>E53+G53</f>
        <v>0</v>
      </c>
      <c r="J53" s="834"/>
      <c r="K53" s="1081"/>
    </row>
    <row r="54" spans="1:11" ht="12.75" customHeight="1" x14ac:dyDescent="0.2">
      <c r="A54" s="1093"/>
      <c r="B54" s="1109"/>
      <c r="C54" s="835">
        <v>1210</v>
      </c>
      <c r="D54" s="836">
        <v>58</v>
      </c>
      <c r="E54" s="834"/>
      <c r="F54" s="834"/>
      <c r="G54" s="834"/>
      <c r="H54" s="834">
        <f t="shared" ref="H54:I72" si="10">D54+F54</f>
        <v>58</v>
      </c>
      <c r="I54" s="834">
        <f t="shared" si="10"/>
        <v>0</v>
      </c>
      <c r="J54" s="834"/>
      <c r="K54" s="1081"/>
    </row>
    <row r="55" spans="1:11" ht="12.75" customHeight="1" x14ac:dyDescent="0.2">
      <c r="A55" s="1093"/>
      <c r="B55" s="1109"/>
      <c r="C55" s="835">
        <v>2231</v>
      </c>
      <c r="D55" s="836">
        <v>200</v>
      </c>
      <c r="E55" s="834"/>
      <c r="F55" s="834"/>
      <c r="G55" s="834"/>
      <c r="H55" s="834">
        <f t="shared" si="10"/>
        <v>200</v>
      </c>
      <c r="I55" s="834">
        <f t="shared" si="10"/>
        <v>0</v>
      </c>
      <c r="J55" s="834"/>
      <c r="K55" s="1081"/>
    </row>
    <row r="56" spans="1:11" ht="12.75" customHeight="1" x14ac:dyDescent="0.2">
      <c r="A56" s="1093"/>
      <c r="B56" s="1109"/>
      <c r="C56" s="835">
        <v>2264</v>
      </c>
      <c r="D56" s="836">
        <v>6500</v>
      </c>
      <c r="E56" s="834"/>
      <c r="F56" s="834"/>
      <c r="G56" s="834"/>
      <c r="H56" s="834">
        <f t="shared" si="10"/>
        <v>6500</v>
      </c>
      <c r="I56" s="834">
        <f t="shared" si="10"/>
        <v>0</v>
      </c>
      <c r="J56" s="834"/>
      <c r="K56" s="1081"/>
    </row>
    <row r="57" spans="1:11" ht="12.75" customHeight="1" x14ac:dyDescent="0.2">
      <c r="A57" s="1093"/>
      <c r="B57" s="1109"/>
      <c r="C57" s="835">
        <v>2279</v>
      </c>
      <c r="D57" s="836">
        <v>3900</v>
      </c>
      <c r="E57" s="834"/>
      <c r="F57" s="834"/>
      <c r="G57" s="834"/>
      <c r="H57" s="834">
        <f t="shared" si="10"/>
        <v>3900</v>
      </c>
      <c r="I57" s="834">
        <f t="shared" si="10"/>
        <v>0</v>
      </c>
      <c r="J57" s="834"/>
      <c r="K57" s="1081"/>
    </row>
    <row r="58" spans="1:11" ht="12.75" customHeight="1" x14ac:dyDescent="0.2">
      <c r="A58" s="1094"/>
      <c r="B58" s="1101"/>
      <c r="C58" s="847">
        <v>2314</v>
      </c>
      <c r="D58" s="836">
        <v>200</v>
      </c>
      <c r="E58" s="834"/>
      <c r="F58" s="834"/>
      <c r="G58" s="834"/>
      <c r="H58" s="834">
        <f t="shared" si="10"/>
        <v>200</v>
      </c>
      <c r="I58" s="834">
        <f t="shared" si="10"/>
        <v>0</v>
      </c>
      <c r="J58" s="834"/>
      <c r="K58" s="1081"/>
    </row>
    <row r="59" spans="1:11" x14ac:dyDescent="0.2">
      <c r="A59" s="837" t="s">
        <v>872</v>
      </c>
      <c r="B59" s="849" t="s">
        <v>873</v>
      </c>
      <c r="C59" s="850"/>
      <c r="D59" s="839">
        <f>SUM(D60,D65,D70,D74,D79,D83)</f>
        <v>10230</v>
      </c>
      <c r="E59" s="839">
        <f t="shared" ref="E59:I59" si="11">SUM(E60,E65,E70,E74,E79,E83)</f>
        <v>7040</v>
      </c>
      <c r="F59" s="839">
        <f t="shared" si="11"/>
        <v>0</v>
      </c>
      <c r="G59" s="839">
        <f t="shared" si="11"/>
        <v>0</v>
      </c>
      <c r="H59" s="839">
        <f t="shared" si="11"/>
        <v>10230</v>
      </c>
      <c r="I59" s="839">
        <f t="shared" si="11"/>
        <v>7040</v>
      </c>
      <c r="J59" s="834"/>
      <c r="K59" s="834"/>
    </row>
    <row r="60" spans="1:11" ht="12.75" customHeight="1" x14ac:dyDescent="0.2">
      <c r="A60" s="1092" t="s">
        <v>874</v>
      </c>
      <c r="B60" s="1100" t="s">
        <v>875</v>
      </c>
      <c r="C60" s="851"/>
      <c r="D60" s="839">
        <v>4005</v>
      </c>
      <c r="E60" s="839">
        <f t="shared" ref="E60:I60" si="12">SUM(E61:E64)</f>
        <v>0</v>
      </c>
      <c r="F60" s="839"/>
      <c r="G60" s="839">
        <f t="shared" si="12"/>
        <v>0</v>
      </c>
      <c r="H60" s="839">
        <f t="shared" si="12"/>
        <v>4005</v>
      </c>
      <c r="I60" s="839">
        <f t="shared" si="12"/>
        <v>0</v>
      </c>
      <c r="J60" s="836"/>
      <c r="K60" s="1119" t="s">
        <v>876</v>
      </c>
    </row>
    <row r="61" spans="1:11" ht="14.25" customHeight="1" x14ac:dyDescent="0.2">
      <c r="A61" s="1093"/>
      <c r="B61" s="1109"/>
      <c r="C61" s="835">
        <v>1150</v>
      </c>
      <c r="D61" s="836">
        <v>1559</v>
      </c>
      <c r="E61" s="834"/>
      <c r="F61" s="834"/>
      <c r="G61" s="834"/>
      <c r="H61" s="834">
        <f t="shared" si="10"/>
        <v>1559</v>
      </c>
      <c r="I61" s="834">
        <f t="shared" si="10"/>
        <v>0</v>
      </c>
      <c r="J61" s="836"/>
      <c r="K61" s="1119"/>
    </row>
    <row r="62" spans="1:11" ht="12.75" customHeight="1" x14ac:dyDescent="0.2">
      <c r="A62" s="1093"/>
      <c r="B62" s="1109"/>
      <c r="C62" s="835">
        <v>1210</v>
      </c>
      <c r="D62" s="836">
        <v>78</v>
      </c>
      <c r="E62" s="834"/>
      <c r="F62" s="834"/>
      <c r="G62" s="834"/>
      <c r="H62" s="834">
        <f t="shared" si="10"/>
        <v>78</v>
      </c>
      <c r="I62" s="834">
        <f t="shared" si="10"/>
        <v>0</v>
      </c>
      <c r="J62" s="836"/>
      <c r="K62" s="1119"/>
    </row>
    <row r="63" spans="1:11" ht="15.75" customHeight="1" x14ac:dyDescent="0.2">
      <c r="A63" s="1093"/>
      <c r="B63" s="1109"/>
      <c r="C63" s="835">
        <v>2279</v>
      </c>
      <c r="D63" s="836">
        <v>2150</v>
      </c>
      <c r="E63" s="834"/>
      <c r="F63" s="834"/>
      <c r="G63" s="834"/>
      <c r="H63" s="834">
        <f t="shared" si="10"/>
        <v>2150</v>
      </c>
      <c r="I63" s="834">
        <f t="shared" si="10"/>
        <v>0</v>
      </c>
      <c r="J63" s="836"/>
      <c r="K63" s="1119"/>
    </row>
    <row r="64" spans="1:11" ht="12.75" customHeight="1" x14ac:dyDescent="0.2">
      <c r="A64" s="1094"/>
      <c r="B64" s="1101"/>
      <c r="C64" s="847">
        <v>2314</v>
      </c>
      <c r="D64" s="836">
        <v>218</v>
      </c>
      <c r="E64" s="834"/>
      <c r="F64" s="834"/>
      <c r="G64" s="834"/>
      <c r="H64" s="834">
        <f t="shared" si="10"/>
        <v>218</v>
      </c>
      <c r="I64" s="834">
        <f t="shared" si="10"/>
        <v>0</v>
      </c>
      <c r="J64" s="836"/>
      <c r="K64" s="1119"/>
    </row>
    <row r="65" spans="1:11" ht="12.75" customHeight="1" x14ac:dyDescent="0.2">
      <c r="A65" s="1092" t="s">
        <v>877</v>
      </c>
      <c r="B65" s="1100" t="s">
        <v>878</v>
      </c>
      <c r="C65" s="848"/>
      <c r="D65" s="839">
        <f>SUM(D66:D69)</f>
        <v>970</v>
      </c>
      <c r="E65" s="839">
        <f t="shared" ref="E65:I65" si="13">SUM(E66:E69)</f>
        <v>0</v>
      </c>
      <c r="F65" s="839">
        <f t="shared" si="13"/>
        <v>0</v>
      </c>
      <c r="G65" s="839">
        <f t="shared" si="13"/>
        <v>0</v>
      </c>
      <c r="H65" s="839">
        <f t="shared" si="13"/>
        <v>970</v>
      </c>
      <c r="I65" s="839">
        <f t="shared" si="13"/>
        <v>0</v>
      </c>
      <c r="J65" s="836"/>
      <c r="K65" s="1119" t="s">
        <v>876</v>
      </c>
    </row>
    <row r="66" spans="1:11" ht="12.75" customHeight="1" x14ac:dyDescent="0.2">
      <c r="A66" s="1093"/>
      <c r="B66" s="1109"/>
      <c r="C66" s="847">
        <v>1150</v>
      </c>
      <c r="D66" s="836">
        <v>571</v>
      </c>
      <c r="E66" s="840"/>
      <c r="F66" s="840"/>
      <c r="G66" s="840"/>
      <c r="H66" s="834">
        <f t="shared" si="10"/>
        <v>571</v>
      </c>
      <c r="I66" s="834">
        <f t="shared" si="10"/>
        <v>0</v>
      </c>
      <c r="J66" s="836"/>
      <c r="K66" s="1119"/>
    </row>
    <row r="67" spans="1:11" ht="12.75" customHeight="1" x14ac:dyDescent="0.2">
      <c r="A67" s="1093"/>
      <c r="B67" s="1109"/>
      <c r="C67" s="835">
        <v>1210</v>
      </c>
      <c r="D67" s="836">
        <v>29</v>
      </c>
      <c r="E67" s="841"/>
      <c r="F67" s="841"/>
      <c r="G67" s="841"/>
      <c r="H67" s="834">
        <f t="shared" si="10"/>
        <v>29</v>
      </c>
      <c r="I67" s="834">
        <f t="shared" si="10"/>
        <v>0</v>
      </c>
      <c r="J67" s="836"/>
      <c r="K67" s="1119"/>
    </row>
    <row r="68" spans="1:11" ht="12.75" customHeight="1" x14ac:dyDescent="0.2">
      <c r="A68" s="1093"/>
      <c r="B68" s="1109"/>
      <c r="C68" s="852">
        <v>2279</v>
      </c>
      <c r="D68" s="836">
        <v>300</v>
      </c>
      <c r="E68" s="838"/>
      <c r="F68" s="838"/>
      <c r="G68" s="838"/>
      <c r="H68" s="834">
        <f t="shared" si="10"/>
        <v>300</v>
      </c>
      <c r="I68" s="834">
        <f t="shared" si="10"/>
        <v>0</v>
      </c>
      <c r="J68" s="841"/>
      <c r="K68" s="1119"/>
    </row>
    <row r="69" spans="1:11" ht="12.75" customHeight="1" x14ac:dyDescent="0.2">
      <c r="A69" s="1094"/>
      <c r="B69" s="1101"/>
      <c r="C69" s="847">
        <v>2314</v>
      </c>
      <c r="D69" s="836">
        <v>70</v>
      </c>
      <c r="E69" s="836"/>
      <c r="F69" s="836"/>
      <c r="G69" s="836"/>
      <c r="H69" s="834">
        <f t="shared" si="10"/>
        <v>70</v>
      </c>
      <c r="I69" s="834">
        <f t="shared" si="10"/>
        <v>0</v>
      </c>
      <c r="J69" s="838"/>
      <c r="K69" s="1119"/>
    </row>
    <row r="70" spans="1:11" ht="15.75" customHeight="1" x14ac:dyDescent="0.2">
      <c r="A70" s="1092" t="s">
        <v>879</v>
      </c>
      <c r="B70" s="1100" t="s">
        <v>880</v>
      </c>
      <c r="C70" s="848"/>
      <c r="D70" s="839">
        <f>SUM(D71:D73)</f>
        <v>464</v>
      </c>
      <c r="E70" s="839">
        <f t="shared" ref="E70:I70" si="14">SUM(E71:E73)</f>
        <v>536</v>
      </c>
      <c r="F70" s="839">
        <f t="shared" si="14"/>
        <v>0</v>
      </c>
      <c r="G70" s="839">
        <f t="shared" si="14"/>
        <v>0</v>
      </c>
      <c r="H70" s="839">
        <f t="shared" si="14"/>
        <v>464</v>
      </c>
      <c r="I70" s="839">
        <f t="shared" si="14"/>
        <v>536</v>
      </c>
      <c r="J70" s="836"/>
      <c r="K70" s="1119" t="s">
        <v>881</v>
      </c>
    </row>
    <row r="71" spans="1:11" ht="12.75" customHeight="1" x14ac:dyDescent="0.2">
      <c r="A71" s="1093"/>
      <c r="B71" s="1109"/>
      <c r="C71" s="853">
        <v>1150</v>
      </c>
      <c r="D71" s="836">
        <v>251</v>
      </c>
      <c r="E71" s="834">
        <v>510</v>
      </c>
      <c r="F71" s="834"/>
      <c r="G71" s="834"/>
      <c r="H71" s="834">
        <f t="shared" si="10"/>
        <v>251</v>
      </c>
      <c r="I71" s="834">
        <f t="shared" si="10"/>
        <v>510</v>
      </c>
      <c r="J71" s="834"/>
      <c r="K71" s="1119"/>
    </row>
    <row r="72" spans="1:11" ht="12.75" customHeight="1" x14ac:dyDescent="0.2">
      <c r="A72" s="1093"/>
      <c r="B72" s="1109"/>
      <c r="C72" s="853">
        <v>1210</v>
      </c>
      <c r="D72" s="836">
        <v>13</v>
      </c>
      <c r="E72" s="834">
        <v>26</v>
      </c>
      <c r="F72" s="834"/>
      <c r="G72" s="834"/>
      <c r="H72" s="834">
        <f t="shared" si="10"/>
        <v>13</v>
      </c>
      <c r="I72" s="834">
        <f t="shared" si="10"/>
        <v>26</v>
      </c>
      <c r="J72" s="834"/>
      <c r="K72" s="1119"/>
    </row>
    <row r="73" spans="1:11" ht="12.75" customHeight="1" x14ac:dyDescent="0.2">
      <c r="A73" s="1094"/>
      <c r="B73" s="1101"/>
      <c r="C73" s="847">
        <v>2314</v>
      </c>
      <c r="D73" s="836">
        <v>200</v>
      </c>
      <c r="E73" s="834">
        <v>0</v>
      </c>
      <c r="F73" s="834"/>
      <c r="G73" s="834"/>
      <c r="H73" s="834">
        <f t="shared" ref="H73:I93" si="15">D73+F73</f>
        <v>200</v>
      </c>
      <c r="I73" s="834">
        <f t="shared" si="15"/>
        <v>0</v>
      </c>
      <c r="J73" s="834"/>
      <c r="K73" s="1119"/>
    </row>
    <row r="74" spans="1:11" x14ac:dyDescent="0.2">
      <c r="A74" s="1092" t="s">
        <v>882</v>
      </c>
      <c r="B74" s="1100" t="s">
        <v>883</v>
      </c>
      <c r="C74" s="848"/>
      <c r="D74" s="839">
        <f>SUM(D75:D78)</f>
        <v>3141</v>
      </c>
      <c r="E74" s="839">
        <f t="shared" ref="E74:I74" si="16">SUM(E75:E78)</f>
        <v>4469</v>
      </c>
      <c r="F74" s="839">
        <f t="shared" si="16"/>
        <v>0</v>
      </c>
      <c r="G74" s="839">
        <f t="shared" si="16"/>
        <v>0</v>
      </c>
      <c r="H74" s="839">
        <f t="shared" si="16"/>
        <v>3141</v>
      </c>
      <c r="I74" s="839">
        <f t="shared" si="16"/>
        <v>4469</v>
      </c>
      <c r="J74" s="836"/>
      <c r="K74" s="1119" t="s">
        <v>884</v>
      </c>
    </row>
    <row r="75" spans="1:11" ht="12.75" customHeight="1" x14ac:dyDescent="0.2">
      <c r="A75" s="1093"/>
      <c r="B75" s="1109"/>
      <c r="C75" s="835">
        <v>1150</v>
      </c>
      <c r="D75" s="836">
        <v>1491</v>
      </c>
      <c r="E75" s="834">
        <v>675</v>
      </c>
      <c r="F75" s="834"/>
      <c r="G75" s="834"/>
      <c r="H75" s="834">
        <f t="shared" si="15"/>
        <v>1491</v>
      </c>
      <c r="I75" s="834">
        <f t="shared" si="15"/>
        <v>675</v>
      </c>
      <c r="J75" s="836"/>
      <c r="K75" s="1119"/>
    </row>
    <row r="76" spans="1:11" ht="12.75" customHeight="1" x14ac:dyDescent="0.2">
      <c r="A76" s="1093"/>
      <c r="B76" s="1109"/>
      <c r="C76" s="835">
        <v>1210</v>
      </c>
      <c r="D76" s="836">
        <v>79</v>
      </c>
      <c r="E76" s="834">
        <v>34</v>
      </c>
      <c r="F76" s="834"/>
      <c r="G76" s="834"/>
      <c r="H76" s="834">
        <f t="shared" si="15"/>
        <v>79</v>
      </c>
      <c r="I76" s="834">
        <f t="shared" si="15"/>
        <v>34</v>
      </c>
      <c r="J76" s="836"/>
      <c r="K76" s="1119"/>
    </row>
    <row r="77" spans="1:11" ht="12.75" customHeight="1" x14ac:dyDescent="0.2">
      <c r="A77" s="1093"/>
      <c r="B77" s="1109"/>
      <c r="C77" s="835">
        <v>2279</v>
      </c>
      <c r="D77" s="836">
        <v>1571</v>
      </c>
      <c r="E77" s="834">
        <v>3460</v>
      </c>
      <c r="F77" s="834"/>
      <c r="G77" s="834"/>
      <c r="H77" s="834">
        <f t="shared" si="15"/>
        <v>1571</v>
      </c>
      <c r="I77" s="834">
        <f t="shared" si="15"/>
        <v>3460</v>
      </c>
      <c r="J77" s="836"/>
      <c r="K77" s="1119"/>
    </row>
    <row r="78" spans="1:11" ht="12.75" customHeight="1" x14ac:dyDescent="0.2">
      <c r="A78" s="1094"/>
      <c r="B78" s="1101"/>
      <c r="C78" s="847">
        <v>2314</v>
      </c>
      <c r="D78" s="836">
        <v>0</v>
      </c>
      <c r="E78" s="834">
        <v>300</v>
      </c>
      <c r="F78" s="834"/>
      <c r="G78" s="834"/>
      <c r="H78" s="834">
        <f t="shared" si="15"/>
        <v>0</v>
      </c>
      <c r="I78" s="834">
        <f t="shared" si="15"/>
        <v>300</v>
      </c>
      <c r="J78" s="836"/>
      <c r="K78" s="1119"/>
    </row>
    <row r="79" spans="1:11" ht="14.25" customHeight="1" x14ac:dyDescent="0.2">
      <c r="A79" s="1092" t="s">
        <v>885</v>
      </c>
      <c r="B79" s="1100" t="s">
        <v>886</v>
      </c>
      <c r="C79" s="854"/>
      <c r="D79" s="839">
        <f>SUM(D80:D82)</f>
        <v>1500</v>
      </c>
      <c r="E79" s="839">
        <f t="shared" ref="E79:I79" si="17">SUM(E80:E82)</f>
        <v>0</v>
      </c>
      <c r="F79" s="839">
        <f t="shared" si="17"/>
        <v>0</v>
      </c>
      <c r="G79" s="839">
        <f t="shared" si="17"/>
        <v>0</v>
      </c>
      <c r="H79" s="839">
        <f t="shared" si="17"/>
        <v>1500</v>
      </c>
      <c r="I79" s="839">
        <f t="shared" si="17"/>
        <v>0</v>
      </c>
      <c r="J79" s="834"/>
      <c r="K79" s="1119" t="s">
        <v>887</v>
      </c>
    </row>
    <row r="80" spans="1:11" x14ac:dyDescent="0.2">
      <c r="A80" s="1093"/>
      <c r="B80" s="1109"/>
      <c r="C80" s="847" t="s">
        <v>888</v>
      </c>
      <c r="D80" s="836">
        <v>100</v>
      </c>
      <c r="E80" s="836">
        <v>0</v>
      </c>
      <c r="F80" s="836"/>
      <c r="G80" s="836"/>
      <c r="H80" s="834">
        <f t="shared" si="15"/>
        <v>100</v>
      </c>
      <c r="I80" s="834">
        <f t="shared" si="15"/>
        <v>0</v>
      </c>
      <c r="J80" s="836"/>
      <c r="K80" s="1119"/>
    </row>
    <row r="81" spans="1:11" ht="13.5" customHeight="1" x14ac:dyDescent="0.2">
      <c r="A81" s="1093"/>
      <c r="B81" s="1109"/>
      <c r="C81" s="847" t="s">
        <v>889</v>
      </c>
      <c r="D81" s="836">
        <v>100</v>
      </c>
      <c r="E81" s="836">
        <v>0</v>
      </c>
      <c r="F81" s="836"/>
      <c r="G81" s="836"/>
      <c r="H81" s="834">
        <f t="shared" si="15"/>
        <v>100</v>
      </c>
      <c r="I81" s="834">
        <f t="shared" si="15"/>
        <v>0</v>
      </c>
      <c r="J81" s="836"/>
      <c r="K81" s="1119"/>
    </row>
    <row r="82" spans="1:11" ht="35.25" customHeight="1" x14ac:dyDescent="0.2">
      <c r="A82" s="1094"/>
      <c r="B82" s="1101"/>
      <c r="C82" s="855">
        <v>2314</v>
      </c>
      <c r="D82" s="841">
        <v>1300</v>
      </c>
      <c r="E82" s="856">
        <v>0</v>
      </c>
      <c r="F82" s="856"/>
      <c r="G82" s="856"/>
      <c r="H82" s="856">
        <f t="shared" si="15"/>
        <v>1300</v>
      </c>
      <c r="I82" s="856">
        <f t="shared" si="15"/>
        <v>0</v>
      </c>
      <c r="J82" s="836"/>
      <c r="K82" s="1119"/>
    </row>
    <row r="83" spans="1:11" ht="15" customHeight="1" x14ac:dyDescent="0.2">
      <c r="A83" s="1092" t="s">
        <v>890</v>
      </c>
      <c r="B83" s="1100" t="s">
        <v>891</v>
      </c>
      <c r="C83" s="848"/>
      <c r="D83" s="839">
        <f>SUM(D84:D87)</f>
        <v>150</v>
      </c>
      <c r="E83" s="839">
        <f t="shared" ref="E83:I83" si="18">SUM(E84:E87)</f>
        <v>2035</v>
      </c>
      <c r="F83" s="839">
        <f t="shared" si="18"/>
        <v>0</v>
      </c>
      <c r="G83" s="839">
        <f t="shared" si="18"/>
        <v>0</v>
      </c>
      <c r="H83" s="839">
        <f t="shared" si="18"/>
        <v>150</v>
      </c>
      <c r="I83" s="839">
        <f t="shared" si="18"/>
        <v>2035</v>
      </c>
      <c r="J83" s="834"/>
      <c r="K83" s="1119" t="s">
        <v>892</v>
      </c>
    </row>
    <row r="84" spans="1:11" ht="12.75" customHeight="1" x14ac:dyDescent="0.2">
      <c r="A84" s="1093"/>
      <c r="B84" s="1109"/>
      <c r="C84" s="835">
        <v>1150</v>
      </c>
      <c r="D84" s="836">
        <v>0</v>
      </c>
      <c r="E84" s="834">
        <v>700</v>
      </c>
      <c r="F84" s="834"/>
      <c r="G84" s="834"/>
      <c r="H84" s="834">
        <f t="shared" si="15"/>
        <v>0</v>
      </c>
      <c r="I84" s="834">
        <f t="shared" si="15"/>
        <v>700</v>
      </c>
      <c r="J84" s="834"/>
      <c r="K84" s="1119"/>
    </row>
    <row r="85" spans="1:11" ht="12.75" customHeight="1" x14ac:dyDescent="0.2">
      <c r="A85" s="1093"/>
      <c r="B85" s="1109"/>
      <c r="C85" s="835">
        <v>1210</v>
      </c>
      <c r="D85" s="836">
        <v>0</v>
      </c>
      <c r="E85" s="840">
        <v>35</v>
      </c>
      <c r="F85" s="840"/>
      <c r="G85" s="840"/>
      <c r="H85" s="834">
        <f t="shared" si="15"/>
        <v>0</v>
      </c>
      <c r="I85" s="834">
        <f t="shared" si="15"/>
        <v>35</v>
      </c>
      <c r="J85" s="834"/>
      <c r="K85" s="1119"/>
    </row>
    <row r="86" spans="1:11" ht="12.75" customHeight="1" x14ac:dyDescent="0.2">
      <c r="A86" s="1093"/>
      <c r="B86" s="1109"/>
      <c r="C86" s="835">
        <v>2269</v>
      </c>
      <c r="D86" s="836">
        <v>0</v>
      </c>
      <c r="E86" s="840">
        <v>500</v>
      </c>
      <c r="F86" s="840"/>
      <c r="G86" s="840"/>
      <c r="H86" s="834">
        <f t="shared" si="15"/>
        <v>0</v>
      </c>
      <c r="I86" s="834">
        <f t="shared" si="15"/>
        <v>500</v>
      </c>
      <c r="J86" s="834"/>
      <c r="K86" s="1119"/>
    </row>
    <row r="87" spans="1:11" ht="12.75" customHeight="1" x14ac:dyDescent="0.2">
      <c r="A87" s="1094"/>
      <c r="B87" s="1101"/>
      <c r="C87" s="847">
        <v>2279</v>
      </c>
      <c r="D87" s="836">
        <v>150</v>
      </c>
      <c r="E87" s="841">
        <v>800</v>
      </c>
      <c r="F87" s="841"/>
      <c r="G87" s="841"/>
      <c r="H87" s="834">
        <f t="shared" si="15"/>
        <v>150</v>
      </c>
      <c r="I87" s="834">
        <f t="shared" si="15"/>
        <v>800</v>
      </c>
      <c r="J87" s="840"/>
      <c r="K87" s="1119"/>
    </row>
    <row r="88" spans="1:11" x14ac:dyDescent="0.2">
      <c r="A88" s="847" t="s">
        <v>893</v>
      </c>
      <c r="B88" s="857" t="s">
        <v>894</v>
      </c>
      <c r="C88" s="850"/>
      <c r="D88" s="839">
        <f>SUM(D89,D92,D96,D100,D106,D110,D115,D120,D124,D128)</f>
        <v>7673</v>
      </c>
      <c r="E88" s="839">
        <f t="shared" ref="E88:I88" si="19">SUM(E89,E92,E96,E100,E106,E110,E115,E120,E124,E128)</f>
        <v>3534</v>
      </c>
      <c r="F88" s="839">
        <f t="shared" si="19"/>
        <v>0</v>
      </c>
      <c r="G88" s="839">
        <f t="shared" si="19"/>
        <v>0</v>
      </c>
      <c r="H88" s="839">
        <f t="shared" si="19"/>
        <v>7673</v>
      </c>
      <c r="I88" s="839">
        <f t="shared" si="19"/>
        <v>3534</v>
      </c>
      <c r="J88" s="840"/>
      <c r="K88" s="840"/>
    </row>
    <row r="89" spans="1:11" ht="21" customHeight="1" x14ac:dyDescent="0.2">
      <c r="A89" s="1092" t="s">
        <v>895</v>
      </c>
      <c r="B89" s="1122" t="s">
        <v>896</v>
      </c>
      <c r="C89" s="848"/>
      <c r="D89" s="839">
        <f>SUM(D90:D91)</f>
        <v>115</v>
      </c>
      <c r="E89" s="839">
        <f t="shared" ref="E89:I89" si="20">SUM(E90:E91)</f>
        <v>0</v>
      </c>
      <c r="F89" s="839">
        <f t="shared" si="20"/>
        <v>0</v>
      </c>
      <c r="G89" s="839">
        <f t="shared" si="20"/>
        <v>0</v>
      </c>
      <c r="H89" s="839">
        <f t="shared" si="20"/>
        <v>115</v>
      </c>
      <c r="I89" s="839">
        <f t="shared" si="20"/>
        <v>0</v>
      </c>
      <c r="J89" s="841"/>
      <c r="K89" s="1119" t="s">
        <v>897</v>
      </c>
    </row>
    <row r="90" spans="1:11" ht="12.75" customHeight="1" x14ac:dyDescent="0.2">
      <c r="A90" s="1093"/>
      <c r="B90" s="1123"/>
      <c r="C90" s="847">
        <v>1150</v>
      </c>
      <c r="D90" s="836">
        <v>109</v>
      </c>
      <c r="E90" s="834"/>
      <c r="F90" s="834"/>
      <c r="G90" s="834"/>
      <c r="H90" s="834">
        <f t="shared" si="15"/>
        <v>109</v>
      </c>
      <c r="I90" s="834">
        <f t="shared" si="15"/>
        <v>0</v>
      </c>
      <c r="J90" s="838"/>
      <c r="K90" s="1119"/>
    </row>
    <row r="91" spans="1:11" ht="12.75" customHeight="1" x14ac:dyDescent="0.2">
      <c r="A91" s="1094"/>
      <c r="B91" s="1124"/>
      <c r="C91" s="847">
        <v>1210</v>
      </c>
      <c r="D91" s="836">
        <v>6</v>
      </c>
      <c r="E91" s="834"/>
      <c r="F91" s="834"/>
      <c r="G91" s="834"/>
      <c r="H91" s="834">
        <f t="shared" si="15"/>
        <v>6</v>
      </c>
      <c r="I91" s="834">
        <f t="shared" si="15"/>
        <v>0</v>
      </c>
      <c r="J91" s="836"/>
      <c r="K91" s="1119"/>
    </row>
    <row r="92" spans="1:11" ht="14.25" customHeight="1" x14ac:dyDescent="0.2">
      <c r="A92" s="1092" t="s">
        <v>898</v>
      </c>
      <c r="B92" s="1100" t="s">
        <v>899</v>
      </c>
      <c r="C92" s="848"/>
      <c r="D92" s="839">
        <f>SUM(D93:D95)</f>
        <v>200</v>
      </c>
      <c r="E92" s="839">
        <f t="shared" ref="E92:I92" si="21">SUM(E93:E95)</f>
        <v>0</v>
      </c>
      <c r="F92" s="839">
        <f t="shared" si="21"/>
        <v>0</v>
      </c>
      <c r="G92" s="839">
        <f t="shared" si="21"/>
        <v>0</v>
      </c>
      <c r="H92" s="839">
        <f t="shared" si="21"/>
        <v>200</v>
      </c>
      <c r="I92" s="839">
        <f t="shared" si="21"/>
        <v>0</v>
      </c>
      <c r="J92" s="834"/>
      <c r="K92" s="1119" t="s">
        <v>900</v>
      </c>
    </row>
    <row r="93" spans="1:11" ht="12.75" customHeight="1" x14ac:dyDescent="0.2">
      <c r="A93" s="1093"/>
      <c r="B93" s="1109"/>
      <c r="C93" s="847">
        <v>1150</v>
      </c>
      <c r="D93" s="836">
        <v>95</v>
      </c>
      <c r="E93" s="834"/>
      <c r="F93" s="834"/>
      <c r="G93" s="834"/>
      <c r="H93" s="834">
        <f t="shared" si="15"/>
        <v>95</v>
      </c>
      <c r="I93" s="834">
        <f t="shared" si="15"/>
        <v>0</v>
      </c>
      <c r="J93" s="834"/>
      <c r="K93" s="1119"/>
    </row>
    <row r="94" spans="1:11" ht="12.75" customHeight="1" x14ac:dyDescent="0.2">
      <c r="A94" s="1093"/>
      <c r="B94" s="1109"/>
      <c r="C94" s="847">
        <v>1210</v>
      </c>
      <c r="D94" s="836">
        <v>5</v>
      </c>
      <c r="E94" s="834"/>
      <c r="F94" s="834"/>
      <c r="G94" s="834"/>
      <c r="H94" s="834">
        <f>D94+F94</f>
        <v>5</v>
      </c>
      <c r="I94" s="834">
        <f>E94+G94</f>
        <v>0</v>
      </c>
      <c r="J94" s="834"/>
      <c r="K94" s="1119"/>
    </row>
    <row r="95" spans="1:11" ht="12.75" customHeight="1" x14ac:dyDescent="0.2">
      <c r="A95" s="1094"/>
      <c r="B95" s="1101"/>
      <c r="C95" s="847">
        <v>2314</v>
      </c>
      <c r="D95" s="836">
        <v>100</v>
      </c>
      <c r="E95" s="834"/>
      <c r="F95" s="834"/>
      <c r="G95" s="834"/>
      <c r="H95" s="834">
        <f t="shared" ref="H95:I112" si="22">D95+F95</f>
        <v>100</v>
      </c>
      <c r="I95" s="834">
        <f t="shared" si="22"/>
        <v>0</v>
      </c>
      <c r="J95" s="834"/>
      <c r="K95" s="1119"/>
    </row>
    <row r="96" spans="1:11" ht="16.5" customHeight="1" x14ac:dyDescent="0.2">
      <c r="A96" s="1092" t="s">
        <v>901</v>
      </c>
      <c r="B96" s="1100" t="s">
        <v>902</v>
      </c>
      <c r="C96" s="848"/>
      <c r="D96" s="839">
        <f>SUM(D97:D99)</f>
        <v>200</v>
      </c>
      <c r="E96" s="839">
        <f t="shared" ref="E96:I96" si="23">SUM(E97:E99)</f>
        <v>0</v>
      </c>
      <c r="F96" s="839">
        <f t="shared" si="23"/>
        <v>0</v>
      </c>
      <c r="G96" s="839">
        <f t="shared" si="23"/>
        <v>0</v>
      </c>
      <c r="H96" s="839">
        <f t="shared" si="23"/>
        <v>200</v>
      </c>
      <c r="I96" s="839">
        <f t="shared" si="23"/>
        <v>0</v>
      </c>
      <c r="J96" s="834"/>
      <c r="K96" s="1119" t="s">
        <v>900</v>
      </c>
    </row>
    <row r="97" spans="1:11" ht="12.75" customHeight="1" x14ac:dyDescent="0.2">
      <c r="A97" s="1093"/>
      <c r="B97" s="1109"/>
      <c r="C97" s="847">
        <v>1150</v>
      </c>
      <c r="D97" s="836">
        <v>95</v>
      </c>
      <c r="E97" s="834"/>
      <c r="F97" s="834"/>
      <c r="G97" s="834"/>
      <c r="H97" s="834">
        <f t="shared" si="22"/>
        <v>95</v>
      </c>
      <c r="I97" s="834">
        <f t="shared" si="22"/>
        <v>0</v>
      </c>
      <c r="J97" s="834"/>
      <c r="K97" s="1119"/>
    </row>
    <row r="98" spans="1:11" ht="12.75" customHeight="1" x14ac:dyDescent="0.2">
      <c r="A98" s="1093"/>
      <c r="B98" s="1109"/>
      <c r="C98" s="847">
        <v>1210</v>
      </c>
      <c r="D98" s="836">
        <v>5</v>
      </c>
      <c r="E98" s="834"/>
      <c r="F98" s="834"/>
      <c r="G98" s="834"/>
      <c r="H98" s="834">
        <f t="shared" si="22"/>
        <v>5</v>
      </c>
      <c r="I98" s="834">
        <f t="shared" si="22"/>
        <v>0</v>
      </c>
      <c r="J98" s="834"/>
      <c r="K98" s="1119"/>
    </row>
    <row r="99" spans="1:11" ht="12.75" customHeight="1" x14ac:dyDescent="0.2">
      <c r="A99" s="1094"/>
      <c r="B99" s="1101"/>
      <c r="C99" s="847">
        <v>2314</v>
      </c>
      <c r="D99" s="836">
        <v>100</v>
      </c>
      <c r="E99" s="834"/>
      <c r="F99" s="834"/>
      <c r="G99" s="834"/>
      <c r="H99" s="834">
        <f t="shared" si="22"/>
        <v>100</v>
      </c>
      <c r="I99" s="834">
        <f t="shared" si="22"/>
        <v>0</v>
      </c>
      <c r="J99" s="834"/>
      <c r="K99" s="1119"/>
    </row>
    <row r="100" spans="1:11" ht="14.25" customHeight="1" x14ac:dyDescent="0.2">
      <c r="A100" s="1092" t="s">
        <v>903</v>
      </c>
      <c r="B100" s="1100" t="s">
        <v>904</v>
      </c>
      <c r="C100" s="848"/>
      <c r="D100" s="839">
        <f>SUM(D101:D105)</f>
        <v>2977</v>
      </c>
      <c r="E100" s="839">
        <f t="shared" ref="E100:I100" si="24">SUM(E101:E105)</f>
        <v>0</v>
      </c>
      <c r="F100" s="839">
        <f t="shared" si="24"/>
        <v>0</v>
      </c>
      <c r="G100" s="839">
        <f t="shared" si="24"/>
        <v>0</v>
      </c>
      <c r="H100" s="839">
        <f t="shared" si="24"/>
        <v>2977</v>
      </c>
      <c r="I100" s="839">
        <f t="shared" si="24"/>
        <v>0</v>
      </c>
      <c r="J100" s="834"/>
      <c r="K100" s="1119" t="s">
        <v>905</v>
      </c>
    </row>
    <row r="101" spans="1:11" ht="12.75" customHeight="1" x14ac:dyDescent="0.2">
      <c r="A101" s="1093"/>
      <c r="B101" s="1109"/>
      <c r="C101" s="835">
        <v>1150</v>
      </c>
      <c r="D101" s="836">
        <v>952</v>
      </c>
      <c r="E101" s="834"/>
      <c r="F101" s="834"/>
      <c r="G101" s="834"/>
      <c r="H101" s="834">
        <f t="shared" si="22"/>
        <v>952</v>
      </c>
      <c r="I101" s="834">
        <f t="shared" si="22"/>
        <v>0</v>
      </c>
      <c r="J101" s="834"/>
      <c r="K101" s="1119"/>
    </row>
    <row r="102" spans="1:11" ht="12.75" customHeight="1" x14ac:dyDescent="0.2">
      <c r="A102" s="1093"/>
      <c r="B102" s="1109"/>
      <c r="C102" s="835">
        <v>1210</v>
      </c>
      <c r="D102" s="836">
        <v>48</v>
      </c>
      <c r="E102" s="834"/>
      <c r="F102" s="834"/>
      <c r="G102" s="834"/>
      <c r="H102" s="834">
        <f t="shared" si="22"/>
        <v>48</v>
      </c>
      <c r="I102" s="834">
        <f t="shared" si="22"/>
        <v>0</v>
      </c>
      <c r="J102" s="834"/>
      <c r="K102" s="1119"/>
    </row>
    <row r="103" spans="1:11" ht="12.75" customHeight="1" x14ac:dyDescent="0.2">
      <c r="A103" s="1093"/>
      <c r="B103" s="1109"/>
      <c r="C103" s="835">
        <v>2264</v>
      </c>
      <c r="D103" s="836">
        <v>800</v>
      </c>
      <c r="E103" s="834"/>
      <c r="F103" s="834"/>
      <c r="G103" s="834"/>
      <c r="H103" s="834">
        <f t="shared" si="22"/>
        <v>800</v>
      </c>
      <c r="I103" s="834">
        <f t="shared" si="22"/>
        <v>0</v>
      </c>
      <c r="J103" s="834"/>
      <c r="K103" s="1119"/>
    </row>
    <row r="104" spans="1:11" ht="12.75" customHeight="1" x14ac:dyDescent="0.2">
      <c r="A104" s="1093"/>
      <c r="B104" s="1109"/>
      <c r="C104" s="835">
        <v>2279</v>
      </c>
      <c r="D104" s="836">
        <v>1027</v>
      </c>
      <c r="E104" s="834"/>
      <c r="F104" s="834"/>
      <c r="G104" s="834"/>
      <c r="H104" s="834">
        <f t="shared" si="22"/>
        <v>1027</v>
      </c>
      <c r="I104" s="834">
        <f t="shared" si="22"/>
        <v>0</v>
      </c>
      <c r="J104" s="834"/>
      <c r="K104" s="1119"/>
    </row>
    <row r="105" spans="1:11" ht="12.75" customHeight="1" x14ac:dyDescent="0.2">
      <c r="A105" s="1094"/>
      <c r="B105" s="1101"/>
      <c r="C105" s="847">
        <v>2314</v>
      </c>
      <c r="D105" s="836">
        <v>150</v>
      </c>
      <c r="E105" s="840"/>
      <c r="F105" s="840"/>
      <c r="G105" s="840"/>
      <c r="H105" s="834">
        <f t="shared" si="22"/>
        <v>150</v>
      </c>
      <c r="I105" s="834">
        <f t="shared" si="22"/>
        <v>0</v>
      </c>
      <c r="J105" s="834"/>
      <c r="K105" s="1119"/>
    </row>
    <row r="106" spans="1:11" ht="18" customHeight="1" x14ac:dyDescent="0.2">
      <c r="A106" s="1092" t="s">
        <v>906</v>
      </c>
      <c r="B106" s="1100" t="s">
        <v>880</v>
      </c>
      <c r="C106" s="848"/>
      <c r="D106" s="839">
        <f>SUM(D107:D109)</f>
        <v>316</v>
      </c>
      <c r="E106" s="839">
        <f t="shared" ref="E106:I106" si="25">SUM(E107:E109)</f>
        <v>684</v>
      </c>
      <c r="F106" s="839">
        <f t="shared" si="25"/>
        <v>0</v>
      </c>
      <c r="G106" s="839">
        <f t="shared" si="25"/>
        <v>0</v>
      </c>
      <c r="H106" s="839">
        <f t="shared" si="25"/>
        <v>316</v>
      </c>
      <c r="I106" s="839">
        <f t="shared" si="25"/>
        <v>684</v>
      </c>
      <c r="J106" s="834"/>
      <c r="K106" s="1119" t="s">
        <v>907</v>
      </c>
    </row>
    <row r="107" spans="1:11" ht="12.75" customHeight="1" x14ac:dyDescent="0.2">
      <c r="A107" s="1093"/>
      <c r="B107" s="1109"/>
      <c r="C107" s="835">
        <v>1150</v>
      </c>
      <c r="D107" s="836">
        <v>110</v>
      </c>
      <c r="E107" s="841">
        <v>651</v>
      </c>
      <c r="F107" s="841"/>
      <c r="G107" s="841"/>
      <c r="H107" s="834">
        <f t="shared" si="22"/>
        <v>110</v>
      </c>
      <c r="I107" s="834">
        <f t="shared" si="22"/>
        <v>651</v>
      </c>
      <c r="J107" s="840"/>
      <c r="K107" s="1119"/>
    </row>
    <row r="108" spans="1:11" ht="12.75" customHeight="1" x14ac:dyDescent="0.2">
      <c r="A108" s="1093"/>
      <c r="B108" s="1109"/>
      <c r="C108" s="835">
        <v>1210</v>
      </c>
      <c r="D108" s="836">
        <v>6</v>
      </c>
      <c r="E108" s="858">
        <v>33</v>
      </c>
      <c r="F108" s="838"/>
      <c r="G108" s="838"/>
      <c r="H108" s="834">
        <f t="shared" si="22"/>
        <v>6</v>
      </c>
      <c r="I108" s="834">
        <f t="shared" si="22"/>
        <v>33</v>
      </c>
      <c r="J108" s="840"/>
      <c r="K108" s="1119"/>
    </row>
    <row r="109" spans="1:11" ht="12.75" customHeight="1" x14ac:dyDescent="0.2">
      <c r="A109" s="1094"/>
      <c r="B109" s="1101"/>
      <c r="C109" s="847">
        <v>2314</v>
      </c>
      <c r="D109" s="836">
        <v>200</v>
      </c>
      <c r="E109" s="834">
        <v>0</v>
      </c>
      <c r="F109" s="834"/>
      <c r="G109" s="834"/>
      <c r="H109" s="834">
        <f t="shared" si="22"/>
        <v>200</v>
      </c>
      <c r="I109" s="834">
        <f t="shared" si="22"/>
        <v>0</v>
      </c>
      <c r="J109" s="838"/>
      <c r="K109" s="1119"/>
    </row>
    <row r="110" spans="1:11" ht="14.25" customHeight="1" x14ac:dyDescent="0.2">
      <c r="A110" s="1092" t="s">
        <v>908</v>
      </c>
      <c r="B110" s="1100" t="s">
        <v>891</v>
      </c>
      <c r="C110" s="848"/>
      <c r="D110" s="839">
        <f>SUM(D111:D114)</f>
        <v>150</v>
      </c>
      <c r="E110" s="839">
        <f t="shared" ref="E110:I110" si="26">SUM(E111:E114)</f>
        <v>2035</v>
      </c>
      <c r="F110" s="839">
        <f t="shared" si="26"/>
        <v>0</v>
      </c>
      <c r="G110" s="839">
        <f t="shared" si="26"/>
        <v>0</v>
      </c>
      <c r="H110" s="839">
        <f t="shared" si="26"/>
        <v>150</v>
      </c>
      <c r="I110" s="839">
        <f t="shared" si="26"/>
        <v>2035</v>
      </c>
      <c r="J110" s="836"/>
      <c r="K110" s="1119" t="s">
        <v>892</v>
      </c>
    </row>
    <row r="111" spans="1:11" ht="12.75" customHeight="1" x14ac:dyDescent="0.2">
      <c r="A111" s="1093"/>
      <c r="B111" s="1109"/>
      <c r="C111" s="835">
        <v>1150</v>
      </c>
      <c r="D111" s="836">
        <v>0</v>
      </c>
      <c r="E111" s="834">
        <v>700</v>
      </c>
      <c r="F111" s="834"/>
      <c r="G111" s="834"/>
      <c r="H111" s="834">
        <f t="shared" si="22"/>
        <v>0</v>
      </c>
      <c r="I111" s="834">
        <f t="shared" si="22"/>
        <v>700</v>
      </c>
      <c r="J111" s="834"/>
      <c r="K111" s="1119"/>
    </row>
    <row r="112" spans="1:11" ht="12.75" customHeight="1" x14ac:dyDescent="0.2">
      <c r="A112" s="1093"/>
      <c r="B112" s="1109"/>
      <c r="C112" s="835">
        <v>1210</v>
      </c>
      <c r="D112" s="836">
        <v>0</v>
      </c>
      <c r="E112" s="834">
        <v>35</v>
      </c>
      <c r="F112" s="834"/>
      <c r="G112" s="834"/>
      <c r="H112" s="834">
        <f t="shared" si="22"/>
        <v>0</v>
      </c>
      <c r="I112" s="834">
        <f t="shared" si="22"/>
        <v>35</v>
      </c>
      <c r="J112" s="834"/>
      <c r="K112" s="1119"/>
    </row>
    <row r="113" spans="1:11" ht="12.75" customHeight="1" x14ac:dyDescent="0.2">
      <c r="A113" s="1093"/>
      <c r="B113" s="1109"/>
      <c r="C113" s="835">
        <v>2269</v>
      </c>
      <c r="D113" s="836">
        <v>0</v>
      </c>
      <c r="E113" s="834">
        <v>500</v>
      </c>
      <c r="F113" s="834"/>
      <c r="G113" s="834"/>
      <c r="H113" s="834">
        <f>D113+F113</f>
        <v>0</v>
      </c>
      <c r="I113" s="834">
        <f>E113+G113</f>
        <v>500</v>
      </c>
      <c r="J113" s="834"/>
      <c r="K113" s="1119"/>
    </row>
    <row r="114" spans="1:11" ht="12.75" customHeight="1" x14ac:dyDescent="0.2">
      <c r="A114" s="1094"/>
      <c r="B114" s="1101"/>
      <c r="C114" s="847">
        <v>2279</v>
      </c>
      <c r="D114" s="836">
        <v>150</v>
      </c>
      <c r="E114" s="834">
        <v>800</v>
      </c>
      <c r="F114" s="834"/>
      <c r="G114" s="834"/>
      <c r="H114" s="834">
        <f t="shared" ref="H114:I132" si="27">D114+F114</f>
        <v>150</v>
      </c>
      <c r="I114" s="834">
        <f t="shared" si="27"/>
        <v>800</v>
      </c>
      <c r="J114" s="834"/>
      <c r="K114" s="1119"/>
    </row>
    <row r="115" spans="1:11" ht="15" customHeight="1" x14ac:dyDescent="0.2">
      <c r="A115" s="1092" t="s">
        <v>909</v>
      </c>
      <c r="B115" s="1100" t="s">
        <v>878</v>
      </c>
      <c r="C115" s="848"/>
      <c r="D115" s="839">
        <f>SUM(D116:D119)</f>
        <v>2280</v>
      </c>
      <c r="E115" s="839">
        <f t="shared" ref="E115:I115" si="28">SUM(E116:E119)</f>
        <v>0</v>
      </c>
      <c r="F115" s="839">
        <f t="shared" si="28"/>
        <v>0</v>
      </c>
      <c r="G115" s="839">
        <f t="shared" si="28"/>
        <v>0</v>
      </c>
      <c r="H115" s="839">
        <f t="shared" si="28"/>
        <v>2280</v>
      </c>
      <c r="I115" s="839">
        <f t="shared" si="28"/>
        <v>0</v>
      </c>
      <c r="J115" s="834"/>
      <c r="K115" s="1119" t="s">
        <v>910</v>
      </c>
    </row>
    <row r="116" spans="1:11" ht="12.75" customHeight="1" x14ac:dyDescent="0.2">
      <c r="A116" s="1093"/>
      <c r="B116" s="1109"/>
      <c r="C116" s="847">
        <v>1150</v>
      </c>
      <c r="D116" s="836">
        <v>666</v>
      </c>
      <c r="E116" s="834"/>
      <c r="F116" s="834"/>
      <c r="G116" s="834"/>
      <c r="H116" s="834">
        <f t="shared" si="27"/>
        <v>666</v>
      </c>
      <c r="I116" s="834">
        <f t="shared" si="27"/>
        <v>0</v>
      </c>
      <c r="J116" s="834"/>
      <c r="K116" s="1119"/>
    </row>
    <row r="117" spans="1:11" ht="12.75" customHeight="1" x14ac:dyDescent="0.2">
      <c r="A117" s="1093"/>
      <c r="B117" s="1109"/>
      <c r="C117" s="835">
        <v>1210</v>
      </c>
      <c r="D117" s="836">
        <v>34</v>
      </c>
      <c r="E117" s="834"/>
      <c r="F117" s="834"/>
      <c r="G117" s="834"/>
      <c r="H117" s="834">
        <f t="shared" si="27"/>
        <v>34</v>
      </c>
      <c r="I117" s="834">
        <f t="shared" si="27"/>
        <v>0</v>
      </c>
      <c r="J117" s="834"/>
      <c r="K117" s="1119"/>
    </row>
    <row r="118" spans="1:11" ht="12.75" customHeight="1" x14ac:dyDescent="0.2">
      <c r="A118" s="1093"/>
      <c r="B118" s="1109"/>
      <c r="C118" s="852">
        <v>2264</v>
      </c>
      <c r="D118" s="836">
        <v>1280</v>
      </c>
      <c r="E118" s="834"/>
      <c r="F118" s="834"/>
      <c r="G118" s="834"/>
      <c r="H118" s="834">
        <f t="shared" si="27"/>
        <v>1280</v>
      </c>
      <c r="I118" s="834">
        <f t="shared" si="27"/>
        <v>0</v>
      </c>
      <c r="J118" s="834"/>
      <c r="K118" s="1119"/>
    </row>
    <row r="119" spans="1:11" ht="12.75" customHeight="1" x14ac:dyDescent="0.2">
      <c r="A119" s="1094"/>
      <c r="B119" s="1101"/>
      <c r="C119" s="847">
        <v>2314</v>
      </c>
      <c r="D119" s="836">
        <v>300</v>
      </c>
      <c r="E119" s="834"/>
      <c r="F119" s="834"/>
      <c r="G119" s="834"/>
      <c r="H119" s="834">
        <f t="shared" si="27"/>
        <v>300</v>
      </c>
      <c r="I119" s="834">
        <f t="shared" si="27"/>
        <v>0</v>
      </c>
      <c r="J119" s="834"/>
      <c r="K119" s="1119"/>
    </row>
    <row r="120" spans="1:11" ht="15.75" customHeight="1" x14ac:dyDescent="0.2">
      <c r="A120" s="1092" t="s">
        <v>911</v>
      </c>
      <c r="B120" s="1100" t="s">
        <v>912</v>
      </c>
      <c r="C120" s="848"/>
      <c r="D120" s="839">
        <f>SUM(D121:D123)</f>
        <v>700</v>
      </c>
      <c r="E120" s="839">
        <f t="shared" ref="E120:I120" si="29">SUM(E121:E123)</f>
        <v>0</v>
      </c>
      <c r="F120" s="839">
        <f t="shared" si="29"/>
        <v>0</v>
      </c>
      <c r="G120" s="839">
        <f t="shared" si="29"/>
        <v>0</v>
      </c>
      <c r="H120" s="839">
        <f t="shared" si="29"/>
        <v>700</v>
      </c>
      <c r="I120" s="839">
        <f t="shared" si="29"/>
        <v>0</v>
      </c>
      <c r="J120" s="834"/>
      <c r="K120" s="1119" t="s">
        <v>913</v>
      </c>
    </row>
    <row r="121" spans="1:11" ht="12.75" customHeight="1" x14ac:dyDescent="0.2">
      <c r="A121" s="1093"/>
      <c r="B121" s="1109"/>
      <c r="C121" s="835">
        <v>1150</v>
      </c>
      <c r="D121" s="836">
        <v>285</v>
      </c>
      <c r="E121" s="834"/>
      <c r="F121" s="834"/>
      <c r="G121" s="834"/>
      <c r="H121" s="834">
        <f t="shared" si="27"/>
        <v>285</v>
      </c>
      <c r="I121" s="834">
        <f t="shared" si="27"/>
        <v>0</v>
      </c>
      <c r="J121" s="834"/>
      <c r="K121" s="1119"/>
    </row>
    <row r="122" spans="1:11" ht="12.75" customHeight="1" x14ac:dyDescent="0.2">
      <c r="A122" s="1093"/>
      <c r="B122" s="1109"/>
      <c r="C122" s="835">
        <v>1210</v>
      </c>
      <c r="D122" s="836">
        <v>15</v>
      </c>
      <c r="E122" s="834"/>
      <c r="F122" s="834"/>
      <c r="G122" s="834"/>
      <c r="H122" s="834">
        <f t="shared" si="27"/>
        <v>15</v>
      </c>
      <c r="I122" s="834">
        <f t="shared" si="27"/>
        <v>0</v>
      </c>
      <c r="J122" s="834"/>
      <c r="K122" s="1119"/>
    </row>
    <row r="123" spans="1:11" ht="12.75" customHeight="1" x14ac:dyDescent="0.2">
      <c r="A123" s="1094"/>
      <c r="B123" s="1101"/>
      <c r="C123" s="847">
        <v>2314</v>
      </c>
      <c r="D123" s="836">
        <v>400</v>
      </c>
      <c r="E123" s="840"/>
      <c r="F123" s="840"/>
      <c r="G123" s="840"/>
      <c r="H123" s="834">
        <f t="shared" si="27"/>
        <v>400</v>
      </c>
      <c r="I123" s="834">
        <f t="shared" si="27"/>
        <v>0</v>
      </c>
      <c r="J123" s="834"/>
      <c r="K123" s="1119"/>
    </row>
    <row r="124" spans="1:11" ht="17.25" customHeight="1" x14ac:dyDescent="0.2">
      <c r="A124" s="1092" t="s">
        <v>914</v>
      </c>
      <c r="B124" s="1100" t="s">
        <v>915</v>
      </c>
      <c r="C124" s="848"/>
      <c r="D124" s="839">
        <f>SUM(D125:D127)</f>
        <v>550</v>
      </c>
      <c r="E124" s="839">
        <f t="shared" ref="E124:I124" si="30">SUM(E125:E127)</f>
        <v>0</v>
      </c>
      <c r="F124" s="839">
        <f t="shared" si="30"/>
        <v>0</v>
      </c>
      <c r="G124" s="839">
        <f t="shared" si="30"/>
        <v>0</v>
      </c>
      <c r="H124" s="839">
        <f t="shared" si="30"/>
        <v>550</v>
      </c>
      <c r="I124" s="839">
        <f t="shared" si="30"/>
        <v>0</v>
      </c>
      <c r="J124" s="834"/>
      <c r="K124" s="1119" t="s">
        <v>916</v>
      </c>
    </row>
    <row r="125" spans="1:11" ht="12.75" customHeight="1" x14ac:dyDescent="0.2">
      <c r="A125" s="1093"/>
      <c r="B125" s="1109"/>
      <c r="C125" s="835">
        <v>1150</v>
      </c>
      <c r="D125" s="836">
        <v>380</v>
      </c>
      <c r="E125" s="841"/>
      <c r="F125" s="841"/>
      <c r="G125" s="841"/>
      <c r="H125" s="834">
        <f t="shared" si="27"/>
        <v>380</v>
      </c>
      <c r="I125" s="834">
        <f t="shared" si="27"/>
        <v>0</v>
      </c>
      <c r="J125" s="834"/>
      <c r="K125" s="1119"/>
    </row>
    <row r="126" spans="1:11" ht="12.75" customHeight="1" x14ac:dyDescent="0.2">
      <c r="A126" s="1093"/>
      <c r="B126" s="1109"/>
      <c r="C126" s="835">
        <v>1210</v>
      </c>
      <c r="D126" s="836">
        <v>20</v>
      </c>
      <c r="E126" s="838"/>
      <c r="F126" s="838"/>
      <c r="G126" s="838"/>
      <c r="H126" s="834">
        <f t="shared" si="27"/>
        <v>20</v>
      </c>
      <c r="I126" s="834">
        <f t="shared" si="27"/>
        <v>0</v>
      </c>
      <c r="J126" s="840"/>
      <c r="K126" s="1119"/>
    </row>
    <row r="127" spans="1:11" ht="12.75" customHeight="1" x14ac:dyDescent="0.2">
      <c r="A127" s="1094"/>
      <c r="B127" s="1101"/>
      <c r="C127" s="847">
        <v>2314</v>
      </c>
      <c r="D127" s="836">
        <v>150</v>
      </c>
      <c r="E127" s="836"/>
      <c r="F127" s="836"/>
      <c r="G127" s="836"/>
      <c r="H127" s="834">
        <f t="shared" si="27"/>
        <v>150</v>
      </c>
      <c r="I127" s="834">
        <f t="shared" si="27"/>
        <v>0</v>
      </c>
      <c r="J127" s="840"/>
      <c r="K127" s="1119"/>
    </row>
    <row r="128" spans="1:11" ht="17.25" customHeight="1" x14ac:dyDescent="0.2">
      <c r="A128" s="1092" t="s">
        <v>917</v>
      </c>
      <c r="B128" s="1100" t="s">
        <v>883</v>
      </c>
      <c r="C128" s="848"/>
      <c r="D128" s="839">
        <f>SUM(D129:D132)</f>
        <v>185</v>
      </c>
      <c r="E128" s="839">
        <f t="shared" ref="E128:I128" si="31">SUM(E129:E132)</f>
        <v>815</v>
      </c>
      <c r="F128" s="839">
        <f t="shared" si="31"/>
        <v>0</v>
      </c>
      <c r="G128" s="839">
        <f t="shared" si="31"/>
        <v>0</v>
      </c>
      <c r="H128" s="839">
        <f t="shared" si="31"/>
        <v>185</v>
      </c>
      <c r="I128" s="839">
        <f t="shared" si="31"/>
        <v>815</v>
      </c>
      <c r="J128" s="841"/>
      <c r="K128" s="1119" t="s">
        <v>918</v>
      </c>
    </row>
    <row r="129" spans="1:11" ht="12.75" customHeight="1" x14ac:dyDescent="0.2">
      <c r="A129" s="1093"/>
      <c r="B129" s="1109"/>
      <c r="C129" s="835">
        <v>1150</v>
      </c>
      <c r="D129" s="836">
        <v>0</v>
      </c>
      <c r="E129" s="834">
        <v>95</v>
      </c>
      <c r="F129" s="834"/>
      <c r="G129" s="834"/>
      <c r="H129" s="834">
        <f t="shared" si="27"/>
        <v>0</v>
      </c>
      <c r="I129" s="834">
        <f t="shared" si="27"/>
        <v>95</v>
      </c>
      <c r="J129" s="838"/>
      <c r="K129" s="1119"/>
    </row>
    <row r="130" spans="1:11" ht="12.75" customHeight="1" x14ac:dyDescent="0.2">
      <c r="A130" s="1093"/>
      <c r="B130" s="1109"/>
      <c r="C130" s="835">
        <v>1210</v>
      </c>
      <c r="D130" s="836">
        <v>0</v>
      </c>
      <c r="E130" s="834">
        <v>5</v>
      </c>
      <c r="F130" s="834"/>
      <c r="G130" s="834"/>
      <c r="H130" s="834">
        <f t="shared" si="27"/>
        <v>0</v>
      </c>
      <c r="I130" s="834">
        <f t="shared" si="27"/>
        <v>5</v>
      </c>
      <c r="J130" s="836"/>
      <c r="K130" s="1119"/>
    </row>
    <row r="131" spans="1:11" ht="12.75" customHeight="1" x14ac:dyDescent="0.2">
      <c r="A131" s="1093"/>
      <c r="B131" s="1109"/>
      <c r="C131" s="835">
        <v>2279</v>
      </c>
      <c r="D131" s="836">
        <v>185</v>
      </c>
      <c r="E131" s="834">
        <v>615</v>
      </c>
      <c r="F131" s="834"/>
      <c r="G131" s="834"/>
      <c r="H131" s="834">
        <f t="shared" si="27"/>
        <v>185</v>
      </c>
      <c r="I131" s="834">
        <f t="shared" si="27"/>
        <v>615</v>
      </c>
      <c r="J131" s="834"/>
      <c r="K131" s="1119"/>
    </row>
    <row r="132" spans="1:11" ht="12.75" customHeight="1" x14ac:dyDescent="0.2">
      <c r="A132" s="1094"/>
      <c r="B132" s="1101"/>
      <c r="C132" s="847">
        <v>2314</v>
      </c>
      <c r="D132" s="836">
        <v>0</v>
      </c>
      <c r="E132" s="834">
        <v>100</v>
      </c>
      <c r="F132" s="834"/>
      <c r="G132" s="834"/>
      <c r="H132" s="834">
        <f t="shared" si="27"/>
        <v>0</v>
      </c>
      <c r="I132" s="834">
        <f t="shared" si="27"/>
        <v>100</v>
      </c>
      <c r="J132" s="834"/>
      <c r="K132" s="1119"/>
    </row>
    <row r="133" spans="1:11" ht="95.25" customHeight="1" x14ac:dyDescent="0.2">
      <c r="A133" s="859" t="s">
        <v>919</v>
      </c>
      <c r="B133" s="843" t="s">
        <v>920</v>
      </c>
      <c r="C133" s="860"/>
      <c r="D133" s="861">
        <f>SUM(D134,D138,D142,D147)</f>
        <v>6390</v>
      </c>
      <c r="E133" s="861">
        <f t="shared" ref="E133:I133" si="32">SUM(E134,E138,E142,E147)</f>
        <v>0</v>
      </c>
      <c r="F133" s="861">
        <f t="shared" si="32"/>
        <v>-5630</v>
      </c>
      <c r="G133" s="861">
        <f t="shared" si="32"/>
        <v>0</v>
      </c>
      <c r="H133" s="861">
        <f t="shared" si="32"/>
        <v>760</v>
      </c>
      <c r="I133" s="861">
        <f t="shared" si="32"/>
        <v>0</v>
      </c>
      <c r="J133" s="841" t="s">
        <v>921</v>
      </c>
      <c r="K133" s="856"/>
    </row>
    <row r="134" spans="1:11" ht="15" customHeight="1" x14ac:dyDescent="0.2">
      <c r="A134" s="1092" t="s">
        <v>922</v>
      </c>
      <c r="B134" s="1100" t="s">
        <v>923</v>
      </c>
      <c r="C134" s="848"/>
      <c r="D134" s="839">
        <f>SUM(D135:D137)</f>
        <v>440</v>
      </c>
      <c r="E134" s="839">
        <f t="shared" ref="E134:I134" si="33">SUM(E135:E137)</f>
        <v>0</v>
      </c>
      <c r="F134" s="839">
        <f t="shared" si="33"/>
        <v>-440</v>
      </c>
      <c r="G134" s="839">
        <f t="shared" si="33"/>
        <v>0</v>
      </c>
      <c r="H134" s="839">
        <f t="shared" si="33"/>
        <v>0</v>
      </c>
      <c r="I134" s="839">
        <f t="shared" si="33"/>
        <v>0</v>
      </c>
      <c r="J134" s="834"/>
      <c r="K134" s="1119" t="s">
        <v>924</v>
      </c>
    </row>
    <row r="135" spans="1:11" ht="12.75" customHeight="1" x14ac:dyDescent="0.2">
      <c r="A135" s="1093"/>
      <c r="B135" s="1109"/>
      <c r="C135" s="835">
        <v>1150</v>
      </c>
      <c r="D135" s="836">
        <v>304</v>
      </c>
      <c r="E135" s="834"/>
      <c r="F135" s="834">
        <v>-304</v>
      </c>
      <c r="G135" s="834"/>
      <c r="H135" s="834">
        <f t="shared" ref="H135:I153" si="34">D135+F135</f>
        <v>0</v>
      </c>
      <c r="I135" s="834">
        <f t="shared" si="34"/>
        <v>0</v>
      </c>
      <c r="J135" s="834"/>
      <c r="K135" s="1119"/>
    </row>
    <row r="136" spans="1:11" ht="12.75" customHeight="1" x14ac:dyDescent="0.2">
      <c r="A136" s="1093"/>
      <c r="B136" s="1109"/>
      <c r="C136" s="835">
        <v>1210</v>
      </c>
      <c r="D136" s="836">
        <v>16</v>
      </c>
      <c r="E136" s="834"/>
      <c r="F136" s="834">
        <v>-16</v>
      </c>
      <c r="G136" s="834"/>
      <c r="H136" s="834">
        <f t="shared" si="34"/>
        <v>0</v>
      </c>
      <c r="I136" s="834">
        <f t="shared" si="34"/>
        <v>0</v>
      </c>
      <c r="J136" s="834"/>
      <c r="K136" s="1119"/>
    </row>
    <row r="137" spans="1:11" ht="12.75" customHeight="1" x14ac:dyDescent="0.2">
      <c r="A137" s="1094"/>
      <c r="B137" s="1101"/>
      <c r="C137" s="847">
        <v>2314</v>
      </c>
      <c r="D137" s="836">
        <v>120</v>
      </c>
      <c r="E137" s="834"/>
      <c r="F137" s="834">
        <v>-120</v>
      </c>
      <c r="G137" s="834"/>
      <c r="H137" s="834">
        <f t="shared" si="34"/>
        <v>0</v>
      </c>
      <c r="I137" s="834">
        <f t="shared" si="34"/>
        <v>0</v>
      </c>
      <c r="J137" s="834"/>
      <c r="K137" s="1119"/>
    </row>
    <row r="138" spans="1:11" ht="12" customHeight="1" x14ac:dyDescent="0.2">
      <c r="A138" s="1092" t="s">
        <v>925</v>
      </c>
      <c r="B138" s="1100" t="s">
        <v>926</v>
      </c>
      <c r="C138" s="848"/>
      <c r="D138" s="839">
        <f>SUM(D139:D141)</f>
        <v>600</v>
      </c>
      <c r="E138" s="839">
        <f t="shared" ref="E138:I138" si="35">SUM(E139:E141)</f>
        <v>0</v>
      </c>
      <c r="F138" s="839">
        <f t="shared" si="35"/>
        <v>-600</v>
      </c>
      <c r="G138" s="839">
        <f t="shared" si="35"/>
        <v>0</v>
      </c>
      <c r="H138" s="839">
        <f t="shared" si="35"/>
        <v>0</v>
      </c>
      <c r="I138" s="839">
        <f t="shared" si="35"/>
        <v>0</v>
      </c>
      <c r="J138" s="834"/>
      <c r="K138" s="1119" t="s">
        <v>927</v>
      </c>
    </row>
    <row r="139" spans="1:11" ht="12.75" customHeight="1" x14ac:dyDescent="0.2">
      <c r="A139" s="1093"/>
      <c r="B139" s="1109"/>
      <c r="C139" s="835">
        <v>1150</v>
      </c>
      <c r="D139" s="836">
        <v>285</v>
      </c>
      <c r="E139" s="834"/>
      <c r="F139" s="834">
        <v>-285</v>
      </c>
      <c r="G139" s="834"/>
      <c r="H139" s="834">
        <f t="shared" si="34"/>
        <v>0</v>
      </c>
      <c r="I139" s="834">
        <f t="shared" si="34"/>
        <v>0</v>
      </c>
      <c r="J139" s="834"/>
      <c r="K139" s="1119"/>
    </row>
    <row r="140" spans="1:11" ht="12.75" customHeight="1" x14ac:dyDescent="0.2">
      <c r="A140" s="1093"/>
      <c r="B140" s="1109"/>
      <c r="C140" s="835">
        <v>1210</v>
      </c>
      <c r="D140" s="836">
        <v>15</v>
      </c>
      <c r="E140" s="834"/>
      <c r="F140" s="834">
        <v>-15</v>
      </c>
      <c r="G140" s="834"/>
      <c r="H140" s="834">
        <f t="shared" si="34"/>
        <v>0</v>
      </c>
      <c r="I140" s="834">
        <f t="shared" si="34"/>
        <v>0</v>
      </c>
      <c r="J140" s="834"/>
      <c r="K140" s="1119"/>
    </row>
    <row r="141" spans="1:11" ht="12.75" customHeight="1" x14ac:dyDescent="0.2">
      <c r="A141" s="1094"/>
      <c r="B141" s="1101"/>
      <c r="C141" s="847">
        <v>2314</v>
      </c>
      <c r="D141" s="836">
        <v>300</v>
      </c>
      <c r="E141" s="834"/>
      <c r="F141" s="834">
        <v>-300</v>
      </c>
      <c r="G141" s="834"/>
      <c r="H141" s="834">
        <f t="shared" si="34"/>
        <v>0</v>
      </c>
      <c r="I141" s="834">
        <f t="shared" si="34"/>
        <v>0</v>
      </c>
      <c r="J141" s="834"/>
      <c r="K141" s="1119"/>
    </row>
    <row r="142" spans="1:11" ht="12.75" customHeight="1" x14ac:dyDescent="0.2">
      <c r="A142" s="1092" t="s">
        <v>928</v>
      </c>
      <c r="B142" s="1100" t="s">
        <v>929</v>
      </c>
      <c r="C142" s="848"/>
      <c r="D142" s="839">
        <f>SUM(D143:D146)</f>
        <v>3850</v>
      </c>
      <c r="E142" s="839">
        <f t="shared" ref="E142:I142" si="36">SUM(E143:E146)</f>
        <v>0</v>
      </c>
      <c r="F142" s="839">
        <f t="shared" si="36"/>
        <v>-3850</v>
      </c>
      <c r="G142" s="839">
        <f t="shared" si="36"/>
        <v>0</v>
      </c>
      <c r="H142" s="839">
        <f t="shared" si="36"/>
        <v>0</v>
      </c>
      <c r="I142" s="839">
        <f t="shared" si="36"/>
        <v>0</v>
      </c>
      <c r="J142" s="834"/>
      <c r="K142" s="1119" t="s">
        <v>930</v>
      </c>
    </row>
    <row r="143" spans="1:11" ht="12.75" customHeight="1" x14ac:dyDescent="0.2">
      <c r="A143" s="1093"/>
      <c r="B143" s="1109"/>
      <c r="C143" s="835">
        <v>1150</v>
      </c>
      <c r="D143" s="836">
        <v>1047</v>
      </c>
      <c r="E143" s="840"/>
      <c r="F143" s="840">
        <v>-1047</v>
      </c>
      <c r="G143" s="840"/>
      <c r="H143" s="834">
        <f t="shared" si="34"/>
        <v>0</v>
      </c>
      <c r="I143" s="834">
        <f t="shared" si="34"/>
        <v>0</v>
      </c>
      <c r="J143" s="834"/>
      <c r="K143" s="1119"/>
    </row>
    <row r="144" spans="1:11" ht="12.75" customHeight="1" x14ac:dyDescent="0.2">
      <c r="A144" s="1093"/>
      <c r="B144" s="1109"/>
      <c r="C144" s="835">
        <v>1210</v>
      </c>
      <c r="D144" s="836">
        <v>53</v>
      </c>
      <c r="E144" s="840"/>
      <c r="F144" s="840">
        <v>-53</v>
      </c>
      <c r="G144" s="840"/>
      <c r="H144" s="834">
        <f t="shared" si="34"/>
        <v>0</v>
      </c>
      <c r="I144" s="834">
        <f t="shared" si="34"/>
        <v>0</v>
      </c>
      <c r="J144" s="834"/>
      <c r="K144" s="1119"/>
    </row>
    <row r="145" spans="1:11" ht="12.75" customHeight="1" x14ac:dyDescent="0.2">
      <c r="A145" s="1093"/>
      <c r="B145" s="1109"/>
      <c r="C145" s="847">
        <v>2314</v>
      </c>
      <c r="D145" s="836">
        <v>950</v>
      </c>
      <c r="E145" s="841"/>
      <c r="F145" s="841">
        <v>-950</v>
      </c>
      <c r="G145" s="841"/>
      <c r="H145" s="834">
        <f t="shared" si="34"/>
        <v>0</v>
      </c>
      <c r="I145" s="834">
        <f t="shared" si="34"/>
        <v>0</v>
      </c>
      <c r="J145" s="834"/>
      <c r="K145" s="1119"/>
    </row>
    <row r="146" spans="1:11" ht="12.75" customHeight="1" x14ac:dyDescent="0.2">
      <c r="A146" s="1094"/>
      <c r="B146" s="1101"/>
      <c r="C146" s="847">
        <v>6422</v>
      </c>
      <c r="D146" s="836">
        <v>1800</v>
      </c>
      <c r="E146" s="838"/>
      <c r="F146" s="858">
        <v>-1800</v>
      </c>
      <c r="G146" s="838"/>
      <c r="H146" s="834">
        <f t="shared" si="34"/>
        <v>0</v>
      </c>
      <c r="I146" s="834">
        <f t="shared" si="34"/>
        <v>0</v>
      </c>
      <c r="J146" s="840"/>
      <c r="K146" s="1119"/>
    </row>
    <row r="147" spans="1:11" ht="21" customHeight="1" x14ac:dyDescent="0.2">
      <c r="A147" s="1113" t="s">
        <v>931</v>
      </c>
      <c r="B147" s="1115" t="s">
        <v>886</v>
      </c>
      <c r="C147" s="848"/>
      <c r="D147" s="839">
        <f>SUM(D148)</f>
        <v>1500</v>
      </c>
      <c r="E147" s="839">
        <f t="shared" ref="E147:I147" si="37">SUM(E148)</f>
        <v>0</v>
      </c>
      <c r="F147" s="839">
        <f t="shared" si="37"/>
        <v>-740</v>
      </c>
      <c r="G147" s="839">
        <f t="shared" si="37"/>
        <v>0</v>
      </c>
      <c r="H147" s="839">
        <f t="shared" si="37"/>
        <v>760</v>
      </c>
      <c r="I147" s="839">
        <f t="shared" si="37"/>
        <v>0</v>
      </c>
      <c r="J147" s="840"/>
      <c r="K147" s="1119" t="s">
        <v>932</v>
      </c>
    </row>
    <row r="148" spans="1:11" ht="12.75" customHeight="1" x14ac:dyDescent="0.2">
      <c r="A148" s="1114"/>
      <c r="B148" s="1116"/>
      <c r="C148" s="847">
        <v>2314</v>
      </c>
      <c r="D148" s="836">
        <v>1500</v>
      </c>
      <c r="E148" s="834"/>
      <c r="F148" s="834">
        <v>-740</v>
      </c>
      <c r="G148" s="834"/>
      <c r="H148" s="834">
        <f t="shared" si="34"/>
        <v>760</v>
      </c>
      <c r="I148" s="834">
        <f t="shared" si="34"/>
        <v>0</v>
      </c>
      <c r="J148" s="841"/>
      <c r="K148" s="1119"/>
    </row>
    <row r="149" spans="1:11" x14ac:dyDescent="0.2">
      <c r="A149" s="859" t="s">
        <v>933</v>
      </c>
      <c r="B149" s="843" t="s">
        <v>934</v>
      </c>
      <c r="C149" s="850"/>
      <c r="D149" s="839">
        <f>SUM(D150,D156,D158,D160,D163)</f>
        <v>4975</v>
      </c>
      <c r="E149" s="839">
        <f t="shared" ref="E149:I149" si="38">SUM(E150,E156,E158,E160,E163)</f>
        <v>6445</v>
      </c>
      <c r="F149" s="839">
        <f t="shared" si="38"/>
        <v>0</v>
      </c>
      <c r="G149" s="839">
        <f t="shared" si="38"/>
        <v>0</v>
      </c>
      <c r="H149" s="839">
        <f t="shared" si="38"/>
        <v>4975</v>
      </c>
      <c r="I149" s="839">
        <f t="shared" si="38"/>
        <v>6445</v>
      </c>
      <c r="J149" s="838"/>
      <c r="K149" s="838"/>
    </row>
    <row r="150" spans="1:11" ht="15" customHeight="1" x14ac:dyDescent="0.2">
      <c r="A150" s="1092" t="s">
        <v>935</v>
      </c>
      <c r="B150" s="1100" t="s">
        <v>936</v>
      </c>
      <c r="C150" s="862"/>
      <c r="D150" s="839">
        <f>SUM(D151:D155)</f>
        <v>4575</v>
      </c>
      <c r="E150" s="839">
        <f t="shared" ref="E150:I150" si="39">SUM(E151:E155)</f>
        <v>5245</v>
      </c>
      <c r="F150" s="839">
        <f t="shared" si="39"/>
        <v>0</v>
      </c>
      <c r="G150" s="839">
        <f t="shared" si="39"/>
        <v>0</v>
      </c>
      <c r="H150" s="839">
        <f t="shared" si="39"/>
        <v>4575</v>
      </c>
      <c r="I150" s="839">
        <f t="shared" si="39"/>
        <v>5245</v>
      </c>
      <c r="J150" s="838"/>
      <c r="K150" s="1098" t="s">
        <v>937</v>
      </c>
    </row>
    <row r="151" spans="1:11" ht="12.75" customHeight="1" x14ac:dyDescent="0.2">
      <c r="A151" s="1093"/>
      <c r="B151" s="1109"/>
      <c r="C151" s="835">
        <v>1150</v>
      </c>
      <c r="D151" s="836">
        <v>2380</v>
      </c>
      <c r="E151" s="834">
        <v>2380</v>
      </c>
      <c r="F151" s="834"/>
      <c r="G151" s="834"/>
      <c r="H151" s="834">
        <f t="shared" si="34"/>
        <v>2380</v>
      </c>
      <c r="I151" s="834">
        <f t="shared" si="34"/>
        <v>2380</v>
      </c>
      <c r="J151" s="836"/>
      <c r="K151" s="1098"/>
    </row>
    <row r="152" spans="1:11" ht="12.75" customHeight="1" x14ac:dyDescent="0.2">
      <c r="A152" s="1093"/>
      <c r="B152" s="1109"/>
      <c r="C152" s="835">
        <v>1210</v>
      </c>
      <c r="D152" s="836">
        <v>120</v>
      </c>
      <c r="E152" s="834">
        <v>120</v>
      </c>
      <c r="F152" s="834"/>
      <c r="G152" s="834"/>
      <c r="H152" s="834">
        <f t="shared" si="34"/>
        <v>120</v>
      </c>
      <c r="I152" s="834">
        <f t="shared" si="34"/>
        <v>120</v>
      </c>
      <c r="J152" s="834"/>
      <c r="K152" s="1098"/>
    </row>
    <row r="153" spans="1:11" ht="12.75" customHeight="1" x14ac:dyDescent="0.2">
      <c r="A153" s="1093"/>
      <c r="B153" s="1109"/>
      <c r="C153" s="847" t="s">
        <v>938</v>
      </c>
      <c r="D153" s="836">
        <v>275</v>
      </c>
      <c r="E153" s="834">
        <v>125</v>
      </c>
      <c r="F153" s="834"/>
      <c r="G153" s="834"/>
      <c r="H153" s="834">
        <f t="shared" si="34"/>
        <v>275</v>
      </c>
      <c r="I153" s="834">
        <f t="shared" si="34"/>
        <v>125</v>
      </c>
      <c r="J153" s="834"/>
      <c r="K153" s="1098"/>
    </row>
    <row r="154" spans="1:11" ht="12.75" customHeight="1" x14ac:dyDescent="0.2">
      <c r="A154" s="1093"/>
      <c r="B154" s="1109"/>
      <c r="C154" s="847" t="s">
        <v>889</v>
      </c>
      <c r="D154" s="836">
        <v>0</v>
      </c>
      <c r="E154" s="834">
        <v>1120</v>
      </c>
      <c r="F154" s="834"/>
      <c r="G154" s="834"/>
      <c r="H154" s="834">
        <f>D154+F154</f>
        <v>0</v>
      </c>
      <c r="I154" s="834">
        <f>E154+G154</f>
        <v>1120</v>
      </c>
      <c r="J154" s="834"/>
      <c r="K154" s="1098"/>
    </row>
    <row r="155" spans="1:11" ht="12.75" customHeight="1" x14ac:dyDescent="0.2">
      <c r="A155" s="1094"/>
      <c r="B155" s="1101"/>
      <c r="C155" s="847">
        <v>2314</v>
      </c>
      <c r="D155" s="836">
        <v>1800</v>
      </c>
      <c r="E155" s="834">
        <v>1500</v>
      </c>
      <c r="F155" s="834"/>
      <c r="G155" s="834"/>
      <c r="H155" s="834">
        <f t="shared" ref="H155:I174" si="40">D155+F155</f>
        <v>1800</v>
      </c>
      <c r="I155" s="834">
        <f t="shared" si="40"/>
        <v>1500</v>
      </c>
      <c r="J155" s="834"/>
      <c r="K155" s="1098"/>
    </row>
    <row r="156" spans="1:11" ht="36" customHeight="1" x14ac:dyDescent="0.2">
      <c r="A156" s="1092" t="s">
        <v>939</v>
      </c>
      <c r="B156" s="1100" t="s">
        <v>940</v>
      </c>
      <c r="C156" s="848"/>
      <c r="D156" s="839">
        <f>SUM(D157)</f>
        <v>200</v>
      </c>
      <c r="E156" s="839">
        <f t="shared" ref="E156:I156" si="41">SUM(E157)</f>
        <v>0</v>
      </c>
      <c r="F156" s="839">
        <f t="shared" si="41"/>
        <v>0</v>
      </c>
      <c r="G156" s="839">
        <f t="shared" si="41"/>
        <v>0</v>
      </c>
      <c r="H156" s="839">
        <f t="shared" si="41"/>
        <v>200</v>
      </c>
      <c r="I156" s="839">
        <f t="shared" si="41"/>
        <v>0</v>
      </c>
      <c r="J156" s="834"/>
      <c r="K156" s="1119" t="s">
        <v>941</v>
      </c>
    </row>
    <row r="157" spans="1:11" ht="12.75" customHeight="1" x14ac:dyDescent="0.2">
      <c r="A157" s="1094"/>
      <c r="B157" s="1101"/>
      <c r="C157" s="847">
        <v>2314</v>
      </c>
      <c r="D157" s="836">
        <v>200</v>
      </c>
      <c r="E157" s="834"/>
      <c r="F157" s="834"/>
      <c r="G157" s="834"/>
      <c r="H157" s="834">
        <f t="shared" si="40"/>
        <v>200</v>
      </c>
      <c r="I157" s="834">
        <f t="shared" si="40"/>
        <v>0</v>
      </c>
      <c r="J157" s="834"/>
      <c r="K157" s="1119"/>
    </row>
    <row r="158" spans="1:11" ht="21.75" customHeight="1" x14ac:dyDescent="0.2">
      <c r="A158" s="1092" t="s">
        <v>942</v>
      </c>
      <c r="B158" s="1100" t="s">
        <v>943</v>
      </c>
      <c r="C158" s="848"/>
      <c r="D158" s="839">
        <f>SUM(D159)</f>
        <v>200</v>
      </c>
      <c r="E158" s="839">
        <f t="shared" ref="E158:I158" si="42">SUM(E159)</f>
        <v>0</v>
      </c>
      <c r="F158" s="839">
        <f t="shared" si="42"/>
        <v>0</v>
      </c>
      <c r="G158" s="839">
        <f t="shared" si="42"/>
        <v>0</v>
      </c>
      <c r="H158" s="839">
        <f t="shared" si="42"/>
        <v>200</v>
      </c>
      <c r="I158" s="839">
        <f t="shared" si="42"/>
        <v>0</v>
      </c>
      <c r="J158" s="834"/>
      <c r="K158" s="1119" t="s">
        <v>944</v>
      </c>
    </row>
    <row r="159" spans="1:11" ht="12.75" customHeight="1" x14ac:dyDescent="0.2">
      <c r="A159" s="1094"/>
      <c r="B159" s="1101"/>
      <c r="C159" s="847">
        <v>2314</v>
      </c>
      <c r="D159" s="836">
        <v>200</v>
      </c>
      <c r="E159" s="834"/>
      <c r="F159" s="834"/>
      <c r="G159" s="834"/>
      <c r="H159" s="834">
        <f t="shared" si="40"/>
        <v>200</v>
      </c>
      <c r="I159" s="834">
        <f t="shared" si="40"/>
        <v>0</v>
      </c>
      <c r="J159" s="834"/>
      <c r="K159" s="1119"/>
    </row>
    <row r="160" spans="1:11" ht="36.75" customHeight="1" x14ac:dyDescent="0.2">
      <c r="A160" s="1092" t="s">
        <v>945</v>
      </c>
      <c r="B160" s="1100" t="s">
        <v>946</v>
      </c>
      <c r="C160" s="863"/>
      <c r="D160" s="861">
        <f>SUM(D161:D162)</f>
        <v>0</v>
      </c>
      <c r="E160" s="861">
        <f t="shared" ref="E160:I160" si="43">SUM(E161:E162)</f>
        <v>800</v>
      </c>
      <c r="F160" s="861">
        <f t="shared" si="43"/>
        <v>0</v>
      </c>
      <c r="G160" s="861">
        <f t="shared" si="43"/>
        <v>0</v>
      </c>
      <c r="H160" s="861">
        <f t="shared" si="43"/>
        <v>0</v>
      </c>
      <c r="I160" s="861">
        <f t="shared" si="43"/>
        <v>800</v>
      </c>
      <c r="J160" s="834"/>
      <c r="K160" s="1119" t="s">
        <v>947</v>
      </c>
    </row>
    <row r="161" spans="1:11" ht="12.75" customHeight="1" x14ac:dyDescent="0.2">
      <c r="A161" s="1093"/>
      <c r="B161" s="1109"/>
      <c r="C161" s="835">
        <v>1150</v>
      </c>
      <c r="D161" s="836">
        <v>0</v>
      </c>
      <c r="E161" s="834">
        <v>762</v>
      </c>
      <c r="F161" s="834"/>
      <c r="G161" s="834"/>
      <c r="H161" s="834">
        <f t="shared" si="40"/>
        <v>0</v>
      </c>
      <c r="I161" s="834">
        <f t="shared" si="40"/>
        <v>762</v>
      </c>
      <c r="J161" s="834"/>
      <c r="K161" s="1119"/>
    </row>
    <row r="162" spans="1:11" ht="12.75" customHeight="1" x14ac:dyDescent="0.2">
      <c r="A162" s="1094"/>
      <c r="B162" s="1101"/>
      <c r="C162" s="835">
        <v>1210</v>
      </c>
      <c r="D162" s="836">
        <v>0</v>
      </c>
      <c r="E162" s="834">
        <v>38</v>
      </c>
      <c r="F162" s="834"/>
      <c r="G162" s="834"/>
      <c r="H162" s="834">
        <f t="shared" si="40"/>
        <v>0</v>
      </c>
      <c r="I162" s="834">
        <f t="shared" si="40"/>
        <v>38</v>
      </c>
      <c r="J162" s="834"/>
      <c r="K162" s="1119"/>
    </row>
    <row r="163" spans="1:11" ht="24" customHeight="1" x14ac:dyDescent="0.2">
      <c r="A163" s="1092" t="s">
        <v>948</v>
      </c>
      <c r="B163" s="1100" t="s">
        <v>949</v>
      </c>
      <c r="C163" s="863"/>
      <c r="D163" s="861">
        <f>SUM(D164)</f>
        <v>0</v>
      </c>
      <c r="E163" s="861">
        <f t="shared" ref="E163:I163" si="44">SUM(E164)</f>
        <v>400</v>
      </c>
      <c r="F163" s="861">
        <f t="shared" si="44"/>
        <v>0</v>
      </c>
      <c r="G163" s="861">
        <f t="shared" si="44"/>
        <v>0</v>
      </c>
      <c r="H163" s="861">
        <f t="shared" si="44"/>
        <v>0</v>
      </c>
      <c r="I163" s="861">
        <f t="shared" si="44"/>
        <v>400</v>
      </c>
      <c r="J163" s="834"/>
      <c r="K163" s="1119" t="s">
        <v>950</v>
      </c>
    </row>
    <row r="164" spans="1:11" ht="12.75" customHeight="1" x14ac:dyDescent="0.2">
      <c r="A164" s="1094"/>
      <c r="B164" s="1109"/>
      <c r="C164" s="835">
        <v>2262</v>
      </c>
      <c r="D164" s="836">
        <v>0</v>
      </c>
      <c r="E164" s="840">
        <v>400</v>
      </c>
      <c r="F164" s="840"/>
      <c r="G164" s="840"/>
      <c r="H164" s="834">
        <f t="shared" si="40"/>
        <v>0</v>
      </c>
      <c r="I164" s="834">
        <f t="shared" si="40"/>
        <v>400</v>
      </c>
      <c r="J164" s="834"/>
      <c r="K164" s="1119"/>
    </row>
    <row r="165" spans="1:11" x14ac:dyDescent="0.2">
      <c r="A165" s="864" t="s">
        <v>951</v>
      </c>
      <c r="B165" s="843" t="s">
        <v>952</v>
      </c>
      <c r="C165" s="865"/>
      <c r="D165" s="839">
        <f>SUM(D166,D168,D175,D181,D185,D187,D189,D191,D196)</f>
        <v>52095</v>
      </c>
      <c r="E165" s="839">
        <f t="shared" ref="E165:G165" si="45">SUM(E166,E168,E175,E181,E185,E187,E189,E191,E196)</f>
        <v>0</v>
      </c>
      <c r="F165" s="839">
        <f t="shared" si="45"/>
        <v>-2620</v>
      </c>
      <c r="G165" s="839">
        <f t="shared" si="45"/>
        <v>0</v>
      </c>
      <c r="H165" s="839">
        <f>SUM(H166,H168,H175,H181,H185,H187,H189,H191,H196)</f>
        <v>49475</v>
      </c>
      <c r="I165" s="866">
        <f t="shared" si="40"/>
        <v>0</v>
      </c>
      <c r="J165" s="834"/>
      <c r="K165" s="834"/>
    </row>
    <row r="166" spans="1:11" ht="16.5" customHeight="1" x14ac:dyDescent="0.2">
      <c r="A166" s="1092" t="s">
        <v>953</v>
      </c>
      <c r="B166" s="1120" t="s">
        <v>954</v>
      </c>
      <c r="C166" s="848"/>
      <c r="D166" s="839">
        <f>SUM(D167)</f>
        <v>876</v>
      </c>
      <c r="E166" s="839">
        <f t="shared" ref="E166:I166" si="46">SUM(E167)</f>
        <v>0</v>
      </c>
      <c r="F166" s="839">
        <f t="shared" si="46"/>
        <v>0</v>
      </c>
      <c r="G166" s="839">
        <f t="shared" si="46"/>
        <v>0</v>
      </c>
      <c r="H166" s="839">
        <f t="shared" si="46"/>
        <v>876</v>
      </c>
      <c r="I166" s="839">
        <f t="shared" si="46"/>
        <v>0</v>
      </c>
      <c r="J166" s="834"/>
      <c r="K166" s="1119" t="s">
        <v>955</v>
      </c>
    </row>
    <row r="167" spans="1:11" ht="12.75" customHeight="1" x14ac:dyDescent="0.2">
      <c r="A167" s="1094"/>
      <c r="B167" s="1121"/>
      <c r="C167" s="847" t="s">
        <v>938</v>
      </c>
      <c r="D167" s="836">
        <v>876</v>
      </c>
      <c r="E167" s="836"/>
      <c r="F167" s="836"/>
      <c r="G167" s="836"/>
      <c r="H167" s="834">
        <f t="shared" si="40"/>
        <v>876</v>
      </c>
      <c r="I167" s="834">
        <f t="shared" si="40"/>
        <v>0</v>
      </c>
      <c r="J167" s="840"/>
      <c r="K167" s="1119"/>
    </row>
    <row r="168" spans="1:11" x14ac:dyDescent="0.2">
      <c r="A168" s="1113" t="s">
        <v>956</v>
      </c>
      <c r="B168" s="1115" t="s">
        <v>957</v>
      </c>
      <c r="C168" s="848"/>
      <c r="D168" s="839">
        <f>SUM(D169:D174)</f>
        <v>8359</v>
      </c>
      <c r="E168" s="839">
        <f t="shared" ref="E168:I168" si="47">SUM(E169:E174)</f>
        <v>0</v>
      </c>
      <c r="F168" s="839">
        <f t="shared" si="47"/>
        <v>0</v>
      </c>
      <c r="G168" s="839">
        <f t="shared" si="47"/>
        <v>0</v>
      </c>
      <c r="H168" s="839">
        <f t="shared" si="47"/>
        <v>8359</v>
      </c>
      <c r="I168" s="839">
        <f t="shared" si="47"/>
        <v>0</v>
      </c>
      <c r="J168" s="836"/>
      <c r="K168" s="1098" t="s">
        <v>958</v>
      </c>
    </row>
    <row r="169" spans="1:11" ht="12.75" customHeight="1" x14ac:dyDescent="0.2">
      <c r="A169" s="1117"/>
      <c r="B169" s="1118"/>
      <c r="C169" s="835">
        <v>1150</v>
      </c>
      <c r="D169" s="836">
        <v>300</v>
      </c>
      <c r="E169" s="834"/>
      <c r="F169" s="834"/>
      <c r="G169" s="834"/>
      <c r="H169" s="834">
        <f t="shared" si="40"/>
        <v>300</v>
      </c>
      <c r="I169" s="834">
        <f t="shared" si="40"/>
        <v>0</v>
      </c>
      <c r="J169" s="841"/>
      <c r="K169" s="1098"/>
    </row>
    <row r="170" spans="1:11" ht="12.75" customHeight="1" x14ac:dyDescent="0.2">
      <c r="A170" s="1117"/>
      <c r="B170" s="1118"/>
      <c r="C170" s="835">
        <v>1210</v>
      </c>
      <c r="D170" s="836">
        <v>15</v>
      </c>
      <c r="E170" s="834"/>
      <c r="F170" s="834"/>
      <c r="G170" s="834"/>
      <c r="H170" s="834">
        <f t="shared" si="40"/>
        <v>15</v>
      </c>
      <c r="I170" s="834">
        <f t="shared" si="40"/>
        <v>0</v>
      </c>
      <c r="J170" s="838"/>
      <c r="K170" s="1098"/>
    </row>
    <row r="171" spans="1:11" ht="12.75" customHeight="1" x14ac:dyDescent="0.2">
      <c r="A171" s="1117"/>
      <c r="B171" s="1118"/>
      <c r="C171" s="835">
        <v>2231</v>
      </c>
      <c r="D171" s="836">
        <v>2500</v>
      </c>
      <c r="E171" s="834"/>
      <c r="F171" s="834"/>
      <c r="G171" s="834"/>
      <c r="H171" s="834">
        <f t="shared" si="40"/>
        <v>2500</v>
      </c>
      <c r="I171" s="834">
        <f t="shared" si="40"/>
        <v>0</v>
      </c>
      <c r="J171" s="838"/>
      <c r="K171" s="1098"/>
    </row>
    <row r="172" spans="1:11" ht="12.75" customHeight="1" x14ac:dyDescent="0.2">
      <c r="A172" s="1117"/>
      <c r="B172" s="1118"/>
      <c r="C172" s="835">
        <v>2264</v>
      </c>
      <c r="D172" s="836">
        <v>344</v>
      </c>
      <c r="E172" s="834"/>
      <c r="F172" s="834"/>
      <c r="G172" s="834"/>
      <c r="H172" s="834">
        <f t="shared" si="40"/>
        <v>344</v>
      </c>
      <c r="I172" s="834">
        <f t="shared" si="40"/>
        <v>0</v>
      </c>
      <c r="J172" s="838"/>
      <c r="K172" s="1098"/>
    </row>
    <row r="173" spans="1:11" ht="12.75" customHeight="1" x14ac:dyDescent="0.2">
      <c r="A173" s="1117"/>
      <c r="B173" s="1118"/>
      <c r="C173" s="835">
        <v>2279</v>
      </c>
      <c r="D173" s="836">
        <v>5200</v>
      </c>
      <c r="E173" s="840"/>
      <c r="F173" s="840"/>
      <c r="G173" s="840"/>
      <c r="H173" s="834">
        <f t="shared" si="40"/>
        <v>5200</v>
      </c>
      <c r="I173" s="834">
        <f t="shared" si="40"/>
        <v>0</v>
      </c>
      <c r="J173" s="836"/>
      <c r="K173" s="1098"/>
    </row>
    <row r="174" spans="1:11" ht="12.75" customHeight="1" x14ac:dyDescent="0.2">
      <c r="A174" s="1114"/>
      <c r="B174" s="1116"/>
      <c r="C174" s="847">
        <v>2314</v>
      </c>
      <c r="D174" s="836">
        <v>0</v>
      </c>
      <c r="E174" s="840"/>
      <c r="F174" s="840"/>
      <c r="G174" s="840"/>
      <c r="H174" s="834">
        <f t="shared" si="40"/>
        <v>0</v>
      </c>
      <c r="I174" s="834">
        <f t="shared" si="40"/>
        <v>0</v>
      </c>
      <c r="J174" s="834"/>
      <c r="K174" s="1098"/>
    </row>
    <row r="175" spans="1:11" ht="16.5" customHeight="1" x14ac:dyDescent="0.2">
      <c r="A175" s="1092" t="s">
        <v>959</v>
      </c>
      <c r="B175" s="1100" t="s">
        <v>904</v>
      </c>
      <c r="C175" s="848"/>
      <c r="D175" s="839">
        <f>SUM(D176:D180)</f>
        <v>5300</v>
      </c>
      <c r="E175" s="839">
        <f t="shared" ref="E175:I175" si="48">SUM(E176:E180)</f>
        <v>0</v>
      </c>
      <c r="F175" s="839">
        <f t="shared" si="48"/>
        <v>0</v>
      </c>
      <c r="G175" s="839">
        <f t="shared" si="48"/>
        <v>0</v>
      </c>
      <c r="H175" s="839">
        <f t="shared" si="48"/>
        <v>5300</v>
      </c>
      <c r="I175" s="839">
        <f t="shared" si="48"/>
        <v>0</v>
      </c>
      <c r="J175" s="834"/>
      <c r="K175" s="1119" t="s">
        <v>960</v>
      </c>
    </row>
    <row r="176" spans="1:11" ht="12.75" customHeight="1" x14ac:dyDescent="0.2">
      <c r="A176" s="1093"/>
      <c r="B176" s="1109"/>
      <c r="C176" s="835">
        <v>1150</v>
      </c>
      <c r="D176" s="836">
        <v>1904</v>
      </c>
      <c r="E176" s="838"/>
      <c r="F176" s="838"/>
      <c r="G176" s="838"/>
      <c r="H176" s="834">
        <f>D176+F176</f>
        <v>1904</v>
      </c>
      <c r="I176" s="834">
        <f>E176+G176</f>
        <v>0</v>
      </c>
      <c r="J176" s="834"/>
      <c r="K176" s="1119"/>
    </row>
    <row r="177" spans="1:11" ht="12.75" customHeight="1" x14ac:dyDescent="0.2">
      <c r="A177" s="1093"/>
      <c r="B177" s="1109"/>
      <c r="C177" s="835">
        <v>1210</v>
      </c>
      <c r="D177" s="836">
        <v>96</v>
      </c>
      <c r="E177" s="836"/>
      <c r="F177" s="836"/>
      <c r="G177" s="836"/>
      <c r="H177" s="834">
        <f t="shared" ref="H177:I195" si="49">D177+F177</f>
        <v>96</v>
      </c>
      <c r="I177" s="834">
        <f t="shared" si="49"/>
        <v>0</v>
      </c>
      <c r="J177" s="834"/>
      <c r="K177" s="1119"/>
    </row>
    <row r="178" spans="1:11" ht="12.75" customHeight="1" x14ac:dyDescent="0.2">
      <c r="A178" s="1093"/>
      <c r="B178" s="1109"/>
      <c r="C178" s="835">
        <v>2264</v>
      </c>
      <c r="D178" s="836">
        <v>1100</v>
      </c>
      <c r="E178" s="834"/>
      <c r="F178" s="834"/>
      <c r="G178" s="834"/>
      <c r="H178" s="834">
        <f t="shared" si="49"/>
        <v>1100</v>
      </c>
      <c r="I178" s="834">
        <f t="shared" si="49"/>
        <v>0</v>
      </c>
      <c r="J178" s="834"/>
      <c r="K178" s="1119"/>
    </row>
    <row r="179" spans="1:11" ht="12.75" customHeight="1" x14ac:dyDescent="0.2">
      <c r="A179" s="1093"/>
      <c r="B179" s="1109"/>
      <c r="C179" s="835">
        <v>2279</v>
      </c>
      <c r="D179" s="836">
        <v>2000</v>
      </c>
      <c r="E179" s="834"/>
      <c r="F179" s="834"/>
      <c r="G179" s="834"/>
      <c r="H179" s="834">
        <f t="shared" si="49"/>
        <v>2000</v>
      </c>
      <c r="I179" s="834">
        <f t="shared" si="49"/>
        <v>0</v>
      </c>
      <c r="J179" s="834"/>
      <c r="K179" s="1119"/>
    </row>
    <row r="180" spans="1:11" ht="12.75" customHeight="1" x14ac:dyDescent="0.2">
      <c r="A180" s="1094"/>
      <c r="B180" s="1101"/>
      <c r="C180" s="847">
        <v>2314</v>
      </c>
      <c r="D180" s="836">
        <v>200</v>
      </c>
      <c r="E180" s="834"/>
      <c r="F180" s="834"/>
      <c r="G180" s="834"/>
      <c r="H180" s="834">
        <f t="shared" si="49"/>
        <v>200</v>
      </c>
      <c r="I180" s="834">
        <f t="shared" si="49"/>
        <v>0</v>
      </c>
      <c r="J180" s="834"/>
      <c r="K180" s="1119"/>
    </row>
    <row r="181" spans="1:11" ht="12.75" customHeight="1" x14ac:dyDescent="0.2">
      <c r="A181" s="1092" t="s">
        <v>961</v>
      </c>
      <c r="B181" s="1100" t="s">
        <v>962</v>
      </c>
      <c r="C181" s="848"/>
      <c r="D181" s="839">
        <f>SUM(D182:D184)</f>
        <v>2555</v>
      </c>
      <c r="E181" s="839">
        <f t="shared" ref="E181:I181" si="50">SUM(E182:E184)</f>
        <v>0</v>
      </c>
      <c r="F181" s="839">
        <f t="shared" si="50"/>
        <v>0</v>
      </c>
      <c r="G181" s="839">
        <f t="shared" si="50"/>
        <v>0</v>
      </c>
      <c r="H181" s="839">
        <f t="shared" si="50"/>
        <v>2555</v>
      </c>
      <c r="I181" s="839">
        <f t="shared" si="50"/>
        <v>0</v>
      </c>
      <c r="J181" s="834"/>
      <c r="K181" s="1098" t="s">
        <v>963</v>
      </c>
    </row>
    <row r="182" spans="1:11" ht="12.75" customHeight="1" x14ac:dyDescent="0.2">
      <c r="A182" s="1093"/>
      <c r="B182" s="1109"/>
      <c r="C182" s="835">
        <v>1150</v>
      </c>
      <c r="D182" s="836">
        <v>1695</v>
      </c>
      <c r="E182" s="834"/>
      <c r="F182" s="834"/>
      <c r="G182" s="834"/>
      <c r="H182" s="834">
        <f t="shared" si="49"/>
        <v>1695</v>
      </c>
      <c r="I182" s="834">
        <f t="shared" si="49"/>
        <v>0</v>
      </c>
      <c r="J182" s="834"/>
      <c r="K182" s="1098"/>
    </row>
    <row r="183" spans="1:11" ht="12.75" customHeight="1" x14ac:dyDescent="0.2">
      <c r="A183" s="1093"/>
      <c r="B183" s="1109"/>
      <c r="C183" s="835">
        <v>1210</v>
      </c>
      <c r="D183" s="836">
        <v>85</v>
      </c>
      <c r="E183" s="834"/>
      <c r="F183" s="834"/>
      <c r="G183" s="834"/>
      <c r="H183" s="834">
        <f t="shared" si="49"/>
        <v>85</v>
      </c>
      <c r="I183" s="834">
        <f t="shared" si="49"/>
        <v>0</v>
      </c>
      <c r="J183" s="834"/>
      <c r="K183" s="1098"/>
    </row>
    <row r="184" spans="1:11" ht="12.75" customHeight="1" x14ac:dyDescent="0.2">
      <c r="A184" s="1094"/>
      <c r="B184" s="1101"/>
      <c r="C184" s="847">
        <v>2314</v>
      </c>
      <c r="D184" s="836">
        <v>775</v>
      </c>
      <c r="E184" s="834"/>
      <c r="F184" s="834"/>
      <c r="G184" s="834"/>
      <c r="H184" s="834">
        <f t="shared" si="49"/>
        <v>775</v>
      </c>
      <c r="I184" s="834">
        <f t="shared" si="49"/>
        <v>0</v>
      </c>
      <c r="J184" s="834"/>
      <c r="K184" s="1098"/>
    </row>
    <row r="185" spans="1:11" ht="13.5" customHeight="1" x14ac:dyDescent="0.2">
      <c r="A185" s="1092" t="s">
        <v>964</v>
      </c>
      <c r="B185" s="1100" t="s">
        <v>965</v>
      </c>
      <c r="C185" s="848"/>
      <c r="D185" s="839">
        <f>SUM(D186)</f>
        <v>2000</v>
      </c>
      <c r="E185" s="839">
        <f t="shared" ref="E185:I185" si="51">SUM(E186)</f>
        <v>0</v>
      </c>
      <c r="F185" s="839">
        <f t="shared" si="51"/>
        <v>0</v>
      </c>
      <c r="G185" s="839">
        <f t="shared" si="51"/>
        <v>0</v>
      </c>
      <c r="H185" s="839">
        <f t="shared" si="51"/>
        <v>2000</v>
      </c>
      <c r="I185" s="839">
        <f t="shared" si="51"/>
        <v>0</v>
      </c>
      <c r="J185" s="834"/>
      <c r="K185" s="1098" t="s">
        <v>966</v>
      </c>
    </row>
    <row r="186" spans="1:11" ht="12.75" customHeight="1" x14ac:dyDescent="0.2">
      <c r="A186" s="1094"/>
      <c r="B186" s="1101"/>
      <c r="C186" s="835">
        <v>2279</v>
      </c>
      <c r="D186" s="836">
        <v>2000</v>
      </c>
      <c r="E186" s="834"/>
      <c r="F186" s="834"/>
      <c r="G186" s="834"/>
      <c r="H186" s="834">
        <f t="shared" si="49"/>
        <v>2000</v>
      </c>
      <c r="I186" s="834">
        <f t="shared" si="49"/>
        <v>0</v>
      </c>
      <c r="J186" s="834"/>
      <c r="K186" s="1098"/>
    </row>
    <row r="187" spans="1:11" ht="52.5" customHeight="1" x14ac:dyDescent="0.2">
      <c r="A187" s="1092" t="s">
        <v>967</v>
      </c>
      <c r="B187" s="1100" t="s">
        <v>968</v>
      </c>
      <c r="C187" s="848"/>
      <c r="D187" s="839">
        <f>SUM(D188)</f>
        <v>5000</v>
      </c>
      <c r="E187" s="839">
        <f t="shared" ref="E187:I187" si="52">SUM(E188)</f>
        <v>0</v>
      </c>
      <c r="F187" s="839">
        <f t="shared" si="52"/>
        <v>0</v>
      </c>
      <c r="G187" s="839">
        <f t="shared" si="52"/>
        <v>0</v>
      </c>
      <c r="H187" s="839">
        <f t="shared" si="52"/>
        <v>5000</v>
      </c>
      <c r="I187" s="839">
        <f t="shared" si="52"/>
        <v>0</v>
      </c>
      <c r="J187" s="834"/>
      <c r="K187" s="1098" t="s">
        <v>969</v>
      </c>
    </row>
    <row r="188" spans="1:11" ht="12.75" customHeight="1" x14ac:dyDescent="0.2">
      <c r="A188" s="1094"/>
      <c r="B188" s="1101"/>
      <c r="C188" s="835">
        <v>2279</v>
      </c>
      <c r="D188" s="836">
        <v>5000</v>
      </c>
      <c r="E188" s="834"/>
      <c r="F188" s="834"/>
      <c r="G188" s="834"/>
      <c r="H188" s="834">
        <f t="shared" si="49"/>
        <v>5000</v>
      </c>
      <c r="I188" s="834">
        <f t="shared" si="49"/>
        <v>0</v>
      </c>
      <c r="J188" s="834"/>
      <c r="K188" s="1098"/>
    </row>
    <row r="189" spans="1:11" ht="24" customHeight="1" x14ac:dyDescent="0.2">
      <c r="A189" s="1113" t="s">
        <v>970</v>
      </c>
      <c r="B189" s="1115" t="s">
        <v>971</v>
      </c>
      <c r="C189" s="848"/>
      <c r="D189" s="839">
        <f>SUM(D190)</f>
        <v>1500</v>
      </c>
      <c r="E189" s="839">
        <f t="shared" ref="E189:I189" si="53">SUM(E190)</f>
        <v>0</v>
      </c>
      <c r="F189" s="839">
        <f t="shared" si="53"/>
        <v>0</v>
      </c>
      <c r="G189" s="839">
        <f t="shared" si="53"/>
        <v>0</v>
      </c>
      <c r="H189" s="839">
        <f t="shared" si="53"/>
        <v>1500</v>
      </c>
      <c r="I189" s="839">
        <f t="shared" si="53"/>
        <v>0</v>
      </c>
      <c r="J189" s="840"/>
      <c r="K189" s="1098" t="s">
        <v>972</v>
      </c>
    </row>
    <row r="190" spans="1:11" ht="12.75" customHeight="1" x14ac:dyDescent="0.2">
      <c r="A190" s="1114"/>
      <c r="B190" s="1116"/>
      <c r="C190" s="835">
        <v>2279</v>
      </c>
      <c r="D190" s="836">
        <v>1500</v>
      </c>
      <c r="E190" s="834"/>
      <c r="F190" s="834"/>
      <c r="G190" s="834"/>
      <c r="H190" s="834">
        <f t="shared" si="49"/>
        <v>1500</v>
      </c>
      <c r="I190" s="834">
        <f t="shared" si="49"/>
        <v>0</v>
      </c>
      <c r="J190" s="840"/>
      <c r="K190" s="1098"/>
    </row>
    <row r="191" spans="1:11" ht="17.25" customHeight="1" x14ac:dyDescent="0.2">
      <c r="A191" s="1092" t="s">
        <v>973</v>
      </c>
      <c r="B191" s="1108" t="s">
        <v>974</v>
      </c>
      <c r="C191" s="848"/>
      <c r="D191" s="839">
        <f>SUM(D192:D195)</f>
        <v>2714</v>
      </c>
      <c r="E191" s="839">
        <f t="shared" ref="E191:I191" si="54">SUM(E192:E195)</f>
        <v>0</v>
      </c>
      <c r="F191" s="839">
        <f t="shared" si="54"/>
        <v>0</v>
      </c>
      <c r="G191" s="839">
        <f t="shared" si="54"/>
        <v>0</v>
      </c>
      <c r="H191" s="839">
        <f t="shared" si="54"/>
        <v>2714</v>
      </c>
      <c r="I191" s="839">
        <f t="shared" si="54"/>
        <v>0</v>
      </c>
      <c r="J191" s="841"/>
      <c r="K191" s="1098" t="s">
        <v>905</v>
      </c>
    </row>
    <row r="192" spans="1:11" ht="12.75" customHeight="1" x14ac:dyDescent="0.2">
      <c r="A192" s="1093"/>
      <c r="B192" s="1109"/>
      <c r="C192" s="835">
        <v>1150</v>
      </c>
      <c r="D192" s="836">
        <v>762</v>
      </c>
      <c r="E192" s="840"/>
      <c r="F192" s="840"/>
      <c r="G192" s="840"/>
      <c r="H192" s="834">
        <f t="shared" si="49"/>
        <v>762</v>
      </c>
      <c r="I192" s="834">
        <f t="shared" si="49"/>
        <v>0</v>
      </c>
      <c r="J192" s="838"/>
      <c r="K192" s="1098"/>
    </row>
    <row r="193" spans="1:11" ht="12.75" customHeight="1" x14ac:dyDescent="0.2">
      <c r="A193" s="1093"/>
      <c r="B193" s="1109"/>
      <c r="C193" s="835">
        <v>1210</v>
      </c>
      <c r="D193" s="836">
        <v>38</v>
      </c>
      <c r="E193" s="840"/>
      <c r="F193" s="840"/>
      <c r="G193" s="840"/>
      <c r="H193" s="834">
        <f t="shared" si="49"/>
        <v>38</v>
      </c>
      <c r="I193" s="834">
        <f t="shared" si="49"/>
        <v>0</v>
      </c>
      <c r="J193" s="836"/>
      <c r="K193" s="1098"/>
    </row>
    <row r="194" spans="1:11" ht="12.75" customHeight="1" x14ac:dyDescent="0.2">
      <c r="A194" s="1093"/>
      <c r="B194" s="1109"/>
      <c r="C194" s="835">
        <v>2264</v>
      </c>
      <c r="D194" s="836">
        <v>1414</v>
      </c>
      <c r="E194" s="840"/>
      <c r="F194" s="840"/>
      <c r="G194" s="840"/>
      <c r="H194" s="834">
        <f t="shared" si="49"/>
        <v>1414</v>
      </c>
      <c r="I194" s="834"/>
      <c r="J194" s="836"/>
      <c r="K194" s="1098"/>
    </row>
    <row r="195" spans="1:11" ht="12.75" customHeight="1" x14ac:dyDescent="0.2">
      <c r="A195" s="1094"/>
      <c r="B195" s="1101"/>
      <c r="C195" s="847">
        <v>2314</v>
      </c>
      <c r="D195" s="836">
        <v>500</v>
      </c>
      <c r="E195" s="841"/>
      <c r="F195" s="841"/>
      <c r="G195" s="841"/>
      <c r="H195" s="834">
        <f t="shared" si="49"/>
        <v>500</v>
      </c>
      <c r="I195" s="834">
        <f t="shared" si="49"/>
        <v>0</v>
      </c>
      <c r="J195" s="834"/>
      <c r="K195" s="1098"/>
    </row>
    <row r="196" spans="1:11" ht="15" customHeight="1" x14ac:dyDescent="0.2">
      <c r="A196" s="1092" t="s">
        <v>975</v>
      </c>
      <c r="B196" s="1110" t="s">
        <v>976</v>
      </c>
      <c r="C196" s="848"/>
      <c r="D196" s="839">
        <f>SUM(D197:D202)</f>
        <v>23791</v>
      </c>
      <c r="E196" s="839">
        <f t="shared" ref="E196:I196" si="55">SUM(E197:E202)</f>
        <v>0</v>
      </c>
      <c r="F196" s="839">
        <f t="shared" si="55"/>
        <v>-2620</v>
      </c>
      <c r="G196" s="839">
        <f t="shared" si="55"/>
        <v>0</v>
      </c>
      <c r="H196" s="839">
        <f t="shared" si="55"/>
        <v>21171</v>
      </c>
      <c r="I196" s="839">
        <f t="shared" si="55"/>
        <v>0</v>
      </c>
      <c r="J196" s="834"/>
      <c r="K196" s="1083" t="s">
        <v>977</v>
      </c>
    </row>
    <row r="197" spans="1:11" ht="12.75" customHeight="1" x14ac:dyDescent="0.2">
      <c r="A197" s="1093"/>
      <c r="B197" s="1111"/>
      <c r="C197" s="835">
        <v>1150</v>
      </c>
      <c r="D197" s="836">
        <v>4420</v>
      </c>
      <c r="E197" s="836"/>
      <c r="F197" s="836"/>
      <c r="G197" s="836"/>
      <c r="H197" s="834">
        <f>D197+F197</f>
        <v>4420</v>
      </c>
      <c r="I197" s="834">
        <f>E197+G197</f>
        <v>0</v>
      </c>
      <c r="J197" s="834"/>
      <c r="K197" s="1083"/>
    </row>
    <row r="198" spans="1:11" ht="12.75" customHeight="1" x14ac:dyDescent="0.2">
      <c r="A198" s="1093"/>
      <c r="B198" s="1111"/>
      <c r="C198" s="835">
        <v>1210</v>
      </c>
      <c r="D198" s="836">
        <v>221</v>
      </c>
      <c r="E198" s="834"/>
      <c r="F198" s="834"/>
      <c r="G198" s="834"/>
      <c r="H198" s="834">
        <f t="shared" ref="H198:I216" si="56">D198+F198</f>
        <v>221</v>
      </c>
      <c r="I198" s="834">
        <f t="shared" si="56"/>
        <v>0</v>
      </c>
      <c r="J198" s="834"/>
      <c r="K198" s="1083"/>
    </row>
    <row r="199" spans="1:11" ht="12.75" customHeight="1" x14ac:dyDescent="0.2">
      <c r="A199" s="1093"/>
      <c r="B199" s="1111"/>
      <c r="C199" s="835">
        <v>2231</v>
      </c>
      <c r="D199" s="836">
        <v>450</v>
      </c>
      <c r="H199" s="834">
        <f t="shared" si="56"/>
        <v>450</v>
      </c>
      <c r="I199" s="834">
        <f t="shared" si="56"/>
        <v>0</v>
      </c>
      <c r="J199" s="834"/>
      <c r="K199" s="1083"/>
    </row>
    <row r="200" spans="1:11" ht="12.75" customHeight="1" x14ac:dyDescent="0.2">
      <c r="A200" s="1093"/>
      <c r="B200" s="1111"/>
      <c r="C200" s="835">
        <v>2264</v>
      </c>
      <c r="D200" s="836">
        <v>15000</v>
      </c>
      <c r="E200" s="838"/>
      <c r="F200" s="838"/>
      <c r="G200" s="838"/>
      <c r="H200" s="834">
        <f t="shared" si="56"/>
        <v>15000</v>
      </c>
      <c r="I200" s="834">
        <f t="shared" si="56"/>
        <v>0</v>
      </c>
      <c r="J200" s="834"/>
      <c r="K200" s="1083"/>
    </row>
    <row r="201" spans="1:11" ht="24" x14ac:dyDescent="0.2">
      <c r="A201" s="1093"/>
      <c r="B201" s="1111"/>
      <c r="C201" s="835">
        <v>2279</v>
      </c>
      <c r="D201" s="836">
        <v>3000</v>
      </c>
      <c r="E201" s="836"/>
      <c r="F201" s="836">
        <v>-2620</v>
      </c>
      <c r="G201" s="836"/>
      <c r="H201" s="834">
        <f t="shared" si="56"/>
        <v>380</v>
      </c>
      <c r="I201" s="834">
        <f t="shared" si="56"/>
        <v>0</v>
      </c>
      <c r="J201" s="836" t="s">
        <v>978</v>
      </c>
      <c r="K201" s="1083"/>
    </row>
    <row r="202" spans="1:11" ht="12.75" customHeight="1" x14ac:dyDescent="0.2">
      <c r="A202" s="1094"/>
      <c r="B202" s="1112"/>
      <c r="C202" s="847">
        <v>2314</v>
      </c>
      <c r="D202" s="836">
        <v>700</v>
      </c>
      <c r="E202" s="834"/>
      <c r="F202" s="834"/>
      <c r="G202" s="834"/>
      <c r="H202" s="834">
        <f t="shared" si="56"/>
        <v>700</v>
      </c>
      <c r="I202" s="834">
        <f t="shared" si="56"/>
        <v>0</v>
      </c>
      <c r="J202" s="834"/>
      <c r="K202" s="1083"/>
    </row>
    <row r="203" spans="1:11" ht="24" x14ac:dyDescent="0.2">
      <c r="A203" s="837" t="s">
        <v>979</v>
      </c>
      <c r="B203" s="849" t="s">
        <v>980</v>
      </c>
      <c r="C203" s="850"/>
      <c r="D203" s="839">
        <f>SUM(D204,D213,D218,D224,D229)</f>
        <v>81589</v>
      </c>
      <c r="E203" s="839">
        <f t="shared" ref="E203:I203" si="57">SUM(E204,E213,E218,E224,E229)</f>
        <v>0</v>
      </c>
      <c r="F203" s="839">
        <f t="shared" si="57"/>
        <v>0</v>
      </c>
      <c r="G203" s="839">
        <f t="shared" si="57"/>
        <v>0</v>
      </c>
      <c r="H203" s="839">
        <f t="shared" si="57"/>
        <v>81589</v>
      </c>
      <c r="I203" s="839">
        <f t="shared" si="57"/>
        <v>0</v>
      </c>
      <c r="J203" s="834"/>
      <c r="K203" s="834"/>
    </row>
    <row r="204" spans="1:11" ht="15.75" customHeight="1" x14ac:dyDescent="0.2">
      <c r="A204" s="1092" t="s">
        <v>981</v>
      </c>
      <c r="B204" s="1102" t="s">
        <v>982</v>
      </c>
      <c r="C204" s="848"/>
      <c r="D204" s="839">
        <f>SUM(D205:D212)</f>
        <v>23186</v>
      </c>
      <c r="E204" s="839">
        <f t="shared" ref="E204:I204" si="58">SUM(E205:E212)</f>
        <v>0</v>
      </c>
      <c r="F204" s="839">
        <f t="shared" si="58"/>
        <v>0</v>
      </c>
      <c r="G204" s="839">
        <f t="shared" si="58"/>
        <v>0</v>
      </c>
      <c r="H204" s="839">
        <f t="shared" si="58"/>
        <v>23186</v>
      </c>
      <c r="I204" s="839">
        <f t="shared" si="58"/>
        <v>0</v>
      </c>
      <c r="J204" s="836"/>
      <c r="K204" s="1098" t="s">
        <v>983</v>
      </c>
    </row>
    <row r="205" spans="1:11" ht="12.75" customHeight="1" x14ac:dyDescent="0.2">
      <c r="A205" s="1093"/>
      <c r="B205" s="1103"/>
      <c r="C205" s="847">
        <v>2261</v>
      </c>
      <c r="D205" s="836">
        <v>240</v>
      </c>
      <c r="E205" s="840"/>
      <c r="F205" s="840"/>
      <c r="G205" s="840"/>
      <c r="H205" s="834">
        <f t="shared" si="56"/>
        <v>240</v>
      </c>
      <c r="I205" s="834">
        <f t="shared" si="56"/>
        <v>0</v>
      </c>
      <c r="J205" s="836"/>
      <c r="K205" s="1098"/>
    </row>
    <row r="206" spans="1:11" ht="15.75" customHeight="1" x14ac:dyDescent="0.2">
      <c r="A206" s="1093"/>
      <c r="B206" s="1103"/>
      <c r="C206" s="853">
        <v>2262</v>
      </c>
      <c r="D206" s="836">
        <v>13399</v>
      </c>
      <c r="E206" s="840"/>
      <c r="F206" s="840"/>
      <c r="G206" s="840"/>
      <c r="H206" s="834">
        <f t="shared" si="56"/>
        <v>13399</v>
      </c>
      <c r="I206" s="834">
        <f t="shared" si="56"/>
        <v>0</v>
      </c>
      <c r="J206" s="836"/>
      <c r="K206" s="1098"/>
    </row>
    <row r="207" spans="1:11" ht="15" customHeight="1" x14ac:dyDescent="0.2">
      <c r="A207" s="1093"/>
      <c r="B207" s="1103"/>
      <c r="C207" s="867">
        <v>2275</v>
      </c>
      <c r="D207" s="836">
        <v>1900</v>
      </c>
      <c r="E207" s="840"/>
      <c r="F207" s="840"/>
      <c r="G207" s="840"/>
      <c r="H207" s="834">
        <f t="shared" si="56"/>
        <v>1900</v>
      </c>
      <c r="I207" s="834">
        <f t="shared" si="56"/>
        <v>0</v>
      </c>
      <c r="J207" s="836"/>
      <c r="K207" s="1098"/>
    </row>
    <row r="208" spans="1:11" ht="14.25" customHeight="1" x14ac:dyDescent="0.2">
      <c r="A208" s="1093"/>
      <c r="B208" s="1103"/>
      <c r="C208" s="868">
        <v>2279</v>
      </c>
      <c r="D208" s="836">
        <v>2656</v>
      </c>
      <c r="E208" s="841"/>
      <c r="F208" s="836"/>
      <c r="G208" s="841"/>
      <c r="H208" s="834">
        <f t="shared" si="56"/>
        <v>2656</v>
      </c>
      <c r="I208" s="834">
        <f t="shared" si="56"/>
        <v>0</v>
      </c>
      <c r="J208" s="836"/>
      <c r="K208" s="1098"/>
    </row>
    <row r="209" spans="1:11" ht="13.5" customHeight="1" x14ac:dyDescent="0.2">
      <c r="A209" s="1093"/>
      <c r="B209" s="1103"/>
      <c r="C209" s="868">
        <v>2312</v>
      </c>
      <c r="D209" s="836">
        <v>1612</v>
      </c>
      <c r="E209" s="838"/>
      <c r="F209" s="858"/>
      <c r="G209" s="838"/>
      <c r="H209" s="834">
        <f t="shared" si="56"/>
        <v>1612</v>
      </c>
      <c r="I209" s="834">
        <f t="shared" si="56"/>
        <v>0</v>
      </c>
      <c r="J209" s="836"/>
      <c r="K209" s="1098"/>
    </row>
    <row r="210" spans="1:11" ht="13.5" customHeight="1" x14ac:dyDescent="0.2">
      <c r="A210" s="1093"/>
      <c r="B210" s="1103"/>
      <c r="C210" s="868">
        <v>2314</v>
      </c>
      <c r="D210" s="836">
        <v>2338</v>
      </c>
      <c r="E210" s="836"/>
      <c r="F210" s="836"/>
      <c r="G210" s="836"/>
      <c r="H210" s="834">
        <f t="shared" si="56"/>
        <v>2338</v>
      </c>
      <c r="I210" s="834">
        <f t="shared" si="56"/>
        <v>0</v>
      </c>
      <c r="J210" s="836"/>
      <c r="K210" s="1098"/>
    </row>
    <row r="211" spans="1:11" ht="12.75" customHeight="1" x14ac:dyDescent="0.2">
      <c r="A211" s="1093"/>
      <c r="B211" s="1103"/>
      <c r="C211" s="868">
        <v>2363</v>
      </c>
      <c r="D211" s="836">
        <v>455</v>
      </c>
      <c r="E211" s="834"/>
      <c r="F211" s="834"/>
      <c r="G211" s="834"/>
      <c r="H211" s="834">
        <f t="shared" si="56"/>
        <v>455</v>
      </c>
      <c r="I211" s="834">
        <f t="shared" si="56"/>
        <v>0</v>
      </c>
      <c r="J211" s="836"/>
      <c r="K211" s="1098"/>
    </row>
    <row r="212" spans="1:11" ht="15" customHeight="1" x14ac:dyDescent="0.2">
      <c r="A212" s="1094"/>
      <c r="B212" s="1104"/>
      <c r="C212" s="868">
        <v>2390</v>
      </c>
      <c r="D212" s="836">
        <v>586</v>
      </c>
      <c r="E212" s="834"/>
      <c r="F212" s="834"/>
      <c r="G212" s="834"/>
      <c r="H212" s="834">
        <f t="shared" si="56"/>
        <v>586</v>
      </c>
      <c r="I212" s="834">
        <f t="shared" si="56"/>
        <v>0</v>
      </c>
      <c r="J212" s="836"/>
      <c r="K212" s="1098"/>
    </row>
    <row r="213" spans="1:11" ht="12.75" customHeight="1" x14ac:dyDescent="0.2">
      <c r="A213" s="1092" t="s">
        <v>984</v>
      </c>
      <c r="B213" s="1102" t="s">
        <v>985</v>
      </c>
      <c r="C213" s="848"/>
      <c r="D213" s="839">
        <f>SUM(D214:D217)</f>
        <v>2486</v>
      </c>
      <c r="E213" s="839">
        <f t="shared" ref="E213:I213" si="59">SUM(E214:E217)</f>
        <v>0</v>
      </c>
      <c r="F213" s="839">
        <f t="shared" si="59"/>
        <v>0</v>
      </c>
      <c r="G213" s="839">
        <f t="shared" si="59"/>
        <v>0</v>
      </c>
      <c r="H213" s="839">
        <f t="shared" si="59"/>
        <v>2486</v>
      </c>
      <c r="I213" s="839">
        <f t="shared" si="59"/>
        <v>0</v>
      </c>
      <c r="J213" s="838"/>
      <c r="K213" s="1098" t="s">
        <v>983</v>
      </c>
    </row>
    <row r="214" spans="1:11" ht="12.75" customHeight="1" x14ac:dyDescent="0.2">
      <c r="A214" s="1093"/>
      <c r="B214" s="1103"/>
      <c r="C214" s="835">
        <v>1150</v>
      </c>
      <c r="D214" s="836">
        <v>1012</v>
      </c>
      <c r="E214" s="834"/>
      <c r="F214" s="834"/>
      <c r="G214" s="834"/>
      <c r="H214" s="834">
        <f t="shared" si="56"/>
        <v>1012</v>
      </c>
      <c r="I214" s="834">
        <f t="shared" si="56"/>
        <v>0</v>
      </c>
      <c r="J214" s="836"/>
      <c r="K214" s="1098"/>
    </row>
    <row r="215" spans="1:11" ht="12.75" customHeight="1" x14ac:dyDescent="0.2">
      <c r="A215" s="1093"/>
      <c r="B215" s="1103"/>
      <c r="C215" s="835">
        <v>1210</v>
      </c>
      <c r="D215" s="836">
        <v>51</v>
      </c>
      <c r="E215" s="834"/>
      <c r="F215" s="834"/>
      <c r="G215" s="834"/>
      <c r="H215" s="834">
        <f t="shared" si="56"/>
        <v>51</v>
      </c>
      <c r="I215" s="834">
        <f t="shared" si="56"/>
        <v>0</v>
      </c>
      <c r="J215" s="836"/>
      <c r="K215" s="1098"/>
    </row>
    <row r="216" spans="1:11" ht="12.75" customHeight="1" x14ac:dyDescent="0.2">
      <c r="A216" s="1093"/>
      <c r="B216" s="1103"/>
      <c r="C216" s="835">
        <v>2314</v>
      </c>
      <c r="D216" s="836">
        <v>1213</v>
      </c>
      <c r="E216" s="834"/>
      <c r="F216" s="834"/>
      <c r="G216" s="834"/>
      <c r="H216" s="834">
        <f t="shared" si="56"/>
        <v>1213</v>
      </c>
      <c r="I216" s="834">
        <f t="shared" si="56"/>
        <v>0</v>
      </c>
      <c r="J216" s="836"/>
      <c r="K216" s="1098"/>
    </row>
    <row r="217" spans="1:11" ht="12.75" customHeight="1" x14ac:dyDescent="0.2">
      <c r="A217" s="1094"/>
      <c r="B217" s="1104"/>
      <c r="C217" s="868">
        <v>2363</v>
      </c>
      <c r="D217" s="836">
        <v>210</v>
      </c>
      <c r="E217" s="834"/>
      <c r="F217" s="834"/>
      <c r="G217" s="834"/>
      <c r="H217" s="834">
        <f>D217+F217</f>
        <v>210</v>
      </c>
      <c r="I217" s="834">
        <f>E217+G217</f>
        <v>0</v>
      </c>
      <c r="J217" s="836"/>
      <c r="K217" s="1098"/>
    </row>
    <row r="218" spans="1:11" ht="12" customHeight="1" x14ac:dyDescent="0.2">
      <c r="A218" s="1092" t="s">
        <v>986</v>
      </c>
      <c r="B218" s="1102" t="s">
        <v>987</v>
      </c>
      <c r="C218" s="848"/>
      <c r="D218" s="839">
        <f>SUM(D219:D223)</f>
        <v>4626</v>
      </c>
      <c r="E218" s="839">
        <f t="shared" ref="E218:I218" si="60">SUM(E219:E223)</f>
        <v>0</v>
      </c>
      <c r="F218" s="839">
        <f t="shared" si="60"/>
        <v>0</v>
      </c>
      <c r="G218" s="839">
        <f t="shared" si="60"/>
        <v>0</v>
      </c>
      <c r="H218" s="839">
        <f t="shared" si="60"/>
        <v>4626</v>
      </c>
      <c r="I218" s="839">
        <f t="shared" si="60"/>
        <v>0</v>
      </c>
      <c r="J218" s="836"/>
      <c r="K218" s="1098" t="s">
        <v>988</v>
      </c>
    </row>
    <row r="219" spans="1:11" ht="12.75" customHeight="1" x14ac:dyDescent="0.2">
      <c r="A219" s="1093"/>
      <c r="B219" s="1103"/>
      <c r="C219" s="835">
        <v>1150</v>
      </c>
      <c r="D219" s="836">
        <v>2000</v>
      </c>
      <c r="E219" s="834"/>
      <c r="F219" s="834"/>
      <c r="G219" s="834"/>
      <c r="H219" s="834">
        <f t="shared" ref="H219:I237" si="61">D219+F219</f>
        <v>2000</v>
      </c>
      <c r="I219" s="834">
        <f t="shared" si="61"/>
        <v>0</v>
      </c>
      <c r="J219" s="836"/>
      <c r="K219" s="1098"/>
    </row>
    <row r="220" spans="1:11" ht="12.75" customHeight="1" x14ac:dyDescent="0.2">
      <c r="A220" s="1093"/>
      <c r="B220" s="1103"/>
      <c r="C220" s="835">
        <v>1210</v>
      </c>
      <c r="D220" s="836">
        <v>101</v>
      </c>
      <c r="E220" s="834"/>
      <c r="F220" s="834"/>
      <c r="G220" s="834"/>
      <c r="H220" s="834">
        <f t="shared" si="61"/>
        <v>101</v>
      </c>
      <c r="I220" s="834">
        <f t="shared" si="61"/>
        <v>0</v>
      </c>
      <c r="J220" s="836"/>
      <c r="K220" s="1098"/>
    </row>
    <row r="221" spans="1:11" ht="12.75" customHeight="1" x14ac:dyDescent="0.2">
      <c r="A221" s="1093"/>
      <c r="B221" s="1103"/>
      <c r="C221" s="835">
        <v>2275</v>
      </c>
      <c r="D221" s="836">
        <v>888</v>
      </c>
      <c r="E221" s="834"/>
      <c r="F221" s="834"/>
      <c r="G221" s="834"/>
      <c r="H221" s="834">
        <f t="shared" si="61"/>
        <v>888</v>
      </c>
      <c r="I221" s="834">
        <f t="shared" si="61"/>
        <v>0</v>
      </c>
      <c r="J221" s="836"/>
      <c r="K221" s="1098"/>
    </row>
    <row r="222" spans="1:11" ht="12.75" customHeight="1" x14ac:dyDescent="0.2">
      <c r="A222" s="1093"/>
      <c r="B222" s="1103"/>
      <c r="C222" s="835">
        <v>2314</v>
      </c>
      <c r="D222" s="836">
        <v>1387</v>
      </c>
      <c r="E222" s="834"/>
      <c r="F222" s="834"/>
      <c r="G222" s="834"/>
      <c r="H222" s="834">
        <f t="shared" si="61"/>
        <v>1387</v>
      </c>
      <c r="I222" s="834">
        <f t="shared" si="61"/>
        <v>0</v>
      </c>
      <c r="J222" s="836"/>
      <c r="K222" s="1098"/>
    </row>
    <row r="223" spans="1:11" ht="12.75" customHeight="1" x14ac:dyDescent="0.2">
      <c r="A223" s="1094"/>
      <c r="B223" s="1104"/>
      <c r="C223" s="868">
        <v>2363</v>
      </c>
      <c r="D223" s="836">
        <v>250</v>
      </c>
      <c r="E223" s="834"/>
      <c r="F223" s="834"/>
      <c r="G223" s="834"/>
      <c r="H223" s="834">
        <f t="shared" si="61"/>
        <v>250</v>
      </c>
      <c r="I223" s="834">
        <f t="shared" si="61"/>
        <v>0</v>
      </c>
      <c r="J223" s="836"/>
      <c r="K223" s="1098"/>
    </row>
    <row r="224" spans="1:11" ht="16.5" customHeight="1" x14ac:dyDescent="0.2">
      <c r="A224" s="1092" t="s">
        <v>989</v>
      </c>
      <c r="B224" s="1105" t="s">
        <v>990</v>
      </c>
      <c r="C224" s="848"/>
      <c r="D224" s="839">
        <f>SUM(D225:D228)</f>
        <v>15278</v>
      </c>
      <c r="E224" s="839">
        <f t="shared" ref="E224:I224" si="62">SUM(E225:E228)</f>
        <v>0</v>
      </c>
      <c r="F224" s="839">
        <f t="shared" si="62"/>
        <v>0</v>
      </c>
      <c r="G224" s="839">
        <f t="shared" si="62"/>
        <v>0</v>
      </c>
      <c r="H224" s="839">
        <f t="shared" si="62"/>
        <v>15278</v>
      </c>
      <c r="I224" s="839">
        <f t="shared" si="62"/>
        <v>0</v>
      </c>
      <c r="J224" s="836"/>
      <c r="K224" s="1098" t="s">
        <v>991</v>
      </c>
    </row>
    <row r="225" spans="1:11" ht="15.75" customHeight="1" x14ac:dyDescent="0.2">
      <c r="A225" s="1093"/>
      <c r="B225" s="1106"/>
      <c r="C225" s="835">
        <v>2121</v>
      </c>
      <c r="D225" s="836">
        <v>1138</v>
      </c>
      <c r="E225" s="840"/>
      <c r="F225" s="840"/>
      <c r="G225" s="840"/>
      <c r="H225" s="834">
        <f t="shared" si="61"/>
        <v>1138</v>
      </c>
      <c r="I225" s="834">
        <f t="shared" si="61"/>
        <v>0</v>
      </c>
      <c r="J225" s="836"/>
      <c r="K225" s="1098"/>
    </row>
    <row r="226" spans="1:11" ht="13.5" customHeight="1" x14ac:dyDescent="0.2">
      <c r="A226" s="1093"/>
      <c r="B226" s="1106"/>
      <c r="C226" s="835">
        <v>2262</v>
      </c>
      <c r="D226" s="836">
        <v>1950</v>
      </c>
      <c r="E226" s="840"/>
      <c r="F226" s="840"/>
      <c r="G226" s="840"/>
      <c r="H226" s="834">
        <f t="shared" si="61"/>
        <v>1950</v>
      </c>
      <c r="I226" s="834">
        <f t="shared" si="61"/>
        <v>0</v>
      </c>
      <c r="J226" s="836"/>
      <c r="K226" s="1098"/>
    </row>
    <row r="227" spans="1:11" ht="12.75" customHeight="1" x14ac:dyDescent="0.2">
      <c r="A227" s="1093"/>
      <c r="B227" s="1106"/>
      <c r="C227" s="835">
        <v>2275</v>
      </c>
      <c r="D227" s="836">
        <v>3350</v>
      </c>
      <c r="E227" s="841"/>
      <c r="F227" s="841"/>
      <c r="G227" s="841"/>
      <c r="H227" s="834">
        <f t="shared" si="61"/>
        <v>3350</v>
      </c>
      <c r="I227" s="834">
        <f t="shared" si="61"/>
        <v>0</v>
      </c>
      <c r="J227" s="836"/>
      <c r="K227" s="1098"/>
    </row>
    <row r="228" spans="1:11" ht="15" customHeight="1" x14ac:dyDescent="0.2">
      <c r="A228" s="1094"/>
      <c r="B228" s="1107"/>
      <c r="C228" s="835">
        <v>2279</v>
      </c>
      <c r="D228" s="836">
        <v>8840</v>
      </c>
      <c r="E228" s="838"/>
      <c r="F228" s="858"/>
      <c r="G228" s="838"/>
      <c r="H228" s="834">
        <f t="shared" si="61"/>
        <v>8840</v>
      </c>
      <c r="I228" s="834">
        <f t="shared" si="61"/>
        <v>0</v>
      </c>
      <c r="J228" s="836"/>
      <c r="K228" s="1098"/>
    </row>
    <row r="229" spans="1:11" ht="16.5" customHeight="1" x14ac:dyDescent="0.2">
      <c r="A229" s="1092" t="s">
        <v>992</v>
      </c>
      <c r="B229" s="1100" t="s">
        <v>993</v>
      </c>
      <c r="C229" s="868"/>
      <c r="D229" s="839">
        <f>SUM(D230)</f>
        <v>36013</v>
      </c>
      <c r="E229" s="839">
        <f t="shared" ref="E229:I229" si="63">SUM(E230)</f>
        <v>0</v>
      </c>
      <c r="F229" s="839">
        <f t="shared" si="63"/>
        <v>0</v>
      </c>
      <c r="G229" s="839">
        <f t="shared" si="63"/>
        <v>0</v>
      </c>
      <c r="H229" s="839">
        <f t="shared" si="63"/>
        <v>36013</v>
      </c>
      <c r="I229" s="839">
        <f t="shared" si="63"/>
        <v>0</v>
      </c>
      <c r="J229" s="836"/>
      <c r="K229" s="1037" t="s">
        <v>994</v>
      </c>
    </row>
    <row r="230" spans="1:11" ht="15.75" customHeight="1" x14ac:dyDescent="0.2">
      <c r="A230" s="1094"/>
      <c r="B230" s="1101"/>
      <c r="C230" s="847">
        <v>2361</v>
      </c>
      <c r="D230" s="836">
        <v>36013</v>
      </c>
      <c r="E230" s="834"/>
      <c r="F230" s="834"/>
      <c r="G230" s="834"/>
      <c r="H230" s="834">
        <f t="shared" si="61"/>
        <v>36013</v>
      </c>
      <c r="I230" s="834">
        <f t="shared" si="61"/>
        <v>0</v>
      </c>
      <c r="J230" s="836"/>
      <c r="K230" s="1037"/>
    </row>
    <row r="231" spans="1:11" x14ac:dyDescent="0.2">
      <c r="A231" s="847" t="s">
        <v>995</v>
      </c>
      <c r="B231" s="857" t="s">
        <v>996</v>
      </c>
      <c r="C231" s="850"/>
      <c r="D231" s="839">
        <f>SUM(D232,D233,D234,D235,D238)</f>
        <v>59850</v>
      </c>
      <c r="E231" s="839">
        <f t="shared" ref="E231:I231" si="64">SUM(E232,E233,E234,E235,E238)</f>
        <v>2950</v>
      </c>
      <c r="F231" s="839">
        <f t="shared" si="64"/>
        <v>-350</v>
      </c>
      <c r="G231" s="839">
        <f t="shared" si="64"/>
        <v>0</v>
      </c>
      <c r="H231" s="839">
        <f t="shared" si="64"/>
        <v>59500</v>
      </c>
      <c r="I231" s="839">
        <f t="shared" si="64"/>
        <v>2950</v>
      </c>
      <c r="J231" s="840"/>
      <c r="K231" s="840"/>
    </row>
    <row r="232" spans="1:11" ht="24" customHeight="1" x14ac:dyDescent="0.2">
      <c r="A232" s="869" t="s">
        <v>997</v>
      </c>
      <c r="B232" s="870" t="s">
        <v>998</v>
      </c>
      <c r="C232" s="835">
        <v>2314</v>
      </c>
      <c r="D232" s="839">
        <v>6000</v>
      </c>
      <c r="E232" s="866">
        <v>2200</v>
      </c>
      <c r="F232" s="866">
        <v>-350</v>
      </c>
      <c r="G232" s="866"/>
      <c r="H232" s="866">
        <f t="shared" si="61"/>
        <v>5650</v>
      </c>
      <c r="I232" s="866">
        <f t="shared" si="61"/>
        <v>2200</v>
      </c>
      <c r="J232" s="836" t="s">
        <v>999</v>
      </c>
      <c r="K232" s="838" t="s">
        <v>1000</v>
      </c>
    </row>
    <row r="233" spans="1:11" x14ac:dyDescent="0.2">
      <c r="A233" s="869" t="s">
        <v>1001</v>
      </c>
      <c r="B233" s="870" t="s">
        <v>1002</v>
      </c>
      <c r="C233" s="835">
        <v>2279</v>
      </c>
      <c r="D233" s="839">
        <v>3750</v>
      </c>
      <c r="E233" s="866">
        <v>750</v>
      </c>
      <c r="F233" s="866"/>
      <c r="G233" s="866"/>
      <c r="H233" s="866">
        <f t="shared" si="61"/>
        <v>3750</v>
      </c>
      <c r="I233" s="866">
        <f t="shared" si="61"/>
        <v>750</v>
      </c>
      <c r="J233" s="841"/>
      <c r="K233" s="871" t="s">
        <v>1003</v>
      </c>
    </row>
    <row r="234" spans="1:11" ht="31.5" customHeight="1" x14ac:dyDescent="0.2">
      <c r="A234" s="872" t="s">
        <v>1004</v>
      </c>
      <c r="B234" s="870" t="s">
        <v>1005</v>
      </c>
      <c r="C234" s="873">
        <v>2248</v>
      </c>
      <c r="D234" s="861">
        <v>600</v>
      </c>
      <c r="E234" s="874">
        <v>0</v>
      </c>
      <c r="F234" s="874"/>
      <c r="G234" s="874"/>
      <c r="H234" s="874">
        <f t="shared" si="61"/>
        <v>600</v>
      </c>
      <c r="I234" s="874">
        <f t="shared" si="61"/>
        <v>0</v>
      </c>
      <c r="J234" s="838"/>
      <c r="K234" s="871" t="s">
        <v>1003</v>
      </c>
    </row>
    <row r="235" spans="1:11" ht="17.25" customHeight="1" x14ac:dyDescent="0.2">
      <c r="A235" s="1092" t="s">
        <v>1006</v>
      </c>
      <c r="B235" s="1095" t="s">
        <v>1007</v>
      </c>
      <c r="C235" s="848"/>
      <c r="D235" s="839">
        <f>SUM(D236:D237)</f>
        <v>700</v>
      </c>
      <c r="E235" s="839">
        <f t="shared" ref="E235:I235" si="65">SUM(E236:E237)</f>
        <v>0</v>
      </c>
      <c r="F235" s="839">
        <f t="shared" si="65"/>
        <v>0</v>
      </c>
      <c r="G235" s="839">
        <f t="shared" si="65"/>
        <v>0</v>
      </c>
      <c r="H235" s="839">
        <f t="shared" si="65"/>
        <v>700</v>
      </c>
      <c r="I235" s="839">
        <f t="shared" si="65"/>
        <v>0</v>
      </c>
      <c r="J235" s="836"/>
      <c r="K235" s="1098" t="s">
        <v>1003</v>
      </c>
    </row>
    <row r="236" spans="1:11" ht="12.75" customHeight="1" x14ac:dyDescent="0.2">
      <c r="A236" s="1093"/>
      <c r="B236" s="1096"/>
      <c r="C236" s="835">
        <v>2223</v>
      </c>
      <c r="D236" s="836">
        <v>200</v>
      </c>
      <c r="E236" s="834"/>
      <c r="F236" s="834"/>
      <c r="G236" s="834"/>
      <c r="H236" s="834">
        <f t="shared" si="61"/>
        <v>200</v>
      </c>
      <c r="I236" s="834">
        <f t="shared" si="61"/>
        <v>0</v>
      </c>
      <c r="J236" s="834"/>
      <c r="K236" s="1098"/>
    </row>
    <row r="237" spans="1:11" ht="12.75" customHeight="1" x14ac:dyDescent="0.2">
      <c r="A237" s="1094"/>
      <c r="B237" s="1097"/>
      <c r="C237" s="835">
        <v>2279</v>
      </c>
      <c r="D237" s="836">
        <v>500</v>
      </c>
      <c r="E237" s="834"/>
      <c r="F237" s="834"/>
      <c r="G237" s="834"/>
      <c r="H237" s="834">
        <f t="shared" si="61"/>
        <v>500</v>
      </c>
      <c r="I237" s="834">
        <f t="shared" si="61"/>
        <v>0</v>
      </c>
      <c r="J237" s="834"/>
      <c r="K237" s="1098"/>
    </row>
    <row r="238" spans="1:11" ht="15" customHeight="1" x14ac:dyDescent="0.2">
      <c r="A238" s="1092" t="s">
        <v>1008</v>
      </c>
      <c r="B238" s="1095" t="s">
        <v>1009</v>
      </c>
      <c r="C238" s="835"/>
      <c r="D238" s="839">
        <f>SUM(D239:D242)</f>
        <v>48800</v>
      </c>
      <c r="E238" s="839">
        <f t="shared" ref="E238:I238" si="66">SUM(E239:E242)</f>
        <v>0</v>
      </c>
      <c r="F238" s="839">
        <f t="shared" si="66"/>
        <v>0</v>
      </c>
      <c r="G238" s="839">
        <f t="shared" si="66"/>
        <v>0</v>
      </c>
      <c r="H238" s="839">
        <f t="shared" si="66"/>
        <v>48800</v>
      </c>
      <c r="I238" s="839">
        <f t="shared" si="66"/>
        <v>0</v>
      </c>
      <c r="J238" s="834"/>
      <c r="K238" s="1098" t="s">
        <v>1010</v>
      </c>
    </row>
    <row r="239" spans="1:11" ht="12.75" customHeight="1" x14ac:dyDescent="0.2">
      <c r="A239" s="1093"/>
      <c r="B239" s="1096"/>
      <c r="C239" s="835">
        <v>2232</v>
      </c>
      <c r="D239" s="836">
        <v>100</v>
      </c>
      <c r="E239" s="834"/>
      <c r="F239" s="834"/>
      <c r="G239" s="834"/>
      <c r="H239" s="834">
        <f t="shared" ref="H239:I242" si="67">D239+F239</f>
        <v>100</v>
      </c>
      <c r="I239" s="834">
        <f t="shared" si="67"/>
        <v>0</v>
      </c>
      <c r="J239" s="834"/>
      <c r="K239" s="1098"/>
    </row>
    <row r="240" spans="1:11" ht="12.75" customHeight="1" x14ac:dyDescent="0.2">
      <c r="A240" s="1093"/>
      <c r="B240" s="1096"/>
      <c r="C240" s="835">
        <v>2239</v>
      </c>
      <c r="D240" s="836">
        <v>37500</v>
      </c>
      <c r="E240" s="834"/>
      <c r="F240" s="834"/>
      <c r="G240" s="834"/>
      <c r="H240" s="834">
        <f t="shared" si="67"/>
        <v>37500</v>
      </c>
      <c r="I240" s="834">
        <f t="shared" si="67"/>
        <v>0</v>
      </c>
      <c r="J240" s="834"/>
      <c r="K240" s="1098"/>
    </row>
    <row r="241" spans="1:13" ht="12.75" customHeight="1" x14ac:dyDescent="0.2">
      <c r="A241" s="1093"/>
      <c r="B241" s="1096"/>
      <c r="C241" s="835">
        <v>2279</v>
      </c>
      <c r="D241" s="836">
        <v>5400</v>
      </c>
      <c r="E241" s="840"/>
      <c r="F241" s="840"/>
      <c r="G241" s="840"/>
      <c r="H241" s="834">
        <f t="shared" si="67"/>
        <v>5400</v>
      </c>
      <c r="I241" s="834">
        <f t="shared" si="67"/>
        <v>0</v>
      </c>
      <c r="J241" s="834"/>
      <c r="K241" s="1098"/>
    </row>
    <row r="242" spans="1:13" ht="12.75" customHeight="1" x14ac:dyDescent="0.2">
      <c r="A242" s="1094"/>
      <c r="B242" s="1097"/>
      <c r="C242" s="835">
        <v>2314</v>
      </c>
      <c r="D242" s="836">
        <v>5800</v>
      </c>
      <c r="E242" s="840"/>
      <c r="F242" s="840"/>
      <c r="G242" s="840"/>
      <c r="H242" s="834">
        <f t="shared" si="67"/>
        <v>5800</v>
      </c>
      <c r="I242" s="834">
        <f t="shared" si="67"/>
        <v>0</v>
      </c>
      <c r="J242" s="834"/>
      <c r="K242" s="1098"/>
    </row>
    <row r="244" spans="1:13" s="817" customFormat="1" x14ac:dyDescent="0.2">
      <c r="A244" s="539" t="s">
        <v>428</v>
      </c>
      <c r="B244" s="875"/>
      <c r="C244" s="875"/>
      <c r="D244" s="875"/>
      <c r="E244" s="876"/>
      <c r="F244" s="875"/>
      <c r="G244" s="876"/>
      <c r="H244" s="875"/>
      <c r="I244" s="875"/>
      <c r="J244" s="875"/>
      <c r="M244" s="877"/>
    </row>
    <row r="245" spans="1:13" s="817" customFormat="1" x14ac:dyDescent="0.2">
      <c r="A245" s="539" t="s">
        <v>429</v>
      </c>
      <c r="B245" s="875"/>
      <c r="C245" s="875"/>
      <c r="D245" s="875"/>
      <c r="E245" s="876"/>
      <c r="F245" s="875"/>
      <c r="G245" s="876"/>
      <c r="H245" s="875"/>
      <c r="I245" s="875"/>
      <c r="J245" s="875"/>
      <c r="M245" s="877"/>
    </row>
    <row r="246" spans="1:13" s="817" customFormat="1" x14ac:dyDescent="0.2">
      <c r="A246" s="1099" t="s">
        <v>1011</v>
      </c>
      <c r="B246" s="1099"/>
      <c r="C246" s="1099"/>
      <c r="D246" s="1099"/>
      <c r="E246" s="1099"/>
      <c r="F246" s="1099"/>
      <c r="G246" s="1099"/>
      <c r="H246" s="1099"/>
      <c r="I246" s="1099"/>
      <c r="J246" s="1099"/>
      <c r="K246" s="1099"/>
      <c r="L246" s="1099"/>
      <c r="M246" s="877"/>
    </row>
    <row r="247" spans="1:13" s="817" customFormat="1" x14ac:dyDescent="0.2">
      <c r="A247" s="542" t="s">
        <v>1012</v>
      </c>
      <c r="B247" s="542"/>
      <c r="C247" s="542"/>
      <c r="D247" s="542"/>
      <c r="E247" s="542"/>
      <c r="F247" s="878"/>
      <c r="G247" s="878"/>
      <c r="H247" s="878"/>
      <c r="I247" s="878"/>
      <c r="J247" s="878"/>
      <c r="K247" s="878"/>
      <c r="L247" s="878"/>
      <c r="M247" s="877"/>
    </row>
    <row r="248" spans="1:13" s="817" customFormat="1" ht="12" customHeight="1" x14ac:dyDescent="0.2">
      <c r="A248" s="1091" t="s">
        <v>1013</v>
      </c>
      <c r="B248" s="1091"/>
      <c r="C248" s="1091"/>
      <c r="D248" s="1091"/>
      <c r="E248" s="1091"/>
      <c r="F248" s="1091"/>
      <c r="G248" s="1091"/>
      <c r="H248" s="1091"/>
      <c r="I248" s="1091"/>
      <c r="J248" s="1091"/>
      <c r="K248" s="1091"/>
      <c r="L248" s="1091"/>
      <c r="M248" s="877"/>
    </row>
    <row r="249" spans="1:13" s="817" customFormat="1" ht="12" customHeight="1" x14ac:dyDescent="0.2">
      <c r="A249" s="879" t="s">
        <v>1014</v>
      </c>
      <c r="B249" s="879"/>
      <c r="C249" s="879"/>
      <c r="D249" s="879"/>
      <c r="E249" s="880"/>
      <c r="F249" s="880"/>
      <c r="G249" s="880"/>
      <c r="H249" s="880"/>
      <c r="I249" s="880"/>
      <c r="J249" s="880"/>
      <c r="K249" s="880"/>
      <c r="L249" s="880"/>
      <c r="M249" s="877"/>
    </row>
    <row r="250" spans="1:13" s="817" customFormat="1" ht="12" customHeight="1" x14ac:dyDescent="0.2">
      <c r="A250" s="879" t="s">
        <v>1015</v>
      </c>
      <c r="B250" s="879"/>
      <c r="C250" s="879"/>
      <c r="D250" s="879"/>
      <c r="E250" s="880"/>
      <c r="F250" s="880"/>
      <c r="G250" s="880"/>
      <c r="H250" s="880"/>
      <c r="I250" s="880"/>
      <c r="J250" s="880"/>
      <c r="K250" s="880"/>
      <c r="L250" s="880"/>
      <c r="M250" s="877"/>
    </row>
    <row r="251" spans="1:13" s="881" customFormat="1" ht="12" customHeight="1" x14ac:dyDescent="0.2">
      <c r="A251" s="1091" t="s">
        <v>1016</v>
      </c>
      <c r="B251" s="1091"/>
      <c r="C251" s="1091"/>
      <c r="D251" s="1091"/>
      <c r="E251" s="1091"/>
      <c r="F251" s="1091"/>
      <c r="G251" s="1091"/>
      <c r="H251" s="1091"/>
      <c r="I251" s="1091"/>
      <c r="J251" s="1091"/>
      <c r="K251" s="1091"/>
      <c r="L251" s="1091"/>
      <c r="M251" s="1091"/>
    </row>
    <row r="252" spans="1:13" s="882" customFormat="1" ht="12" customHeight="1" x14ac:dyDescent="0.2">
      <c r="A252" s="1091" t="s">
        <v>1013</v>
      </c>
      <c r="B252" s="1091"/>
      <c r="C252" s="1091"/>
      <c r="D252" s="1091"/>
      <c r="E252" s="1091"/>
      <c r="F252" s="1091"/>
      <c r="G252" s="1091"/>
      <c r="H252" s="1091"/>
      <c r="I252" s="1091"/>
      <c r="J252" s="1091"/>
      <c r="K252" s="1091"/>
      <c r="L252" s="1091"/>
      <c r="M252" s="880"/>
    </row>
    <row r="253" spans="1:13" s="882" customFormat="1" ht="12" customHeight="1" x14ac:dyDescent="0.2">
      <c r="A253" s="879" t="s">
        <v>1017</v>
      </c>
      <c r="B253" s="880"/>
      <c r="C253" s="880"/>
      <c r="D253" s="880"/>
      <c r="E253" s="880"/>
      <c r="F253" s="880"/>
      <c r="G253" s="880"/>
      <c r="H253" s="880"/>
      <c r="I253" s="880"/>
      <c r="J253" s="880"/>
      <c r="K253" s="880"/>
      <c r="L253" s="880"/>
      <c r="M253" s="880"/>
    </row>
    <row r="254" spans="1:13" s="880" customFormat="1" ht="12" customHeight="1" x14ac:dyDescent="0.25">
      <c r="A254" s="879" t="s">
        <v>1018</v>
      </c>
    </row>
    <row r="255" spans="1:13" s="882" customFormat="1" ht="12" customHeight="1" x14ac:dyDescent="0.2">
      <c r="A255" s="883" t="s">
        <v>1019</v>
      </c>
      <c r="B255" s="880"/>
      <c r="C255" s="880"/>
      <c r="D255" s="880"/>
      <c r="E255" s="880"/>
      <c r="F255" s="880"/>
      <c r="G255" s="880"/>
      <c r="H255" s="880"/>
      <c r="I255" s="880"/>
      <c r="J255" s="880"/>
      <c r="K255" s="880"/>
      <c r="L255" s="880"/>
      <c r="M255" s="880"/>
    </row>
    <row r="256" spans="1:13" s="882" customFormat="1" ht="12" customHeight="1" x14ac:dyDescent="0.2">
      <c r="A256" s="1091" t="s">
        <v>1020</v>
      </c>
      <c r="B256" s="1091"/>
      <c r="C256" s="1091"/>
      <c r="D256" s="1091"/>
      <c r="E256" s="1091"/>
      <c r="F256" s="1091"/>
      <c r="G256" s="1091"/>
      <c r="H256" s="1091"/>
      <c r="I256" s="1091"/>
      <c r="J256" s="1091"/>
      <c r="K256" s="1091"/>
      <c r="L256" s="1091"/>
      <c r="M256" s="880"/>
    </row>
    <row r="257" spans="1:13" s="882" customFormat="1" ht="12" customHeight="1" x14ac:dyDescent="0.2">
      <c r="A257" s="884" t="s">
        <v>1021</v>
      </c>
      <c r="B257" s="884"/>
      <c r="C257" s="884"/>
      <c r="D257" s="884"/>
      <c r="E257" s="884"/>
      <c r="F257" s="884"/>
      <c r="G257" s="879"/>
      <c r="H257" s="880"/>
      <c r="I257" s="880"/>
      <c r="J257" s="880"/>
      <c r="K257" s="880"/>
      <c r="L257" s="880"/>
      <c r="M257" s="880"/>
    </row>
    <row r="258" spans="1:13" s="882" customFormat="1" ht="12" customHeight="1" x14ac:dyDescent="0.2">
      <c r="A258" s="879" t="s">
        <v>1022</v>
      </c>
      <c r="B258" s="879"/>
      <c r="C258" s="879"/>
      <c r="D258" s="879"/>
      <c r="E258" s="879"/>
      <c r="F258" s="879"/>
      <c r="G258" s="879"/>
      <c r="H258" s="880"/>
      <c r="I258" s="880"/>
      <c r="J258" s="880"/>
      <c r="K258" s="880"/>
      <c r="L258" s="880"/>
      <c r="M258" s="880"/>
    </row>
    <row r="259" spans="1:13" s="882" customFormat="1" ht="12" customHeight="1" x14ac:dyDescent="0.2">
      <c r="A259" s="879" t="s">
        <v>1023</v>
      </c>
      <c r="B259" s="879"/>
      <c r="C259" s="879"/>
      <c r="D259" s="879"/>
      <c r="E259" s="879"/>
      <c r="F259" s="879"/>
      <c r="G259" s="879"/>
      <c r="H259" s="880"/>
      <c r="I259" s="880"/>
      <c r="J259" s="880"/>
      <c r="K259" s="880"/>
      <c r="L259" s="880"/>
      <c r="M259" s="880"/>
    </row>
    <row r="260" spans="1:13" s="882" customFormat="1" ht="12" customHeight="1" x14ac:dyDescent="0.2">
      <c r="A260" s="879" t="s">
        <v>1024</v>
      </c>
      <c r="B260" s="879"/>
      <c r="C260" s="879"/>
      <c r="D260" s="879"/>
      <c r="E260" s="879"/>
      <c r="F260" s="879"/>
      <c r="G260" s="880"/>
      <c r="H260" s="880"/>
      <c r="I260" s="880"/>
      <c r="J260" s="880"/>
      <c r="K260" s="880"/>
      <c r="L260" s="880"/>
      <c r="M260" s="880"/>
    </row>
    <row r="261" spans="1:13" s="882" customFormat="1" ht="12" customHeight="1" x14ac:dyDescent="0.2">
      <c r="A261" s="879" t="s">
        <v>1025</v>
      </c>
      <c r="B261" s="879"/>
      <c r="C261" s="879"/>
      <c r="D261" s="879"/>
      <c r="E261" s="879"/>
      <c r="F261" s="879"/>
      <c r="G261" s="879"/>
      <c r="H261" s="879"/>
      <c r="I261" s="880"/>
      <c r="J261" s="880"/>
      <c r="K261" s="880"/>
      <c r="L261" s="880"/>
      <c r="M261" s="880"/>
    </row>
    <row r="262" spans="1:13" s="882" customFormat="1" ht="12" customHeight="1" x14ac:dyDescent="0.2">
      <c r="A262" s="879" t="s">
        <v>1026</v>
      </c>
      <c r="B262" s="879"/>
      <c r="C262" s="879"/>
      <c r="D262" s="879"/>
      <c r="E262" s="879"/>
      <c r="F262" s="879"/>
      <c r="G262" s="879"/>
      <c r="H262" s="879"/>
      <c r="I262" s="879"/>
      <c r="J262" s="879"/>
      <c r="K262" s="879"/>
      <c r="L262" s="879"/>
      <c r="M262" s="880"/>
    </row>
    <row r="263" spans="1:13" s="882" customFormat="1" ht="12" customHeight="1" x14ac:dyDescent="0.2">
      <c r="A263" s="879" t="s">
        <v>1027</v>
      </c>
      <c r="B263" s="879"/>
      <c r="C263" s="879"/>
      <c r="D263" s="879"/>
      <c r="E263" s="879"/>
      <c r="F263" s="879"/>
      <c r="G263" s="879"/>
      <c r="H263" s="879"/>
      <c r="I263" s="879"/>
      <c r="J263" s="879"/>
      <c r="K263" s="879"/>
      <c r="L263" s="879"/>
      <c r="M263" s="880"/>
    </row>
    <row r="264" spans="1:13" s="882" customFormat="1" ht="12" customHeight="1" x14ac:dyDescent="0.2">
      <c r="A264" s="879"/>
      <c r="B264" s="879" t="s">
        <v>1028</v>
      </c>
      <c r="C264" s="879"/>
      <c r="D264" s="879"/>
      <c r="E264" s="879"/>
      <c r="F264" s="879"/>
      <c r="G264" s="879"/>
      <c r="H264" s="879"/>
      <c r="I264" s="879"/>
      <c r="J264" s="879"/>
      <c r="K264" s="879"/>
      <c r="L264" s="879"/>
      <c r="M264" s="880"/>
    </row>
    <row r="265" spans="1:13" s="882" customFormat="1" ht="12" customHeight="1" x14ac:dyDescent="0.2">
      <c r="A265" s="879" t="s">
        <v>1029</v>
      </c>
      <c r="B265" s="879"/>
      <c r="C265" s="879"/>
      <c r="D265" s="879"/>
      <c r="E265" s="879"/>
      <c r="F265" s="879"/>
      <c r="G265" s="880"/>
      <c r="H265" s="880"/>
      <c r="I265" s="880"/>
      <c r="J265" s="880"/>
      <c r="K265" s="880"/>
      <c r="L265" s="880"/>
      <c r="M265" s="880"/>
    </row>
    <row r="266" spans="1:13" s="882" customFormat="1" ht="12" customHeight="1" x14ac:dyDescent="0.2">
      <c r="A266" s="879" t="s">
        <v>1030</v>
      </c>
      <c r="B266" s="879"/>
      <c r="C266" s="879"/>
      <c r="D266" s="879"/>
      <c r="E266" s="879"/>
      <c r="F266" s="879"/>
      <c r="G266" s="880"/>
      <c r="H266" s="880"/>
      <c r="I266" s="880"/>
      <c r="J266" s="880"/>
      <c r="K266" s="880"/>
      <c r="L266" s="880"/>
      <c r="M266" s="880"/>
    </row>
    <row r="267" spans="1:13" s="882" customFormat="1" ht="12" customHeight="1" x14ac:dyDescent="0.2">
      <c r="A267" s="879" t="s">
        <v>1031</v>
      </c>
      <c r="B267" s="879"/>
      <c r="C267" s="879"/>
      <c r="D267" s="879"/>
      <c r="E267" s="879"/>
      <c r="F267" s="879"/>
      <c r="G267" s="880"/>
      <c r="H267" s="880"/>
      <c r="I267" s="880"/>
      <c r="J267" s="880"/>
      <c r="K267" s="880"/>
      <c r="L267" s="880"/>
      <c r="M267" s="880"/>
    </row>
    <row r="268" spans="1:13" s="882" customFormat="1" ht="12" customHeight="1" x14ac:dyDescent="0.2">
      <c r="A268" s="879" t="s">
        <v>1032</v>
      </c>
      <c r="B268" s="879"/>
      <c r="C268" s="879"/>
      <c r="D268" s="879"/>
      <c r="E268" s="879"/>
      <c r="F268" s="879"/>
      <c r="G268" s="879"/>
      <c r="H268" s="880"/>
      <c r="I268" s="880"/>
      <c r="J268" s="880"/>
      <c r="K268" s="880"/>
      <c r="L268" s="880"/>
      <c r="M268" s="880"/>
    </row>
    <row r="269" spans="1:13" s="882" customFormat="1" ht="12" customHeight="1" x14ac:dyDescent="0.2">
      <c r="B269" s="879" t="s">
        <v>1033</v>
      </c>
      <c r="C269" s="879"/>
      <c r="D269" s="879"/>
      <c r="E269" s="879"/>
      <c r="F269" s="879"/>
      <c r="G269" s="879"/>
      <c r="H269" s="880"/>
      <c r="I269" s="880"/>
      <c r="J269" s="880"/>
      <c r="K269" s="880"/>
      <c r="L269" s="880"/>
      <c r="M269" s="880"/>
    </row>
    <row r="270" spans="1:13" s="882" customFormat="1" ht="12" customHeight="1" x14ac:dyDescent="0.2">
      <c r="A270" s="879" t="s">
        <v>1034</v>
      </c>
      <c r="B270" s="879"/>
      <c r="C270" s="879"/>
      <c r="D270" s="879"/>
      <c r="E270" s="879"/>
      <c r="F270" s="879"/>
      <c r="G270" s="879"/>
      <c r="H270" s="880"/>
      <c r="I270" s="880"/>
      <c r="J270" s="880"/>
      <c r="K270" s="880"/>
      <c r="L270" s="880"/>
      <c r="M270" s="880"/>
    </row>
    <row r="271" spans="1:13" s="882" customFormat="1" ht="12" customHeight="1" x14ac:dyDescent="0.2">
      <c r="A271" s="879" t="s">
        <v>1024</v>
      </c>
      <c r="B271" s="879"/>
      <c r="C271" s="879"/>
      <c r="D271" s="879"/>
      <c r="E271" s="879"/>
      <c r="F271" s="879"/>
      <c r="G271" s="880"/>
      <c r="H271" s="880"/>
      <c r="I271" s="880"/>
      <c r="J271" s="880"/>
      <c r="K271" s="880"/>
      <c r="L271" s="880"/>
      <c r="M271" s="880"/>
    </row>
    <row r="272" spans="1:13" s="882" customFormat="1" ht="12" customHeight="1" x14ac:dyDescent="0.2">
      <c r="A272" s="879" t="s">
        <v>1035</v>
      </c>
      <c r="B272" s="879"/>
      <c r="C272" s="879"/>
      <c r="D272" s="879"/>
      <c r="E272" s="879"/>
      <c r="F272" s="879"/>
      <c r="G272" s="880"/>
      <c r="H272" s="880"/>
      <c r="I272" s="880"/>
      <c r="J272" s="880"/>
      <c r="K272" s="880"/>
      <c r="L272" s="880"/>
      <c r="M272" s="880"/>
    </row>
    <row r="273" spans="1:13" s="882" customFormat="1" ht="12" customHeight="1" x14ac:dyDescent="0.2">
      <c r="A273" s="879" t="s">
        <v>1036</v>
      </c>
      <c r="B273" s="879"/>
      <c r="C273" s="879"/>
      <c r="D273" s="879"/>
      <c r="E273" s="879"/>
      <c r="F273" s="879"/>
      <c r="G273" s="880"/>
      <c r="H273" s="880"/>
      <c r="I273" s="880"/>
      <c r="J273" s="880"/>
      <c r="K273" s="880"/>
      <c r="L273" s="880"/>
      <c r="M273" s="880"/>
    </row>
    <row r="274" spans="1:13" s="882" customFormat="1" ht="12" customHeight="1" x14ac:dyDescent="0.2">
      <c r="A274" s="879" t="s">
        <v>1024</v>
      </c>
      <c r="B274" s="879"/>
      <c r="C274" s="879"/>
      <c r="D274" s="879"/>
      <c r="E274" s="879"/>
      <c r="F274" s="879"/>
      <c r="G274" s="880"/>
      <c r="H274" s="880"/>
      <c r="I274" s="880"/>
      <c r="J274" s="880"/>
      <c r="K274" s="880"/>
      <c r="L274" s="880"/>
      <c r="M274" s="880"/>
    </row>
    <row r="275" spans="1:13" s="882" customFormat="1" ht="12" customHeight="1" x14ac:dyDescent="0.2">
      <c r="A275" s="879" t="s">
        <v>1037</v>
      </c>
      <c r="B275" s="879"/>
      <c r="C275" s="879"/>
      <c r="D275" s="879"/>
      <c r="E275" s="879"/>
      <c r="F275" s="879"/>
      <c r="G275" s="880"/>
      <c r="H275" s="880"/>
      <c r="I275" s="880"/>
      <c r="J275" s="880"/>
      <c r="K275" s="880"/>
      <c r="L275" s="880"/>
      <c r="M275" s="880"/>
    </row>
    <row r="276" spans="1:13" s="882" customFormat="1" ht="12" customHeight="1" x14ac:dyDescent="0.2">
      <c r="A276" s="879" t="s">
        <v>1038</v>
      </c>
      <c r="B276" s="879"/>
      <c r="C276" s="879"/>
      <c r="D276" s="879"/>
      <c r="E276" s="879"/>
      <c r="F276" s="879"/>
      <c r="G276" s="880"/>
      <c r="H276" s="880"/>
      <c r="I276" s="880"/>
      <c r="J276" s="880"/>
      <c r="K276" s="880"/>
      <c r="L276" s="880"/>
      <c r="M276" s="880"/>
    </row>
    <row r="277" spans="1:13" s="882" customFormat="1" ht="12" customHeight="1" x14ac:dyDescent="0.2">
      <c r="A277" s="879" t="s">
        <v>1039</v>
      </c>
      <c r="B277" s="879"/>
      <c r="C277" s="879"/>
      <c r="D277" s="879"/>
      <c r="E277" s="879"/>
      <c r="F277" s="879"/>
      <c r="G277" s="880"/>
      <c r="H277" s="880"/>
      <c r="I277" s="880"/>
      <c r="J277" s="880"/>
      <c r="K277" s="880"/>
      <c r="L277" s="880"/>
      <c r="M277" s="880"/>
    </row>
    <row r="278" spans="1:13" s="882" customFormat="1" ht="12" customHeight="1" x14ac:dyDescent="0.2">
      <c r="A278" s="879" t="s">
        <v>1040</v>
      </c>
      <c r="B278" s="879"/>
      <c r="C278" s="879"/>
      <c r="D278" s="879"/>
      <c r="E278" s="879"/>
      <c r="F278" s="879"/>
      <c r="G278" s="880"/>
      <c r="H278" s="880"/>
      <c r="I278" s="880"/>
      <c r="J278" s="880"/>
      <c r="K278" s="880"/>
      <c r="L278" s="880"/>
      <c r="M278" s="880"/>
    </row>
    <row r="279" spans="1:13" s="882" customFormat="1" ht="12" customHeight="1" x14ac:dyDescent="0.2">
      <c r="A279" s="879" t="s">
        <v>1041</v>
      </c>
      <c r="B279" s="879"/>
      <c r="C279" s="879"/>
      <c r="D279" s="879"/>
      <c r="E279" s="879"/>
      <c r="F279" s="879"/>
      <c r="G279" s="880"/>
      <c r="H279" s="880"/>
      <c r="I279" s="880"/>
      <c r="J279" s="880"/>
      <c r="K279" s="880"/>
      <c r="L279" s="880"/>
      <c r="M279" s="880"/>
    </row>
    <row r="280" spans="1:13" s="882" customFormat="1" ht="12" customHeight="1" x14ac:dyDescent="0.2">
      <c r="A280" s="879" t="s">
        <v>1024</v>
      </c>
      <c r="B280" s="879"/>
      <c r="C280" s="879"/>
      <c r="D280" s="879"/>
      <c r="E280" s="879"/>
      <c r="F280" s="879"/>
      <c r="G280" s="880"/>
      <c r="H280" s="880"/>
      <c r="I280" s="880"/>
      <c r="J280" s="880"/>
      <c r="K280" s="880"/>
      <c r="L280" s="880"/>
      <c r="M280" s="880"/>
    </row>
    <row r="281" spans="1:13" s="882" customFormat="1" ht="12" customHeight="1" x14ac:dyDescent="0.2">
      <c r="A281" s="879" t="s">
        <v>1042</v>
      </c>
      <c r="B281" s="879"/>
      <c r="C281" s="879"/>
      <c r="D281" s="879"/>
      <c r="E281" s="879"/>
      <c r="F281" s="879"/>
      <c r="G281" s="880"/>
      <c r="H281" s="880"/>
      <c r="I281" s="880"/>
      <c r="J281" s="880"/>
      <c r="K281" s="880"/>
      <c r="L281" s="880"/>
      <c r="M281" s="880"/>
    </row>
    <row r="282" spans="1:13" s="882" customFormat="1" ht="12" customHeight="1" x14ac:dyDescent="0.2">
      <c r="A282" s="879" t="s">
        <v>1043</v>
      </c>
      <c r="B282" s="879"/>
      <c r="C282" s="879"/>
      <c r="D282" s="879"/>
      <c r="E282" s="879"/>
      <c r="F282" s="879"/>
      <c r="G282" s="880"/>
      <c r="H282" s="880"/>
      <c r="I282" s="880"/>
      <c r="J282" s="880"/>
      <c r="K282" s="880"/>
      <c r="L282" s="880"/>
      <c r="M282" s="880"/>
    </row>
    <row r="283" spans="1:13" s="882" customFormat="1" ht="12" customHeight="1" x14ac:dyDescent="0.2">
      <c r="A283" s="879" t="s">
        <v>1044</v>
      </c>
      <c r="B283" s="879"/>
      <c r="C283" s="879"/>
      <c r="D283" s="879"/>
      <c r="E283" s="879"/>
      <c r="F283" s="879"/>
      <c r="G283" s="880"/>
      <c r="H283" s="880"/>
      <c r="I283" s="880"/>
      <c r="J283" s="880"/>
      <c r="K283" s="880"/>
      <c r="L283" s="880"/>
      <c r="M283" s="880"/>
    </row>
    <row r="284" spans="1:13" s="882" customFormat="1" ht="12" customHeight="1" x14ac:dyDescent="0.2">
      <c r="A284" s="879" t="s">
        <v>1045</v>
      </c>
      <c r="B284" s="879"/>
      <c r="C284" s="879"/>
      <c r="D284" s="879"/>
      <c r="E284" s="879"/>
      <c r="F284" s="879"/>
      <c r="G284" s="880"/>
      <c r="H284" s="880"/>
      <c r="I284" s="880"/>
      <c r="J284" s="880"/>
      <c r="K284" s="880"/>
      <c r="L284" s="880"/>
      <c r="M284" s="880"/>
    </row>
    <row r="285" spans="1:13" s="882" customFormat="1" ht="12" customHeight="1" x14ac:dyDescent="0.2">
      <c r="A285" s="879" t="s">
        <v>1046</v>
      </c>
      <c r="B285" s="879"/>
      <c r="C285" s="879"/>
      <c r="D285" s="879"/>
      <c r="E285" s="879"/>
      <c r="F285" s="879"/>
      <c r="G285" s="880"/>
      <c r="H285" s="880"/>
      <c r="I285" s="880"/>
      <c r="J285" s="880"/>
      <c r="K285" s="880"/>
      <c r="L285" s="880"/>
      <c r="M285" s="880"/>
    </row>
    <row r="286" spans="1:13" s="882" customFormat="1" ht="12" customHeight="1" x14ac:dyDescent="0.2">
      <c r="A286" s="879" t="s">
        <v>1047</v>
      </c>
      <c r="B286" s="879"/>
      <c r="C286" s="879"/>
      <c r="D286" s="879"/>
      <c r="E286" s="879"/>
      <c r="F286" s="879"/>
      <c r="G286" s="880"/>
      <c r="H286" s="880"/>
      <c r="I286" s="880"/>
      <c r="J286" s="880"/>
      <c r="K286" s="880"/>
      <c r="L286" s="880"/>
      <c r="M286" s="880"/>
    </row>
    <row r="287" spans="1:13" s="882" customFormat="1" ht="12" customHeight="1" x14ac:dyDescent="0.2">
      <c r="A287" s="879" t="s">
        <v>1048</v>
      </c>
      <c r="B287" s="879"/>
      <c r="C287" s="879"/>
      <c r="D287" s="879"/>
      <c r="E287" s="879"/>
      <c r="F287" s="879"/>
      <c r="G287" s="880"/>
      <c r="H287" s="880"/>
      <c r="I287" s="880"/>
      <c r="J287" s="880"/>
      <c r="K287" s="880"/>
      <c r="L287" s="880"/>
      <c r="M287" s="880"/>
    </row>
    <row r="288" spans="1:13" s="882" customFormat="1" ht="12" customHeight="1" x14ac:dyDescent="0.2">
      <c r="A288" s="879" t="s">
        <v>1049</v>
      </c>
      <c r="B288" s="879"/>
      <c r="C288" s="879"/>
      <c r="D288" s="879"/>
      <c r="E288" s="879"/>
      <c r="F288" s="879"/>
      <c r="G288" s="880"/>
      <c r="H288" s="880"/>
      <c r="I288" s="880"/>
      <c r="J288" s="880"/>
      <c r="K288" s="880"/>
      <c r="L288" s="880"/>
      <c r="M288" s="880"/>
    </row>
    <row r="289" spans="1:13" s="882" customFormat="1" ht="12" customHeight="1" x14ac:dyDescent="0.2">
      <c r="A289" s="879"/>
      <c r="B289" s="879" t="s">
        <v>1050</v>
      </c>
      <c r="C289" s="879"/>
      <c r="D289" s="879"/>
      <c r="E289" s="879"/>
      <c r="F289" s="879"/>
      <c r="G289" s="880"/>
      <c r="H289" s="880"/>
      <c r="I289" s="880"/>
      <c r="J289" s="880"/>
      <c r="K289" s="880"/>
      <c r="L289" s="880"/>
      <c r="M289" s="880"/>
    </row>
    <row r="290" spans="1:13" s="882" customFormat="1" ht="12" customHeight="1" x14ac:dyDescent="0.2">
      <c r="A290" s="879" t="s">
        <v>1024</v>
      </c>
      <c r="B290" s="879"/>
      <c r="C290" s="879"/>
      <c r="D290" s="879"/>
      <c r="E290" s="879"/>
      <c r="F290" s="879"/>
      <c r="G290" s="880"/>
      <c r="H290" s="880"/>
      <c r="I290" s="880"/>
      <c r="J290" s="880"/>
      <c r="K290" s="880"/>
      <c r="L290" s="880"/>
      <c r="M290" s="880"/>
    </row>
    <row r="291" spans="1:13" s="882" customFormat="1" ht="12" customHeight="1" x14ac:dyDescent="0.2">
      <c r="A291" s="879" t="s">
        <v>1051</v>
      </c>
      <c r="B291" s="879"/>
      <c r="C291" s="879"/>
      <c r="D291" s="879"/>
      <c r="E291" s="879"/>
      <c r="F291" s="879"/>
      <c r="G291" s="880"/>
      <c r="H291" s="880"/>
      <c r="I291" s="880"/>
      <c r="J291" s="880"/>
      <c r="K291" s="880"/>
      <c r="L291" s="880"/>
      <c r="M291" s="880"/>
    </row>
    <row r="292" spans="1:13" s="882" customFormat="1" ht="12" customHeight="1" x14ac:dyDescent="0.2">
      <c r="A292" s="879" t="s">
        <v>1052</v>
      </c>
      <c r="B292" s="879"/>
      <c r="C292" s="879"/>
      <c r="D292" s="879"/>
      <c r="E292" s="879"/>
      <c r="F292" s="879"/>
      <c r="G292" s="880"/>
      <c r="H292" s="880"/>
      <c r="I292" s="880"/>
      <c r="J292" s="880"/>
      <c r="K292" s="880"/>
      <c r="L292" s="880"/>
      <c r="M292" s="880"/>
    </row>
    <row r="293" spans="1:13" s="882" customFormat="1" ht="12" customHeight="1" x14ac:dyDescent="0.2">
      <c r="A293" s="879" t="s">
        <v>1024</v>
      </c>
      <c r="B293" s="879"/>
      <c r="C293" s="879"/>
      <c r="D293" s="879"/>
      <c r="E293" s="879"/>
      <c r="F293" s="879"/>
      <c r="G293" s="880"/>
      <c r="H293" s="880"/>
      <c r="I293" s="880"/>
      <c r="J293" s="880"/>
      <c r="K293" s="880"/>
      <c r="L293" s="880"/>
      <c r="M293" s="880"/>
    </row>
    <row r="294" spans="1:13" s="882" customFormat="1" ht="12" customHeight="1" x14ac:dyDescent="0.2">
      <c r="A294" s="879" t="s">
        <v>1053</v>
      </c>
      <c r="B294" s="879"/>
      <c r="C294" s="879"/>
      <c r="D294" s="879"/>
      <c r="E294" s="879"/>
      <c r="F294" s="879"/>
      <c r="G294" s="880"/>
      <c r="H294" s="880"/>
      <c r="I294" s="880"/>
      <c r="J294" s="880"/>
      <c r="K294" s="880"/>
      <c r="L294" s="880"/>
      <c r="M294" s="880"/>
    </row>
    <row r="295" spans="1:13" s="882" customFormat="1" ht="12" customHeight="1" x14ac:dyDescent="0.2">
      <c r="A295" s="884" t="s">
        <v>1054</v>
      </c>
      <c r="B295" s="879"/>
      <c r="C295" s="879"/>
      <c r="D295" s="879"/>
      <c r="E295" s="879"/>
      <c r="F295" s="879"/>
      <c r="G295" s="880"/>
      <c r="H295" s="880"/>
      <c r="I295" s="880"/>
      <c r="J295" s="880"/>
      <c r="K295" s="880"/>
      <c r="L295" s="880"/>
      <c r="M295" s="880"/>
    </row>
    <row r="296" spans="1:13" s="882" customFormat="1" ht="12" customHeight="1" x14ac:dyDescent="0.2">
      <c r="A296" s="879" t="s">
        <v>1055</v>
      </c>
      <c r="B296" s="879"/>
      <c r="C296" s="879"/>
      <c r="D296" s="879"/>
      <c r="E296" s="879"/>
      <c r="F296" s="879"/>
      <c r="G296" s="880"/>
      <c r="H296" s="880"/>
      <c r="I296" s="880"/>
      <c r="J296" s="880"/>
      <c r="K296" s="880"/>
      <c r="L296" s="880"/>
      <c r="M296" s="880"/>
    </row>
    <row r="297" spans="1:13" s="882" customFormat="1" ht="12" customHeight="1" x14ac:dyDescent="0.2">
      <c r="A297" s="879" t="s">
        <v>1056</v>
      </c>
      <c r="B297" s="879"/>
      <c r="C297" s="879"/>
      <c r="D297" s="879"/>
      <c r="E297" s="879"/>
      <c r="F297" s="879"/>
      <c r="G297" s="880"/>
      <c r="H297" s="880"/>
      <c r="I297" s="880"/>
      <c r="J297" s="880"/>
      <c r="K297" s="880"/>
      <c r="L297" s="880"/>
      <c r="M297" s="880"/>
    </row>
    <row r="298" spans="1:13" s="882" customFormat="1" ht="12" customHeight="1" x14ac:dyDescent="0.2">
      <c r="A298" s="879" t="s">
        <v>1057</v>
      </c>
      <c r="B298" s="879"/>
      <c r="C298" s="879"/>
      <c r="D298" s="879"/>
      <c r="E298" s="879"/>
      <c r="F298" s="879"/>
      <c r="G298" s="880"/>
      <c r="H298" s="880"/>
      <c r="I298" s="880"/>
      <c r="J298" s="880"/>
      <c r="K298" s="880"/>
      <c r="L298" s="880"/>
      <c r="M298" s="880"/>
    </row>
    <row r="299" spans="1:13" s="882" customFormat="1" ht="12" customHeight="1" x14ac:dyDescent="0.2">
      <c r="A299" s="879" t="s">
        <v>1058</v>
      </c>
      <c r="B299" s="879"/>
      <c r="C299" s="879"/>
      <c r="D299" s="879"/>
      <c r="E299" s="879"/>
      <c r="F299" s="879"/>
      <c r="G299" s="880"/>
      <c r="H299" s="880"/>
      <c r="I299" s="880"/>
      <c r="J299" s="880"/>
      <c r="K299" s="880"/>
      <c r="L299" s="880"/>
      <c r="M299" s="880"/>
    </row>
    <row r="300" spans="1:13" s="882" customFormat="1" ht="12" customHeight="1" x14ac:dyDescent="0.2">
      <c r="A300" s="879" t="s">
        <v>1059</v>
      </c>
      <c r="B300" s="879"/>
      <c r="C300" s="879"/>
      <c r="D300" s="879"/>
      <c r="E300" s="879"/>
      <c r="F300" s="879"/>
      <c r="G300" s="880"/>
      <c r="H300" s="880"/>
      <c r="I300" s="880"/>
      <c r="J300" s="880"/>
      <c r="K300" s="880"/>
      <c r="L300" s="880"/>
      <c r="M300" s="880"/>
    </row>
    <row r="301" spans="1:13" s="882" customFormat="1" ht="12" customHeight="1" x14ac:dyDescent="0.2">
      <c r="A301" s="879"/>
      <c r="B301" s="879" t="s">
        <v>1060</v>
      </c>
      <c r="C301" s="879"/>
      <c r="D301" s="879"/>
      <c r="E301" s="879"/>
      <c r="F301" s="879"/>
      <c r="G301" s="880"/>
      <c r="H301" s="880"/>
      <c r="I301" s="880"/>
      <c r="J301" s="880"/>
      <c r="K301" s="880"/>
      <c r="L301" s="880"/>
      <c r="M301" s="880"/>
    </row>
    <row r="302" spans="1:13" s="882" customFormat="1" ht="12" customHeight="1" x14ac:dyDescent="0.2">
      <c r="A302" s="879" t="s">
        <v>1061</v>
      </c>
      <c r="B302" s="879"/>
      <c r="C302" s="879"/>
      <c r="D302" s="879"/>
      <c r="E302" s="879"/>
      <c r="F302" s="879"/>
      <c r="G302" s="880"/>
      <c r="H302" s="880"/>
      <c r="I302" s="880"/>
      <c r="J302" s="880"/>
      <c r="K302" s="880"/>
      <c r="L302" s="880"/>
      <c r="M302" s="880"/>
    </row>
    <row r="303" spans="1:13" s="882" customFormat="1" ht="12" customHeight="1" x14ac:dyDescent="0.2">
      <c r="A303" s="879" t="s">
        <v>1062</v>
      </c>
      <c r="B303" s="879"/>
      <c r="C303" s="879"/>
      <c r="D303" s="879"/>
      <c r="E303" s="879"/>
      <c r="F303" s="879"/>
      <c r="G303" s="880"/>
      <c r="H303" s="880"/>
      <c r="I303" s="880"/>
      <c r="J303" s="880"/>
      <c r="K303" s="880"/>
      <c r="L303" s="880"/>
      <c r="M303" s="880"/>
    </row>
    <row r="304" spans="1:13" s="882" customFormat="1" ht="12" customHeight="1" x14ac:dyDescent="0.2">
      <c r="A304" s="879" t="s">
        <v>1063</v>
      </c>
      <c r="B304" s="879"/>
      <c r="C304" s="879"/>
      <c r="D304" s="879"/>
      <c r="E304" s="879"/>
      <c r="F304" s="879"/>
      <c r="G304" s="880"/>
      <c r="H304" s="880"/>
      <c r="I304" s="880"/>
      <c r="J304" s="880"/>
      <c r="K304" s="880"/>
      <c r="L304" s="880"/>
      <c r="M304" s="880"/>
    </row>
    <row r="305" spans="1:13" s="882" customFormat="1" ht="12" customHeight="1" x14ac:dyDescent="0.2">
      <c r="A305" s="880"/>
      <c r="B305" s="880"/>
      <c r="C305" s="880"/>
      <c r="D305" s="880"/>
      <c r="E305" s="880"/>
      <c r="F305" s="880"/>
      <c r="G305" s="880"/>
      <c r="H305" s="880"/>
      <c r="I305" s="880"/>
      <c r="J305" s="880"/>
      <c r="K305" s="880"/>
      <c r="L305" s="880"/>
      <c r="M305" s="880"/>
    </row>
  </sheetData>
  <sheetProtection algorithmName="SHA-512" hashValue="jyNtlCbpAj6YmTDeGCl1Izf7JHGrfT0g5GeIrzZNP5dkHLdslBIqxJTeEJNdlidqQkf6KIfPTsQvWJ3QV3yBWg==" saltValue="EkHvT/z3PaPzvrveB36TDQ==" spinCount="100000" sheet="1" objects="1" scenarios="1"/>
  <mergeCells count="157">
    <mergeCell ref="A5:K5"/>
    <mergeCell ref="A7:B7"/>
    <mergeCell ref="A10:A11"/>
    <mergeCell ref="B10:B11"/>
    <mergeCell ref="C10:C11"/>
    <mergeCell ref="D10:E10"/>
    <mergeCell ref="F10:G10"/>
    <mergeCell ref="H10:I10"/>
    <mergeCell ref="J10:J11"/>
    <mergeCell ref="K10:K11"/>
    <mergeCell ref="A30:A35"/>
    <mergeCell ref="B30:B35"/>
    <mergeCell ref="K30:K35"/>
    <mergeCell ref="A36:A43"/>
    <mergeCell ref="B36:B43"/>
    <mergeCell ref="K36:K43"/>
    <mergeCell ref="A12:B12"/>
    <mergeCell ref="A13:A19"/>
    <mergeCell ref="B13:B19"/>
    <mergeCell ref="K13:K19"/>
    <mergeCell ref="A20:A28"/>
    <mergeCell ref="B20:B28"/>
    <mergeCell ref="K20:K28"/>
    <mergeCell ref="A60:A64"/>
    <mergeCell ref="B60:B64"/>
    <mergeCell ref="K60:K64"/>
    <mergeCell ref="A65:A69"/>
    <mergeCell ref="B65:B69"/>
    <mergeCell ref="K65:K69"/>
    <mergeCell ref="A44:A51"/>
    <mergeCell ref="B44:B51"/>
    <mergeCell ref="K44:K51"/>
    <mergeCell ref="A52:A58"/>
    <mergeCell ref="B52:B58"/>
    <mergeCell ref="K52:K58"/>
    <mergeCell ref="A79:A82"/>
    <mergeCell ref="B79:B82"/>
    <mergeCell ref="K79:K82"/>
    <mergeCell ref="A83:A87"/>
    <mergeCell ref="B83:B87"/>
    <mergeCell ref="K83:K87"/>
    <mergeCell ref="A70:A73"/>
    <mergeCell ref="B70:B73"/>
    <mergeCell ref="K70:K73"/>
    <mergeCell ref="A74:A78"/>
    <mergeCell ref="B74:B78"/>
    <mergeCell ref="K74:K78"/>
    <mergeCell ref="A96:A99"/>
    <mergeCell ref="B96:B99"/>
    <mergeCell ref="K96:K99"/>
    <mergeCell ref="A100:A105"/>
    <mergeCell ref="B100:B105"/>
    <mergeCell ref="K100:K105"/>
    <mergeCell ref="A89:A91"/>
    <mergeCell ref="B89:B91"/>
    <mergeCell ref="K89:K91"/>
    <mergeCell ref="A92:A95"/>
    <mergeCell ref="B92:B95"/>
    <mergeCell ref="K92:K95"/>
    <mergeCell ref="A115:A119"/>
    <mergeCell ref="B115:B119"/>
    <mergeCell ref="K115:K119"/>
    <mergeCell ref="A120:A123"/>
    <mergeCell ref="B120:B123"/>
    <mergeCell ref="K120:K123"/>
    <mergeCell ref="A106:A109"/>
    <mergeCell ref="B106:B109"/>
    <mergeCell ref="K106:K109"/>
    <mergeCell ref="A110:A114"/>
    <mergeCell ref="B110:B114"/>
    <mergeCell ref="K110:K114"/>
    <mergeCell ref="A134:A137"/>
    <mergeCell ref="B134:B137"/>
    <mergeCell ref="K134:K137"/>
    <mergeCell ref="A138:A141"/>
    <mergeCell ref="B138:B141"/>
    <mergeCell ref="K138:K141"/>
    <mergeCell ref="A124:A127"/>
    <mergeCell ref="B124:B127"/>
    <mergeCell ref="K124:K127"/>
    <mergeCell ref="A128:A132"/>
    <mergeCell ref="B128:B132"/>
    <mergeCell ref="K128:K132"/>
    <mergeCell ref="A150:A155"/>
    <mergeCell ref="B150:B155"/>
    <mergeCell ref="K150:K155"/>
    <mergeCell ref="A156:A157"/>
    <mergeCell ref="B156:B157"/>
    <mergeCell ref="K156:K157"/>
    <mergeCell ref="A142:A146"/>
    <mergeCell ref="B142:B146"/>
    <mergeCell ref="K142:K146"/>
    <mergeCell ref="A147:A148"/>
    <mergeCell ref="B147:B148"/>
    <mergeCell ref="K147:K148"/>
    <mergeCell ref="A163:A164"/>
    <mergeCell ref="B163:B164"/>
    <mergeCell ref="K163:K164"/>
    <mergeCell ref="A166:A167"/>
    <mergeCell ref="B166:B167"/>
    <mergeCell ref="K166:K167"/>
    <mergeCell ref="A158:A159"/>
    <mergeCell ref="B158:B159"/>
    <mergeCell ref="K158:K159"/>
    <mergeCell ref="A160:A162"/>
    <mergeCell ref="B160:B162"/>
    <mergeCell ref="K160:K162"/>
    <mergeCell ref="A181:A184"/>
    <mergeCell ref="B181:B184"/>
    <mergeCell ref="K181:K184"/>
    <mergeCell ref="A185:A186"/>
    <mergeCell ref="B185:B186"/>
    <mergeCell ref="K185:K186"/>
    <mergeCell ref="A168:A174"/>
    <mergeCell ref="B168:B174"/>
    <mergeCell ref="K168:K174"/>
    <mergeCell ref="A175:A180"/>
    <mergeCell ref="B175:B180"/>
    <mergeCell ref="K175:K180"/>
    <mergeCell ref="A191:A195"/>
    <mergeCell ref="B191:B195"/>
    <mergeCell ref="K191:K195"/>
    <mergeCell ref="A196:A202"/>
    <mergeCell ref="B196:B202"/>
    <mergeCell ref="K196:K202"/>
    <mergeCell ref="A187:A188"/>
    <mergeCell ref="B187:B188"/>
    <mergeCell ref="K187:K188"/>
    <mergeCell ref="A189:A190"/>
    <mergeCell ref="B189:B190"/>
    <mergeCell ref="K189:K190"/>
    <mergeCell ref="A218:A223"/>
    <mergeCell ref="B218:B223"/>
    <mergeCell ref="K218:K223"/>
    <mergeCell ref="A224:A228"/>
    <mergeCell ref="B224:B228"/>
    <mergeCell ref="K224:K228"/>
    <mergeCell ref="A204:A212"/>
    <mergeCell ref="B204:B212"/>
    <mergeCell ref="K204:K212"/>
    <mergeCell ref="A213:A217"/>
    <mergeCell ref="B213:B217"/>
    <mergeCell ref="K213:K217"/>
    <mergeCell ref="A252:L252"/>
    <mergeCell ref="A256:L256"/>
    <mergeCell ref="A238:A242"/>
    <mergeCell ref="B238:B242"/>
    <mergeCell ref="K238:K242"/>
    <mergeCell ref="A246:L246"/>
    <mergeCell ref="A248:L248"/>
    <mergeCell ref="A251:M251"/>
    <mergeCell ref="A229:A230"/>
    <mergeCell ref="B229:B230"/>
    <mergeCell ref="K229:K230"/>
    <mergeCell ref="A235:A237"/>
    <mergeCell ref="B235:B237"/>
    <mergeCell ref="K235:K23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33.pielikums Jūrmalas pilsētas domes
2018.gada 15.marta saistošajiem noteikumiem Nr.11
(protokols Nr.4, 28.punkts)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189"/>
  <sheetViews>
    <sheetView view="pageLayout" zoomScaleNormal="100" workbookViewId="0">
      <selection activeCell="O8" sqref="O8"/>
    </sheetView>
  </sheetViews>
  <sheetFormatPr defaultColWidth="9.140625" defaultRowHeight="12" outlineLevelCol="1" x14ac:dyDescent="0.2"/>
  <cols>
    <col min="1" max="1" width="4" style="482" customWidth="1"/>
    <col min="2" max="2" width="26.5703125" style="482" customWidth="1"/>
    <col min="3" max="3" width="10" style="482" customWidth="1"/>
    <col min="4" max="4" width="10.7109375" style="482" hidden="1" customWidth="1" outlineLevel="1"/>
    <col min="5" max="5" width="9.5703125" style="482" hidden="1" customWidth="1" outlineLevel="1"/>
    <col min="6" max="6" width="10.85546875" style="482" hidden="1" customWidth="1" outlineLevel="1"/>
    <col min="7" max="7" width="9.5703125" style="482" hidden="1" customWidth="1" outlineLevel="1"/>
    <col min="8" max="8" width="11.42578125" style="482" customWidth="1" collapsed="1"/>
    <col min="9" max="9" width="9.5703125" style="482" customWidth="1"/>
    <col min="10" max="10" width="29.140625" style="482" hidden="1" customWidth="1" outlineLevel="1"/>
    <col min="11" max="11" width="17.7109375" style="482" customWidth="1" collapsed="1"/>
    <col min="12" max="16384" width="9.140625" style="482"/>
  </cols>
  <sheetData>
    <row r="1" spans="1:11" x14ac:dyDescent="0.2">
      <c r="K1" s="816" t="s">
        <v>1064</v>
      </c>
    </row>
    <row r="2" spans="1:11" x14ac:dyDescent="0.2">
      <c r="K2" s="816" t="s">
        <v>398</v>
      </c>
    </row>
    <row r="3" spans="1:11" ht="8.25" customHeight="1" x14ac:dyDescent="0.2">
      <c r="K3" s="816"/>
    </row>
    <row r="4" spans="1:11" ht="12.75" customHeight="1" x14ac:dyDescent="0.2">
      <c r="A4" s="885" t="s">
        <v>1065</v>
      </c>
      <c r="B4" s="886"/>
      <c r="C4" s="1182"/>
      <c r="D4" s="1182"/>
      <c r="E4" s="1182"/>
      <c r="F4" s="887"/>
      <c r="G4" s="887"/>
      <c r="H4" s="887"/>
      <c r="I4" s="887"/>
      <c r="J4" s="887"/>
    </row>
    <row r="5" spans="1:11" ht="12.75" customHeight="1" x14ac:dyDescent="0.2">
      <c r="A5" s="885" t="s">
        <v>1066</v>
      </c>
      <c r="B5" s="886"/>
      <c r="C5" s="1183"/>
      <c r="D5" s="1183"/>
      <c r="E5" s="1183"/>
      <c r="F5" s="888"/>
      <c r="G5" s="888"/>
      <c r="H5" s="888"/>
      <c r="I5" s="888"/>
      <c r="J5" s="888"/>
    </row>
    <row r="6" spans="1:11" ht="15.75" x14ac:dyDescent="0.25">
      <c r="A6" s="1184" t="s">
        <v>1067</v>
      </c>
      <c r="B6" s="1184"/>
      <c r="C6" s="1184"/>
      <c r="D6" s="1184"/>
      <c r="E6" s="1184"/>
      <c r="F6" s="1184"/>
      <c r="G6" s="1184"/>
      <c r="H6" s="1184"/>
      <c r="I6" s="1184"/>
      <c r="J6" s="1184"/>
      <c r="K6" s="1184"/>
    </row>
    <row r="7" spans="1:11" ht="7.5" customHeight="1" x14ac:dyDescent="0.25">
      <c r="A7" s="889"/>
      <c r="B7" s="889"/>
      <c r="C7" s="889"/>
      <c r="D7" s="889"/>
      <c r="E7" s="889"/>
      <c r="F7" s="889"/>
      <c r="G7" s="889"/>
      <c r="H7" s="889"/>
      <c r="I7" s="889"/>
      <c r="J7" s="889"/>
      <c r="K7" s="889"/>
    </row>
    <row r="8" spans="1:11" ht="12.75" customHeight="1" x14ac:dyDescent="0.25">
      <c r="A8" s="1158" t="s">
        <v>453</v>
      </c>
      <c r="B8" s="1158"/>
      <c r="C8" s="890" t="s">
        <v>1068</v>
      </c>
      <c r="D8" s="891"/>
      <c r="E8" s="891"/>
      <c r="F8" s="887"/>
      <c r="G8" s="887"/>
      <c r="H8" s="887"/>
      <c r="I8" s="887"/>
      <c r="J8" s="887"/>
    </row>
    <row r="9" spans="1:11" ht="12.75" customHeight="1" x14ac:dyDescent="0.2">
      <c r="A9" s="885" t="s">
        <v>455</v>
      </c>
      <c r="B9" s="885"/>
      <c r="C9" s="892" t="s">
        <v>658</v>
      </c>
      <c r="D9" s="892"/>
      <c r="E9" s="892"/>
      <c r="F9" s="887"/>
      <c r="G9" s="887"/>
      <c r="H9" s="887"/>
      <c r="I9" s="887"/>
      <c r="J9" s="887"/>
    </row>
    <row r="10" spans="1:11" ht="12.75" customHeight="1" x14ac:dyDescent="0.2">
      <c r="A10" s="893" t="s">
        <v>456</v>
      </c>
      <c r="B10" s="893"/>
      <c r="C10" s="894" t="s">
        <v>323</v>
      </c>
      <c r="D10" s="895"/>
      <c r="E10" s="895"/>
      <c r="F10" s="896"/>
      <c r="G10" s="896"/>
      <c r="H10" s="896"/>
      <c r="I10" s="896"/>
      <c r="J10" s="896"/>
    </row>
    <row r="11" spans="1:11" ht="24" customHeight="1" x14ac:dyDescent="0.2">
      <c r="A11" s="1022" t="s">
        <v>403</v>
      </c>
      <c r="B11" s="1022" t="s">
        <v>404</v>
      </c>
      <c r="C11" s="1022" t="s">
        <v>405</v>
      </c>
      <c r="D11" s="1026" t="s">
        <v>406</v>
      </c>
      <c r="E11" s="1027"/>
      <c r="F11" s="1026" t="s">
        <v>407</v>
      </c>
      <c r="G11" s="1027"/>
      <c r="H11" s="1026" t="s">
        <v>408</v>
      </c>
      <c r="I11" s="1027"/>
      <c r="J11" s="1022" t="s">
        <v>318</v>
      </c>
      <c r="K11" s="1022" t="s">
        <v>409</v>
      </c>
    </row>
    <row r="12" spans="1:11" ht="24" x14ac:dyDescent="0.2">
      <c r="A12" s="1181"/>
      <c r="B12" s="1181"/>
      <c r="C12" s="1181"/>
      <c r="D12" s="737" t="s">
        <v>457</v>
      </c>
      <c r="E12" s="737" t="s">
        <v>410</v>
      </c>
      <c r="F12" s="737" t="s">
        <v>457</v>
      </c>
      <c r="G12" s="737" t="s">
        <v>410</v>
      </c>
      <c r="H12" s="737" t="s">
        <v>457</v>
      </c>
      <c r="I12" s="737" t="s">
        <v>410</v>
      </c>
      <c r="J12" s="1181"/>
      <c r="K12" s="1181"/>
    </row>
    <row r="13" spans="1:11" x14ac:dyDescent="0.2">
      <c r="A13" s="1159" t="s">
        <v>854</v>
      </c>
      <c r="B13" s="1159"/>
      <c r="C13" s="523"/>
      <c r="D13" s="897">
        <f>D14+D20</f>
        <v>2653</v>
      </c>
      <c r="E13" s="897">
        <f>E14+E20</f>
        <v>568</v>
      </c>
      <c r="F13" s="523"/>
      <c r="G13" s="523"/>
      <c r="H13" s="897">
        <f>H14+H20</f>
        <v>2653</v>
      </c>
      <c r="I13" s="897">
        <f>I14+I20</f>
        <v>568</v>
      </c>
      <c r="J13" s="523"/>
      <c r="K13" s="523"/>
    </row>
    <row r="14" spans="1:11" ht="13.15" customHeight="1" x14ac:dyDescent="0.2">
      <c r="A14" s="1153">
        <v>3</v>
      </c>
      <c r="B14" s="1154" t="s">
        <v>1069</v>
      </c>
      <c r="C14" s="898"/>
      <c r="D14" s="899">
        <f>SUM(D15:D19)</f>
        <v>898</v>
      </c>
      <c r="E14" s="899">
        <f>E15+E16+E17+E18+E19</f>
        <v>568</v>
      </c>
      <c r="F14" s="899">
        <f>F15+F17+F18+F19</f>
        <v>0</v>
      </c>
      <c r="G14" s="899">
        <f>SUM(G15:G39)</f>
        <v>0</v>
      </c>
      <c r="H14" s="899">
        <f>SUM(H15:H19)</f>
        <v>898</v>
      </c>
      <c r="I14" s="899">
        <f>SUM(I15:I19)</f>
        <v>568</v>
      </c>
      <c r="J14" s="899"/>
      <c r="K14" s="1163" t="s">
        <v>1070</v>
      </c>
    </row>
    <row r="15" spans="1:11" ht="13.15" customHeight="1" x14ac:dyDescent="0.2">
      <c r="A15" s="1153"/>
      <c r="B15" s="1154"/>
      <c r="C15" s="900">
        <v>1150</v>
      </c>
      <c r="D15" s="901">
        <v>855</v>
      </c>
      <c r="E15" s="902">
        <v>404</v>
      </c>
      <c r="F15" s="902"/>
      <c r="G15" s="902"/>
      <c r="H15" s="902">
        <f>D15+F15</f>
        <v>855</v>
      </c>
      <c r="I15" s="902">
        <f>E15+G15</f>
        <v>404</v>
      </c>
      <c r="J15" s="902"/>
      <c r="K15" s="1164"/>
    </row>
    <row r="16" spans="1:11" ht="13.15" customHeight="1" x14ac:dyDescent="0.2">
      <c r="A16" s="1153"/>
      <c r="B16" s="1154"/>
      <c r="C16" s="900">
        <v>1210</v>
      </c>
      <c r="D16" s="901">
        <v>43</v>
      </c>
      <c r="E16" s="902">
        <v>20</v>
      </c>
      <c r="F16" s="902"/>
      <c r="G16" s="902"/>
      <c r="H16" s="902">
        <f>D16+F16</f>
        <v>43</v>
      </c>
      <c r="I16" s="902">
        <f>E16+G16</f>
        <v>20</v>
      </c>
      <c r="J16" s="902"/>
      <c r="K16" s="1164"/>
    </row>
    <row r="17" spans="1:11" ht="13.15" customHeight="1" x14ac:dyDescent="0.2">
      <c r="A17" s="1153"/>
      <c r="B17" s="1154"/>
      <c r="C17" s="900">
        <v>2239</v>
      </c>
      <c r="D17" s="901"/>
      <c r="E17" s="902">
        <v>21</v>
      </c>
      <c r="F17" s="902"/>
      <c r="G17" s="902"/>
      <c r="H17" s="902">
        <f t="shared" ref="H17:I19" si="0">D17+F17</f>
        <v>0</v>
      </c>
      <c r="I17" s="902">
        <f t="shared" si="0"/>
        <v>21</v>
      </c>
      <c r="J17" s="902"/>
      <c r="K17" s="1164"/>
    </row>
    <row r="18" spans="1:11" ht="13.15" customHeight="1" x14ac:dyDescent="0.2">
      <c r="A18" s="1153"/>
      <c r="B18" s="1154"/>
      <c r="C18" s="900">
        <v>2314</v>
      </c>
      <c r="D18" s="901"/>
      <c r="E18" s="902">
        <v>48</v>
      </c>
      <c r="F18" s="902"/>
      <c r="G18" s="902"/>
      <c r="H18" s="902">
        <f t="shared" si="0"/>
        <v>0</v>
      </c>
      <c r="I18" s="902">
        <f t="shared" si="0"/>
        <v>48</v>
      </c>
      <c r="J18" s="902"/>
      <c r="K18" s="1164"/>
    </row>
    <row r="19" spans="1:11" x14ac:dyDescent="0.2">
      <c r="A19" s="1153"/>
      <c r="B19" s="1154"/>
      <c r="C19" s="900">
        <v>2352</v>
      </c>
      <c r="D19" s="901"/>
      <c r="E19" s="902">
        <v>75</v>
      </c>
      <c r="F19" s="902"/>
      <c r="G19" s="902"/>
      <c r="H19" s="902">
        <f t="shared" si="0"/>
        <v>0</v>
      </c>
      <c r="I19" s="902">
        <f t="shared" si="0"/>
        <v>75</v>
      </c>
      <c r="J19" s="902"/>
      <c r="K19" s="1165"/>
    </row>
    <row r="20" spans="1:11" ht="13.15" customHeight="1" x14ac:dyDescent="0.2">
      <c r="A20" s="1153">
        <v>4</v>
      </c>
      <c r="B20" s="1154" t="s">
        <v>1071</v>
      </c>
      <c r="C20" s="903"/>
      <c r="D20" s="899">
        <f>SUM(D21:D26)</f>
        <v>1755</v>
      </c>
      <c r="E20" s="899">
        <f>E21+E22+E23+E24+E25+E26</f>
        <v>0</v>
      </c>
      <c r="F20" s="899">
        <f>F21+F23+F24+F25+F26</f>
        <v>0</v>
      </c>
      <c r="G20" s="899">
        <f>SUM(G21:G46)</f>
        <v>0</v>
      </c>
      <c r="H20" s="899">
        <f>SUM(H21:H26)</f>
        <v>1755</v>
      </c>
      <c r="I20" s="899">
        <f>I21+I23+I24</f>
        <v>0</v>
      </c>
      <c r="J20" s="899"/>
      <c r="K20" s="1163" t="s">
        <v>1072</v>
      </c>
    </row>
    <row r="21" spans="1:11" ht="12" customHeight="1" x14ac:dyDescent="0.2">
      <c r="A21" s="1153"/>
      <c r="B21" s="1154"/>
      <c r="C21" s="900">
        <v>1150</v>
      </c>
      <c r="D21" s="901">
        <v>952</v>
      </c>
      <c r="E21" s="902"/>
      <c r="F21" s="902"/>
      <c r="G21" s="902"/>
      <c r="H21" s="902">
        <f>D21+F21</f>
        <v>952</v>
      </c>
      <c r="I21" s="902">
        <f>E21+G21</f>
        <v>0</v>
      </c>
      <c r="J21" s="902"/>
      <c r="K21" s="1164"/>
    </row>
    <row r="22" spans="1:11" x14ac:dyDescent="0.2">
      <c r="A22" s="1153"/>
      <c r="B22" s="1154"/>
      <c r="C22" s="900">
        <v>1210</v>
      </c>
      <c r="D22" s="901">
        <v>48</v>
      </c>
      <c r="E22" s="902"/>
      <c r="F22" s="902"/>
      <c r="G22" s="902"/>
      <c r="H22" s="902">
        <f>D22+F22</f>
        <v>48</v>
      </c>
      <c r="I22" s="902">
        <f>E22+G22</f>
        <v>0</v>
      </c>
      <c r="J22" s="902"/>
      <c r="K22" s="1164"/>
    </row>
    <row r="23" spans="1:11" ht="13.15" customHeight="1" x14ac:dyDescent="0.2">
      <c r="A23" s="1153"/>
      <c r="B23" s="1154"/>
      <c r="C23" s="900">
        <v>2264</v>
      </c>
      <c r="D23" s="901">
        <v>180</v>
      </c>
      <c r="E23" s="902"/>
      <c r="F23" s="902"/>
      <c r="G23" s="902"/>
      <c r="H23" s="902">
        <f t="shared" ref="H23:I26" si="1">D23+F23</f>
        <v>180</v>
      </c>
      <c r="I23" s="902">
        <f t="shared" si="1"/>
        <v>0</v>
      </c>
      <c r="J23" s="902"/>
      <c r="K23" s="1164"/>
    </row>
    <row r="24" spans="1:11" ht="13.15" customHeight="1" x14ac:dyDescent="0.2">
      <c r="A24" s="1153"/>
      <c r="B24" s="1154"/>
      <c r="C24" s="900">
        <v>2279</v>
      </c>
      <c r="D24" s="901">
        <v>45</v>
      </c>
      <c r="E24" s="902"/>
      <c r="F24" s="902"/>
      <c r="G24" s="902"/>
      <c r="H24" s="902">
        <f t="shared" si="1"/>
        <v>45</v>
      </c>
      <c r="I24" s="902">
        <f t="shared" si="1"/>
        <v>0</v>
      </c>
      <c r="J24" s="902"/>
      <c r="K24" s="1164"/>
    </row>
    <row r="25" spans="1:11" ht="13.15" customHeight="1" x14ac:dyDescent="0.2">
      <c r="A25" s="1153"/>
      <c r="B25" s="1154"/>
      <c r="C25" s="900">
        <v>2314</v>
      </c>
      <c r="D25" s="901">
        <v>340</v>
      </c>
      <c r="E25" s="902"/>
      <c r="F25" s="902"/>
      <c r="G25" s="902"/>
      <c r="H25" s="902">
        <f t="shared" si="1"/>
        <v>340</v>
      </c>
      <c r="I25" s="902">
        <f t="shared" si="1"/>
        <v>0</v>
      </c>
      <c r="J25" s="902"/>
      <c r="K25" s="1164"/>
    </row>
    <row r="26" spans="1:11" ht="13.15" customHeight="1" x14ac:dyDescent="0.2">
      <c r="A26" s="1153"/>
      <c r="B26" s="1154"/>
      <c r="C26" s="900">
        <v>2352</v>
      </c>
      <c r="D26" s="901">
        <v>190</v>
      </c>
      <c r="E26" s="902"/>
      <c r="F26" s="902"/>
      <c r="G26" s="902"/>
      <c r="H26" s="902">
        <f t="shared" si="1"/>
        <v>190</v>
      </c>
      <c r="I26" s="902">
        <f t="shared" si="1"/>
        <v>0</v>
      </c>
      <c r="J26" s="902"/>
      <c r="K26" s="1165"/>
    </row>
    <row r="27" spans="1:11" ht="7.5" customHeight="1" x14ac:dyDescent="0.2">
      <c r="A27" s="904"/>
      <c r="B27" s="904"/>
      <c r="C27" s="905"/>
      <c r="D27" s="906"/>
      <c r="E27" s="907"/>
      <c r="F27" s="907"/>
      <c r="G27" s="907"/>
      <c r="H27" s="907"/>
      <c r="I27" s="907"/>
      <c r="J27" s="907"/>
      <c r="K27" s="908"/>
    </row>
    <row r="28" spans="1:11" ht="12.75" customHeight="1" x14ac:dyDescent="0.25">
      <c r="A28" s="1158" t="s">
        <v>453</v>
      </c>
      <c r="B28" s="1158"/>
      <c r="C28" s="909" t="s">
        <v>1073</v>
      </c>
      <c r="D28" s="891"/>
      <c r="E28" s="891"/>
      <c r="F28" s="887"/>
      <c r="G28" s="887"/>
      <c r="H28" s="887"/>
      <c r="I28" s="887"/>
      <c r="J28" s="887"/>
    </row>
    <row r="29" spans="1:11" ht="12.75" customHeight="1" x14ac:dyDescent="0.2">
      <c r="A29" s="885" t="s">
        <v>455</v>
      </c>
      <c r="B29" s="885"/>
      <c r="C29" s="892" t="s">
        <v>658</v>
      </c>
      <c r="D29" s="892"/>
      <c r="E29" s="892"/>
      <c r="F29" s="887"/>
      <c r="G29" s="887"/>
      <c r="H29" s="887"/>
      <c r="I29" s="887"/>
      <c r="J29" s="887"/>
    </row>
    <row r="30" spans="1:11" ht="12.75" customHeight="1" x14ac:dyDescent="0.2">
      <c r="A30" s="893" t="s">
        <v>456</v>
      </c>
      <c r="B30" s="893"/>
      <c r="C30" s="894" t="s">
        <v>323</v>
      </c>
      <c r="D30" s="895"/>
      <c r="E30" s="895"/>
      <c r="F30" s="896"/>
      <c r="G30" s="896"/>
      <c r="H30" s="896"/>
      <c r="I30" s="896"/>
      <c r="J30" s="896"/>
    </row>
    <row r="31" spans="1:11" ht="25.5" customHeight="1" x14ac:dyDescent="0.2">
      <c r="A31" s="1162" t="s">
        <v>403</v>
      </c>
      <c r="B31" s="1162" t="s">
        <v>404</v>
      </c>
      <c r="C31" s="1162" t="s">
        <v>405</v>
      </c>
      <c r="D31" s="1162" t="s">
        <v>406</v>
      </c>
      <c r="E31" s="1162"/>
      <c r="F31" s="1162" t="s">
        <v>407</v>
      </c>
      <c r="G31" s="1162"/>
      <c r="H31" s="1162" t="s">
        <v>408</v>
      </c>
      <c r="I31" s="1162"/>
      <c r="J31" s="1162" t="s">
        <v>318</v>
      </c>
      <c r="K31" s="1162" t="s">
        <v>409</v>
      </c>
    </row>
    <row r="32" spans="1:11" ht="24" x14ac:dyDescent="0.2">
      <c r="A32" s="1162"/>
      <c r="B32" s="1162"/>
      <c r="C32" s="1162"/>
      <c r="D32" s="523" t="s">
        <v>457</v>
      </c>
      <c r="E32" s="523" t="s">
        <v>410</v>
      </c>
      <c r="F32" s="523" t="s">
        <v>457</v>
      </c>
      <c r="G32" s="523" t="s">
        <v>410</v>
      </c>
      <c r="H32" s="523" t="s">
        <v>457</v>
      </c>
      <c r="I32" s="523" t="s">
        <v>410</v>
      </c>
      <c r="J32" s="1162"/>
      <c r="K32" s="1162"/>
    </row>
    <row r="33" spans="1:11" x14ac:dyDescent="0.2">
      <c r="A33" s="1159" t="s">
        <v>854</v>
      </c>
      <c r="B33" s="1159"/>
      <c r="C33" s="523"/>
      <c r="D33" s="897">
        <f>D34+D41+D47+D52+D57+D62+D66+D70</f>
        <v>4680</v>
      </c>
      <c r="E33" s="897">
        <f>E34+E41+E47+E52+E57+E62+E66</f>
        <v>0</v>
      </c>
      <c r="F33" s="910">
        <f>F34+F41+F47+F52+F57+F62+F66</f>
        <v>0</v>
      </c>
      <c r="G33" s="897">
        <f>G34+G41+G47+G52+G57+G62+G66</f>
        <v>0</v>
      </c>
      <c r="H33" s="897">
        <f>H34+H41+H47+H52+H57+H62+H66+H70</f>
        <v>4680</v>
      </c>
      <c r="I33" s="897">
        <f>I34+I41+I47+I52+I57+I62+I66+I70</f>
        <v>0</v>
      </c>
      <c r="J33" s="523"/>
      <c r="K33" s="523"/>
    </row>
    <row r="34" spans="1:11" ht="13.15" customHeight="1" x14ac:dyDescent="0.2">
      <c r="A34" s="1153">
        <v>1</v>
      </c>
      <c r="B34" s="1154" t="s">
        <v>878</v>
      </c>
      <c r="C34" s="903"/>
      <c r="D34" s="899">
        <f>SUM(D35:D40)</f>
        <v>1080</v>
      </c>
      <c r="E34" s="899">
        <f>SUM(E35:E40)</f>
        <v>0</v>
      </c>
      <c r="F34" s="899">
        <f>SUM(F35:F40)</f>
        <v>0</v>
      </c>
      <c r="G34" s="899">
        <f>SUM(G35:G75)</f>
        <v>0</v>
      </c>
      <c r="H34" s="899">
        <f>SUM(H35:H40)</f>
        <v>1080</v>
      </c>
      <c r="I34" s="899">
        <f>SUM(I35:I40)</f>
        <v>0</v>
      </c>
      <c r="J34" s="899"/>
      <c r="K34" s="1155" t="s">
        <v>1074</v>
      </c>
    </row>
    <row r="35" spans="1:11" ht="13.15" customHeight="1" x14ac:dyDescent="0.2">
      <c r="A35" s="1153"/>
      <c r="B35" s="1154"/>
      <c r="C35" s="900">
        <v>1150</v>
      </c>
      <c r="D35" s="901">
        <v>628</v>
      </c>
      <c r="E35" s="902"/>
      <c r="F35" s="902"/>
      <c r="G35" s="902"/>
      <c r="H35" s="902">
        <f>D35+F35</f>
        <v>628</v>
      </c>
      <c r="I35" s="902">
        <f>E35+G35</f>
        <v>0</v>
      </c>
      <c r="J35" s="902"/>
      <c r="K35" s="1156"/>
    </row>
    <row r="36" spans="1:11" ht="13.15" customHeight="1" x14ac:dyDescent="0.2">
      <c r="A36" s="1153"/>
      <c r="B36" s="1154"/>
      <c r="C36" s="900">
        <v>1210</v>
      </c>
      <c r="D36" s="901">
        <v>32</v>
      </c>
      <c r="E36" s="902"/>
      <c r="F36" s="902"/>
      <c r="G36" s="902"/>
      <c r="H36" s="902">
        <f>D36+F36</f>
        <v>32</v>
      </c>
      <c r="I36" s="902">
        <f>E36+G36</f>
        <v>0</v>
      </c>
      <c r="J36" s="902"/>
      <c r="K36" s="1156"/>
    </row>
    <row r="37" spans="1:11" ht="13.15" customHeight="1" x14ac:dyDescent="0.2">
      <c r="A37" s="1153"/>
      <c r="B37" s="1154"/>
      <c r="C37" s="900">
        <v>2264</v>
      </c>
      <c r="D37" s="901">
        <v>50</v>
      </c>
      <c r="E37" s="902"/>
      <c r="F37" s="902"/>
      <c r="G37" s="902"/>
      <c r="H37" s="902">
        <f t="shared" ref="H37:I40" si="2">D37+F37</f>
        <v>50</v>
      </c>
      <c r="I37" s="902">
        <f t="shared" si="2"/>
        <v>0</v>
      </c>
      <c r="J37" s="902"/>
      <c r="K37" s="1156"/>
    </row>
    <row r="38" spans="1:11" ht="13.15" customHeight="1" x14ac:dyDescent="0.2">
      <c r="A38" s="1153"/>
      <c r="B38" s="1154"/>
      <c r="C38" s="900">
        <v>2269</v>
      </c>
      <c r="D38" s="901">
        <v>100</v>
      </c>
      <c r="E38" s="902"/>
      <c r="F38" s="902"/>
      <c r="G38" s="902"/>
      <c r="H38" s="902">
        <f t="shared" si="2"/>
        <v>100</v>
      </c>
      <c r="I38" s="902">
        <f t="shared" si="2"/>
        <v>0</v>
      </c>
      <c r="J38" s="902"/>
      <c r="K38" s="1156"/>
    </row>
    <row r="39" spans="1:11" ht="13.15" customHeight="1" x14ac:dyDescent="0.2">
      <c r="A39" s="1153"/>
      <c r="B39" s="1154"/>
      <c r="C39" s="900">
        <v>2231</v>
      </c>
      <c r="D39" s="901">
        <v>100</v>
      </c>
      <c r="E39" s="902"/>
      <c r="F39" s="902"/>
      <c r="G39" s="902"/>
      <c r="H39" s="902">
        <f t="shared" si="2"/>
        <v>100</v>
      </c>
      <c r="I39" s="902">
        <f t="shared" si="2"/>
        <v>0</v>
      </c>
      <c r="J39" s="902"/>
      <c r="K39" s="1156"/>
    </row>
    <row r="40" spans="1:11" ht="13.15" customHeight="1" x14ac:dyDescent="0.2">
      <c r="A40" s="1153"/>
      <c r="B40" s="1154"/>
      <c r="C40" s="900">
        <v>2314</v>
      </c>
      <c r="D40" s="901">
        <v>170</v>
      </c>
      <c r="E40" s="902"/>
      <c r="F40" s="902"/>
      <c r="G40" s="902"/>
      <c r="H40" s="902">
        <f t="shared" si="2"/>
        <v>170</v>
      </c>
      <c r="I40" s="902">
        <f t="shared" si="2"/>
        <v>0</v>
      </c>
      <c r="J40" s="902"/>
      <c r="K40" s="1157"/>
    </row>
    <row r="41" spans="1:11" ht="13.15" customHeight="1" x14ac:dyDescent="0.2">
      <c r="A41" s="1153">
        <v>2</v>
      </c>
      <c r="B41" s="1154" t="s">
        <v>1075</v>
      </c>
      <c r="C41" s="903"/>
      <c r="D41" s="899">
        <f>SUM(D42:D46)</f>
        <v>100</v>
      </c>
      <c r="E41" s="899">
        <f>SUM(E42:E46)</f>
        <v>0</v>
      </c>
      <c r="F41" s="899">
        <f>SUM(F42:F46)</f>
        <v>0</v>
      </c>
      <c r="G41" s="899">
        <f>SUM(G42:G79)</f>
        <v>0</v>
      </c>
      <c r="H41" s="899">
        <f>SUM(H42:H46)</f>
        <v>100</v>
      </c>
      <c r="I41" s="899">
        <f>SUM(I42:I46)</f>
        <v>0</v>
      </c>
      <c r="J41" s="899"/>
      <c r="K41" s="1155" t="s">
        <v>1076</v>
      </c>
    </row>
    <row r="42" spans="1:11" ht="13.15" customHeight="1" x14ac:dyDescent="0.2">
      <c r="A42" s="1153"/>
      <c r="B42" s="1154"/>
      <c r="C42" s="1169">
        <v>2314</v>
      </c>
      <c r="D42" s="1172">
        <v>100</v>
      </c>
      <c r="E42" s="1175"/>
      <c r="F42" s="1175"/>
      <c r="G42" s="1175"/>
      <c r="H42" s="1178">
        <f>D42+F42</f>
        <v>100</v>
      </c>
      <c r="I42" s="1178">
        <f>E42+G42</f>
        <v>0</v>
      </c>
      <c r="J42" s="1166"/>
      <c r="K42" s="1156"/>
    </row>
    <row r="43" spans="1:11" ht="38.450000000000003" customHeight="1" x14ac:dyDescent="0.2">
      <c r="A43" s="1153"/>
      <c r="B43" s="1154"/>
      <c r="C43" s="1170"/>
      <c r="D43" s="1173"/>
      <c r="E43" s="1176"/>
      <c r="F43" s="1176"/>
      <c r="G43" s="1176"/>
      <c r="H43" s="1179"/>
      <c r="I43" s="1179"/>
      <c r="J43" s="1167"/>
      <c r="K43" s="1156"/>
    </row>
    <row r="44" spans="1:11" ht="13.15" hidden="1" customHeight="1" x14ac:dyDescent="0.2">
      <c r="A44" s="1153"/>
      <c r="B44" s="1154"/>
      <c r="C44" s="1170"/>
      <c r="D44" s="1173"/>
      <c r="E44" s="1176"/>
      <c r="F44" s="1176"/>
      <c r="G44" s="1176"/>
      <c r="H44" s="1179"/>
      <c r="I44" s="1179"/>
      <c r="J44" s="1167"/>
      <c r="K44" s="911"/>
    </row>
    <row r="45" spans="1:11" ht="13.15" hidden="1" customHeight="1" x14ac:dyDescent="0.2">
      <c r="A45" s="1153"/>
      <c r="B45" s="1154"/>
      <c r="C45" s="1170"/>
      <c r="D45" s="1173"/>
      <c r="E45" s="1176"/>
      <c r="F45" s="1176"/>
      <c r="G45" s="1176"/>
      <c r="H45" s="1179"/>
      <c r="I45" s="1179"/>
      <c r="J45" s="1167"/>
      <c r="K45" s="911"/>
    </row>
    <row r="46" spans="1:11" ht="13.15" hidden="1" customHeight="1" x14ac:dyDescent="0.2">
      <c r="A46" s="1153"/>
      <c r="B46" s="1154"/>
      <c r="C46" s="1171"/>
      <c r="D46" s="1174"/>
      <c r="E46" s="1177"/>
      <c r="F46" s="1177"/>
      <c r="G46" s="1177"/>
      <c r="H46" s="1180"/>
      <c r="I46" s="1180"/>
      <c r="J46" s="1168"/>
      <c r="K46" s="912"/>
    </row>
    <row r="47" spans="1:11" ht="13.15" customHeight="1" x14ac:dyDescent="0.2">
      <c r="A47" s="1153">
        <v>3</v>
      </c>
      <c r="B47" s="1154" t="s">
        <v>1077</v>
      </c>
      <c r="C47" s="903"/>
      <c r="D47" s="899">
        <f>SUM(D48:D51)</f>
        <v>510</v>
      </c>
      <c r="E47" s="899">
        <f>E48+E50+E51</f>
        <v>0</v>
      </c>
      <c r="F47" s="899">
        <f>F48+F50+F51</f>
        <v>0</v>
      </c>
      <c r="G47" s="899">
        <f>SUM(G48:G108)</f>
        <v>0</v>
      </c>
      <c r="H47" s="899">
        <f>SUM(H48:H51)</f>
        <v>510</v>
      </c>
      <c r="I47" s="899">
        <f>SUM(I48:I51)</f>
        <v>0</v>
      </c>
      <c r="J47" s="899"/>
      <c r="K47" s="1155" t="s">
        <v>1074</v>
      </c>
    </row>
    <row r="48" spans="1:11" ht="13.15" customHeight="1" x14ac:dyDescent="0.2">
      <c r="A48" s="1153"/>
      <c r="B48" s="1154"/>
      <c r="C48" s="900">
        <v>1150</v>
      </c>
      <c r="D48" s="901">
        <v>171</v>
      </c>
      <c r="E48" s="902"/>
      <c r="F48" s="902"/>
      <c r="G48" s="902"/>
      <c r="H48" s="902">
        <f>D48+F48</f>
        <v>171</v>
      </c>
      <c r="I48" s="902">
        <f>E48+G48</f>
        <v>0</v>
      </c>
      <c r="J48" s="902"/>
      <c r="K48" s="1156"/>
    </row>
    <row r="49" spans="1:11" ht="13.15" customHeight="1" x14ac:dyDescent="0.2">
      <c r="A49" s="1153"/>
      <c r="B49" s="1154"/>
      <c r="C49" s="900">
        <v>1210</v>
      </c>
      <c r="D49" s="901">
        <v>9</v>
      </c>
      <c r="E49" s="902"/>
      <c r="F49" s="902"/>
      <c r="G49" s="902"/>
      <c r="H49" s="902">
        <f>D49+F49</f>
        <v>9</v>
      </c>
      <c r="I49" s="902">
        <f>E49+G49</f>
        <v>0</v>
      </c>
      <c r="J49" s="902"/>
      <c r="K49" s="1156"/>
    </row>
    <row r="50" spans="1:11" ht="13.15" customHeight="1" x14ac:dyDescent="0.2">
      <c r="A50" s="1153"/>
      <c r="B50" s="1154"/>
      <c r="C50" s="900">
        <v>2231</v>
      </c>
      <c r="D50" s="901">
        <v>100</v>
      </c>
      <c r="E50" s="902"/>
      <c r="F50" s="902"/>
      <c r="G50" s="902"/>
      <c r="H50" s="902">
        <f t="shared" ref="H50:I51" si="3">D50+F50</f>
        <v>100</v>
      </c>
      <c r="I50" s="902">
        <f t="shared" si="3"/>
        <v>0</v>
      </c>
      <c r="J50" s="902"/>
      <c r="K50" s="1156"/>
    </row>
    <row r="51" spans="1:11" ht="13.15" customHeight="1" x14ac:dyDescent="0.2">
      <c r="A51" s="1153"/>
      <c r="B51" s="1154"/>
      <c r="C51" s="900">
        <v>2314</v>
      </c>
      <c r="D51" s="901">
        <v>230</v>
      </c>
      <c r="E51" s="902"/>
      <c r="F51" s="902"/>
      <c r="G51" s="902"/>
      <c r="H51" s="902">
        <f t="shared" si="3"/>
        <v>230</v>
      </c>
      <c r="I51" s="902">
        <f t="shared" si="3"/>
        <v>0</v>
      </c>
      <c r="J51" s="902"/>
      <c r="K51" s="1157"/>
    </row>
    <row r="52" spans="1:11" ht="13.15" customHeight="1" x14ac:dyDescent="0.2">
      <c r="A52" s="1153">
        <v>4</v>
      </c>
      <c r="B52" s="1154" t="s">
        <v>1078</v>
      </c>
      <c r="C52" s="903"/>
      <c r="D52" s="899">
        <f>SUM(D53:D56)</f>
        <v>500</v>
      </c>
      <c r="E52" s="899">
        <f>E53+E55+E56</f>
        <v>0</v>
      </c>
      <c r="F52" s="899">
        <f>F53+F55+F56</f>
        <v>0</v>
      </c>
      <c r="G52" s="899">
        <f>SUM(G53:G112)</f>
        <v>0</v>
      </c>
      <c r="H52" s="899">
        <f>SUM(H53:H56)</f>
        <v>500</v>
      </c>
      <c r="I52" s="899">
        <f>SUM(I53:I112)</f>
        <v>0</v>
      </c>
      <c r="J52" s="899"/>
      <c r="K52" s="1155" t="s">
        <v>1079</v>
      </c>
    </row>
    <row r="53" spans="1:11" ht="13.15" customHeight="1" x14ac:dyDescent="0.2">
      <c r="A53" s="1153"/>
      <c r="B53" s="1154"/>
      <c r="C53" s="900">
        <v>1150</v>
      </c>
      <c r="D53" s="901">
        <v>333</v>
      </c>
      <c r="E53" s="902"/>
      <c r="F53" s="902"/>
      <c r="G53" s="902"/>
      <c r="H53" s="902">
        <f>D53+F53</f>
        <v>333</v>
      </c>
      <c r="I53" s="902">
        <f>E53+G53</f>
        <v>0</v>
      </c>
      <c r="J53" s="902"/>
      <c r="K53" s="1156"/>
    </row>
    <row r="54" spans="1:11" ht="13.15" customHeight="1" x14ac:dyDescent="0.2">
      <c r="A54" s="1153"/>
      <c r="B54" s="1154"/>
      <c r="C54" s="900">
        <v>1210</v>
      </c>
      <c r="D54" s="901">
        <v>17</v>
      </c>
      <c r="E54" s="902"/>
      <c r="F54" s="902"/>
      <c r="G54" s="902"/>
      <c r="H54" s="902">
        <f>D54+F54</f>
        <v>17</v>
      </c>
      <c r="I54" s="902">
        <f>E54+G54</f>
        <v>0</v>
      </c>
      <c r="J54" s="902"/>
      <c r="K54" s="1156"/>
    </row>
    <row r="55" spans="1:11" ht="13.15" customHeight="1" x14ac:dyDescent="0.2">
      <c r="A55" s="1153"/>
      <c r="B55" s="1154"/>
      <c r="C55" s="900">
        <v>2269</v>
      </c>
      <c r="D55" s="901">
        <v>100</v>
      </c>
      <c r="E55" s="902"/>
      <c r="F55" s="902"/>
      <c r="G55" s="902"/>
      <c r="H55" s="902">
        <f t="shared" ref="H55:I56" si="4">D55+F55</f>
        <v>100</v>
      </c>
      <c r="I55" s="902">
        <f t="shared" si="4"/>
        <v>0</v>
      </c>
      <c r="J55" s="902"/>
      <c r="K55" s="1156"/>
    </row>
    <row r="56" spans="1:11" ht="13.15" customHeight="1" x14ac:dyDescent="0.2">
      <c r="A56" s="1153"/>
      <c r="B56" s="1154"/>
      <c r="C56" s="900">
        <v>2314</v>
      </c>
      <c r="D56" s="901">
        <v>50</v>
      </c>
      <c r="E56" s="902"/>
      <c r="F56" s="902"/>
      <c r="G56" s="902"/>
      <c r="H56" s="902">
        <f t="shared" si="4"/>
        <v>50</v>
      </c>
      <c r="I56" s="902">
        <f t="shared" si="4"/>
        <v>0</v>
      </c>
      <c r="J56" s="902"/>
      <c r="K56" s="1157"/>
    </row>
    <row r="57" spans="1:11" ht="13.15" customHeight="1" x14ac:dyDescent="0.2">
      <c r="A57" s="1153">
        <v>5</v>
      </c>
      <c r="B57" s="1154" t="s">
        <v>1080</v>
      </c>
      <c r="C57" s="903"/>
      <c r="D57" s="899">
        <f>SUM(D58:D61)</f>
        <v>310</v>
      </c>
      <c r="E57" s="899">
        <f>E58+E60+E61</f>
        <v>0</v>
      </c>
      <c r="F57" s="899">
        <f>F58+F60+F61</f>
        <v>0</v>
      </c>
      <c r="G57" s="899">
        <f>SUM(G58:G119)</f>
        <v>0</v>
      </c>
      <c r="H57" s="899">
        <f>SUM(H58:H61)</f>
        <v>310</v>
      </c>
      <c r="I57" s="899">
        <f>SUM(I58:I61)</f>
        <v>0</v>
      </c>
      <c r="J57" s="899"/>
      <c r="K57" s="1155" t="s">
        <v>1081</v>
      </c>
    </row>
    <row r="58" spans="1:11" ht="13.15" customHeight="1" x14ac:dyDescent="0.2">
      <c r="A58" s="1153"/>
      <c r="B58" s="1154"/>
      <c r="C58" s="900">
        <v>1150</v>
      </c>
      <c r="D58" s="901">
        <v>171</v>
      </c>
      <c r="E58" s="902"/>
      <c r="F58" s="902"/>
      <c r="G58" s="902"/>
      <c r="H58" s="902">
        <f>D58+F58</f>
        <v>171</v>
      </c>
      <c r="I58" s="902">
        <f>E58+G58</f>
        <v>0</v>
      </c>
      <c r="J58" s="902"/>
      <c r="K58" s="1156"/>
    </row>
    <row r="59" spans="1:11" ht="13.15" customHeight="1" x14ac:dyDescent="0.2">
      <c r="A59" s="1153"/>
      <c r="B59" s="1154"/>
      <c r="C59" s="900">
        <v>1210</v>
      </c>
      <c r="D59" s="901">
        <v>9</v>
      </c>
      <c r="E59" s="902"/>
      <c r="F59" s="902"/>
      <c r="G59" s="902"/>
      <c r="H59" s="902">
        <f>D59+F59</f>
        <v>9</v>
      </c>
      <c r="I59" s="902">
        <f>E59+G59</f>
        <v>0</v>
      </c>
      <c r="J59" s="902"/>
      <c r="K59" s="1156"/>
    </row>
    <row r="60" spans="1:11" ht="13.15" customHeight="1" x14ac:dyDescent="0.2">
      <c r="A60" s="1153"/>
      <c r="B60" s="1154"/>
      <c r="C60" s="900">
        <v>2279</v>
      </c>
      <c r="D60" s="901">
        <v>40</v>
      </c>
      <c r="E60" s="902"/>
      <c r="F60" s="902"/>
      <c r="G60" s="902"/>
      <c r="H60" s="902">
        <f t="shared" ref="H60:I61" si="5">D60+F60</f>
        <v>40</v>
      </c>
      <c r="I60" s="902">
        <f t="shared" si="5"/>
        <v>0</v>
      </c>
      <c r="J60" s="902"/>
      <c r="K60" s="1156"/>
    </row>
    <row r="61" spans="1:11" ht="13.15" customHeight="1" x14ac:dyDescent="0.2">
      <c r="A61" s="1153"/>
      <c r="B61" s="1154"/>
      <c r="C61" s="900">
        <v>2314</v>
      </c>
      <c r="D61" s="901">
        <v>90</v>
      </c>
      <c r="E61" s="902"/>
      <c r="F61" s="902"/>
      <c r="G61" s="902"/>
      <c r="H61" s="902">
        <f t="shared" si="5"/>
        <v>90</v>
      </c>
      <c r="I61" s="902">
        <f t="shared" si="5"/>
        <v>0</v>
      </c>
      <c r="J61" s="902"/>
      <c r="K61" s="1157"/>
    </row>
    <row r="62" spans="1:11" ht="13.15" customHeight="1" x14ac:dyDescent="0.2">
      <c r="A62" s="1153">
        <v>6</v>
      </c>
      <c r="B62" s="1154" t="s">
        <v>1082</v>
      </c>
      <c r="C62" s="903"/>
      <c r="D62" s="899">
        <f>SUM(D63:D65)</f>
        <v>980</v>
      </c>
      <c r="E62" s="899">
        <f>SUM(E63:E65)</f>
        <v>0</v>
      </c>
      <c r="F62" s="899">
        <f>SUM(F63:F65)</f>
        <v>0</v>
      </c>
      <c r="G62" s="899">
        <f>SUM(G63:G125)</f>
        <v>0</v>
      </c>
      <c r="H62" s="899">
        <f>SUM(H63:H65)</f>
        <v>980</v>
      </c>
      <c r="I62" s="899">
        <f>SUM(I63:I65)</f>
        <v>0</v>
      </c>
      <c r="J62" s="899"/>
      <c r="K62" s="1163" t="s">
        <v>1083</v>
      </c>
    </row>
    <row r="63" spans="1:11" ht="13.15" customHeight="1" x14ac:dyDescent="0.2">
      <c r="A63" s="1153"/>
      <c r="B63" s="1154"/>
      <c r="C63" s="900">
        <v>1150</v>
      </c>
      <c r="D63" s="901">
        <v>761</v>
      </c>
      <c r="E63" s="902"/>
      <c r="F63" s="902"/>
      <c r="G63" s="902"/>
      <c r="H63" s="902">
        <f t="shared" ref="H63:I65" si="6">D63+F63</f>
        <v>761</v>
      </c>
      <c r="I63" s="902">
        <f t="shared" si="6"/>
        <v>0</v>
      </c>
      <c r="J63" s="902"/>
      <c r="K63" s="1164"/>
    </row>
    <row r="64" spans="1:11" ht="13.15" customHeight="1" x14ac:dyDescent="0.2">
      <c r="A64" s="1153"/>
      <c r="B64" s="1154"/>
      <c r="C64" s="900">
        <v>1210</v>
      </c>
      <c r="D64" s="901">
        <v>39</v>
      </c>
      <c r="E64" s="902"/>
      <c r="F64" s="902"/>
      <c r="G64" s="902"/>
      <c r="H64" s="902">
        <f t="shared" si="6"/>
        <v>39</v>
      </c>
      <c r="I64" s="902">
        <f t="shared" si="6"/>
        <v>0</v>
      </c>
      <c r="J64" s="902"/>
      <c r="K64" s="1164"/>
    </row>
    <row r="65" spans="1:11" x14ac:dyDescent="0.2">
      <c r="A65" s="1153"/>
      <c r="B65" s="1154"/>
      <c r="C65" s="913">
        <v>2314</v>
      </c>
      <c r="D65" s="914">
        <v>180</v>
      </c>
      <c r="E65" s="915"/>
      <c r="F65" s="915"/>
      <c r="G65" s="915"/>
      <c r="H65" s="915">
        <f t="shared" si="6"/>
        <v>180</v>
      </c>
      <c r="I65" s="915">
        <f t="shared" si="6"/>
        <v>0</v>
      </c>
      <c r="J65" s="915"/>
      <c r="K65" s="1164"/>
    </row>
    <row r="66" spans="1:11" ht="13.15" customHeight="1" x14ac:dyDescent="0.2">
      <c r="A66" s="1153">
        <v>7</v>
      </c>
      <c r="B66" s="1154" t="s">
        <v>1084</v>
      </c>
      <c r="C66" s="903"/>
      <c r="D66" s="899">
        <f>SUM(D67:D69)</f>
        <v>600</v>
      </c>
      <c r="E66" s="899">
        <f>SUM(E67:E69)</f>
        <v>0</v>
      </c>
      <c r="F66" s="899">
        <f>SUM(F67:F69)</f>
        <v>0</v>
      </c>
      <c r="G66" s="899">
        <f>SUM(G67:G152)</f>
        <v>0</v>
      </c>
      <c r="H66" s="899">
        <f>SUM(H67:H69)</f>
        <v>600</v>
      </c>
      <c r="I66" s="899">
        <f>SUM(I67:I69)</f>
        <v>0</v>
      </c>
      <c r="J66" s="899"/>
      <c r="K66" s="1163" t="s">
        <v>1083</v>
      </c>
    </row>
    <row r="67" spans="1:11" ht="13.15" customHeight="1" x14ac:dyDescent="0.2">
      <c r="A67" s="1153"/>
      <c r="B67" s="1154"/>
      <c r="C67" s="900">
        <v>1150</v>
      </c>
      <c r="D67" s="901">
        <v>400</v>
      </c>
      <c r="E67" s="902"/>
      <c r="F67" s="902"/>
      <c r="G67" s="902"/>
      <c r="H67" s="902">
        <f>D67+F67</f>
        <v>400</v>
      </c>
      <c r="I67" s="902">
        <f>E67+G67</f>
        <v>0</v>
      </c>
      <c r="J67" s="902"/>
      <c r="K67" s="1164"/>
    </row>
    <row r="68" spans="1:11" ht="13.15" customHeight="1" x14ac:dyDescent="0.2">
      <c r="A68" s="1153"/>
      <c r="B68" s="1154"/>
      <c r="C68" s="900">
        <v>1210</v>
      </c>
      <c r="D68" s="901">
        <v>20</v>
      </c>
      <c r="E68" s="902"/>
      <c r="F68" s="902"/>
      <c r="G68" s="902"/>
      <c r="H68" s="902">
        <f>D68+F68</f>
        <v>20</v>
      </c>
      <c r="I68" s="902">
        <f>E68+G68</f>
        <v>0</v>
      </c>
      <c r="J68" s="902"/>
      <c r="K68" s="1164"/>
    </row>
    <row r="69" spans="1:11" ht="13.15" customHeight="1" x14ac:dyDescent="0.2">
      <c r="A69" s="1153"/>
      <c r="B69" s="1154"/>
      <c r="C69" s="900">
        <v>2314</v>
      </c>
      <c r="D69" s="901">
        <v>180</v>
      </c>
      <c r="E69" s="902"/>
      <c r="F69" s="902"/>
      <c r="G69" s="902"/>
      <c r="H69" s="902">
        <f t="shared" ref="H69:I69" si="7">D69+F69</f>
        <v>180</v>
      </c>
      <c r="I69" s="902">
        <f t="shared" si="7"/>
        <v>0</v>
      </c>
      <c r="J69" s="902"/>
      <c r="K69" s="1165"/>
    </row>
    <row r="70" spans="1:11" ht="13.15" customHeight="1" x14ac:dyDescent="0.2">
      <c r="A70" s="1153">
        <v>8</v>
      </c>
      <c r="B70" s="1154" t="s">
        <v>1085</v>
      </c>
      <c r="C70" s="903"/>
      <c r="D70" s="899">
        <f>SUM(D71:D73)</f>
        <v>600</v>
      </c>
      <c r="E70" s="899">
        <f>SUM(E71:E73)</f>
        <v>0</v>
      </c>
      <c r="F70" s="899">
        <f>SUM(F71:F73)</f>
        <v>0</v>
      </c>
      <c r="G70" s="899">
        <f>SUM(G71:G157)</f>
        <v>0</v>
      </c>
      <c r="H70" s="899">
        <f>SUM(H71:H73)</f>
        <v>600</v>
      </c>
      <c r="I70" s="899">
        <f>SUM(I71:I73)</f>
        <v>0</v>
      </c>
      <c r="J70" s="899"/>
      <c r="K70" s="1155" t="s">
        <v>1086</v>
      </c>
    </row>
    <row r="71" spans="1:11" ht="13.15" customHeight="1" x14ac:dyDescent="0.2">
      <c r="A71" s="1153"/>
      <c r="B71" s="1154"/>
      <c r="C71" s="900">
        <v>1150</v>
      </c>
      <c r="D71" s="901">
        <v>476</v>
      </c>
      <c r="E71" s="902"/>
      <c r="F71" s="902"/>
      <c r="G71" s="902"/>
      <c r="H71" s="902">
        <f t="shared" ref="H71:I73" si="8">D71+F71</f>
        <v>476</v>
      </c>
      <c r="I71" s="902">
        <f t="shared" si="8"/>
        <v>0</v>
      </c>
      <c r="J71" s="902"/>
      <c r="K71" s="1156"/>
    </row>
    <row r="72" spans="1:11" ht="13.15" customHeight="1" x14ac:dyDescent="0.2">
      <c r="A72" s="1153"/>
      <c r="B72" s="1154"/>
      <c r="C72" s="900">
        <v>1210</v>
      </c>
      <c r="D72" s="901">
        <v>24</v>
      </c>
      <c r="E72" s="902"/>
      <c r="F72" s="902"/>
      <c r="G72" s="902"/>
      <c r="H72" s="902">
        <f t="shared" si="8"/>
        <v>24</v>
      </c>
      <c r="I72" s="902">
        <f t="shared" si="8"/>
        <v>0</v>
      </c>
      <c r="J72" s="902"/>
      <c r="K72" s="1156"/>
    </row>
    <row r="73" spans="1:11" ht="13.15" customHeight="1" x14ac:dyDescent="0.2">
      <c r="A73" s="1153"/>
      <c r="B73" s="1154"/>
      <c r="C73" s="900">
        <v>2314</v>
      </c>
      <c r="D73" s="901">
        <v>100</v>
      </c>
      <c r="E73" s="902"/>
      <c r="F73" s="902"/>
      <c r="G73" s="902"/>
      <c r="H73" s="902">
        <f t="shared" si="8"/>
        <v>100</v>
      </c>
      <c r="I73" s="902">
        <f t="shared" si="8"/>
        <v>0</v>
      </c>
      <c r="J73" s="902"/>
      <c r="K73" s="1157"/>
    </row>
    <row r="74" spans="1:11" ht="13.15" customHeight="1" x14ac:dyDescent="0.2">
      <c r="A74" s="904"/>
      <c r="B74" s="904"/>
      <c r="C74" s="905"/>
      <c r="D74" s="906"/>
      <c r="E74" s="907"/>
      <c r="F74" s="907"/>
      <c r="G74" s="907"/>
      <c r="H74" s="907"/>
      <c r="I74" s="907"/>
      <c r="J74" s="907"/>
    </row>
    <row r="75" spans="1:11" ht="12.75" customHeight="1" x14ac:dyDescent="0.25">
      <c r="A75" s="1158" t="s">
        <v>453</v>
      </c>
      <c r="B75" s="1158"/>
      <c r="C75" s="909" t="s">
        <v>661</v>
      </c>
      <c r="D75" s="891"/>
      <c r="E75" s="891"/>
      <c r="F75" s="887"/>
      <c r="G75" s="887"/>
      <c r="H75" s="887"/>
      <c r="I75" s="887"/>
      <c r="J75" s="887"/>
    </row>
    <row r="76" spans="1:11" ht="12.75" customHeight="1" x14ac:dyDescent="0.2">
      <c r="A76" s="885" t="s">
        <v>455</v>
      </c>
      <c r="B76" s="885"/>
      <c r="C76" s="892" t="s">
        <v>658</v>
      </c>
      <c r="D76" s="892"/>
      <c r="E76" s="892"/>
      <c r="F76" s="887"/>
      <c r="G76" s="887"/>
      <c r="H76" s="887"/>
      <c r="I76" s="887"/>
      <c r="J76" s="887"/>
    </row>
    <row r="77" spans="1:11" ht="12.75" customHeight="1" x14ac:dyDescent="0.2">
      <c r="A77" s="893" t="s">
        <v>456</v>
      </c>
      <c r="B77" s="893"/>
      <c r="C77" s="894" t="s">
        <v>323</v>
      </c>
      <c r="D77" s="895"/>
      <c r="E77" s="895"/>
      <c r="F77" s="896"/>
      <c r="G77" s="896"/>
      <c r="H77" s="896"/>
      <c r="I77" s="896"/>
      <c r="J77" s="896"/>
    </row>
    <row r="78" spans="1:11" ht="24.75" customHeight="1" x14ac:dyDescent="0.2">
      <c r="A78" s="1162" t="s">
        <v>403</v>
      </c>
      <c r="B78" s="1162" t="s">
        <v>404</v>
      </c>
      <c r="C78" s="1162" t="s">
        <v>405</v>
      </c>
      <c r="D78" s="1162" t="s">
        <v>406</v>
      </c>
      <c r="E78" s="1162"/>
      <c r="F78" s="1162" t="s">
        <v>407</v>
      </c>
      <c r="G78" s="1162"/>
      <c r="H78" s="1162" t="s">
        <v>408</v>
      </c>
      <c r="I78" s="1162"/>
      <c r="J78" s="1162" t="s">
        <v>318</v>
      </c>
      <c r="K78" s="1162" t="s">
        <v>409</v>
      </c>
    </row>
    <row r="79" spans="1:11" ht="24" x14ac:dyDescent="0.2">
      <c r="A79" s="1162"/>
      <c r="B79" s="1162"/>
      <c r="C79" s="1162"/>
      <c r="D79" s="523" t="s">
        <v>457</v>
      </c>
      <c r="E79" s="523" t="s">
        <v>410</v>
      </c>
      <c r="F79" s="523" t="s">
        <v>457</v>
      </c>
      <c r="G79" s="523" t="s">
        <v>410</v>
      </c>
      <c r="H79" s="523" t="s">
        <v>457</v>
      </c>
      <c r="I79" s="523" t="s">
        <v>410</v>
      </c>
      <c r="J79" s="1162"/>
      <c r="K79" s="1162"/>
    </row>
    <row r="80" spans="1:11" x14ac:dyDescent="0.2">
      <c r="A80" s="1159" t="s">
        <v>854</v>
      </c>
      <c r="B80" s="1159"/>
      <c r="C80" s="523"/>
      <c r="D80" s="897">
        <f t="shared" ref="D80:I80" si="9">D81+D86+D94+D99+D101+D105+D108+D111+D113+D115+D119+D122</f>
        <v>11863</v>
      </c>
      <c r="E80" s="897">
        <f t="shared" si="9"/>
        <v>0</v>
      </c>
      <c r="F80" s="897">
        <f t="shared" si="9"/>
        <v>0</v>
      </c>
      <c r="G80" s="897">
        <f t="shared" si="9"/>
        <v>0</v>
      </c>
      <c r="H80" s="897">
        <f t="shared" si="9"/>
        <v>11863</v>
      </c>
      <c r="I80" s="897">
        <f t="shared" si="9"/>
        <v>0</v>
      </c>
      <c r="J80" s="523"/>
      <c r="K80" s="523"/>
    </row>
    <row r="81" spans="1:11" ht="13.15" customHeight="1" x14ac:dyDescent="0.2">
      <c r="A81" s="1153">
        <v>1</v>
      </c>
      <c r="B81" s="1154" t="s">
        <v>1087</v>
      </c>
      <c r="C81" s="916"/>
      <c r="D81" s="485">
        <f>SUM(D82:D85)</f>
        <v>700</v>
      </c>
      <c r="E81" s="485">
        <f>SUM(E82:E85)</f>
        <v>0</v>
      </c>
      <c r="F81" s="485">
        <f>SUM(F82:F85)</f>
        <v>0</v>
      </c>
      <c r="G81" s="485">
        <f>SUM(G82:G107)</f>
        <v>0</v>
      </c>
      <c r="H81" s="485">
        <f>SUM(H82:H85)</f>
        <v>700</v>
      </c>
      <c r="I81" s="485">
        <f>SUM(I82:I85)</f>
        <v>0</v>
      </c>
      <c r="J81" s="899"/>
      <c r="K81" s="1155" t="s">
        <v>1079</v>
      </c>
    </row>
    <row r="82" spans="1:11" ht="13.15" customHeight="1" x14ac:dyDescent="0.2">
      <c r="A82" s="1153"/>
      <c r="B82" s="1154"/>
      <c r="C82" s="917">
        <v>1150</v>
      </c>
      <c r="D82" s="918">
        <v>333</v>
      </c>
      <c r="E82" s="919"/>
      <c r="F82" s="919"/>
      <c r="G82" s="919"/>
      <c r="H82" s="919">
        <f>D82+F82</f>
        <v>333</v>
      </c>
      <c r="I82" s="919">
        <f>E82+G82</f>
        <v>0</v>
      </c>
      <c r="J82" s="902"/>
      <c r="K82" s="1156"/>
    </row>
    <row r="83" spans="1:11" ht="13.15" customHeight="1" x14ac:dyDescent="0.2">
      <c r="A83" s="1153"/>
      <c r="B83" s="1154"/>
      <c r="C83" s="917">
        <v>1210</v>
      </c>
      <c r="D83" s="918">
        <v>17</v>
      </c>
      <c r="E83" s="919"/>
      <c r="F83" s="919"/>
      <c r="G83" s="919"/>
      <c r="H83" s="919">
        <f t="shared" ref="H83:I85" si="10">D83+F83</f>
        <v>17</v>
      </c>
      <c r="I83" s="919">
        <f t="shared" si="10"/>
        <v>0</v>
      </c>
      <c r="J83" s="902"/>
      <c r="K83" s="1156"/>
    </row>
    <row r="84" spans="1:11" ht="13.15" customHeight="1" x14ac:dyDescent="0.2">
      <c r="A84" s="1153"/>
      <c r="B84" s="1154"/>
      <c r="C84" s="917">
        <v>2264</v>
      </c>
      <c r="D84" s="918">
        <v>50</v>
      </c>
      <c r="E84" s="919"/>
      <c r="F84" s="919"/>
      <c r="G84" s="919"/>
      <c r="H84" s="919">
        <f t="shared" si="10"/>
        <v>50</v>
      </c>
      <c r="I84" s="919">
        <f t="shared" si="10"/>
        <v>0</v>
      </c>
      <c r="J84" s="902"/>
      <c r="K84" s="1156"/>
    </row>
    <row r="85" spans="1:11" ht="13.15" customHeight="1" x14ac:dyDescent="0.2">
      <c r="A85" s="1153"/>
      <c r="B85" s="1154"/>
      <c r="C85" s="917">
        <v>2314</v>
      </c>
      <c r="D85" s="918">
        <v>300</v>
      </c>
      <c r="E85" s="919"/>
      <c r="F85" s="919"/>
      <c r="G85" s="919"/>
      <c r="H85" s="919">
        <f t="shared" si="10"/>
        <v>300</v>
      </c>
      <c r="I85" s="919">
        <f t="shared" si="10"/>
        <v>0</v>
      </c>
      <c r="J85" s="902"/>
      <c r="K85" s="1156"/>
    </row>
    <row r="86" spans="1:11" ht="13.15" customHeight="1" x14ac:dyDescent="0.2">
      <c r="A86" s="1153">
        <v>2</v>
      </c>
      <c r="B86" s="1154" t="s">
        <v>1088</v>
      </c>
      <c r="C86" s="916"/>
      <c r="D86" s="485">
        <f>SUM(D87:D93)</f>
        <v>1728</v>
      </c>
      <c r="E86" s="485">
        <f>SUM(E87:E93)</f>
        <v>0</v>
      </c>
      <c r="F86" s="485">
        <f>SUM(F87:F93)</f>
        <v>0</v>
      </c>
      <c r="G86" s="485">
        <f>SUM(G87:G108)</f>
        <v>0</v>
      </c>
      <c r="H86" s="485">
        <f>SUM(H87:H93)</f>
        <v>1728</v>
      </c>
      <c r="I86" s="485">
        <f>SUM(I87:I93)</f>
        <v>0</v>
      </c>
      <c r="J86" s="899"/>
      <c r="K86" s="1155" t="s">
        <v>1089</v>
      </c>
    </row>
    <row r="87" spans="1:11" ht="13.15" customHeight="1" x14ac:dyDescent="0.2">
      <c r="A87" s="1153"/>
      <c r="B87" s="1154"/>
      <c r="C87" s="917">
        <v>1150</v>
      </c>
      <c r="D87" s="918">
        <v>190</v>
      </c>
      <c r="E87" s="919"/>
      <c r="F87" s="919"/>
      <c r="G87" s="919"/>
      <c r="H87" s="919">
        <f>D87+F87</f>
        <v>190</v>
      </c>
      <c r="I87" s="919">
        <f>E87+G87</f>
        <v>0</v>
      </c>
      <c r="J87" s="529"/>
      <c r="K87" s="1156"/>
    </row>
    <row r="88" spans="1:11" ht="13.15" customHeight="1" x14ac:dyDescent="0.2">
      <c r="A88" s="1153"/>
      <c r="B88" s="1154"/>
      <c r="C88" s="917">
        <v>1210</v>
      </c>
      <c r="D88" s="918">
        <v>10</v>
      </c>
      <c r="E88" s="919"/>
      <c r="F88" s="919"/>
      <c r="G88" s="919"/>
      <c r="H88" s="919">
        <f>D88+F88</f>
        <v>10</v>
      </c>
      <c r="I88" s="919">
        <f>E88+G88</f>
        <v>0</v>
      </c>
      <c r="J88" s="529"/>
      <c r="K88" s="1156"/>
    </row>
    <row r="89" spans="1:11" ht="13.15" customHeight="1" x14ac:dyDescent="0.2">
      <c r="A89" s="1153"/>
      <c r="B89" s="1154"/>
      <c r="C89" s="917">
        <v>2231</v>
      </c>
      <c r="D89" s="918">
        <v>192</v>
      </c>
      <c r="E89" s="919"/>
      <c r="F89" s="919"/>
      <c r="G89" s="919"/>
      <c r="H89" s="919">
        <f t="shared" ref="H89:I93" si="11">D89+F89</f>
        <v>192</v>
      </c>
      <c r="I89" s="919">
        <f t="shared" si="11"/>
        <v>0</v>
      </c>
      <c r="J89" s="529"/>
      <c r="K89" s="1156"/>
    </row>
    <row r="90" spans="1:11" ht="13.15" customHeight="1" x14ac:dyDescent="0.2">
      <c r="A90" s="1153"/>
      <c r="B90" s="1154"/>
      <c r="C90" s="917">
        <v>2239</v>
      </c>
      <c r="D90" s="918">
        <v>414</v>
      </c>
      <c r="E90" s="919"/>
      <c r="F90" s="920"/>
      <c r="G90" s="919"/>
      <c r="H90" s="919">
        <f t="shared" si="11"/>
        <v>414</v>
      </c>
      <c r="I90" s="919">
        <f t="shared" si="11"/>
        <v>0</v>
      </c>
      <c r="J90" s="529"/>
      <c r="K90" s="1156"/>
    </row>
    <row r="91" spans="1:11" ht="13.15" customHeight="1" x14ac:dyDescent="0.2">
      <c r="A91" s="1153"/>
      <c r="B91" s="1154"/>
      <c r="C91" s="917">
        <v>2279</v>
      </c>
      <c r="D91" s="918">
        <v>568</v>
      </c>
      <c r="E91" s="919"/>
      <c r="F91" s="919"/>
      <c r="G91" s="919"/>
      <c r="H91" s="919">
        <f t="shared" si="11"/>
        <v>568</v>
      </c>
      <c r="I91" s="919">
        <f t="shared" si="11"/>
        <v>0</v>
      </c>
      <c r="J91" s="529"/>
      <c r="K91" s="1156"/>
    </row>
    <row r="92" spans="1:11" ht="13.15" customHeight="1" x14ac:dyDescent="0.2">
      <c r="A92" s="1153"/>
      <c r="B92" s="1154"/>
      <c r="C92" s="917">
        <v>2262</v>
      </c>
      <c r="D92" s="918">
        <v>200</v>
      </c>
      <c r="E92" s="919"/>
      <c r="F92" s="919"/>
      <c r="G92" s="919"/>
      <c r="H92" s="919">
        <f t="shared" si="11"/>
        <v>200</v>
      </c>
      <c r="I92" s="919">
        <f t="shared" si="11"/>
        <v>0</v>
      </c>
      <c r="J92" s="529"/>
      <c r="K92" s="1156"/>
    </row>
    <row r="93" spans="1:11" ht="13.15" customHeight="1" x14ac:dyDescent="0.2">
      <c r="A93" s="1153"/>
      <c r="B93" s="1154"/>
      <c r="C93" s="917">
        <v>2314</v>
      </c>
      <c r="D93" s="918">
        <v>154</v>
      </c>
      <c r="E93" s="919"/>
      <c r="F93" s="919"/>
      <c r="G93" s="919"/>
      <c r="H93" s="919">
        <f t="shared" si="11"/>
        <v>154</v>
      </c>
      <c r="I93" s="919">
        <f t="shared" si="11"/>
        <v>0</v>
      </c>
      <c r="J93" s="529"/>
      <c r="K93" s="1156"/>
    </row>
    <row r="94" spans="1:11" ht="13.15" customHeight="1" x14ac:dyDescent="0.2">
      <c r="A94" s="1153">
        <v>3</v>
      </c>
      <c r="B94" s="1154" t="s">
        <v>1090</v>
      </c>
      <c r="C94" s="916"/>
      <c r="D94" s="485">
        <f>SUM(D95:D98)</f>
        <v>548</v>
      </c>
      <c r="E94" s="485">
        <f>E95+E97+E98</f>
        <v>0</v>
      </c>
      <c r="F94" s="485">
        <f>F95+F97+F98</f>
        <v>0</v>
      </c>
      <c r="G94" s="485">
        <f>SUM(G95:G167)</f>
        <v>0</v>
      </c>
      <c r="H94" s="485">
        <f>SUM(H95:H98)</f>
        <v>548</v>
      </c>
      <c r="I94" s="485">
        <f>SUM(I95:I98)</f>
        <v>0</v>
      </c>
      <c r="J94" s="899"/>
      <c r="K94" s="1155" t="s">
        <v>1091</v>
      </c>
    </row>
    <row r="95" spans="1:11" ht="13.15" customHeight="1" x14ac:dyDescent="0.2">
      <c r="A95" s="1153"/>
      <c r="B95" s="1154"/>
      <c r="C95" s="917">
        <v>1150</v>
      </c>
      <c r="D95" s="918">
        <v>340</v>
      </c>
      <c r="E95" s="919"/>
      <c r="F95" s="919"/>
      <c r="G95" s="919"/>
      <c r="H95" s="919">
        <f>D95+F95</f>
        <v>340</v>
      </c>
      <c r="I95" s="919">
        <f>E95+G95</f>
        <v>0</v>
      </c>
      <c r="J95" s="902"/>
      <c r="K95" s="1156"/>
    </row>
    <row r="96" spans="1:11" ht="13.15" customHeight="1" x14ac:dyDescent="0.2">
      <c r="A96" s="1153"/>
      <c r="B96" s="1154"/>
      <c r="C96" s="917">
        <v>1210</v>
      </c>
      <c r="D96" s="918">
        <v>18</v>
      </c>
      <c r="E96" s="919"/>
      <c r="F96" s="919"/>
      <c r="G96" s="919"/>
      <c r="H96" s="919">
        <f>D96+F96</f>
        <v>18</v>
      </c>
      <c r="I96" s="919">
        <f>E96+G96</f>
        <v>0</v>
      </c>
      <c r="J96" s="902"/>
      <c r="K96" s="1156"/>
    </row>
    <row r="97" spans="1:11" ht="13.15" customHeight="1" x14ac:dyDescent="0.2">
      <c r="A97" s="1153"/>
      <c r="B97" s="1154"/>
      <c r="C97" s="917">
        <v>2311</v>
      </c>
      <c r="D97" s="918">
        <v>20</v>
      </c>
      <c r="E97" s="919"/>
      <c r="F97" s="919"/>
      <c r="G97" s="919"/>
      <c r="H97" s="919">
        <f t="shared" ref="H97:I98" si="12">D97+F97</f>
        <v>20</v>
      </c>
      <c r="I97" s="919">
        <f t="shared" si="12"/>
        <v>0</v>
      </c>
      <c r="J97" s="902"/>
      <c r="K97" s="1156"/>
    </row>
    <row r="98" spans="1:11" ht="13.15" customHeight="1" x14ac:dyDescent="0.2">
      <c r="A98" s="1153"/>
      <c r="B98" s="1154"/>
      <c r="C98" s="917">
        <v>2314</v>
      </c>
      <c r="D98" s="918">
        <v>170</v>
      </c>
      <c r="E98" s="919"/>
      <c r="F98" s="919"/>
      <c r="G98" s="919"/>
      <c r="H98" s="919">
        <f t="shared" si="12"/>
        <v>170</v>
      </c>
      <c r="I98" s="919">
        <f t="shared" si="12"/>
        <v>0</v>
      </c>
      <c r="J98" s="902"/>
      <c r="K98" s="1157"/>
    </row>
    <row r="99" spans="1:11" ht="13.15" customHeight="1" x14ac:dyDescent="0.2">
      <c r="A99" s="1153">
        <v>4</v>
      </c>
      <c r="B99" s="1154" t="s">
        <v>1092</v>
      </c>
      <c r="C99" s="916"/>
      <c r="D99" s="485">
        <f>SUM(D100:D100)</f>
        <v>434</v>
      </c>
      <c r="E99" s="485">
        <f>SUM(E100:E100)</f>
        <v>0</v>
      </c>
      <c r="F99" s="485">
        <f>SUM(F100:F100)</f>
        <v>0</v>
      </c>
      <c r="G99" s="485">
        <f>SUM(G100:G174)</f>
        <v>0</v>
      </c>
      <c r="H99" s="485">
        <f>SUM(H100:H100)</f>
        <v>434</v>
      </c>
      <c r="I99" s="485">
        <f>SUM(I100:I174)</f>
        <v>0</v>
      </c>
      <c r="J99" s="899"/>
      <c r="K99" s="1155" t="s">
        <v>1093</v>
      </c>
    </row>
    <row r="100" spans="1:11" ht="51.75" customHeight="1" x14ac:dyDescent="0.2">
      <c r="A100" s="1153"/>
      <c r="B100" s="1154"/>
      <c r="C100" s="917">
        <v>2314</v>
      </c>
      <c r="D100" s="918">
        <v>434</v>
      </c>
      <c r="E100" s="919"/>
      <c r="F100" s="919"/>
      <c r="G100" s="919"/>
      <c r="H100" s="919">
        <f>D100+F100</f>
        <v>434</v>
      </c>
      <c r="I100" s="919">
        <f>E100+G100</f>
        <v>0</v>
      </c>
      <c r="J100" s="902"/>
      <c r="K100" s="1157"/>
    </row>
    <row r="101" spans="1:11" ht="13.15" customHeight="1" x14ac:dyDescent="0.2">
      <c r="A101" s="1160">
        <v>5</v>
      </c>
      <c r="B101" s="1102" t="s">
        <v>1094</v>
      </c>
      <c r="C101" s="916"/>
      <c r="D101" s="485">
        <f>SUM(D102:D104)</f>
        <v>2070</v>
      </c>
      <c r="E101" s="485">
        <f>SUM(E102:E104)</f>
        <v>0</v>
      </c>
      <c r="F101" s="485">
        <f>SUM(F102:F104)</f>
        <v>0</v>
      </c>
      <c r="G101" s="485">
        <f>SUM(G102:G180)</f>
        <v>0</v>
      </c>
      <c r="H101" s="485">
        <f>SUM(H102:H104)</f>
        <v>2070</v>
      </c>
      <c r="I101" s="485">
        <f>SUM(I102:I104)</f>
        <v>0</v>
      </c>
      <c r="J101" s="899"/>
      <c r="K101" s="1155" t="s">
        <v>1095</v>
      </c>
    </row>
    <row r="102" spans="1:11" ht="13.15" customHeight="1" x14ac:dyDescent="0.2">
      <c r="A102" s="1161"/>
      <c r="B102" s="1103"/>
      <c r="C102" s="917">
        <v>2279</v>
      </c>
      <c r="D102" s="918">
        <v>1690</v>
      </c>
      <c r="E102" s="919"/>
      <c r="F102" s="919"/>
      <c r="G102" s="919"/>
      <c r="H102" s="919">
        <f>D102+F102</f>
        <v>1690</v>
      </c>
      <c r="I102" s="919">
        <f>E102+G102</f>
        <v>0</v>
      </c>
      <c r="J102" s="902"/>
      <c r="K102" s="1156"/>
    </row>
    <row r="103" spans="1:11" ht="13.15" customHeight="1" x14ac:dyDescent="0.2">
      <c r="A103" s="1161"/>
      <c r="B103" s="1103"/>
      <c r="C103" s="917">
        <v>2279</v>
      </c>
      <c r="D103" s="918">
        <v>220</v>
      </c>
      <c r="E103" s="919"/>
      <c r="F103" s="919"/>
      <c r="G103" s="919"/>
      <c r="H103" s="919">
        <f t="shared" ref="H103:I104" si="13">D103+F103</f>
        <v>220</v>
      </c>
      <c r="I103" s="919">
        <f t="shared" si="13"/>
        <v>0</v>
      </c>
      <c r="J103" s="902"/>
      <c r="K103" s="1156"/>
    </row>
    <row r="104" spans="1:11" ht="36.6" customHeight="1" x14ac:dyDescent="0.2">
      <c r="A104" s="1161"/>
      <c r="B104" s="1103"/>
      <c r="C104" s="917">
        <v>2314</v>
      </c>
      <c r="D104" s="918">
        <v>160</v>
      </c>
      <c r="E104" s="919"/>
      <c r="F104" s="919"/>
      <c r="G104" s="919"/>
      <c r="H104" s="919">
        <f t="shared" si="13"/>
        <v>160</v>
      </c>
      <c r="I104" s="919">
        <f t="shared" si="13"/>
        <v>0</v>
      </c>
      <c r="J104" s="902"/>
      <c r="K104" s="1157"/>
    </row>
    <row r="105" spans="1:11" ht="13.15" customHeight="1" x14ac:dyDescent="0.2">
      <c r="A105" s="1160">
        <v>6</v>
      </c>
      <c r="B105" s="1102" t="s">
        <v>1096</v>
      </c>
      <c r="C105" s="916"/>
      <c r="D105" s="485">
        <f>SUM(D106:D107)</f>
        <v>552</v>
      </c>
      <c r="E105" s="485">
        <f>SUM(E106:E107)</f>
        <v>0</v>
      </c>
      <c r="F105" s="485">
        <f>SUM(F106:F107)</f>
        <v>0</v>
      </c>
      <c r="G105" s="485">
        <f>SUM(G106:G190)</f>
        <v>0</v>
      </c>
      <c r="H105" s="485">
        <f>SUM(H106:H107)</f>
        <v>552</v>
      </c>
      <c r="I105" s="485">
        <f>SUM(I106:I107)</f>
        <v>0</v>
      </c>
      <c r="J105" s="899"/>
      <c r="K105" s="1155" t="s">
        <v>1097</v>
      </c>
    </row>
    <row r="106" spans="1:11" ht="13.15" customHeight="1" x14ac:dyDescent="0.2">
      <c r="A106" s="1161"/>
      <c r="B106" s="1103"/>
      <c r="C106" s="917">
        <v>2262</v>
      </c>
      <c r="D106" s="918">
        <v>352</v>
      </c>
      <c r="E106" s="919"/>
      <c r="F106" s="919"/>
      <c r="G106" s="919"/>
      <c r="H106" s="919">
        <f>D106+F106</f>
        <v>352</v>
      </c>
      <c r="I106" s="919">
        <f>E106+G106</f>
        <v>0</v>
      </c>
      <c r="J106" s="902"/>
      <c r="K106" s="1156"/>
    </row>
    <row r="107" spans="1:11" ht="40.15" customHeight="1" x14ac:dyDescent="0.2">
      <c r="A107" s="1161"/>
      <c r="B107" s="1103"/>
      <c r="C107" s="917">
        <v>2314</v>
      </c>
      <c r="D107" s="918">
        <v>200</v>
      </c>
      <c r="E107" s="919"/>
      <c r="F107" s="919"/>
      <c r="G107" s="919"/>
      <c r="H107" s="919">
        <f>D107+F107</f>
        <v>200</v>
      </c>
      <c r="I107" s="919">
        <f>E107+G107</f>
        <v>0</v>
      </c>
      <c r="J107" s="529"/>
      <c r="K107" s="1156"/>
    </row>
    <row r="108" spans="1:11" ht="13.15" customHeight="1" x14ac:dyDescent="0.2">
      <c r="A108" s="1160">
        <v>7</v>
      </c>
      <c r="B108" s="1102" t="s">
        <v>1098</v>
      </c>
      <c r="C108" s="916"/>
      <c r="D108" s="485">
        <f>SUM(D109:D110)</f>
        <v>1450</v>
      </c>
      <c r="E108" s="485">
        <f>SUM(E109:E194)</f>
        <v>0</v>
      </c>
      <c r="F108" s="485">
        <f>SUM(F109:F110)</f>
        <v>0</v>
      </c>
      <c r="G108" s="485">
        <f>SUM(G109:G194)</f>
        <v>0</v>
      </c>
      <c r="H108" s="485">
        <f>SUM(H109:H110)</f>
        <v>1450</v>
      </c>
      <c r="I108" s="485">
        <f>SUM(I109:I194)</f>
        <v>0</v>
      </c>
      <c r="J108" s="899"/>
      <c r="K108" s="1155" t="s">
        <v>1099</v>
      </c>
    </row>
    <row r="109" spans="1:11" ht="13.15" customHeight="1" x14ac:dyDescent="0.2">
      <c r="A109" s="1161"/>
      <c r="B109" s="1103"/>
      <c r="C109" s="917">
        <v>5234</v>
      </c>
      <c r="D109" s="918">
        <v>550</v>
      </c>
      <c r="E109" s="919"/>
      <c r="F109" s="919"/>
      <c r="G109" s="919"/>
      <c r="H109" s="919">
        <f>D109+F109</f>
        <v>550</v>
      </c>
      <c r="I109" s="919">
        <f>E109+G109</f>
        <v>0</v>
      </c>
      <c r="J109" s="902"/>
      <c r="K109" s="1156"/>
    </row>
    <row r="110" spans="1:11" ht="23.45" customHeight="1" x14ac:dyDescent="0.2">
      <c r="A110" s="1161"/>
      <c r="B110" s="1103"/>
      <c r="C110" s="917">
        <v>5236</v>
      </c>
      <c r="D110" s="918">
        <v>900</v>
      </c>
      <c r="E110" s="919"/>
      <c r="F110" s="919"/>
      <c r="G110" s="919"/>
      <c r="H110" s="919">
        <f t="shared" ref="H110:I110" si="14">D110+F110</f>
        <v>900</v>
      </c>
      <c r="I110" s="919">
        <f t="shared" si="14"/>
        <v>0</v>
      </c>
      <c r="J110" s="902"/>
      <c r="K110" s="1157"/>
    </row>
    <row r="111" spans="1:11" ht="13.15" customHeight="1" x14ac:dyDescent="0.2">
      <c r="A111" s="1160">
        <v>8</v>
      </c>
      <c r="B111" s="1102" t="s">
        <v>1100</v>
      </c>
      <c r="C111" s="916"/>
      <c r="D111" s="485">
        <f>SUM(D112:D112)</f>
        <v>600</v>
      </c>
      <c r="E111" s="485">
        <f>SUM(E112:E112)</f>
        <v>0</v>
      </c>
      <c r="F111" s="485">
        <f>F112</f>
        <v>0</v>
      </c>
      <c r="G111" s="485">
        <f>SUM(G112:G200)</f>
        <v>0</v>
      </c>
      <c r="H111" s="485">
        <f>SUM(H112:H112)</f>
        <v>600</v>
      </c>
      <c r="I111" s="485">
        <f>SUM(I112:I112)</f>
        <v>0</v>
      </c>
      <c r="J111" s="899"/>
      <c r="K111" s="1155" t="s">
        <v>1099</v>
      </c>
    </row>
    <row r="112" spans="1:11" ht="37.5" customHeight="1" x14ac:dyDescent="0.2">
      <c r="A112" s="1161"/>
      <c r="B112" s="1103"/>
      <c r="C112" s="917">
        <v>2279</v>
      </c>
      <c r="D112" s="918">
        <v>600</v>
      </c>
      <c r="E112" s="919"/>
      <c r="F112" s="919"/>
      <c r="G112" s="919"/>
      <c r="H112" s="919">
        <f>D112+F112</f>
        <v>600</v>
      </c>
      <c r="I112" s="919">
        <f>E112+G112</f>
        <v>0</v>
      </c>
      <c r="J112" s="902"/>
      <c r="K112" s="1157"/>
    </row>
    <row r="113" spans="1:11" ht="13.15" customHeight="1" x14ac:dyDescent="0.2">
      <c r="A113" s="1160">
        <v>9</v>
      </c>
      <c r="B113" s="1102" t="s">
        <v>1101</v>
      </c>
      <c r="C113" s="916"/>
      <c r="D113" s="485">
        <f>SUM(D114:D114)</f>
        <v>131</v>
      </c>
      <c r="E113" s="485">
        <f>SUM(E114:E114)</f>
        <v>0</v>
      </c>
      <c r="F113" s="485">
        <f>F114</f>
        <v>0</v>
      </c>
      <c r="G113" s="485">
        <f>SUM(G114:G204)</f>
        <v>0</v>
      </c>
      <c r="H113" s="485">
        <f>SUM(H114:H114)</f>
        <v>131</v>
      </c>
      <c r="I113" s="485">
        <f>SUM(I114:I114)</f>
        <v>0</v>
      </c>
      <c r="J113" s="899"/>
      <c r="K113" s="1155" t="s">
        <v>1102</v>
      </c>
    </row>
    <row r="114" spans="1:11" ht="50.25" customHeight="1" x14ac:dyDescent="0.2">
      <c r="A114" s="1161"/>
      <c r="B114" s="1103"/>
      <c r="C114" s="917">
        <v>2279</v>
      </c>
      <c r="D114" s="918">
        <v>131</v>
      </c>
      <c r="E114" s="919"/>
      <c r="F114" s="919"/>
      <c r="G114" s="919"/>
      <c r="H114" s="919">
        <f>D114+F114</f>
        <v>131</v>
      </c>
      <c r="I114" s="919">
        <f>E114+G114</f>
        <v>0</v>
      </c>
      <c r="J114" s="902"/>
      <c r="K114" s="1157"/>
    </row>
    <row r="115" spans="1:11" ht="13.15" customHeight="1" x14ac:dyDescent="0.2">
      <c r="A115" s="1153">
        <v>10</v>
      </c>
      <c r="B115" s="1154" t="s">
        <v>1103</v>
      </c>
      <c r="C115" s="916"/>
      <c r="D115" s="485">
        <f>SUM(D116:D118)</f>
        <v>683</v>
      </c>
      <c r="E115" s="485">
        <f>SUM(E116:E118)</f>
        <v>0</v>
      </c>
      <c r="F115" s="485">
        <f>SUM(F116:F118)</f>
        <v>0</v>
      </c>
      <c r="G115" s="485">
        <f>SUM(G116:G205)</f>
        <v>0</v>
      </c>
      <c r="H115" s="485">
        <f>SUM(H116:H118)</f>
        <v>683</v>
      </c>
      <c r="I115" s="485">
        <f>SUM(I116:I118)</f>
        <v>0</v>
      </c>
      <c r="J115" s="899"/>
      <c r="K115" s="1155" t="s">
        <v>1104</v>
      </c>
    </row>
    <row r="116" spans="1:11" ht="13.15" customHeight="1" x14ac:dyDescent="0.2">
      <c r="A116" s="1153"/>
      <c r="B116" s="1154"/>
      <c r="C116" s="917">
        <v>1150</v>
      </c>
      <c r="D116" s="918">
        <v>142</v>
      </c>
      <c r="E116" s="919"/>
      <c r="F116" s="919"/>
      <c r="G116" s="919"/>
      <c r="H116" s="919">
        <f>D116+F116</f>
        <v>142</v>
      </c>
      <c r="I116" s="919">
        <f>E116+G116</f>
        <v>0</v>
      </c>
      <c r="J116" s="902"/>
      <c r="K116" s="1156"/>
    </row>
    <row r="117" spans="1:11" ht="13.15" customHeight="1" x14ac:dyDescent="0.2">
      <c r="A117" s="1153"/>
      <c r="B117" s="1154"/>
      <c r="C117" s="917">
        <v>1210</v>
      </c>
      <c r="D117" s="918">
        <v>8</v>
      </c>
      <c r="E117" s="919"/>
      <c r="F117" s="919"/>
      <c r="G117" s="919"/>
      <c r="H117" s="919">
        <f t="shared" ref="H117:I118" si="15">D117+F117</f>
        <v>8</v>
      </c>
      <c r="I117" s="919">
        <f t="shared" si="15"/>
        <v>0</v>
      </c>
      <c r="J117" s="902"/>
      <c r="K117" s="1156"/>
    </row>
    <row r="118" spans="1:11" ht="13.15" customHeight="1" x14ac:dyDescent="0.2">
      <c r="A118" s="1153"/>
      <c r="B118" s="1154"/>
      <c r="C118" s="917">
        <v>2314</v>
      </c>
      <c r="D118" s="918">
        <v>533</v>
      </c>
      <c r="E118" s="919"/>
      <c r="F118" s="919"/>
      <c r="G118" s="919"/>
      <c r="H118" s="919">
        <f t="shared" si="15"/>
        <v>533</v>
      </c>
      <c r="I118" s="919">
        <f t="shared" si="15"/>
        <v>0</v>
      </c>
      <c r="J118" s="902"/>
      <c r="K118" s="1157"/>
    </row>
    <row r="119" spans="1:11" ht="13.15" customHeight="1" x14ac:dyDescent="0.2">
      <c r="A119" s="1153">
        <v>11</v>
      </c>
      <c r="B119" s="1154" t="s">
        <v>1105</v>
      </c>
      <c r="C119" s="916"/>
      <c r="D119" s="485">
        <f>SUM(D120:D121)</f>
        <v>545</v>
      </c>
      <c r="E119" s="485">
        <f>SUM(E120:E121)</f>
        <v>0</v>
      </c>
      <c r="F119" s="485">
        <f>SUM(F120:F121)</f>
        <v>0</v>
      </c>
      <c r="G119" s="485">
        <f>SUM(G120:G208)</f>
        <v>0</v>
      </c>
      <c r="H119" s="485">
        <f>SUM(H120:H121)</f>
        <v>545</v>
      </c>
      <c r="I119" s="485">
        <f>SUM(I120:I121)</f>
        <v>0</v>
      </c>
      <c r="J119" s="899"/>
      <c r="K119" s="1155" t="s">
        <v>1106</v>
      </c>
    </row>
    <row r="120" spans="1:11" ht="13.15" customHeight="1" x14ac:dyDescent="0.2">
      <c r="A120" s="1153"/>
      <c r="B120" s="1154"/>
      <c r="C120" s="917">
        <v>2312</v>
      </c>
      <c r="D120" s="918">
        <v>65</v>
      </c>
      <c r="E120" s="919"/>
      <c r="F120" s="919"/>
      <c r="G120" s="919"/>
      <c r="H120" s="919">
        <f>D120+F120</f>
        <v>65</v>
      </c>
      <c r="I120" s="919">
        <f>E120+G120</f>
        <v>0</v>
      </c>
      <c r="J120" s="921"/>
      <c r="K120" s="1156"/>
    </row>
    <row r="121" spans="1:11" ht="49.15" customHeight="1" x14ac:dyDescent="0.2">
      <c r="A121" s="1153"/>
      <c r="B121" s="1154"/>
      <c r="C121" s="917">
        <v>2314</v>
      </c>
      <c r="D121" s="918">
        <v>480</v>
      </c>
      <c r="E121" s="919"/>
      <c r="F121" s="919"/>
      <c r="G121" s="919"/>
      <c r="H121" s="919">
        <f>D121+F121</f>
        <v>480</v>
      </c>
      <c r="I121" s="919">
        <f>E121+G121</f>
        <v>0</v>
      </c>
      <c r="J121" s="921"/>
      <c r="K121" s="1156"/>
    </row>
    <row r="122" spans="1:11" x14ac:dyDescent="0.2">
      <c r="A122" s="1153">
        <v>12</v>
      </c>
      <c r="B122" s="1154" t="s">
        <v>1107</v>
      </c>
      <c r="C122" s="916"/>
      <c r="D122" s="485">
        <f>SUM(D123:D125)</f>
        <v>2422</v>
      </c>
      <c r="E122" s="485">
        <f>SUM(E123:E125)</f>
        <v>0</v>
      </c>
      <c r="F122" s="485">
        <f>SUM(F123:F125)</f>
        <v>0</v>
      </c>
      <c r="G122" s="485">
        <f>SUM(G123:G215)</f>
        <v>0</v>
      </c>
      <c r="H122" s="485">
        <f>SUM(H123:H125)</f>
        <v>2422</v>
      </c>
      <c r="I122" s="485">
        <f>SUM(I123:I125)</f>
        <v>0</v>
      </c>
      <c r="J122" s="899"/>
      <c r="K122" s="1155" t="s">
        <v>1108</v>
      </c>
    </row>
    <row r="123" spans="1:11" ht="13.15" customHeight="1" x14ac:dyDescent="0.2">
      <c r="A123" s="1153"/>
      <c r="B123" s="1154"/>
      <c r="C123" s="917">
        <v>1150</v>
      </c>
      <c r="D123" s="918">
        <v>945</v>
      </c>
      <c r="E123" s="919"/>
      <c r="F123" s="919"/>
      <c r="G123" s="919"/>
      <c r="H123" s="919">
        <v>945</v>
      </c>
      <c r="I123" s="919">
        <f t="shared" ref="H123:I125" si="16">E123+G123</f>
        <v>0</v>
      </c>
      <c r="J123" s="902"/>
      <c r="K123" s="1156"/>
    </row>
    <row r="124" spans="1:11" ht="13.15" customHeight="1" x14ac:dyDescent="0.2">
      <c r="A124" s="1153"/>
      <c r="B124" s="1154"/>
      <c r="C124" s="917">
        <v>1210</v>
      </c>
      <c r="D124" s="918">
        <v>48</v>
      </c>
      <c r="E124" s="919"/>
      <c r="F124" s="919"/>
      <c r="G124" s="919"/>
      <c r="H124" s="919">
        <f t="shared" si="16"/>
        <v>48</v>
      </c>
      <c r="I124" s="919">
        <f t="shared" si="16"/>
        <v>0</v>
      </c>
      <c r="J124" s="899"/>
      <c r="K124" s="1156"/>
    </row>
    <row r="125" spans="1:11" x14ac:dyDescent="0.2">
      <c r="A125" s="1153"/>
      <c r="B125" s="1154"/>
      <c r="C125" s="917">
        <v>2314</v>
      </c>
      <c r="D125" s="918">
        <v>1429</v>
      </c>
      <c r="E125" s="919"/>
      <c r="F125" s="919"/>
      <c r="G125" s="919"/>
      <c r="H125" s="919">
        <f t="shared" si="16"/>
        <v>1429</v>
      </c>
      <c r="I125" s="919">
        <f t="shared" si="16"/>
        <v>0</v>
      </c>
      <c r="J125" s="921"/>
      <c r="K125" s="1157"/>
    </row>
    <row r="126" spans="1:11" ht="13.15" customHeight="1" x14ac:dyDescent="0.2">
      <c r="A126" s="904"/>
      <c r="B126" s="904"/>
      <c r="C126" s="905"/>
      <c r="D126" s="906"/>
      <c r="E126" s="907"/>
      <c r="F126" s="907"/>
      <c r="G126" s="907"/>
      <c r="H126" s="907"/>
      <c r="I126" s="907"/>
      <c r="J126" s="922"/>
      <c r="K126" s="923"/>
    </row>
    <row r="127" spans="1:11" ht="12.75" customHeight="1" x14ac:dyDescent="0.25">
      <c r="A127" s="1158" t="s">
        <v>453</v>
      </c>
      <c r="B127" s="1158"/>
      <c r="C127" s="909" t="s">
        <v>1109</v>
      </c>
      <c r="D127" s="891"/>
      <c r="E127" s="891"/>
      <c r="F127" s="887"/>
      <c r="G127" s="887"/>
      <c r="H127" s="887"/>
      <c r="I127" s="887"/>
      <c r="J127" s="887"/>
    </row>
    <row r="128" spans="1:11" ht="12.75" customHeight="1" x14ac:dyDescent="0.2">
      <c r="A128" s="885" t="s">
        <v>455</v>
      </c>
      <c r="B128" s="885"/>
      <c r="C128" s="892" t="s">
        <v>658</v>
      </c>
      <c r="D128" s="892"/>
      <c r="E128" s="892"/>
      <c r="F128" s="887"/>
      <c r="G128" s="887"/>
      <c r="H128" s="887"/>
      <c r="I128" s="887"/>
      <c r="J128" s="887"/>
    </row>
    <row r="129" spans="1:11" ht="12.75" customHeight="1" x14ac:dyDescent="0.2">
      <c r="A129" s="893" t="s">
        <v>456</v>
      </c>
      <c r="B129" s="893"/>
      <c r="C129" s="894" t="s">
        <v>323</v>
      </c>
      <c r="D129" s="895"/>
      <c r="E129" s="895"/>
      <c r="F129" s="896"/>
      <c r="G129" s="896"/>
      <c r="H129" s="896"/>
      <c r="I129" s="896"/>
      <c r="J129" s="896"/>
    </row>
    <row r="130" spans="1:11" x14ac:dyDescent="0.2">
      <c r="A130" s="1159" t="s">
        <v>854</v>
      </c>
      <c r="B130" s="1159"/>
      <c r="C130" s="523"/>
      <c r="D130" s="897">
        <f>D131+D136+D144+D149+D151+D155+D158+D161+D163+D165+D171+D174</f>
        <v>0</v>
      </c>
      <c r="E130" s="897">
        <f>E131+E136+E144+E149+E151+E155+E158+E161+E163+E165+E171+E174</f>
        <v>0</v>
      </c>
      <c r="F130" s="897">
        <f>F131+F135+F139+F144+F146+F148</f>
        <v>8600</v>
      </c>
      <c r="G130" s="897">
        <f>G131+G136+G144+G149+G151+G155+G158+G161+G163+G165+G171+G174</f>
        <v>0</v>
      </c>
      <c r="H130" s="897">
        <f>H131+H135+H139+H144+H146+H148</f>
        <v>8600</v>
      </c>
      <c r="I130" s="897">
        <f>I131+I136+I144+I149+I151+I155+I158+I161+I163+I165+I171+I174</f>
        <v>0</v>
      </c>
      <c r="J130" s="523"/>
      <c r="K130" s="523"/>
    </row>
    <row r="131" spans="1:11" x14ac:dyDescent="0.2">
      <c r="A131" s="1150" t="s">
        <v>17</v>
      </c>
      <c r="B131" s="1102" t="s">
        <v>923</v>
      </c>
      <c r="C131" s="924"/>
      <c r="D131" s="925">
        <f>SUM(D132:D134)</f>
        <v>0</v>
      </c>
      <c r="E131" s="925">
        <f t="shared" ref="E131:I131" si="17">SUM(E132:E134)</f>
        <v>0</v>
      </c>
      <c r="F131" s="925">
        <f t="shared" si="17"/>
        <v>440</v>
      </c>
      <c r="G131" s="925">
        <f t="shared" si="17"/>
        <v>0</v>
      </c>
      <c r="H131" s="925">
        <f t="shared" si="17"/>
        <v>440</v>
      </c>
      <c r="I131" s="925">
        <f t="shared" si="17"/>
        <v>0</v>
      </c>
      <c r="J131" s="926"/>
      <c r="K131" s="1149" t="s">
        <v>924</v>
      </c>
    </row>
    <row r="132" spans="1:11" ht="12.75" customHeight="1" x14ac:dyDescent="0.2">
      <c r="A132" s="1152"/>
      <c r="B132" s="1103"/>
      <c r="C132" s="927">
        <v>1150</v>
      </c>
      <c r="D132" s="918"/>
      <c r="E132" s="919"/>
      <c r="F132" s="919">
        <v>304</v>
      </c>
      <c r="G132" s="919"/>
      <c r="H132" s="919">
        <f t="shared" ref="H132:I145" si="18">D132+F132</f>
        <v>304</v>
      </c>
      <c r="I132" s="919">
        <f t="shared" si="18"/>
        <v>0</v>
      </c>
      <c r="J132" s="926"/>
      <c r="K132" s="1149"/>
    </row>
    <row r="133" spans="1:11" ht="12.75" customHeight="1" x14ac:dyDescent="0.2">
      <c r="A133" s="1152"/>
      <c r="B133" s="1103"/>
      <c r="C133" s="927">
        <v>1210</v>
      </c>
      <c r="D133" s="918"/>
      <c r="E133" s="919"/>
      <c r="F133" s="919">
        <v>16</v>
      </c>
      <c r="G133" s="919"/>
      <c r="H133" s="919">
        <f t="shared" si="18"/>
        <v>16</v>
      </c>
      <c r="I133" s="919">
        <f t="shared" si="18"/>
        <v>0</v>
      </c>
      <c r="J133" s="926"/>
      <c r="K133" s="1149"/>
    </row>
    <row r="134" spans="1:11" ht="12.75" customHeight="1" x14ac:dyDescent="0.2">
      <c r="A134" s="1151"/>
      <c r="B134" s="1104"/>
      <c r="C134" s="928">
        <v>2314</v>
      </c>
      <c r="D134" s="918"/>
      <c r="E134" s="919"/>
      <c r="F134" s="919">
        <v>120</v>
      </c>
      <c r="G134" s="919"/>
      <c r="H134" s="919">
        <f t="shared" si="18"/>
        <v>120</v>
      </c>
      <c r="I134" s="919">
        <f t="shared" si="18"/>
        <v>0</v>
      </c>
      <c r="J134" s="926"/>
      <c r="K134" s="1149"/>
    </row>
    <row r="135" spans="1:11" ht="12" customHeight="1" x14ac:dyDescent="0.2">
      <c r="A135" s="1150" t="s">
        <v>1110</v>
      </c>
      <c r="B135" s="1102" t="s">
        <v>926</v>
      </c>
      <c r="C135" s="924"/>
      <c r="D135" s="925">
        <f>SUM(D136:D138)</f>
        <v>0</v>
      </c>
      <c r="E135" s="925">
        <f t="shared" ref="E135:I135" si="19">SUM(E136:E138)</f>
        <v>0</v>
      </c>
      <c r="F135" s="925">
        <f t="shared" si="19"/>
        <v>600</v>
      </c>
      <c r="G135" s="925">
        <f t="shared" si="19"/>
        <v>0</v>
      </c>
      <c r="H135" s="925">
        <f t="shared" si="19"/>
        <v>600</v>
      </c>
      <c r="I135" s="925">
        <f t="shared" si="19"/>
        <v>0</v>
      </c>
      <c r="J135" s="926"/>
      <c r="K135" s="1149" t="s">
        <v>1111</v>
      </c>
    </row>
    <row r="136" spans="1:11" ht="12.75" customHeight="1" x14ac:dyDescent="0.2">
      <c r="A136" s="1152"/>
      <c r="B136" s="1103"/>
      <c r="C136" s="927">
        <v>1150</v>
      </c>
      <c r="D136" s="918"/>
      <c r="E136" s="919"/>
      <c r="F136" s="919">
        <v>285</v>
      </c>
      <c r="G136" s="919"/>
      <c r="H136" s="919">
        <f t="shared" si="18"/>
        <v>285</v>
      </c>
      <c r="I136" s="919">
        <f t="shared" si="18"/>
        <v>0</v>
      </c>
      <c r="J136" s="926"/>
      <c r="K136" s="1149"/>
    </row>
    <row r="137" spans="1:11" ht="12.75" customHeight="1" x14ac:dyDescent="0.2">
      <c r="A137" s="1152"/>
      <c r="B137" s="1103"/>
      <c r="C137" s="927">
        <v>1210</v>
      </c>
      <c r="D137" s="918"/>
      <c r="E137" s="919"/>
      <c r="F137" s="919">
        <v>15</v>
      </c>
      <c r="G137" s="919"/>
      <c r="H137" s="919">
        <f t="shared" si="18"/>
        <v>15</v>
      </c>
      <c r="I137" s="919">
        <f t="shared" si="18"/>
        <v>0</v>
      </c>
      <c r="J137" s="926"/>
      <c r="K137" s="1149"/>
    </row>
    <row r="138" spans="1:11" ht="23.25" customHeight="1" x14ac:dyDescent="0.2">
      <c r="A138" s="1151"/>
      <c r="B138" s="1104"/>
      <c r="C138" s="928">
        <v>2314</v>
      </c>
      <c r="D138" s="918"/>
      <c r="E138" s="919"/>
      <c r="F138" s="919">
        <v>300</v>
      </c>
      <c r="G138" s="919"/>
      <c r="H138" s="919">
        <f t="shared" si="18"/>
        <v>300</v>
      </c>
      <c r="I138" s="919">
        <f t="shared" si="18"/>
        <v>0</v>
      </c>
      <c r="J138" s="926"/>
      <c r="K138" s="1149"/>
    </row>
    <row r="139" spans="1:11" x14ac:dyDescent="0.2">
      <c r="A139" s="1150" t="s">
        <v>1112</v>
      </c>
      <c r="B139" s="1102" t="s">
        <v>929</v>
      </c>
      <c r="C139" s="924"/>
      <c r="D139" s="925">
        <f>SUM(D140:D143)</f>
        <v>0</v>
      </c>
      <c r="E139" s="925">
        <f t="shared" ref="E139:I139" si="20">SUM(E140:E143)</f>
        <v>0</v>
      </c>
      <c r="F139" s="925">
        <f t="shared" si="20"/>
        <v>3850</v>
      </c>
      <c r="G139" s="925">
        <f t="shared" si="20"/>
        <v>0</v>
      </c>
      <c r="H139" s="925">
        <f t="shared" si="20"/>
        <v>3850</v>
      </c>
      <c r="I139" s="925">
        <f t="shared" si="20"/>
        <v>0</v>
      </c>
      <c r="J139" s="926"/>
      <c r="K139" s="1149" t="s">
        <v>1113</v>
      </c>
    </row>
    <row r="140" spans="1:11" x14ac:dyDescent="0.2">
      <c r="A140" s="1152"/>
      <c r="B140" s="1103"/>
      <c r="C140" s="927">
        <v>1150</v>
      </c>
      <c r="D140" s="918"/>
      <c r="E140" s="919"/>
      <c r="F140" s="919">
        <v>1047</v>
      </c>
      <c r="G140" s="919"/>
      <c r="H140" s="919">
        <f t="shared" si="18"/>
        <v>1047</v>
      </c>
      <c r="I140" s="919">
        <f t="shared" si="18"/>
        <v>0</v>
      </c>
      <c r="J140" s="926"/>
      <c r="K140" s="1149"/>
    </row>
    <row r="141" spans="1:11" x14ac:dyDescent="0.2">
      <c r="A141" s="1152"/>
      <c r="B141" s="1103"/>
      <c r="C141" s="927">
        <v>1210</v>
      </c>
      <c r="D141" s="918"/>
      <c r="E141" s="919"/>
      <c r="F141" s="919">
        <v>53</v>
      </c>
      <c r="G141" s="919"/>
      <c r="H141" s="919">
        <f t="shared" si="18"/>
        <v>53</v>
      </c>
      <c r="I141" s="919">
        <f t="shared" si="18"/>
        <v>0</v>
      </c>
      <c r="J141" s="926"/>
      <c r="K141" s="1149"/>
    </row>
    <row r="142" spans="1:11" x14ac:dyDescent="0.2">
      <c r="A142" s="1152"/>
      <c r="B142" s="1103"/>
      <c r="C142" s="928">
        <v>2314</v>
      </c>
      <c r="D142" s="918"/>
      <c r="E142" s="918"/>
      <c r="F142" s="918">
        <v>950</v>
      </c>
      <c r="G142" s="918"/>
      <c r="H142" s="919">
        <f t="shared" si="18"/>
        <v>950</v>
      </c>
      <c r="I142" s="919">
        <f t="shared" si="18"/>
        <v>0</v>
      </c>
      <c r="J142" s="926"/>
      <c r="K142" s="1149"/>
    </row>
    <row r="143" spans="1:11" x14ac:dyDescent="0.2">
      <c r="A143" s="1151"/>
      <c r="B143" s="1104"/>
      <c r="C143" s="928">
        <v>6422</v>
      </c>
      <c r="D143" s="918"/>
      <c r="E143" s="929"/>
      <c r="F143" s="930">
        <v>1800</v>
      </c>
      <c r="G143" s="929"/>
      <c r="H143" s="919">
        <f t="shared" si="18"/>
        <v>1800</v>
      </c>
      <c r="I143" s="919">
        <f t="shared" si="18"/>
        <v>0</v>
      </c>
      <c r="J143" s="931"/>
      <c r="K143" s="1149"/>
    </row>
    <row r="144" spans="1:11" x14ac:dyDescent="0.2">
      <c r="A144" s="1145" t="s">
        <v>872</v>
      </c>
      <c r="B144" s="1147" t="s">
        <v>886</v>
      </c>
      <c r="C144" s="924"/>
      <c r="D144" s="925">
        <f>SUM(D145)</f>
        <v>0</v>
      </c>
      <c r="E144" s="925">
        <f t="shared" ref="E144:I144" si="21">SUM(E145)</f>
        <v>0</v>
      </c>
      <c r="F144" s="925">
        <f t="shared" si="21"/>
        <v>740</v>
      </c>
      <c r="G144" s="925">
        <f t="shared" si="21"/>
        <v>0</v>
      </c>
      <c r="H144" s="925">
        <f t="shared" si="21"/>
        <v>740</v>
      </c>
      <c r="I144" s="925">
        <f t="shared" si="21"/>
        <v>0</v>
      </c>
      <c r="J144" s="931"/>
      <c r="K144" s="1149" t="s">
        <v>1114</v>
      </c>
    </row>
    <row r="145" spans="1:11" ht="26.25" customHeight="1" x14ac:dyDescent="0.2">
      <c r="A145" s="1146"/>
      <c r="B145" s="1148"/>
      <c r="C145" s="928">
        <v>2314</v>
      </c>
      <c r="D145" s="918"/>
      <c r="E145" s="919"/>
      <c r="F145" s="919">
        <v>740</v>
      </c>
      <c r="G145" s="919"/>
      <c r="H145" s="919">
        <f t="shared" si="18"/>
        <v>740</v>
      </c>
      <c r="I145" s="919">
        <f t="shared" si="18"/>
        <v>0</v>
      </c>
      <c r="J145" s="932"/>
      <c r="K145" s="1149"/>
    </row>
    <row r="146" spans="1:11" x14ac:dyDescent="0.2">
      <c r="A146" s="1150" t="s">
        <v>893</v>
      </c>
      <c r="B146" s="1012" t="s">
        <v>976</v>
      </c>
      <c r="C146" s="924"/>
      <c r="D146" s="925">
        <f>SUM(D147)</f>
        <v>0</v>
      </c>
      <c r="E146" s="925">
        <f t="shared" ref="E146:I146" si="22">SUM(E147)</f>
        <v>0</v>
      </c>
      <c r="F146" s="925">
        <f t="shared" si="22"/>
        <v>2620</v>
      </c>
      <c r="G146" s="925">
        <f t="shared" si="22"/>
        <v>0</v>
      </c>
      <c r="H146" s="925">
        <f t="shared" si="22"/>
        <v>2620</v>
      </c>
      <c r="I146" s="925">
        <f t="shared" si="22"/>
        <v>0</v>
      </c>
      <c r="J146" s="926"/>
      <c r="K146" s="1149" t="s">
        <v>1115</v>
      </c>
    </row>
    <row r="147" spans="1:11" ht="36" customHeight="1" x14ac:dyDescent="0.2">
      <c r="A147" s="1151"/>
      <c r="B147" s="1013"/>
      <c r="C147" s="928" t="s">
        <v>938</v>
      </c>
      <c r="D147" s="918"/>
      <c r="E147" s="918"/>
      <c r="F147" s="918">
        <v>2620</v>
      </c>
      <c r="G147" s="918"/>
      <c r="H147" s="919">
        <f t="shared" ref="H147:I147" si="23">D147+F147</f>
        <v>2620</v>
      </c>
      <c r="I147" s="919">
        <f t="shared" si="23"/>
        <v>0</v>
      </c>
      <c r="J147" s="933" t="s">
        <v>1116</v>
      </c>
      <c r="K147" s="1149"/>
    </row>
    <row r="148" spans="1:11" x14ac:dyDescent="0.2">
      <c r="A148" s="1140" t="s">
        <v>919</v>
      </c>
      <c r="B148" s="1142" t="s">
        <v>1117</v>
      </c>
      <c r="C148" s="924"/>
      <c r="D148" s="925">
        <f t="shared" ref="D148:I148" si="24">SUM(D149)</f>
        <v>0</v>
      </c>
      <c r="E148" s="925">
        <f t="shared" si="24"/>
        <v>0</v>
      </c>
      <c r="F148" s="925">
        <f t="shared" si="24"/>
        <v>350</v>
      </c>
      <c r="G148" s="925">
        <f t="shared" si="24"/>
        <v>0</v>
      </c>
      <c r="H148" s="925">
        <f t="shared" si="24"/>
        <v>350</v>
      </c>
      <c r="I148" s="925">
        <f t="shared" si="24"/>
        <v>0</v>
      </c>
      <c r="J148" s="926"/>
      <c r="K148" s="1144" t="s">
        <v>1118</v>
      </c>
    </row>
    <row r="149" spans="1:11" ht="29.45" customHeight="1" x14ac:dyDescent="0.2">
      <c r="A149" s="1141"/>
      <c r="B149" s="1143"/>
      <c r="C149" s="927">
        <v>2314</v>
      </c>
      <c r="D149" s="925"/>
      <c r="E149" s="934"/>
      <c r="F149" s="934">
        <v>350</v>
      </c>
      <c r="G149" s="934"/>
      <c r="H149" s="934">
        <f t="shared" ref="H149:I149" si="25">D149+F149</f>
        <v>350</v>
      </c>
      <c r="I149" s="934">
        <f t="shared" si="25"/>
        <v>0</v>
      </c>
      <c r="J149" s="933" t="s">
        <v>1119</v>
      </c>
      <c r="K149" s="1144"/>
    </row>
    <row r="150" spans="1:11" s="885" customFormat="1" ht="12" customHeight="1" x14ac:dyDescent="0.2">
      <c r="A150" s="935"/>
      <c r="B150" s="936"/>
      <c r="C150" s="936"/>
      <c r="D150" s="936"/>
      <c r="E150" s="936"/>
      <c r="F150" s="936"/>
      <c r="G150" s="936"/>
      <c r="H150" s="936"/>
      <c r="I150" s="936"/>
      <c r="J150" s="936"/>
      <c r="K150" s="936"/>
    </row>
    <row r="151" spans="1:11" x14ac:dyDescent="0.2">
      <c r="A151" s="482" t="s">
        <v>1120</v>
      </c>
    </row>
    <row r="152" spans="1:11" x14ac:dyDescent="0.2">
      <c r="A152" s="161" t="s">
        <v>1121</v>
      </c>
      <c r="B152" s="161"/>
      <c r="C152" s="161"/>
      <c r="D152" s="161"/>
    </row>
    <row r="153" spans="1:11" x14ac:dyDescent="0.2">
      <c r="A153" s="161" t="s">
        <v>1012</v>
      </c>
      <c r="B153" s="161"/>
      <c r="C153" s="161"/>
      <c r="D153" s="161"/>
    </row>
    <row r="154" spans="1:11" x14ac:dyDescent="0.2">
      <c r="A154" s="161" t="s">
        <v>1122</v>
      </c>
      <c r="B154" s="161"/>
      <c r="C154" s="161"/>
      <c r="D154" s="161"/>
    </row>
    <row r="155" spans="1:11" x14ac:dyDescent="0.2">
      <c r="A155" s="161" t="s">
        <v>1123</v>
      </c>
      <c r="B155" s="161"/>
      <c r="C155" s="161"/>
      <c r="D155" s="161"/>
      <c r="E155" s="161"/>
      <c r="F155" s="161"/>
      <c r="G155" s="161"/>
      <c r="H155" s="161"/>
      <c r="K155" s="937"/>
    </row>
    <row r="156" spans="1:11" x14ac:dyDescent="0.2">
      <c r="A156" s="161" t="s">
        <v>1124</v>
      </c>
      <c r="B156" s="161"/>
      <c r="C156" s="161"/>
      <c r="D156" s="161"/>
      <c r="E156" s="161"/>
      <c r="F156" s="161"/>
      <c r="G156" s="161"/>
      <c r="H156" s="161"/>
    </row>
    <row r="157" spans="1:11" x14ac:dyDescent="0.2">
      <c r="A157" s="161" t="s">
        <v>1125</v>
      </c>
      <c r="B157" s="161"/>
      <c r="C157" s="161"/>
      <c r="D157" s="161"/>
      <c r="E157" s="161"/>
      <c r="F157" s="161"/>
      <c r="G157" s="161"/>
      <c r="H157" s="161"/>
    </row>
    <row r="158" spans="1:11" x14ac:dyDescent="0.2">
      <c r="A158" s="161" t="s">
        <v>1126</v>
      </c>
      <c r="B158" s="161"/>
      <c r="C158" s="161"/>
      <c r="D158" s="161"/>
      <c r="E158" s="161"/>
      <c r="F158" s="161"/>
      <c r="G158" s="161"/>
      <c r="H158" s="161"/>
    </row>
    <row r="159" spans="1:11" x14ac:dyDescent="0.2">
      <c r="A159" s="161" t="s">
        <v>1127</v>
      </c>
      <c r="B159" s="161"/>
      <c r="C159" s="161"/>
      <c r="D159" s="161"/>
      <c r="E159" s="161"/>
      <c r="F159" s="161"/>
      <c r="G159" s="161"/>
      <c r="H159" s="161"/>
    </row>
    <row r="160" spans="1:11" x14ac:dyDescent="0.2">
      <c r="A160" s="161" t="s">
        <v>1128</v>
      </c>
      <c r="B160" s="161"/>
      <c r="C160" s="161"/>
      <c r="D160" s="161"/>
      <c r="E160" s="161"/>
      <c r="F160" s="161"/>
      <c r="G160" s="161"/>
      <c r="H160" s="161"/>
    </row>
    <row r="161" spans="1:13" x14ac:dyDescent="0.2">
      <c r="A161" s="161" t="s">
        <v>1129</v>
      </c>
      <c r="B161" s="161"/>
      <c r="C161" s="161"/>
      <c r="D161" s="161"/>
      <c r="E161" s="161"/>
      <c r="F161" s="161"/>
      <c r="G161" s="161"/>
      <c r="H161" s="161"/>
    </row>
    <row r="162" spans="1:13" x14ac:dyDescent="0.2">
      <c r="A162" s="161" t="s">
        <v>1130</v>
      </c>
      <c r="B162" s="161"/>
      <c r="C162" s="161"/>
      <c r="D162" s="161"/>
      <c r="E162" s="161"/>
      <c r="F162" s="161"/>
      <c r="G162" s="161"/>
      <c r="H162" s="161"/>
    </row>
    <row r="163" spans="1:13" x14ac:dyDescent="0.2">
      <c r="A163" s="161" t="s">
        <v>1131</v>
      </c>
      <c r="B163" s="161"/>
      <c r="C163" s="938"/>
      <c r="D163" s="938"/>
      <c r="E163" s="938"/>
      <c r="F163" s="161"/>
      <c r="G163" s="161"/>
      <c r="H163" s="161"/>
    </row>
    <row r="164" spans="1:13" x14ac:dyDescent="0.2">
      <c r="A164" s="161"/>
      <c r="B164" s="161"/>
      <c r="C164" s="161"/>
      <c r="D164" s="161"/>
      <c r="E164" s="161"/>
      <c r="F164" s="161"/>
      <c r="G164" s="161"/>
      <c r="H164" s="161"/>
    </row>
    <row r="165" spans="1:13" x14ac:dyDescent="0.2">
      <c r="A165" s="482" t="s">
        <v>1132</v>
      </c>
    </row>
    <row r="166" spans="1:13" x14ac:dyDescent="0.2">
      <c r="A166" s="482" t="s">
        <v>1133</v>
      </c>
      <c r="B166" s="937"/>
      <c r="C166" s="937"/>
      <c r="D166" s="937"/>
      <c r="E166" s="937"/>
      <c r="F166" s="937"/>
      <c r="G166" s="937"/>
      <c r="H166" s="937"/>
      <c r="I166" s="937"/>
      <c r="J166" s="937"/>
    </row>
    <row r="167" spans="1:13" x14ac:dyDescent="0.2">
      <c r="A167" s="482" t="s">
        <v>1134</v>
      </c>
    </row>
    <row r="168" spans="1:13" s="882" customFormat="1" ht="12" customHeight="1" x14ac:dyDescent="0.2">
      <c r="A168" s="879" t="s">
        <v>1135</v>
      </c>
      <c r="B168" s="879"/>
      <c r="C168" s="879"/>
      <c r="D168" s="879"/>
      <c r="E168" s="879"/>
      <c r="F168" s="879"/>
      <c r="G168" s="880"/>
      <c r="H168" s="880"/>
      <c r="I168" s="880"/>
      <c r="J168" s="880"/>
      <c r="K168" s="880"/>
      <c r="L168" s="880"/>
      <c r="M168" s="880"/>
    </row>
    <row r="169" spans="1:13" x14ac:dyDescent="0.2">
      <c r="A169" s="482" t="s">
        <v>1136</v>
      </c>
    </row>
    <row r="170" spans="1:13" x14ac:dyDescent="0.2">
      <c r="A170" s="482" t="s">
        <v>1137</v>
      </c>
    </row>
    <row r="171" spans="1:13" x14ac:dyDescent="0.2">
      <c r="A171" s="482" t="s">
        <v>1138</v>
      </c>
    </row>
    <row r="172" spans="1:13" x14ac:dyDescent="0.2">
      <c r="A172" s="482" t="s">
        <v>1139</v>
      </c>
    </row>
    <row r="173" spans="1:13" x14ac:dyDescent="0.2">
      <c r="A173" s="482" t="s">
        <v>1140</v>
      </c>
    </row>
    <row r="174" spans="1:13" x14ac:dyDescent="0.2">
      <c r="A174" s="482" t="s">
        <v>1141</v>
      </c>
    </row>
    <row r="175" spans="1:13" x14ac:dyDescent="0.2">
      <c r="A175" s="482" t="s">
        <v>1142</v>
      </c>
    </row>
    <row r="176" spans="1:13" x14ac:dyDescent="0.2">
      <c r="A176" s="482" t="s">
        <v>1143</v>
      </c>
    </row>
    <row r="177" spans="1:13" x14ac:dyDescent="0.2">
      <c r="A177" s="482" t="s">
        <v>1144</v>
      </c>
    </row>
    <row r="178" spans="1:13" x14ac:dyDescent="0.2">
      <c r="A178" s="482" t="s">
        <v>1145</v>
      </c>
    </row>
    <row r="179" spans="1:13" x14ac:dyDescent="0.2">
      <c r="A179" s="482" t="s">
        <v>1146</v>
      </c>
    </row>
    <row r="180" spans="1:13" x14ac:dyDescent="0.2">
      <c r="A180" s="482" t="s">
        <v>1147</v>
      </c>
    </row>
    <row r="181" spans="1:13" x14ac:dyDescent="0.2">
      <c r="A181" s="482" t="s">
        <v>1148</v>
      </c>
    </row>
    <row r="182" spans="1:13" x14ac:dyDescent="0.2">
      <c r="A182" s="482" t="s">
        <v>1149</v>
      </c>
    </row>
    <row r="183" spans="1:13" x14ac:dyDescent="0.2">
      <c r="A183" s="482" t="s">
        <v>1150</v>
      </c>
    </row>
    <row r="184" spans="1:13" x14ac:dyDescent="0.2">
      <c r="A184" s="482" t="s">
        <v>1151</v>
      </c>
    </row>
    <row r="185" spans="1:13" x14ac:dyDescent="0.2">
      <c r="A185" s="482" t="s">
        <v>1152</v>
      </c>
    </row>
    <row r="186" spans="1:13" s="882" customFormat="1" ht="12" customHeight="1" x14ac:dyDescent="0.2">
      <c r="A186" s="879" t="s">
        <v>1153</v>
      </c>
      <c r="B186" s="879"/>
      <c r="C186" s="879"/>
      <c r="D186" s="879"/>
      <c r="E186" s="879"/>
      <c r="F186" s="879"/>
      <c r="G186" s="880"/>
      <c r="H186" s="880"/>
      <c r="I186" s="880"/>
      <c r="J186" s="880"/>
      <c r="K186" s="880"/>
      <c r="L186" s="880"/>
      <c r="M186" s="880"/>
    </row>
    <row r="187" spans="1:13" x14ac:dyDescent="0.2">
      <c r="A187" s="482" t="s">
        <v>1154</v>
      </c>
    </row>
    <row r="188" spans="1:13" s="882" customFormat="1" ht="12" customHeight="1" x14ac:dyDescent="0.2">
      <c r="A188" s="879" t="s">
        <v>1155</v>
      </c>
      <c r="B188" s="879"/>
      <c r="C188" s="879"/>
      <c r="D188" s="879"/>
      <c r="E188" s="879"/>
      <c r="F188" s="879"/>
      <c r="G188" s="880"/>
      <c r="H188" s="880"/>
      <c r="I188" s="880"/>
      <c r="J188" s="880"/>
      <c r="K188" s="880"/>
      <c r="L188" s="880"/>
      <c r="M188" s="880"/>
    </row>
    <row r="189" spans="1:13" x14ac:dyDescent="0.2">
      <c r="A189" s="482" t="s">
        <v>1156</v>
      </c>
    </row>
  </sheetData>
  <sheetProtection algorithmName="SHA-512" hashValue="vxwCFeqM1A1jmAGhk5RtYrQVkpKrJZIvKHVEDXz067y3tl4XxrUdtaN95lmsmWvFVfr8R5xJ2yZEOMmG4Li+6w==" saltValue="pjN7zbEmf5AUJ0tq3PmLQQ==" spinCount="100000" sheet="1" objects="1" scenarios="1"/>
  <mergeCells count="127">
    <mergeCell ref="J11:J12"/>
    <mergeCell ref="K11:K12"/>
    <mergeCell ref="A13:B13"/>
    <mergeCell ref="A14:A19"/>
    <mergeCell ref="B14:B19"/>
    <mergeCell ref="K14:K19"/>
    <mergeCell ref="C4:E4"/>
    <mergeCell ref="C5:E5"/>
    <mergeCell ref="A6:K6"/>
    <mergeCell ref="A8:B8"/>
    <mergeCell ref="A11:A12"/>
    <mergeCell ref="B11:B12"/>
    <mergeCell ref="C11:C12"/>
    <mergeCell ref="D11:E11"/>
    <mergeCell ref="F11:G11"/>
    <mergeCell ref="H11:I11"/>
    <mergeCell ref="J31:J32"/>
    <mergeCell ref="K31:K32"/>
    <mergeCell ref="A33:B33"/>
    <mergeCell ref="A34:A40"/>
    <mergeCell ref="B34:B40"/>
    <mergeCell ref="K34:K40"/>
    <mergeCell ref="A20:A26"/>
    <mergeCell ref="B20:B26"/>
    <mergeCell ref="K20:K26"/>
    <mergeCell ref="A28:B28"/>
    <mergeCell ref="A31:A32"/>
    <mergeCell ref="B31:B32"/>
    <mergeCell ref="C31:C32"/>
    <mergeCell ref="D31:E31"/>
    <mergeCell ref="F31:G31"/>
    <mergeCell ref="H31:I31"/>
    <mergeCell ref="A57:A61"/>
    <mergeCell ref="B57:B61"/>
    <mergeCell ref="K57:K61"/>
    <mergeCell ref="A62:A65"/>
    <mergeCell ref="B62:B65"/>
    <mergeCell ref="K62:K65"/>
    <mergeCell ref="J42:J46"/>
    <mergeCell ref="A47:A51"/>
    <mergeCell ref="B47:B51"/>
    <mergeCell ref="K47:K51"/>
    <mergeCell ref="A52:A56"/>
    <mergeCell ref="B52:B56"/>
    <mergeCell ref="K52:K56"/>
    <mergeCell ref="A41:A46"/>
    <mergeCell ref="B41:B46"/>
    <mergeCell ref="K41:K43"/>
    <mergeCell ref="C42:C46"/>
    <mergeCell ref="D42:D46"/>
    <mergeCell ref="E42:E46"/>
    <mergeCell ref="F42:F46"/>
    <mergeCell ref="G42:G46"/>
    <mergeCell ref="H42:H46"/>
    <mergeCell ref="I42:I46"/>
    <mergeCell ref="A75:B75"/>
    <mergeCell ref="A78:A79"/>
    <mergeCell ref="B78:B79"/>
    <mergeCell ref="C78:C79"/>
    <mergeCell ref="D78:E78"/>
    <mergeCell ref="F78:G78"/>
    <mergeCell ref="A66:A69"/>
    <mergeCell ref="B66:B69"/>
    <mergeCell ref="K66:K69"/>
    <mergeCell ref="A70:A73"/>
    <mergeCell ref="B70:B73"/>
    <mergeCell ref="K70:K73"/>
    <mergeCell ref="A86:A93"/>
    <mergeCell ref="B86:B93"/>
    <mergeCell ref="K86:K93"/>
    <mergeCell ref="A94:A98"/>
    <mergeCell ref="B94:B98"/>
    <mergeCell ref="K94:K98"/>
    <mergeCell ref="H78:I78"/>
    <mergeCell ref="J78:J79"/>
    <mergeCell ref="K78:K79"/>
    <mergeCell ref="A80:B80"/>
    <mergeCell ref="A81:A85"/>
    <mergeCell ref="B81:B85"/>
    <mergeCell ref="K81:K85"/>
    <mergeCell ref="A105:A107"/>
    <mergeCell ref="B105:B107"/>
    <mergeCell ref="K105:K107"/>
    <mergeCell ref="A108:A110"/>
    <mergeCell ref="B108:B110"/>
    <mergeCell ref="K108:K110"/>
    <mergeCell ref="A99:A100"/>
    <mergeCell ref="B99:B100"/>
    <mergeCell ref="K99:K100"/>
    <mergeCell ref="A101:A104"/>
    <mergeCell ref="B101:B104"/>
    <mergeCell ref="K101:K104"/>
    <mergeCell ref="A115:A118"/>
    <mergeCell ref="B115:B118"/>
    <mergeCell ref="K115:K118"/>
    <mergeCell ref="A119:A121"/>
    <mergeCell ref="B119:B121"/>
    <mergeCell ref="K119:K121"/>
    <mergeCell ref="A111:A112"/>
    <mergeCell ref="B111:B112"/>
    <mergeCell ref="K111:K112"/>
    <mergeCell ref="A113:A114"/>
    <mergeCell ref="B113:B114"/>
    <mergeCell ref="K113:K114"/>
    <mergeCell ref="A135:A138"/>
    <mergeCell ref="B135:B138"/>
    <mergeCell ref="K135:K138"/>
    <mergeCell ref="A139:A143"/>
    <mergeCell ref="B139:B143"/>
    <mergeCell ref="K139:K143"/>
    <mergeCell ref="A122:A125"/>
    <mergeCell ref="B122:B125"/>
    <mergeCell ref="K122:K125"/>
    <mergeCell ref="A127:B127"/>
    <mergeCell ref="A130:B130"/>
    <mergeCell ref="A131:A134"/>
    <mergeCell ref="B131:B134"/>
    <mergeCell ref="K131:K134"/>
    <mergeCell ref="A148:A149"/>
    <mergeCell ref="B148:B149"/>
    <mergeCell ref="K148:K149"/>
    <mergeCell ref="A144:A145"/>
    <mergeCell ref="B144:B145"/>
    <mergeCell ref="K144:K145"/>
    <mergeCell ref="A146:A147"/>
    <mergeCell ref="B146:B147"/>
    <mergeCell ref="K146:K14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34.pielikums Jūrmalas pilsētas domes
2018.gada 15.marta saistošajiem noteikumiem Nr.11
(protokols Nr.4, 28.punkts)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47"/>
  <sheetViews>
    <sheetView view="pageLayout" zoomScaleNormal="100" workbookViewId="0">
      <selection activeCell="K6" sqref="K5:K6"/>
    </sheetView>
  </sheetViews>
  <sheetFormatPr defaultColWidth="9.140625" defaultRowHeight="12" outlineLevelCol="1" x14ac:dyDescent="0.25"/>
  <cols>
    <col min="1" max="1" width="5.140625" style="540" customWidth="1"/>
    <col min="2" max="2" width="17.28515625" style="540" customWidth="1"/>
    <col min="3" max="3" width="21.7109375" style="750" customWidth="1"/>
    <col min="4" max="4" width="10.5703125" style="750" customWidth="1"/>
    <col min="5" max="5" width="12.140625" style="750" hidden="1" customWidth="1" outlineLevel="1"/>
    <col min="6" max="6" width="11.7109375" style="750" hidden="1" customWidth="1" outlineLevel="1"/>
    <col min="7" max="7" width="13.85546875" style="750" customWidth="1" collapsed="1"/>
    <col min="8" max="8" width="29" style="750" hidden="1" customWidth="1" outlineLevel="1"/>
    <col min="9" max="9" width="17.42578125" style="750" customWidth="1" collapsed="1"/>
    <col min="10" max="16384" width="9.140625" style="540"/>
  </cols>
  <sheetData>
    <row r="1" spans="1:9" x14ac:dyDescent="0.25">
      <c r="I1" s="751" t="s">
        <v>1157</v>
      </c>
    </row>
    <row r="2" spans="1:9" x14ac:dyDescent="0.25">
      <c r="I2" s="751" t="s">
        <v>398</v>
      </c>
    </row>
    <row r="3" spans="1:9" x14ac:dyDescent="0.25">
      <c r="A3" s="1084" t="s">
        <v>0</v>
      </c>
      <c r="B3" s="1084"/>
      <c r="C3" s="752" t="s">
        <v>389</v>
      </c>
    </row>
    <row r="4" spans="1:9" x14ac:dyDescent="0.25">
      <c r="A4" s="1084" t="s">
        <v>1</v>
      </c>
      <c r="B4" s="1084"/>
      <c r="C4" s="752">
        <v>90000056357</v>
      </c>
      <c r="D4" s="540"/>
      <c r="E4" s="540"/>
      <c r="F4" s="540"/>
      <c r="G4" s="540"/>
      <c r="H4" s="540"/>
      <c r="I4" s="540"/>
    </row>
    <row r="5" spans="1:9" ht="15.75" x14ac:dyDescent="0.25">
      <c r="A5" s="1086" t="s">
        <v>727</v>
      </c>
      <c r="B5" s="1086"/>
      <c r="C5" s="1086"/>
      <c r="D5" s="1086"/>
      <c r="E5" s="1086"/>
      <c r="F5" s="1086"/>
      <c r="G5" s="1086"/>
      <c r="H5" s="1086"/>
      <c r="I5" s="1086"/>
    </row>
    <row r="6" spans="1:9" ht="15.75" x14ac:dyDescent="0.25">
      <c r="A6" s="753"/>
      <c r="B6" s="753"/>
      <c r="C6" s="754"/>
      <c r="D6" s="754"/>
      <c r="E6" s="754"/>
      <c r="F6" s="754"/>
      <c r="G6" s="754"/>
      <c r="H6" s="754"/>
      <c r="I6" s="754"/>
    </row>
    <row r="7" spans="1:9" ht="15.75" x14ac:dyDescent="0.25">
      <c r="A7" s="1084" t="s">
        <v>728</v>
      </c>
      <c r="B7" s="1084"/>
      <c r="C7" s="939" t="s">
        <v>1158</v>
      </c>
      <c r="D7" s="939"/>
      <c r="E7" s="939"/>
      <c r="F7" s="939"/>
      <c r="G7" s="939"/>
      <c r="H7" s="939"/>
      <c r="I7" s="939"/>
    </row>
    <row r="8" spans="1:9" x14ac:dyDescent="0.25">
      <c r="A8" s="1084" t="s">
        <v>455</v>
      </c>
      <c r="B8" s="1084"/>
      <c r="C8" s="1084" t="s">
        <v>730</v>
      </c>
      <c r="D8" s="1084"/>
      <c r="E8" s="1084"/>
      <c r="F8" s="1084"/>
      <c r="G8" s="1084"/>
      <c r="H8" s="1084"/>
      <c r="I8" s="1084"/>
    </row>
    <row r="9" spans="1:9" x14ac:dyDescent="0.25">
      <c r="A9" s="1084" t="s">
        <v>456</v>
      </c>
      <c r="B9" s="1084"/>
      <c r="C9" s="1085" t="s">
        <v>731</v>
      </c>
      <c r="D9" s="1085"/>
      <c r="E9" s="1085"/>
      <c r="F9" s="1085"/>
      <c r="G9" s="1085"/>
      <c r="H9" s="1085"/>
      <c r="I9" s="1085"/>
    </row>
    <row r="10" spans="1:9" ht="15" customHeight="1" x14ac:dyDescent="0.25">
      <c r="A10" s="1040" t="s">
        <v>403</v>
      </c>
      <c r="B10" s="1040" t="s">
        <v>404</v>
      </c>
      <c r="C10" s="1040"/>
      <c r="D10" s="1037" t="s">
        <v>405</v>
      </c>
      <c r="E10" s="1040" t="s">
        <v>406</v>
      </c>
      <c r="F10" s="1020" t="s">
        <v>407</v>
      </c>
      <c r="G10" s="1040" t="s">
        <v>408</v>
      </c>
      <c r="H10" s="1022" t="s">
        <v>318</v>
      </c>
      <c r="I10" s="1037" t="s">
        <v>409</v>
      </c>
    </row>
    <row r="11" spans="1:9" ht="30.75" customHeight="1" x14ac:dyDescent="0.25">
      <c r="A11" s="1040"/>
      <c r="B11" s="1040"/>
      <c r="C11" s="1040"/>
      <c r="D11" s="1037"/>
      <c r="E11" s="1040"/>
      <c r="F11" s="1021"/>
      <c r="G11" s="1040"/>
      <c r="H11" s="1023"/>
      <c r="I11" s="1037"/>
    </row>
    <row r="12" spans="1:9" ht="12" customHeight="1" x14ac:dyDescent="0.25">
      <c r="A12" s="1088" t="s">
        <v>411</v>
      </c>
      <c r="B12" s="1088"/>
      <c r="C12" s="1088"/>
      <c r="D12" s="755"/>
      <c r="E12" s="756">
        <f>SUM(E13:E15)</f>
        <v>0</v>
      </c>
      <c r="F12" s="756">
        <f t="shared" ref="F12:G12" si="0">SUM(F13:F15)</f>
        <v>226491</v>
      </c>
      <c r="G12" s="756">
        <f t="shared" si="0"/>
        <v>226491</v>
      </c>
      <c r="H12" s="756"/>
      <c r="I12" s="757"/>
    </row>
    <row r="13" spans="1:9" s="750" customFormat="1" ht="12" customHeight="1" x14ac:dyDescent="0.25">
      <c r="A13" s="1054">
        <v>1</v>
      </c>
      <c r="B13" s="1070" t="s">
        <v>732</v>
      </c>
      <c r="C13" s="1071"/>
      <c r="D13" s="758">
        <v>5250</v>
      </c>
      <c r="E13" s="529">
        <v>0</v>
      </c>
      <c r="F13" s="529">
        <v>216740</v>
      </c>
      <c r="G13" s="529">
        <f>SUM(E13:F13)</f>
        <v>216740</v>
      </c>
      <c r="H13" s="529"/>
      <c r="I13" s="1083" t="s">
        <v>733</v>
      </c>
    </row>
    <row r="14" spans="1:9" s="750" customFormat="1" ht="12" customHeight="1" x14ac:dyDescent="0.25">
      <c r="A14" s="1055"/>
      <c r="B14" s="1089"/>
      <c r="C14" s="1090"/>
      <c r="D14" s="758">
        <v>2239</v>
      </c>
      <c r="E14" s="529">
        <v>0</v>
      </c>
      <c r="F14" s="529">
        <v>300</v>
      </c>
      <c r="G14" s="529">
        <f>SUM(E14:F14)</f>
        <v>300</v>
      </c>
      <c r="H14" s="529"/>
      <c r="I14" s="1083"/>
    </row>
    <row r="15" spans="1:9" s="750" customFormat="1" ht="12" customHeight="1" x14ac:dyDescent="0.25">
      <c r="A15" s="1056"/>
      <c r="B15" s="1077"/>
      <c r="C15" s="1078"/>
      <c r="D15" s="758">
        <v>2241</v>
      </c>
      <c r="E15" s="529">
        <v>0</v>
      </c>
      <c r="F15" s="529">
        <v>9451</v>
      </c>
      <c r="G15" s="529">
        <f t="shared" ref="G15" si="1">SUM(E15:F15)</f>
        <v>9451</v>
      </c>
      <c r="H15" s="529"/>
      <c r="I15" s="1083"/>
    </row>
    <row r="16" spans="1:9" s="750" customFormat="1" x14ac:dyDescent="0.25">
      <c r="A16" s="759"/>
      <c r="B16" s="760"/>
      <c r="C16" s="760"/>
      <c r="D16" s="761"/>
      <c r="E16" s="761"/>
      <c r="F16" s="761"/>
      <c r="G16" s="761"/>
      <c r="H16" s="761"/>
      <c r="I16" s="761"/>
    </row>
    <row r="17" spans="1:9" s="750" customFormat="1" x14ac:dyDescent="0.25">
      <c r="A17" s="1074" t="s">
        <v>455</v>
      </c>
      <c r="B17" s="1074"/>
      <c r="C17" s="762" t="s">
        <v>734</v>
      </c>
      <c r="D17" s="762"/>
      <c r="E17" s="762"/>
      <c r="F17" s="762"/>
      <c r="G17" s="762"/>
      <c r="H17" s="762"/>
      <c r="I17" s="762"/>
    </row>
    <row r="18" spans="1:9" s="750" customFormat="1" x14ac:dyDescent="0.25">
      <c r="A18" s="1074" t="s">
        <v>456</v>
      </c>
      <c r="B18" s="1074"/>
      <c r="C18" s="763" t="s">
        <v>735</v>
      </c>
      <c r="D18" s="763"/>
      <c r="E18" s="763"/>
      <c r="F18" s="763"/>
      <c r="G18" s="763"/>
      <c r="H18" s="763"/>
      <c r="I18" s="763"/>
    </row>
    <row r="19" spans="1:9" s="750" customFormat="1" ht="12" customHeight="1" x14ac:dyDescent="0.25">
      <c r="A19" s="1040" t="s">
        <v>403</v>
      </c>
      <c r="B19" s="1040" t="s">
        <v>404</v>
      </c>
      <c r="C19" s="1040"/>
      <c r="D19" s="1037" t="s">
        <v>405</v>
      </c>
      <c r="E19" s="1040" t="s">
        <v>406</v>
      </c>
      <c r="F19" s="1020" t="s">
        <v>407</v>
      </c>
      <c r="G19" s="1040" t="s">
        <v>408</v>
      </c>
      <c r="H19" s="1022" t="s">
        <v>318</v>
      </c>
      <c r="I19" s="1037" t="s">
        <v>409</v>
      </c>
    </row>
    <row r="20" spans="1:9" s="750" customFormat="1" ht="40.5" customHeight="1" x14ac:dyDescent="0.25">
      <c r="A20" s="1040"/>
      <c r="B20" s="1040"/>
      <c r="C20" s="1040"/>
      <c r="D20" s="1037"/>
      <c r="E20" s="1040"/>
      <c r="F20" s="1021"/>
      <c r="G20" s="1040"/>
      <c r="H20" s="1023"/>
      <c r="I20" s="1037"/>
    </row>
    <row r="21" spans="1:9" s="750" customFormat="1" x14ac:dyDescent="0.25">
      <c r="A21" s="1068" t="s">
        <v>411</v>
      </c>
      <c r="B21" s="1068"/>
      <c r="C21" s="1068"/>
      <c r="D21" s="756"/>
      <c r="E21" s="756">
        <f>SUM(E22:E22)</f>
        <v>0</v>
      </c>
      <c r="F21" s="756">
        <f t="shared" ref="F21:G21" si="2">SUM(F22:F22)</f>
        <v>46905</v>
      </c>
      <c r="G21" s="756">
        <f t="shared" si="2"/>
        <v>46905</v>
      </c>
      <c r="H21" s="756"/>
      <c r="I21" s="529"/>
    </row>
    <row r="22" spans="1:9" s="750" customFormat="1" ht="12" customHeight="1" x14ac:dyDescent="0.25">
      <c r="A22" s="766">
        <v>1</v>
      </c>
      <c r="B22" s="1035" t="s">
        <v>736</v>
      </c>
      <c r="C22" s="1035"/>
      <c r="D22" s="758">
        <v>5250</v>
      </c>
      <c r="E22" s="529">
        <v>0</v>
      </c>
      <c r="F22" s="529">
        <v>46905</v>
      </c>
      <c r="G22" s="529">
        <f t="shared" ref="G22" si="3">SUM(E22:F22)</f>
        <v>46905</v>
      </c>
      <c r="H22" s="529"/>
      <c r="I22" s="527" t="s">
        <v>737</v>
      </c>
    </row>
    <row r="23" spans="1:9" s="750" customFormat="1" x14ac:dyDescent="0.25">
      <c r="A23" s="767"/>
      <c r="B23" s="760"/>
      <c r="C23" s="760"/>
      <c r="D23" s="768"/>
      <c r="E23" s="769"/>
      <c r="F23" s="769"/>
      <c r="G23" s="769"/>
      <c r="H23" s="769"/>
      <c r="I23" s="770"/>
    </row>
    <row r="24" spans="1:9" s="750" customFormat="1" x14ac:dyDescent="0.25">
      <c r="A24" s="1074" t="s">
        <v>455</v>
      </c>
      <c r="B24" s="1074"/>
      <c r="C24" s="762" t="s">
        <v>626</v>
      </c>
      <c r="D24" s="762"/>
      <c r="E24" s="762"/>
      <c r="F24" s="762"/>
      <c r="G24" s="762"/>
      <c r="H24" s="762"/>
      <c r="I24" s="762"/>
    </row>
    <row r="25" spans="1:9" s="750" customFormat="1" x14ac:dyDescent="0.25">
      <c r="A25" s="1074" t="s">
        <v>456</v>
      </c>
      <c r="B25" s="1074"/>
      <c r="C25" s="763" t="s">
        <v>743</v>
      </c>
      <c r="D25" s="763"/>
      <c r="E25" s="763"/>
      <c r="F25" s="763"/>
      <c r="G25" s="763"/>
      <c r="H25" s="763"/>
      <c r="I25" s="763"/>
    </row>
    <row r="26" spans="1:9" s="750" customFormat="1" ht="12" customHeight="1" x14ac:dyDescent="0.25">
      <c r="A26" s="1040" t="s">
        <v>403</v>
      </c>
      <c r="B26" s="1040" t="s">
        <v>404</v>
      </c>
      <c r="C26" s="1040"/>
      <c r="D26" s="1037" t="s">
        <v>405</v>
      </c>
      <c r="E26" s="1040" t="s">
        <v>406</v>
      </c>
      <c r="F26" s="1020" t="s">
        <v>407</v>
      </c>
      <c r="G26" s="1040" t="s">
        <v>408</v>
      </c>
      <c r="H26" s="1022" t="s">
        <v>318</v>
      </c>
      <c r="I26" s="1037" t="s">
        <v>409</v>
      </c>
    </row>
    <row r="27" spans="1:9" s="750" customFormat="1" ht="36.75" customHeight="1" x14ac:dyDescent="0.25">
      <c r="A27" s="1040"/>
      <c r="B27" s="1040"/>
      <c r="C27" s="1040"/>
      <c r="D27" s="1037"/>
      <c r="E27" s="1040"/>
      <c r="F27" s="1021"/>
      <c r="G27" s="1040"/>
      <c r="H27" s="1023"/>
      <c r="I27" s="1037"/>
    </row>
    <row r="28" spans="1:9" s="750" customFormat="1" x14ac:dyDescent="0.25">
      <c r="A28" s="1068" t="s">
        <v>411</v>
      </c>
      <c r="B28" s="1068"/>
      <c r="C28" s="1068"/>
      <c r="D28" s="756"/>
      <c r="E28" s="756">
        <f>SUM(E29:E39)</f>
        <v>0</v>
      </c>
      <c r="F28" s="756">
        <f>SUM(F29:F39)</f>
        <v>555197</v>
      </c>
      <c r="G28" s="756">
        <f>SUM(G29:G39)</f>
        <v>555197</v>
      </c>
      <c r="H28" s="756"/>
      <c r="I28" s="757"/>
    </row>
    <row r="29" spans="1:9" s="750" customFormat="1" ht="12" customHeight="1" x14ac:dyDescent="0.25">
      <c r="A29" s="764">
        <v>1</v>
      </c>
      <c r="B29" s="1070" t="s">
        <v>744</v>
      </c>
      <c r="C29" s="1071"/>
      <c r="D29" s="758">
        <v>5240</v>
      </c>
      <c r="E29" s="755">
        <v>0</v>
      </c>
      <c r="F29" s="775">
        <v>49871</v>
      </c>
      <c r="G29" s="529">
        <f t="shared" ref="G29:G39" si="4">SUM(E29:F29)</f>
        <v>49871</v>
      </c>
      <c r="H29" s="775"/>
      <c r="I29" s="741" t="s">
        <v>745</v>
      </c>
    </row>
    <row r="30" spans="1:9" s="750" customFormat="1" x14ac:dyDescent="0.25">
      <c r="A30" s="1082">
        <v>2</v>
      </c>
      <c r="B30" s="1035" t="s">
        <v>748</v>
      </c>
      <c r="C30" s="1035"/>
      <c r="D30" s="758">
        <v>5250</v>
      </c>
      <c r="E30" s="529">
        <v>0</v>
      </c>
      <c r="F30" s="529">
        <v>153342</v>
      </c>
      <c r="G30" s="529">
        <f t="shared" si="4"/>
        <v>153342</v>
      </c>
      <c r="H30" s="529"/>
      <c r="I30" s="1083" t="s">
        <v>749</v>
      </c>
    </row>
    <row r="31" spans="1:9" s="750" customFormat="1" x14ac:dyDescent="0.25">
      <c r="A31" s="1082"/>
      <c r="B31" s="1035"/>
      <c r="C31" s="1035"/>
      <c r="D31" s="758">
        <v>2241</v>
      </c>
      <c r="E31" s="529">
        <v>0</v>
      </c>
      <c r="F31" s="529">
        <v>8368</v>
      </c>
      <c r="G31" s="529">
        <f t="shared" si="4"/>
        <v>8368</v>
      </c>
      <c r="H31" s="529"/>
      <c r="I31" s="1083"/>
    </row>
    <row r="32" spans="1:9" s="750" customFormat="1" x14ac:dyDescent="0.25">
      <c r="A32" s="778">
        <v>3</v>
      </c>
      <c r="B32" s="1035" t="s">
        <v>750</v>
      </c>
      <c r="C32" s="1035"/>
      <c r="D32" s="758">
        <v>2241</v>
      </c>
      <c r="E32" s="529">
        <v>0</v>
      </c>
      <c r="F32" s="529">
        <v>43816</v>
      </c>
      <c r="G32" s="529">
        <f t="shared" si="4"/>
        <v>43816</v>
      </c>
      <c r="H32" s="777"/>
      <c r="I32" s="527" t="s">
        <v>751</v>
      </c>
    </row>
    <row r="33" spans="1:9" s="750" customFormat="1" x14ac:dyDescent="0.25">
      <c r="A33" s="766">
        <v>4</v>
      </c>
      <c r="B33" s="1035" t="s">
        <v>754</v>
      </c>
      <c r="C33" s="1035"/>
      <c r="D33" s="758">
        <v>2239</v>
      </c>
      <c r="E33" s="529">
        <v>0</v>
      </c>
      <c r="F33" s="529">
        <v>74</v>
      </c>
      <c r="G33" s="529">
        <f t="shared" si="4"/>
        <v>74</v>
      </c>
      <c r="H33" s="529"/>
      <c r="I33" s="527" t="s">
        <v>755</v>
      </c>
    </row>
    <row r="34" spans="1:9" s="750" customFormat="1" ht="26.25" customHeight="1" x14ac:dyDescent="0.25">
      <c r="A34" s="766">
        <v>5</v>
      </c>
      <c r="B34" s="1035" t="s">
        <v>758</v>
      </c>
      <c r="C34" s="1035"/>
      <c r="D34" s="780">
        <v>5250</v>
      </c>
      <c r="E34" s="781">
        <v>0</v>
      </c>
      <c r="F34" s="781">
        <v>197756</v>
      </c>
      <c r="G34" s="529">
        <f t="shared" si="4"/>
        <v>197756</v>
      </c>
      <c r="H34" s="781"/>
      <c r="I34" s="527" t="s">
        <v>759</v>
      </c>
    </row>
    <row r="35" spans="1:9" s="750" customFormat="1" ht="24" customHeight="1" x14ac:dyDescent="0.25">
      <c r="A35" s="766">
        <v>6</v>
      </c>
      <c r="B35" s="1035" t="s">
        <v>760</v>
      </c>
      <c r="C35" s="1035"/>
      <c r="D35" s="758">
        <v>5240</v>
      </c>
      <c r="E35" s="529">
        <v>0</v>
      </c>
      <c r="F35" s="529">
        <v>3747</v>
      </c>
      <c r="G35" s="529">
        <f t="shared" si="4"/>
        <v>3747</v>
      </c>
      <c r="H35" s="529"/>
      <c r="I35" s="527" t="s">
        <v>761</v>
      </c>
    </row>
    <row r="36" spans="1:9" s="750" customFormat="1" x14ac:dyDescent="0.25">
      <c r="A36" s="766">
        <v>7</v>
      </c>
      <c r="B36" s="1035" t="s">
        <v>762</v>
      </c>
      <c r="C36" s="1035"/>
      <c r="D36" s="758">
        <v>5250</v>
      </c>
      <c r="E36" s="529">
        <v>0</v>
      </c>
      <c r="F36" s="529">
        <v>23317</v>
      </c>
      <c r="G36" s="529">
        <f t="shared" si="4"/>
        <v>23317</v>
      </c>
      <c r="H36" s="529"/>
      <c r="I36" s="527" t="s">
        <v>749</v>
      </c>
    </row>
    <row r="37" spans="1:9" s="750" customFormat="1" x14ac:dyDescent="0.25">
      <c r="A37" s="766">
        <v>8</v>
      </c>
      <c r="B37" s="1035" t="s">
        <v>763</v>
      </c>
      <c r="C37" s="1035"/>
      <c r="D37" s="758">
        <v>2241</v>
      </c>
      <c r="E37" s="529">
        <v>0</v>
      </c>
      <c r="F37" s="529">
        <v>5000</v>
      </c>
      <c r="G37" s="529">
        <f t="shared" si="4"/>
        <v>5000</v>
      </c>
      <c r="H37" s="529"/>
      <c r="I37" s="527" t="s">
        <v>751</v>
      </c>
    </row>
    <row r="38" spans="1:9" s="750" customFormat="1" x14ac:dyDescent="0.25">
      <c r="A38" s="766">
        <v>9</v>
      </c>
      <c r="B38" s="1035" t="s">
        <v>766</v>
      </c>
      <c r="C38" s="1035"/>
      <c r="D38" s="758">
        <v>5250</v>
      </c>
      <c r="E38" s="529">
        <v>0</v>
      </c>
      <c r="F38" s="529">
        <v>14520</v>
      </c>
      <c r="G38" s="529">
        <f t="shared" si="4"/>
        <v>14520</v>
      </c>
      <c r="H38" s="777"/>
      <c r="I38" s="527" t="s">
        <v>767</v>
      </c>
    </row>
    <row r="39" spans="1:9" s="750" customFormat="1" x14ac:dyDescent="0.25">
      <c r="A39" s="766">
        <v>10</v>
      </c>
      <c r="B39" s="1035" t="s">
        <v>1159</v>
      </c>
      <c r="C39" s="1035"/>
      <c r="D39" s="758">
        <v>5240</v>
      </c>
      <c r="E39" s="529">
        <v>0</v>
      </c>
      <c r="F39" s="529">
        <v>55386</v>
      </c>
      <c r="G39" s="529">
        <f t="shared" si="4"/>
        <v>55386</v>
      </c>
      <c r="H39" s="777"/>
      <c r="I39" s="527" t="s">
        <v>1160</v>
      </c>
    </row>
    <row r="40" spans="1:9" s="750" customFormat="1" x14ac:dyDescent="0.25">
      <c r="A40" s="783"/>
      <c r="B40" s="784"/>
      <c r="C40" s="784"/>
      <c r="D40" s="785"/>
      <c r="E40" s="786"/>
      <c r="F40" s="786"/>
      <c r="G40" s="786"/>
      <c r="H40" s="786"/>
      <c r="I40" s="786"/>
    </row>
    <row r="41" spans="1:9" s="750" customFormat="1" x14ac:dyDescent="0.25">
      <c r="A41" s="1072" t="s">
        <v>455</v>
      </c>
      <c r="B41" s="1072"/>
      <c r="C41" s="1072" t="s">
        <v>629</v>
      </c>
      <c r="D41" s="1072"/>
      <c r="E41" s="1072"/>
      <c r="F41" s="1072"/>
      <c r="G41" s="1072"/>
      <c r="H41" s="1072"/>
      <c r="I41" s="1072"/>
    </row>
    <row r="42" spans="1:9" s="750" customFormat="1" x14ac:dyDescent="0.25">
      <c r="A42" s="1073" t="s">
        <v>456</v>
      </c>
      <c r="B42" s="1073"/>
      <c r="C42" s="787" t="s">
        <v>768</v>
      </c>
      <c r="D42" s="788"/>
      <c r="E42" s="788"/>
      <c r="F42" s="788"/>
      <c r="G42" s="788"/>
      <c r="H42" s="788"/>
      <c r="I42" s="788"/>
    </row>
    <row r="43" spans="1:9" s="750" customFormat="1" ht="12" customHeight="1" x14ac:dyDescent="0.25">
      <c r="A43" s="1040" t="s">
        <v>403</v>
      </c>
      <c r="B43" s="1040" t="s">
        <v>404</v>
      </c>
      <c r="C43" s="1040"/>
      <c r="D43" s="1037" t="s">
        <v>405</v>
      </c>
      <c r="E43" s="1040" t="s">
        <v>406</v>
      </c>
      <c r="F43" s="1020" t="s">
        <v>407</v>
      </c>
      <c r="G43" s="1040" t="s">
        <v>408</v>
      </c>
      <c r="H43" s="1022" t="s">
        <v>318</v>
      </c>
      <c r="I43" s="1037" t="s">
        <v>409</v>
      </c>
    </row>
    <row r="44" spans="1:9" s="750" customFormat="1" ht="33" customHeight="1" x14ac:dyDescent="0.25">
      <c r="A44" s="1040"/>
      <c r="B44" s="1040"/>
      <c r="C44" s="1040"/>
      <c r="D44" s="1037"/>
      <c r="E44" s="1040"/>
      <c r="F44" s="1021"/>
      <c r="G44" s="1040"/>
      <c r="H44" s="1023"/>
      <c r="I44" s="1037"/>
    </row>
    <row r="45" spans="1:9" s="750" customFormat="1" x14ac:dyDescent="0.25">
      <c r="A45" s="1068" t="s">
        <v>411</v>
      </c>
      <c r="B45" s="1068"/>
      <c r="C45" s="1068"/>
      <c r="D45" s="756"/>
      <c r="E45" s="756">
        <f>SUM(E46:E51)</f>
        <v>0</v>
      </c>
      <c r="F45" s="756">
        <f t="shared" ref="F45:G45" si="5">SUM(F46:F51)</f>
        <v>251570</v>
      </c>
      <c r="G45" s="756">
        <f t="shared" si="5"/>
        <v>251570</v>
      </c>
      <c r="H45" s="756"/>
      <c r="I45" s="789"/>
    </row>
    <row r="46" spans="1:9" s="750" customFormat="1" ht="12" customHeight="1" x14ac:dyDescent="0.25">
      <c r="A46" s="766">
        <v>1</v>
      </c>
      <c r="B46" s="1035" t="s">
        <v>775</v>
      </c>
      <c r="C46" s="1035"/>
      <c r="D46" s="758">
        <v>5250</v>
      </c>
      <c r="E46" s="529">
        <v>0</v>
      </c>
      <c r="F46" s="529">
        <v>12100</v>
      </c>
      <c r="G46" s="529">
        <f t="shared" ref="G46:G51" si="6">SUM(E46:F46)</f>
        <v>12100</v>
      </c>
      <c r="H46" s="529"/>
      <c r="I46" s="527" t="s">
        <v>776</v>
      </c>
    </row>
    <row r="47" spans="1:9" s="750" customFormat="1" x14ac:dyDescent="0.25">
      <c r="A47" s="766">
        <v>2</v>
      </c>
      <c r="B47" s="1035" t="s">
        <v>777</v>
      </c>
      <c r="C47" s="1035"/>
      <c r="D47" s="758">
        <v>5250</v>
      </c>
      <c r="E47" s="529">
        <v>0</v>
      </c>
      <c r="F47" s="529">
        <v>21107</v>
      </c>
      <c r="G47" s="529">
        <f t="shared" si="6"/>
        <v>21107</v>
      </c>
      <c r="H47" s="529"/>
      <c r="I47" s="527" t="s">
        <v>776</v>
      </c>
    </row>
    <row r="48" spans="1:9" s="750" customFormat="1" ht="15" customHeight="1" x14ac:dyDescent="0.25">
      <c r="A48" s="764">
        <v>3</v>
      </c>
      <c r="B48" s="1070" t="s">
        <v>778</v>
      </c>
      <c r="C48" s="1071"/>
      <c r="D48" s="776">
        <v>5250</v>
      </c>
      <c r="E48" s="793">
        <v>0</v>
      </c>
      <c r="F48" s="793">
        <f>57501+14950</f>
        <v>72451</v>
      </c>
      <c r="G48" s="529">
        <f t="shared" si="6"/>
        <v>72451</v>
      </c>
      <c r="H48" s="794"/>
      <c r="I48" s="527" t="s">
        <v>779</v>
      </c>
    </row>
    <row r="49" spans="1:9" s="750" customFormat="1" ht="12" customHeight="1" x14ac:dyDescent="0.25">
      <c r="A49" s="764">
        <v>4</v>
      </c>
      <c r="B49" s="1070" t="s">
        <v>780</v>
      </c>
      <c r="C49" s="1071"/>
      <c r="D49" s="758">
        <v>5250</v>
      </c>
      <c r="E49" s="529">
        <v>0</v>
      </c>
      <c r="F49" s="765">
        <v>15500</v>
      </c>
      <c r="G49" s="529">
        <f t="shared" si="6"/>
        <v>15500</v>
      </c>
      <c r="H49" s="765"/>
      <c r="I49" s="741" t="s">
        <v>779</v>
      </c>
    </row>
    <row r="50" spans="1:9" s="750" customFormat="1" ht="15" customHeight="1" x14ac:dyDescent="0.25">
      <c r="A50" s="764">
        <v>5</v>
      </c>
      <c r="B50" s="1070" t="s">
        <v>781</v>
      </c>
      <c r="C50" s="1071"/>
      <c r="D50" s="758">
        <v>5250</v>
      </c>
      <c r="E50" s="529">
        <v>0</v>
      </c>
      <c r="F50" s="529">
        <v>125000</v>
      </c>
      <c r="G50" s="529">
        <f t="shared" si="6"/>
        <v>125000</v>
      </c>
      <c r="H50" s="529"/>
      <c r="I50" s="527" t="s">
        <v>779</v>
      </c>
    </row>
    <row r="51" spans="1:9" s="750" customFormat="1" x14ac:dyDescent="0.25">
      <c r="A51" s="764">
        <v>6</v>
      </c>
      <c r="B51" s="1070" t="s">
        <v>782</v>
      </c>
      <c r="C51" s="1071"/>
      <c r="D51" s="758">
        <v>5250</v>
      </c>
      <c r="E51" s="529">
        <v>0</v>
      </c>
      <c r="F51" s="529">
        <v>5412</v>
      </c>
      <c r="G51" s="529">
        <f t="shared" si="6"/>
        <v>5412</v>
      </c>
      <c r="H51" s="777"/>
      <c r="I51" s="741" t="s">
        <v>779</v>
      </c>
    </row>
    <row r="52" spans="1:9" s="750" customFormat="1" x14ac:dyDescent="0.25">
      <c r="A52" s="795"/>
      <c r="B52" s="773"/>
      <c r="C52" s="773"/>
      <c r="D52" s="796"/>
      <c r="E52" s="774"/>
      <c r="F52" s="774"/>
      <c r="G52" s="774"/>
      <c r="H52" s="774"/>
      <c r="I52" s="797"/>
    </row>
    <row r="53" spans="1:9" s="750" customFormat="1" x14ac:dyDescent="0.25">
      <c r="A53" s="1072" t="s">
        <v>455</v>
      </c>
      <c r="B53" s="1072"/>
      <c r="C53" s="798" t="s">
        <v>783</v>
      </c>
      <c r="D53" s="798"/>
      <c r="E53" s="798"/>
      <c r="F53" s="798"/>
      <c r="G53" s="798"/>
      <c r="H53" s="798"/>
      <c r="I53" s="798"/>
    </row>
    <row r="54" spans="1:9" s="750" customFormat="1" x14ac:dyDescent="0.25">
      <c r="A54" s="1073" t="s">
        <v>456</v>
      </c>
      <c r="B54" s="1073"/>
      <c r="C54" s="787" t="s">
        <v>784</v>
      </c>
      <c r="D54" s="787"/>
      <c r="E54" s="787"/>
      <c r="F54" s="787"/>
      <c r="G54" s="787"/>
      <c r="H54" s="787"/>
      <c r="I54" s="787"/>
    </row>
    <row r="55" spans="1:9" s="750" customFormat="1" ht="12" customHeight="1" x14ac:dyDescent="0.25">
      <c r="A55" s="1040" t="s">
        <v>403</v>
      </c>
      <c r="B55" s="1040" t="s">
        <v>404</v>
      </c>
      <c r="C55" s="1040"/>
      <c r="D55" s="1037" t="s">
        <v>405</v>
      </c>
      <c r="E55" s="1040" t="s">
        <v>406</v>
      </c>
      <c r="F55" s="1020" t="s">
        <v>407</v>
      </c>
      <c r="G55" s="1040" t="s">
        <v>408</v>
      </c>
      <c r="H55" s="1022" t="s">
        <v>318</v>
      </c>
      <c r="I55" s="1037" t="s">
        <v>409</v>
      </c>
    </row>
    <row r="56" spans="1:9" s="750" customFormat="1" ht="34.5" customHeight="1" x14ac:dyDescent="0.25">
      <c r="A56" s="1040"/>
      <c r="B56" s="1040"/>
      <c r="C56" s="1040"/>
      <c r="D56" s="1037"/>
      <c r="E56" s="1040"/>
      <c r="F56" s="1021"/>
      <c r="G56" s="1040"/>
      <c r="H56" s="1023"/>
      <c r="I56" s="1037"/>
    </row>
    <row r="57" spans="1:9" s="750" customFormat="1" x14ac:dyDescent="0.25">
      <c r="A57" s="1068" t="s">
        <v>411</v>
      </c>
      <c r="B57" s="1068"/>
      <c r="C57" s="1068"/>
      <c r="D57" s="756"/>
      <c r="E57" s="756">
        <f>SUM(E58:E58)</f>
        <v>0</v>
      </c>
      <c r="F57" s="756">
        <f t="shared" ref="F57:G57" si="7">SUM(F58:F58)</f>
        <v>29097</v>
      </c>
      <c r="G57" s="756">
        <f t="shared" si="7"/>
        <v>29097</v>
      </c>
      <c r="H57" s="756"/>
      <c r="I57" s="527"/>
    </row>
    <row r="58" spans="1:9" s="750" customFormat="1" x14ac:dyDescent="0.25">
      <c r="A58" s="766">
        <v>1</v>
      </c>
      <c r="B58" s="1035" t="s">
        <v>785</v>
      </c>
      <c r="C58" s="1035"/>
      <c r="D58" s="758">
        <v>5250</v>
      </c>
      <c r="E58" s="529">
        <v>0</v>
      </c>
      <c r="F58" s="529">
        <v>29097</v>
      </c>
      <c r="G58" s="529">
        <f t="shared" ref="G58" si="8">SUM(E58:F58)</f>
        <v>29097</v>
      </c>
      <c r="H58" s="529"/>
      <c r="I58" s="527" t="s">
        <v>786</v>
      </c>
    </row>
    <row r="59" spans="1:9" s="750" customFormat="1" x14ac:dyDescent="0.25">
      <c r="A59" s="767"/>
      <c r="B59" s="760"/>
      <c r="C59" s="760"/>
      <c r="D59" s="768"/>
      <c r="E59" s="769"/>
      <c r="F59" s="769"/>
      <c r="G59" s="769"/>
      <c r="H59" s="769"/>
      <c r="I59" s="769"/>
    </row>
    <row r="60" spans="1:9" s="750" customFormat="1" x14ac:dyDescent="0.25">
      <c r="A60" s="1074" t="s">
        <v>455</v>
      </c>
      <c r="B60" s="1074"/>
      <c r="C60" s="762" t="s">
        <v>787</v>
      </c>
      <c r="D60" s="762"/>
      <c r="E60" s="762"/>
      <c r="F60" s="762"/>
      <c r="G60" s="762"/>
      <c r="H60" s="762"/>
      <c r="I60" s="762"/>
    </row>
    <row r="61" spans="1:9" s="750" customFormat="1" x14ac:dyDescent="0.25">
      <c r="A61" s="1074" t="s">
        <v>456</v>
      </c>
      <c r="B61" s="1074"/>
      <c r="C61" s="763" t="s">
        <v>788</v>
      </c>
      <c r="D61" s="763"/>
      <c r="E61" s="763"/>
      <c r="F61" s="763"/>
      <c r="G61" s="763"/>
      <c r="H61" s="763"/>
      <c r="I61" s="763"/>
    </row>
    <row r="62" spans="1:9" s="750" customFormat="1" ht="12" customHeight="1" x14ac:dyDescent="0.25">
      <c r="A62" s="1040" t="s">
        <v>403</v>
      </c>
      <c r="B62" s="1040" t="s">
        <v>404</v>
      </c>
      <c r="C62" s="1040"/>
      <c r="D62" s="1037" t="s">
        <v>405</v>
      </c>
      <c r="E62" s="1040" t="s">
        <v>406</v>
      </c>
      <c r="F62" s="1020" t="s">
        <v>407</v>
      </c>
      <c r="G62" s="1040" t="s">
        <v>408</v>
      </c>
      <c r="H62" s="1022" t="s">
        <v>318</v>
      </c>
      <c r="I62" s="1037" t="s">
        <v>409</v>
      </c>
    </row>
    <row r="63" spans="1:9" s="750" customFormat="1" ht="37.5" customHeight="1" x14ac:dyDescent="0.25">
      <c r="A63" s="1040"/>
      <c r="B63" s="1040"/>
      <c r="C63" s="1040"/>
      <c r="D63" s="1037"/>
      <c r="E63" s="1040"/>
      <c r="F63" s="1021"/>
      <c r="G63" s="1040"/>
      <c r="H63" s="1023"/>
      <c r="I63" s="1037"/>
    </row>
    <row r="64" spans="1:9" s="750" customFormat="1" x14ac:dyDescent="0.25">
      <c r="A64" s="1068" t="s">
        <v>411</v>
      </c>
      <c r="B64" s="1068"/>
      <c r="C64" s="1068"/>
      <c r="D64" s="756"/>
      <c r="E64" s="756">
        <f>SUM(E65:E65)</f>
        <v>0</v>
      </c>
      <c r="F64" s="756">
        <f t="shared" ref="F64:G64" si="9">SUM(F65:F65)</f>
        <v>242888</v>
      </c>
      <c r="G64" s="756">
        <f t="shared" si="9"/>
        <v>242888</v>
      </c>
      <c r="H64" s="756"/>
      <c r="I64" s="799"/>
    </row>
    <row r="65" spans="1:9" s="750" customFormat="1" ht="12" customHeight="1" x14ac:dyDescent="0.25">
      <c r="A65" s="766">
        <v>1</v>
      </c>
      <c r="B65" s="1035" t="s">
        <v>791</v>
      </c>
      <c r="C65" s="1035"/>
      <c r="D65" s="758">
        <v>5250</v>
      </c>
      <c r="E65" s="529">
        <v>0</v>
      </c>
      <c r="F65" s="529">
        <v>242888</v>
      </c>
      <c r="G65" s="529">
        <f t="shared" ref="G65" si="10">SUM(E65:F65)</f>
        <v>242888</v>
      </c>
      <c r="H65" s="529"/>
      <c r="I65" s="527" t="s">
        <v>488</v>
      </c>
    </row>
    <row r="66" spans="1:9" s="750" customFormat="1" x14ac:dyDescent="0.25">
      <c r="A66" s="800"/>
      <c r="B66" s="773"/>
      <c r="C66" s="773"/>
      <c r="D66" s="796"/>
      <c r="E66" s="774"/>
      <c r="F66" s="774"/>
      <c r="G66" s="774"/>
      <c r="H66" s="774"/>
      <c r="I66" s="796"/>
    </row>
    <row r="67" spans="1:9" s="750" customFormat="1" x14ac:dyDescent="0.25">
      <c r="A67" s="1072" t="s">
        <v>455</v>
      </c>
      <c r="B67" s="1072"/>
      <c r="C67" s="798" t="s">
        <v>792</v>
      </c>
      <c r="D67" s="798"/>
      <c r="E67" s="798"/>
      <c r="F67" s="798"/>
      <c r="G67" s="798"/>
      <c r="H67" s="798"/>
      <c r="I67" s="798"/>
    </row>
    <row r="68" spans="1:9" s="750" customFormat="1" x14ac:dyDescent="0.25">
      <c r="A68" s="1073" t="s">
        <v>456</v>
      </c>
      <c r="B68" s="1073"/>
      <c r="C68" s="787" t="s">
        <v>793</v>
      </c>
      <c r="D68" s="787"/>
      <c r="E68" s="787"/>
      <c r="F68" s="787"/>
      <c r="G68" s="787"/>
      <c r="H68" s="787"/>
      <c r="I68" s="787"/>
    </row>
    <row r="69" spans="1:9" s="750" customFormat="1" ht="12" customHeight="1" x14ac:dyDescent="0.25">
      <c r="A69" s="1040" t="s">
        <v>403</v>
      </c>
      <c r="B69" s="1040" t="s">
        <v>404</v>
      </c>
      <c r="C69" s="1040"/>
      <c r="D69" s="1037" t="s">
        <v>405</v>
      </c>
      <c r="E69" s="1040" t="s">
        <v>406</v>
      </c>
      <c r="F69" s="1020" t="s">
        <v>407</v>
      </c>
      <c r="G69" s="1040" t="s">
        <v>408</v>
      </c>
      <c r="H69" s="1022" t="s">
        <v>318</v>
      </c>
      <c r="I69" s="1037" t="s">
        <v>409</v>
      </c>
    </row>
    <row r="70" spans="1:9" s="750" customFormat="1" ht="36.75" customHeight="1" x14ac:dyDescent="0.25">
      <c r="A70" s="1040"/>
      <c r="B70" s="1040"/>
      <c r="C70" s="1040"/>
      <c r="D70" s="1037"/>
      <c r="E70" s="1040"/>
      <c r="F70" s="1021"/>
      <c r="G70" s="1040"/>
      <c r="H70" s="1023"/>
      <c r="I70" s="1037"/>
    </row>
    <row r="71" spans="1:9" s="750" customFormat="1" x14ac:dyDescent="0.25">
      <c r="A71" s="1068" t="s">
        <v>411</v>
      </c>
      <c r="B71" s="1068"/>
      <c r="C71" s="1068"/>
      <c r="D71" s="756"/>
      <c r="E71" s="756">
        <f>SUM(E72:E72)</f>
        <v>0</v>
      </c>
      <c r="F71" s="756">
        <f t="shared" ref="F71:G71" si="11">SUM(F72:F72)</f>
        <v>98733</v>
      </c>
      <c r="G71" s="756">
        <f t="shared" si="11"/>
        <v>98733</v>
      </c>
      <c r="H71" s="756"/>
      <c r="I71" s="527"/>
    </row>
    <row r="72" spans="1:9" s="750" customFormat="1" x14ac:dyDescent="0.25">
      <c r="A72" s="766">
        <v>1</v>
      </c>
      <c r="B72" s="1035" t="s">
        <v>795</v>
      </c>
      <c r="C72" s="1035"/>
      <c r="D72" s="758">
        <v>5250</v>
      </c>
      <c r="E72" s="529">
        <v>0</v>
      </c>
      <c r="F72" s="529">
        <v>98733</v>
      </c>
      <c r="G72" s="529">
        <f t="shared" ref="G72" si="12">SUM(E72:F72)</f>
        <v>98733</v>
      </c>
      <c r="H72" s="529"/>
      <c r="I72" s="527" t="s">
        <v>488</v>
      </c>
    </row>
    <row r="73" spans="1:9" s="750" customFormat="1" ht="65.25" customHeight="1" x14ac:dyDescent="0.25">
      <c r="A73" s="801"/>
      <c r="B73" s="801"/>
      <c r="C73" s="801"/>
      <c r="D73" s="761"/>
      <c r="E73" s="761"/>
      <c r="F73" s="761"/>
      <c r="G73" s="761"/>
      <c r="H73" s="761"/>
      <c r="I73" s="801"/>
    </row>
    <row r="74" spans="1:9" s="750" customFormat="1" x14ac:dyDescent="0.25">
      <c r="A74" s="1074" t="s">
        <v>455</v>
      </c>
      <c r="B74" s="1074"/>
      <c r="C74" s="762" t="s">
        <v>694</v>
      </c>
      <c r="D74" s="762"/>
      <c r="E74" s="768"/>
      <c r="F74" s="768"/>
      <c r="G74" s="768"/>
      <c r="H74" s="768"/>
      <c r="I74" s="768"/>
    </row>
    <row r="75" spans="1:9" s="750" customFormat="1" x14ac:dyDescent="0.25">
      <c r="A75" s="1074" t="s">
        <v>456</v>
      </c>
      <c r="B75" s="1074"/>
      <c r="C75" s="763" t="s">
        <v>796</v>
      </c>
      <c r="D75" s="763"/>
      <c r="E75" s="763"/>
      <c r="F75" s="763"/>
      <c r="G75" s="763"/>
      <c r="H75" s="763"/>
      <c r="I75" s="763"/>
    </row>
    <row r="76" spans="1:9" s="750" customFormat="1" ht="12" customHeight="1" x14ac:dyDescent="0.25">
      <c r="A76" s="1040" t="s">
        <v>403</v>
      </c>
      <c r="B76" s="1040" t="s">
        <v>404</v>
      </c>
      <c r="C76" s="1040"/>
      <c r="D76" s="1037" t="s">
        <v>405</v>
      </c>
      <c r="E76" s="1040" t="s">
        <v>406</v>
      </c>
      <c r="F76" s="1020" t="s">
        <v>407</v>
      </c>
      <c r="G76" s="1040" t="s">
        <v>408</v>
      </c>
      <c r="H76" s="1022" t="s">
        <v>318</v>
      </c>
      <c r="I76" s="1037" t="s">
        <v>409</v>
      </c>
    </row>
    <row r="77" spans="1:9" s="750" customFormat="1" ht="36" customHeight="1" x14ac:dyDescent="0.25">
      <c r="A77" s="1040"/>
      <c r="B77" s="1040"/>
      <c r="C77" s="1040"/>
      <c r="D77" s="1037"/>
      <c r="E77" s="1040"/>
      <c r="F77" s="1021"/>
      <c r="G77" s="1040"/>
      <c r="H77" s="1023"/>
      <c r="I77" s="1037"/>
    </row>
    <row r="78" spans="1:9" s="750" customFormat="1" x14ac:dyDescent="0.25">
      <c r="A78" s="1068" t="s">
        <v>411</v>
      </c>
      <c r="B78" s="1068"/>
      <c r="C78" s="1068"/>
      <c r="D78" s="756"/>
      <c r="E78" s="756">
        <f>SUM(E79:E88)</f>
        <v>0</v>
      </c>
      <c r="F78" s="756">
        <f>SUM(F79:F88)</f>
        <v>246047</v>
      </c>
      <c r="G78" s="756">
        <f>SUM(G79:G88)</f>
        <v>246047</v>
      </c>
      <c r="H78" s="756"/>
      <c r="I78" s="527"/>
    </row>
    <row r="79" spans="1:9" s="750" customFormat="1" ht="12" customHeight="1" x14ac:dyDescent="0.25">
      <c r="A79" s="739">
        <v>1</v>
      </c>
      <c r="B79" s="1035" t="s">
        <v>797</v>
      </c>
      <c r="C79" s="1035"/>
      <c r="D79" s="758">
        <v>2241</v>
      </c>
      <c r="E79" s="755">
        <v>0</v>
      </c>
      <c r="F79" s="755">
        <v>52937</v>
      </c>
      <c r="G79" s="529">
        <f t="shared" ref="G79:G88" si="13">SUM(E79:F79)</f>
        <v>52937</v>
      </c>
      <c r="H79" s="755"/>
      <c r="I79" s="535" t="s">
        <v>798</v>
      </c>
    </row>
    <row r="80" spans="1:9" s="750" customFormat="1" ht="15" customHeight="1" x14ac:dyDescent="0.25">
      <c r="A80" s="739">
        <v>2</v>
      </c>
      <c r="B80" s="1035" t="s">
        <v>799</v>
      </c>
      <c r="C80" s="1035"/>
      <c r="D80" s="758">
        <v>5250</v>
      </c>
      <c r="E80" s="755">
        <v>0</v>
      </c>
      <c r="F80" s="775">
        <v>9000</v>
      </c>
      <c r="G80" s="529">
        <f t="shared" si="13"/>
        <v>9000</v>
      </c>
      <c r="H80" s="775"/>
      <c r="I80" s="738" t="s">
        <v>798</v>
      </c>
    </row>
    <row r="81" spans="1:9" s="750" customFormat="1" ht="12" customHeight="1" x14ac:dyDescent="0.25">
      <c r="A81" s="739">
        <v>3</v>
      </c>
      <c r="B81" s="1035" t="s">
        <v>800</v>
      </c>
      <c r="C81" s="1035"/>
      <c r="D81" s="758">
        <v>2241</v>
      </c>
      <c r="E81" s="793">
        <v>0</v>
      </c>
      <c r="F81" s="793">
        <f>11299+3031</f>
        <v>14330</v>
      </c>
      <c r="G81" s="529">
        <f t="shared" si="13"/>
        <v>14330</v>
      </c>
      <c r="H81" s="793"/>
      <c r="I81" s="535" t="s">
        <v>798</v>
      </c>
    </row>
    <row r="82" spans="1:9" s="750" customFormat="1" ht="12" customHeight="1" x14ac:dyDescent="0.25">
      <c r="A82" s="739">
        <v>4</v>
      </c>
      <c r="B82" s="1035" t="s">
        <v>802</v>
      </c>
      <c r="C82" s="1035"/>
      <c r="D82" s="758">
        <v>5250</v>
      </c>
      <c r="E82" s="529">
        <v>0</v>
      </c>
      <c r="F82" s="529">
        <v>23519</v>
      </c>
      <c r="G82" s="529">
        <f t="shared" si="13"/>
        <v>23519</v>
      </c>
      <c r="H82" s="529"/>
      <c r="I82" s="535" t="s">
        <v>798</v>
      </c>
    </row>
    <row r="83" spans="1:9" s="750" customFormat="1" ht="12" customHeight="1" x14ac:dyDescent="0.25">
      <c r="A83" s="739">
        <v>5</v>
      </c>
      <c r="B83" s="1035" t="s">
        <v>803</v>
      </c>
      <c r="C83" s="1035"/>
      <c r="D83" s="758">
        <v>5250</v>
      </c>
      <c r="E83" s="793">
        <v>0</v>
      </c>
      <c r="F83" s="793">
        <v>40959</v>
      </c>
      <c r="G83" s="529">
        <f t="shared" si="13"/>
        <v>40959</v>
      </c>
      <c r="H83" s="793"/>
      <c r="I83" s="535" t="s">
        <v>798</v>
      </c>
    </row>
    <row r="84" spans="1:9" s="750" customFormat="1" ht="12" customHeight="1" x14ac:dyDescent="0.25">
      <c r="A84" s="1037">
        <v>6</v>
      </c>
      <c r="B84" s="1035" t="s">
        <v>805</v>
      </c>
      <c r="C84" s="1035"/>
      <c r="D84" s="758">
        <v>5250</v>
      </c>
      <c r="E84" s="793">
        <v>0</v>
      </c>
      <c r="F84" s="793">
        <v>27000</v>
      </c>
      <c r="G84" s="529">
        <f t="shared" si="13"/>
        <v>27000</v>
      </c>
      <c r="H84" s="793"/>
      <c r="I84" s="1081" t="s">
        <v>798</v>
      </c>
    </row>
    <row r="85" spans="1:9" s="750" customFormat="1" ht="12" customHeight="1" x14ac:dyDescent="0.25">
      <c r="A85" s="1037"/>
      <c r="B85" s="1035"/>
      <c r="C85" s="1035"/>
      <c r="D85" s="758">
        <v>2241</v>
      </c>
      <c r="E85" s="755">
        <v>0</v>
      </c>
      <c r="F85" s="755">
        <v>21593</v>
      </c>
      <c r="G85" s="529">
        <f t="shared" si="13"/>
        <v>21593</v>
      </c>
      <c r="H85" s="755"/>
      <c r="I85" s="1081"/>
    </row>
    <row r="86" spans="1:9" s="750" customFormat="1" ht="12" customHeight="1" x14ac:dyDescent="0.25">
      <c r="A86" s="766">
        <v>7</v>
      </c>
      <c r="B86" s="1035" t="s">
        <v>807</v>
      </c>
      <c r="C86" s="1035"/>
      <c r="D86" s="758">
        <v>5250</v>
      </c>
      <c r="E86" s="793">
        <v>0</v>
      </c>
      <c r="F86" s="793">
        <v>42</v>
      </c>
      <c r="G86" s="529">
        <f t="shared" si="13"/>
        <v>42</v>
      </c>
      <c r="H86" s="793"/>
      <c r="I86" s="527" t="s">
        <v>798</v>
      </c>
    </row>
    <row r="87" spans="1:9" s="750" customFormat="1" ht="12" customHeight="1" x14ac:dyDescent="0.25">
      <c r="A87" s="766">
        <v>8</v>
      </c>
      <c r="B87" s="1035" t="s">
        <v>808</v>
      </c>
      <c r="C87" s="1035"/>
      <c r="D87" s="758">
        <v>5250</v>
      </c>
      <c r="E87" s="793">
        <v>0</v>
      </c>
      <c r="F87" s="793">
        <v>32443</v>
      </c>
      <c r="G87" s="529">
        <f t="shared" si="13"/>
        <v>32443</v>
      </c>
      <c r="H87" s="793"/>
      <c r="I87" s="527" t="s">
        <v>798</v>
      </c>
    </row>
    <row r="88" spans="1:9" s="750" customFormat="1" ht="12" customHeight="1" x14ac:dyDescent="0.25">
      <c r="A88" s="739">
        <v>9</v>
      </c>
      <c r="B88" s="1035" t="s">
        <v>809</v>
      </c>
      <c r="C88" s="1035"/>
      <c r="D88" s="758">
        <v>5250</v>
      </c>
      <c r="E88" s="793">
        <v>0</v>
      </c>
      <c r="F88" s="793">
        <v>24224</v>
      </c>
      <c r="G88" s="529">
        <f t="shared" si="13"/>
        <v>24224</v>
      </c>
      <c r="H88" s="793"/>
      <c r="I88" s="535" t="s">
        <v>798</v>
      </c>
    </row>
    <row r="89" spans="1:9" s="750" customFormat="1" x14ac:dyDescent="0.25">
      <c r="A89" s="795"/>
      <c r="B89" s="773"/>
      <c r="C89" s="773"/>
      <c r="D89" s="802"/>
      <c r="E89" s="769"/>
      <c r="F89" s="769"/>
      <c r="G89" s="769"/>
      <c r="H89" s="769"/>
      <c r="I89" s="803"/>
    </row>
    <row r="90" spans="1:9" s="750" customFormat="1" x14ac:dyDescent="0.25">
      <c r="A90" s="1074" t="s">
        <v>455</v>
      </c>
      <c r="B90" s="1074"/>
      <c r="C90" s="762" t="s">
        <v>697</v>
      </c>
      <c r="D90" s="762"/>
      <c r="E90" s="762"/>
      <c r="F90" s="762"/>
      <c r="G90" s="762"/>
      <c r="H90" s="762"/>
    </row>
    <row r="91" spans="1:9" s="750" customFormat="1" x14ac:dyDescent="0.25">
      <c r="A91" s="1074" t="s">
        <v>456</v>
      </c>
      <c r="B91" s="1074"/>
      <c r="C91" s="763" t="s">
        <v>810</v>
      </c>
      <c r="D91" s="763"/>
      <c r="E91" s="763"/>
      <c r="F91" s="763"/>
      <c r="G91" s="763"/>
      <c r="H91" s="763"/>
    </row>
    <row r="92" spans="1:9" s="750" customFormat="1" ht="12" customHeight="1" x14ac:dyDescent="0.25">
      <c r="A92" s="1040" t="s">
        <v>403</v>
      </c>
      <c r="B92" s="1040" t="s">
        <v>404</v>
      </c>
      <c r="C92" s="1040"/>
      <c r="D92" s="1037" t="s">
        <v>405</v>
      </c>
      <c r="E92" s="1040" t="s">
        <v>406</v>
      </c>
      <c r="F92" s="1020" t="s">
        <v>407</v>
      </c>
      <c r="G92" s="1040" t="s">
        <v>408</v>
      </c>
      <c r="H92" s="1022" t="s">
        <v>318</v>
      </c>
      <c r="I92" s="1037" t="s">
        <v>409</v>
      </c>
    </row>
    <row r="93" spans="1:9" s="750" customFormat="1" ht="33.75" customHeight="1" x14ac:dyDescent="0.25">
      <c r="A93" s="1040"/>
      <c r="B93" s="1040"/>
      <c r="C93" s="1040"/>
      <c r="D93" s="1037"/>
      <c r="E93" s="1040"/>
      <c r="F93" s="1021"/>
      <c r="G93" s="1040"/>
      <c r="H93" s="1023"/>
      <c r="I93" s="1037"/>
    </row>
    <row r="94" spans="1:9" s="750" customFormat="1" x14ac:dyDescent="0.25">
      <c r="A94" s="1068" t="s">
        <v>411</v>
      </c>
      <c r="B94" s="1068"/>
      <c r="C94" s="1068"/>
      <c r="D94" s="756"/>
      <c r="E94" s="756">
        <f>SUM(E95:E109)</f>
        <v>0</v>
      </c>
      <c r="F94" s="756">
        <f t="shared" ref="F94:G94" si="14">SUM(F95:F109)</f>
        <v>446204</v>
      </c>
      <c r="G94" s="756">
        <f t="shared" si="14"/>
        <v>446204</v>
      </c>
      <c r="H94" s="756"/>
      <c r="I94" s="527"/>
    </row>
    <row r="95" spans="1:9" s="750" customFormat="1" ht="12" customHeight="1" x14ac:dyDescent="0.25">
      <c r="A95" s="766">
        <v>1</v>
      </c>
      <c r="B95" s="1035" t="s">
        <v>797</v>
      </c>
      <c r="C95" s="1035"/>
      <c r="D95" s="758">
        <v>2241</v>
      </c>
      <c r="E95" s="529">
        <v>0</v>
      </c>
      <c r="F95" s="529">
        <v>101297</v>
      </c>
      <c r="G95" s="529">
        <f t="shared" ref="G95:G108" si="15">SUM(E95:F95)</f>
        <v>101297</v>
      </c>
      <c r="H95" s="529"/>
      <c r="I95" s="527" t="s">
        <v>811</v>
      </c>
    </row>
    <row r="96" spans="1:9" s="750" customFormat="1" x14ac:dyDescent="0.25">
      <c r="A96" s="739">
        <v>2</v>
      </c>
      <c r="B96" s="1035" t="s">
        <v>812</v>
      </c>
      <c r="C96" s="1035"/>
      <c r="D96" s="758">
        <v>5250</v>
      </c>
      <c r="E96" s="793">
        <v>0</v>
      </c>
      <c r="F96" s="793">
        <v>10360</v>
      </c>
      <c r="G96" s="529">
        <f t="shared" si="15"/>
        <v>10360</v>
      </c>
      <c r="H96" s="793"/>
      <c r="I96" s="527" t="s">
        <v>811</v>
      </c>
    </row>
    <row r="97" spans="1:9" s="750" customFormat="1" ht="12" customHeight="1" x14ac:dyDescent="0.25">
      <c r="A97" s="766">
        <v>3</v>
      </c>
      <c r="B97" s="1035" t="s">
        <v>813</v>
      </c>
      <c r="C97" s="1035"/>
      <c r="D97" s="758">
        <v>5250</v>
      </c>
      <c r="E97" s="793">
        <v>0</v>
      </c>
      <c r="F97" s="793">
        <v>29883</v>
      </c>
      <c r="G97" s="529">
        <f t="shared" si="15"/>
        <v>29883</v>
      </c>
      <c r="H97" s="793"/>
      <c r="I97" s="527" t="s">
        <v>811</v>
      </c>
    </row>
    <row r="98" spans="1:9" s="750" customFormat="1" ht="12" customHeight="1" x14ac:dyDescent="0.25">
      <c r="A98" s="778">
        <v>4</v>
      </c>
      <c r="B98" s="1035" t="s">
        <v>814</v>
      </c>
      <c r="C98" s="1035"/>
      <c r="D98" s="758">
        <v>5250</v>
      </c>
      <c r="E98" s="793">
        <v>0</v>
      </c>
      <c r="F98" s="793">
        <v>24189</v>
      </c>
      <c r="G98" s="529">
        <f t="shared" si="15"/>
        <v>24189</v>
      </c>
      <c r="H98" s="793"/>
      <c r="I98" s="527" t="s">
        <v>811</v>
      </c>
    </row>
    <row r="99" spans="1:9" s="750" customFormat="1" ht="12" customHeight="1" x14ac:dyDescent="0.25">
      <c r="A99" s="766">
        <v>5</v>
      </c>
      <c r="B99" s="1035" t="s">
        <v>816</v>
      </c>
      <c r="C99" s="1035"/>
      <c r="D99" s="758">
        <v>5250</v>
      </c>
      <c r="E99" s="529">
        <v>0</v>
      </c>
      <c r="F99" s="529">
        <v>2854</v>
      </c>
      <c r="G99" s="529">
        <f t="shared" si="15"/>
        <v>2854</v>
      </c>
      <c r="H99" s="529"/>
      <c r="I99" s="527" t="s">
        <v>811</v>
      </c>
    </row>
    <row r="100" spans="1:9" s="750" customFormat="1" x14ac:dyDescent="0.25">
      <c r="A100" s="766">
        <v>6</v>
      </c>
      <c r="B100" s="1035" t="s">
        <v>820</v>
      </c>
      <c r="C100" s="1035"/>
      <c r="D100" s="758">
        <v>5250</v>
      </c>
      <c r="E100" s="529">
        <v>0</v>
      </c>
      <c r="F100" s="529">
        <v>12721</v>
      </c>
      <c r="G100" s="529">
        <f t="shared" si="15"/>
        <v>12721</v>
      </c>
      <c r="H100" s="529"/>
      <c r="I100" s="527" t="s">
        <v>811</v>
      </c>
    </row>
    <row r="101" spans="1:9" s="750" customFormat="1" ht="12" customHeight="1" x14ac:dyDescent="0.25">
      <c r="A101" s="766">
        <v>7</v>
      </c>
      <c r="B101" s="1035" t="s">
        <v>822</v>
      </c>
      <c r="C101" s="1035"/>
      <c r="D101" s="758">
        <v>5250</v>
      </c>
      <c r="E101" s="529">
        <v>0</v>
      </c>
      <c r="F101" s="529">
        <v>34352</v>
      </c>
      <c r="G101" s="529">
        <f t="shared" si="15"/>
        <v>34352</v>
      </c>
      <c r="H101" s="529"/>
      <c r="I101" s="527" t="s">
        <v>811</v>
      </c>
    </row>
    <row r="102" spans="1:9" s="750" customFormat="1" x14ac:dyDescent="0.25">
      <c r="A102" s="778">
        <v>8</v>
      </c>
      <c r="B102" s="1035" t="s">
        <v>823</v>
      </c>
      <c r="C102" s="1035"/>
      <c r="D102" s="758">
        <v>5250</v>
      </c>
      <c r="E102" s="529">
        <v>0</v>
      </c>
      <c r="F102" s="529">
        <v>52035</v>
      </c>
      <c r="G102" s="529">
        <f t="shared" si="15"/>
        <v>52035</v>
      </c>
      <c r="H102" s="529"/>
      <c r="I102" s="527" t="s">
        <v>811</v>
      </c>
    </row>
    <row r="103" spans="1:9" s="750" customFormat="1" ht="12" customHeight="1" x14ac:dyDescent="0.25">
      <c r="A103" s="778">
        <v>9</v>
      </c>
      <c r="B103" s="1035" t="s">
        <v>824</v>
      </c>
      <c r="C103" s="1035"/>
      <c r="D103" s="758">
        <v>5250</v>
      </c>
      <c r="E103" s="529">
        <v>0</v>
      </c>
      <c r="F103" s="529">
        <v>25634</v>
      </c>
      <c r="G103" s="529">
        <f t="shared" si="15"/>
        <v>25634</v>
      </c>
      <c r="H103" s="529"/>
      <c r="I103" s="527" t="s">
        <v>811</v>
      </c>
    </row>
    <row r="104" spans="1:9" s="750" customFormat="1" ht="39.75" customHeight="1" x14ac:dyDescent="0.25">
      <c r="A104" s="764">
        <v>10</v>
      </c>
      <c r="B104" s="1070" t="s">
        <v>825</v>
      </c>
      <c r="C104" s="1071"/>
      <c r="D104" s="758">
        <v>5250</v>
      </c>
      <c r="E104" s="529">
        <v>0</v>
      </c>
      <c r="F104" s="529">
        <v>36612</v>
      </c>
      <c r="G104" s="529">
        <f t="shared" si="15"/>
        <v>36612</v>
      </c>
      <c r="H104" s="529"/>
      <c r="I104" s="741" t="s">
        <v>811</v>
      </c>
    </row>
    <row r="105" spans="1:9" s="750" customFormat="1" ht="12" customHeight="1" x14ac:dyDescent="0.25">
      <c r="A105" s="766">
        <v>11</v>
      </c>
      <c r="B105" s="1035" t="s">
        <v>826</v>
      </c>
      <c r="C105" s="1035"/>
      <c r="D105" s="758">
        <v>5250</v>
      </c>
      <c r="E105" s="529">
        <v>0</v>
      </c>
      <c r="F105" s="529">
        <v>24879</v>
      </c>
      <c r="G105" s="529">
        <f t="shared" si="15"/>
        <v>24879</v>
      </c>
      <c r="H105" s="529"/>
      <c r="I105" s="527" t="s">
        <v>811</v>
      </c>
    </row>
    <row r="106" spans="1:9" s="750" customFormat="1" x14ac:dyDescent="0.25">
      <c r="A106" s="766">
        <v>12</v>
      </c>
      <c r="B106" s="1035" t="s">
        <v>827</v>
      </c>
      <c r="C106" s="1035"/>
      <c r="D106" s="758">
        <v>5250</v>
      </c>
      <c r="E106" s="529">
        <v>0</v>
      </c>
      <c r="F106" s="529">
        <v>60077</v>
      </c>
      <c r="G106" s="529">
        <f t="shared" si="15"/>
        <v>60077</v>
      </c>
      <c r="H106" s="529"/>
      <c r="I106" s="527" t="s">
        <v>811</v>
      </c>
    </row>
    <row r="107" spans="1:9" s="750" customFormat="1" ht="15" customHeight="1" x14ac:dyDescent="0.25">
      <c r="A107" s="805">
        <v>13</v>
      </c>
      <c r="B107" s="1070" t="s">
        <v>828</v>
      </c>
      <c r="C107" s="1071"/>
      <c r="D107" s="758">
        <v>5250</v>
      </c>
      <c r="E107" s="529">
        <v>0</v>
      </c>
      <c r="F107" s="765">
        <v>16898</v>
      </c>
      <c r="G107" s="529">
        <f t="shared" si="15"/>
        <v>16898</v>
      </c>
      <c r="H107" s="765"/>
      <c r="I107" s="741" t="s">
        <v>811</v>
      </c>
    </row>
    <row r="108" spans="1:9" s="750" customFormat="1" ht="12" customHeight="1" x14ac:dyDescent="0.25">
      <c r="A108" s="778">
        <v>14</v>
      </c>
      <c r="B108" s="1035" t="s">
        <v>829</v>
      </c>
      <c r="C108" s="1035"/>
      <c r="D108" s="758">
        <v>5250</v>
      </c>
      <c r="E108" s="529">
        <v>0</v>
      </c>
      <c r="F108" s="529">
        <v>13343</v>
      </c>
      <c r="G108" s="529">
        <f t="shared" si="15"/>
        <v>13343</v>
      </c>
      <c r="H108" s="529"/>
      <c r="I108" s="527" t="s">
        <v>811</v>
      </c>
    </row>
    <row r="109" spans="1:9" s="750" customFormat="1" x14ac:dyDescent="0.25">
      <c r="A109" s="778">
        <v>15</v>
      </c>
      <c r="B109" s="1035" t="s">
        <v>832</v>
      </c>
      <c r="C109" s="1035"/>
      <c r="D109" s="758">
        <v>5250</v>
      </c>
      <c r="E109" s="529">
        <v>0</v>
      </c>
      <c r="F109" s="529">
        <v>1070</v>
      </c>
      <c r="G109" s="529">
        <f>SUM(E109:F109)</f>
        <v>1070</v>
      </c>
      <c r="H109" s="777"/>
      <c r="I109" s="527" t="s">
        <v>811</v>
      </c>
    </row>
    <row r="110" spans="1:9" s="750" customFormat="1" x14ac:dyDescent="0.25">
      <c r="A110" s="806"/>
      <c r="B110" s="760"/>
      <c r="C110" s="760"/>
      <c r="D110" s="802"/>
      <c r="E110" s="769"/>
      <c r="F110" s="769"/>
      <c r="G110" s="769"/>
      <c r="H110" s="769"/>
      <c r="I110" s="770"/>
    </row>
    <row r="111" spans="1:9" s="750" customFormat="1" x14ac:dyDescent="0.25">
      <c r="A111" s="1074" t="s">
        <v>455</v>
      </c>
      <c r="B111" s="1074"/>
      <c r="C111" s="762" t="s">
        <v>833</v>
      </c>
      <c r="D111" s="762"/>
      <c r="E111" s="762"/>
      <c r="F111" s="762"/>
      <c r="G111" s="762"/>
      <c r="H111" s="762"/>
      <c r="I111" s="762"/>
    </row>
    <row r="112" spans="1:9" s="750" customFormat="1" x14ac:dyDescent="0.25">
      <c r="A112" s="1073" t="s">
        <v>456</v>
      </c>
      <c r="B112" s="1073"/>
      <c r="C112" s="763" t="s">
        <v>834</v>
      </c>
      <c r="D112" s="763"/>
      <c r="E112" s="763"/>
      <c r="F112" s="763"/>
      <c r="G112" s="763"/>
      <c r="H112" s="763"/>
      <c r="I112" s="763"/>
    </row>
    <row r="113" spans="1:9" s="750" customFormat="1" ht="12" customHeight="1" x14ac:dyDescent="0.25">
      <c r="A113" s="1040" t="s">
        <v>403</v>
      </c>
      <c r="B113" s="1040" t="s">
        <v>404</v>
      </c>
      <c r="C113" s="1040"/>
      <c r="D113" s="1037" t="s">
        <v>405</v>
      </c>
      <c r="E113" s="1040" t="s">
        <v>406</v>
      </c>
      <c r="F113" s="1020" t="s">
        <v>407</v>
      </c>
      <c r="G113" s="1040" t="s">
        <v>408</v>
      </c>
      <c r="H113" s="1022" t="s">
        <v>318</v>
      </c>
      <c r="I113" s="1037" t="s">
        <v>409</v>
      </c>
    </row>
    <row r="114" spans="1:9" s="750" customFormat="1" ht="35.25" customHeight="1" x14ac:dyDescent="0.25">
      <c r="A114" s="1040"/>
      <c r="B114" s="1040"/>
      <c r="C114" s="1040"/>
      <c r="D114" s="1037"/>
      <c r="E114" s="1040"/>
      <c r="F114" s="1021"/>
      <c r="G114" s="1040"/>
      <c r="H114" s="1023"/>
      <c r="I114" s="1037"/>
    </row>
    <row r="115" spans="1:9" s="750" customFormat="1" x14ac:dyDescent="0.25">
      <c r="A115" s="1068" t="s">
        <v>411</v>
      </c>
      <c r="B115" s="1068"/>
      <c r="C115" s="1068"/>
      <c r="D115" s="756"/>
      <c r="E115" s="756">
        <f>SUM(E116:E118)</f>
        <v>0</v>
      </c>
      <c r="F115" s="756">
        <f t="shared" ref="F115:G115" si="16">SUM(F116:F118)</f>
        <v>30152</v>
      </c>
      <c r="G115" s="756">
        <f t="shared" si="16"/>
        <v>30152</v>
      </c>
      <c r="H115" s="756"/>
      <c r="I115" s="799"/>
    </row>
    <row r="116" spans="1:9" s="750" customFormat="1" x14ac:dyDescent="0.25">
      <c r="A116" s="766">
        <v>1</v>
      </c>
      <c r="B116" s="1035" t="s">
        <v>835</v>
      </c>
      <c r="C116" s="1035"/>
      <c r="D116" s="758">
        <v>5250</v>
      </c>
      <c r="E116" s="529">
        <v>0</v>
      </c>
      <c r="F116" s="529">
        <f>16269+3679</f>
        <v>19948</v>
      </c>
      <c r="G116" s="529">
        <f t="shared" ref="G116:G118" si="17">SUM(E116:F116)</f>
        <v>19948</v>
      </c>
      <c r="H116" s="529"/>
      <c r="I116" s="527" t="s">
        <v>836</v>
      </c>
    </row>
    <row r="117" spans="1:9" s="750" customFormat="1" ht="12" customHeight="1" x14ac:dyDescent="0.25">
      <c r="A117" s="766">
        <v>2</v>
      </c>
      <c r="B117" s="1035" t="s">
        <v>838</v>
      </c>
      <c r="C117" s="1035"/>
      <c r="D117" s="758">
        <v>5250</v>
      </c>
      <c r="E117" s="529">
        <v>0</v>
      </c>
      <c r="F117" s="765">
        <v>4504</v>
      </c>
      <c r="G117" s="529">
        <f t="shared" si="17"/>
        <v>4504</v>
      </c>
      <c r="H117" s="765"/>
      <c r="I117" s="741" t="s">
        <v>836</v>
      </c>
    </row>
    <row r="118" spans="1:9" s="750" customFormat="1" x14ac:dyDescent="0.25">
      <c r="A118" s="766">
        <v>3</v>
      </c>
      <c r="B118" s="1035" t="s">
        <v>797</v>
      </c>
      <c r="C118" s="1035"/>
      <c r="D118" s="758">
        <v>2241</v>
      </c>
      <c r="E118" s="529">
        <v>0</v>
      </c>
      <c r="F118" s="529">
        <v>5700</v>
      </c>
      <c r="G118" s="529">
        <f t="shared" si="17"/>
        <v>5700</v>
      </c>
      <c r="H118" s="529"/>
      <c r="I118" s="527" t="s">
        <v>836</v>
      </c>
    </row>
    <row r="119" spans="1:9" s="750" customFormat="1" x14ac:dyDescent="0.25">
      <c r="A119" s="795"/>
      <c r="B119" s="773"/>
      <c r="C119" s="773"/>
      <c r="D119" s="796"/>
      <c r="E119" s="774"/>
      <c r="F119" s="774"/>
      <c r="G119" s="774"/>
      <c r="H119" s="774"/>
      <c r="I119" s="774"/>
    </row>
    <row r="120" spans="1:9" x14ac:dyDescent="0.25">
      <c r="A120" s="1067" t="s">
        <v>848</v>
      </c>
      <c r="B120" s="1067"/>
      <c r="C120" s="1067"/>
      <c r="D120" s="1067"/>
      <c r="E120" s="1067"/>
      <c r="F120" s="1067"/>
      <c r="G120" s="1067"/>
      <c r="H120" s="1067"/>
      <c r="I120" s="1067"/>
    </row>
    <row r="121" spans="1:9" x14ac:dyDescent="0.25">
      <c r="A121" s="812" t="s">
        <v>849</v>
      </c>
      <c r="B121" s="812"/>
      <c r="C121" s="813"/>
      <c r="D121" s="813"/>
      <c r="E121" s="813"/>
      <c r="F121" s="813"/>
      <c r="G121" s="813"/>
      <c r="H121" s="813"/>
      <c r="I121" s="814"/>
    </row>
    <row r="122" spans="1:9" x14ac:dyDescent="0.25">
      <c r="A122" s="812" t="s">
        <v>850</v>
      </c>
      <c r="B122" s="812"/>
      <c r="C122" s="813"/>
      <c r="D122" s="813"/>
      <c r="E122" s="813"/>
      <c r="F122" s="813"/>
      <c r="G122" s="813"/>
      <c r="H122" s="813"/>
      <c r="I122" s="814"/>
    </row>
    <row r="123" spans="1:9" x14ac:dyDescent="0.25">
      <c r="A123" s="812"/>
      <c r="B123" s="812"/>
      <c r="C123" s="813"/>
      <c r="D123" s="813"/>
      <c r="E123" s="813"/>
      <c r="F123" s="813"/>
      <c r="G123" s="813"/>
      <c r="H123" s="813"/>
      <c r="I123" s="814"/>
    </row>
    <row r="124" spans="1:9" x14ac:dyDescent="0.25">
      <c r="A124" s="812"/>
      <c r="B124" s="812"/>
      <c r="C124" s="813"/>
      <c r="D124" s="813"/>
      <c r="E124" s="813"/>
      <c r="F124" s="813"/>
      <c r="G124" s="813"/>
      <c r="H124" s="813"/>
      <c r="I124" s="814"/>
    </row>
    <row r="125" spans="1:9" x14ac:dyDescent="0.25">
      <c r="A125" s="812"/>
      <c r="B125" s="812"/>
      <c r="C125" s="813"/>
      <c r="D125" s="813"/>
      <c r="E125" s="813"/>
      <c r="F125" s="813"/>
      <c r="G125" s="813"/>
      <c r="H125" s="813"/>
      <c r="I125" s="814"/>
    </row>
    <row r="126" spans="1:9" s="942" customFormat="1" ht="15" x14ac:dyDescent="0.25">
      <c r="A126" s="940"/>
      <c r="B126" s="940"/>
      <c r="C126" s="940"/>
      <c r="D126" s="941"/>
      <c r="E126" s="940"/>
      <c r="F126" s="941"/>
      <c r="G126" s="940"/>
      <c r="H126" s="750"/>
      <c r="I126" s="750"/>
    </row>
    <row r="127" spans="1:9" s="942" customFormat="1" ht="15" x14ac:dyDescent="0.25">
      <c r="A127" s="940"/>
      <c r="B127" s="940"/>
      <c r="C127" s="940"/>
      <c r="D127" s="941"/>
      <c r="E127" s="940"/>
      <c r="F127" s="941"/>
      <c r="G127" s="940"/>
      <c r="H127" s="750"/>
      <c r="I127" s="750"/>
    </row>
    <row r="128" spans="1:9" s="942" customFormat="1" ht="15" x14ac:dyDescent="0.25">
      <c r="A128" s="943"/>
      <c r="B128" s="944"/>
      <c r="C128" s="944"/>
      <c r="D128" s="945"/>
      <c r="E128" s="944"/>
      <c r="F128" s="945"/>
      <c r="G128" s="944"/>
      <c r="H128" s="750"/>
      <c r="I128" s="750"/>
    </row>
    <row r="129" spans="1:9" s="942" customFormat="1" ht="15" x14ac:dyDescent="0.25">
      <c r="A129" s="944"/>
      <c r="B129" s="944"/>
      <c r="C129" s="944"/>
      <c r="D129" s="945"/>
      <c r="E129" s="944"/>
      <c r="F129" s="945"/>
      <c r="G129" s="944"/>
      <c r="H129" s="750"/>
      <c r="I129" s="750"/>
    </row>
    <row r="130" spans="1:9" s="942" customFormat="1" ht="15" x14ac:dyDescent="0.25">
      <c r="A130" s="943"/>
      <c r="B130" s="943"/>
      <c r="C130" s="943"/>
      <c r="D130" s="945"/>
      <c r="E130" s="943"/>
      <c r="F130" s="946"/>
      <c r="G130" s="943"/>
      <c r="H130" s="750"/>
      <c r="I130" s="750"/>
    </row>
    <row r="131" spans="1:9" s="942" customFormat="1" ht="15" x14ac:dyDescent="0.25">
      <c r="A131" s="944"/>
      <c r="B131" s="944"/>
      <c r="C131" s="944"/>
      <c r="D131" s="945"/>
      <c r="E131" s="944"/>
      <c r="F131" s="945"/>
      <c r="G131" s="944"/>
      <c r="H131" s="750"/>
      <c r="I131" s="750"/>
    </row>
    <row r="132" spans="1:9" s="942" customFormat="1" ht="15" x14ac:dyDescent="0.25">
      <c r="A132" s="944"/>
      <c r="B132" s="944"/>
      <c r="C132" s="944"/>
      <c r="D132" s="945"/>
      <c r="E132" s="944"/>
      <c r="F132" s="945"/>
      <c r="G132" s="944"/>
      <c r="H132" s="750"/>
      <c r="I132" s="750"/>
    </row>
    <row r="133" spans="1:9" s="942" customFormat="1" ht="15" x14ac:dyDescent="0.25">
      <c r="A133" s="944"/>
      <c r="B133" s="944"/>
      <c r="C133" s="944"/>
      <c r="D133" s="945"/>
      <c r="E133" s="944"/>
      <c r="F133" s="945"/>
      <c r="G133" s="944"/>
      <c r="H133" s="750"/>
      <c r="I133" s="750"/>
    </row>
    <row r="134" spans="1:9" s="942" customFormat="1" ht="15" x14ac:dyDescent="0.25">
      <c r="A134" s="944"/>
      <c r="B134" s="944"/>
      <c r="C134" s="944"/>
      <c r="D134" s="945"/>
      <c r="E134" s="944"/>
      <c r="F134" s="945"/>
      <c r="G134" s="944"/>
      <c r="H134" s="750"/>
      <c r="I134" s="750"/>
    </row>
    <row r="135" spans="1:9" s="942" customFormat="1" ht="15" x14ac:dyDescent="0.25">
      <c r="A135" s="944"/>
      <c r="B135" s="944"/>
      <c r="C135" s="944"/>
      <c r="D135" s="945"/>
      <c r="E135" s="944"/>
      <c r="F135" s="945"/>
      <c r="G135" s="944"/>
      <c r="H135" s="750"/>
      <c r="I135" s="750"/>
    </row>
    <row r="136" spans="1:9" s="942" customFormat="1" ht="15" x14ac:dyDescent="0.25">
      <c r="A136" s="944"/>
      <c r="B136" s="944"/>
      <c r="C136" s="944"/>
      <c r="D136" s="945"/>
      <c r="E136" s="944"/>
      <c r="F136" s="945"/>
      <c r="G136" s="944"/>
      <c r="H136" s="750"/>
      <c r="I136" s="750"/>
    </row>
    <row r="137" spans="1:9" s="942" customFormat="1" ht="15" x14ac:dyDescent="0.25">
      <c r="A137" s="944"/>
      <c r="B137" s="944"/>
      <c r="C137" s="944"/>
      <c r="D137" s="945"/>
      <c r="E137" s="944"/>
      <c r="F137" s="945"/>
      <c r="G137" s="944"/>
      <c r="H137" s="750"/>
      <c r="I137" s="750"/>
    </row>
    <row r="138" spans="1:9" s="942" customFormat="1" ht="15" x14ac:dyDescent="0.25">
      <c r="A138" s="944"/>
      <c r="B138" s="944"/>
      <c r="C138" s="944"/>
      <c r="D138" s="945"/>
      <c r="E138" s="944"/>
      <c r="F138" s="945"/>
      <c r="G138" s="944"/>
      <c r="H138" s="750"/>
      <c r="I138" s="750"/>
    </row>
    <row r="139" spans="1:9" s="942" customFormat="1" ht="15" x14ac:dyDescent="0.25">
      <c r="A139" s="944"/>
      <c r="B139" s="944"/>
      <c r="C139" s="944"/>
      <c r="D139" s="945"/>
      <c r="E139" s="944"/>
      <c r="F139" s="945"/>
      <c r="G139" s="944"/>
      <c r="H139" s="750"/>
      <c r="I139" s="750"/>
    </row>
    <row r="140" spans="1:9" s="942" customFormat="1" ht="15" x14ac:dyDescent="0.25">
      <c r="A140" s="944"/>
      <c r="B140" s="944"/>
      <c r="C140" s="944"/>
      <c r="D140" s="945"/>
      <c r="E140" s="944"/>
      <c r="F140" s="945"/>
      <c r="G140" s="944"/>
      <c r="H140" s="750"/>
      <c r="I140" s="750"/>
    </row>
    <row r="141" spans="1:9" s="942" customFormat="1" ht="15" x14ac:dyDescent="0.25">
      <c r="A141" s="944"/>
      <c r="B141" s="944"/>
      <c r="C141" s="944"/>
      <c r="D141" s="945"/>
      <c r="E141" s="944"/>
      <c r="F141" s="945"/>
      <c r="G141" s="944"/>
      <c r="H141" s="750"/>
      <c r="I141" s="750"/>
    </row>
    <row r="142" spans="1:9" s="942" customFormat="1" ht="15" x14ac:dyDescent="0.25">
      <c r="A142" s="750"/>
      <c r="B142" s="750"/>
      <c r="C142" s="750"/>
      <c r="D142" s="750"/>
      <c r="E142" s="750"/>
      <c r="F142" s="750"/>
      <c r="G142" s="750"/>
      <c r="H142" s="750"/>
      <c r="I142" s="750"/>
    </row>
    <row r="143" spans="1:9" s="942" customFormat="1" ht="15" x14ac:dyDescent="0.25">
      <c r="A143" s="750"/>
      <c r="B143" s="750"/>
      <c r="C143" s="750"/>
      <c r="D143" s="750"/>
      <c r="E143" s="750"/>
      <c r="F143" s="750"/>
      <c r="G143" s="750"/>
      <c r="H143" s="750"/>
      <c r="I143" s="750"/>
    </row>
    <row r="144" spans="1:9" x14ac:dyDescent="0.25">
      <c r="A144" s="815"/>
      <c r="C144" s="540"/>
      <c r="D144" s="540"/>
      <c r="E144" s="540"/>
      <c r="G144" s="540"/>
      <c r="H144" s="540"/>
    </row>
    <row r="145" spans="1:8" x14ac:dyDescent="0.25">
      <c r="A145" s="815"/>
      <c r="C145" s="540"/>
      <c r="D145" s="540"/>
      <c r="E145" s="540"/>
      <c r="G145" s="540"/>
      <c r="H145" s="540"/>
    </row>
    <row r="146" spans="1:8" x14ac:dyDescent="0.25">
      <c r="A146" s="815"/>
      <c r="C146" s="540"/>
      <c r="D146" s="540"/>
      <c r="E146" s="540"/>
      <c r="G146" s="540"/>
      <c r="H146" s="540"/>
    </row>
    <row r="147" spans="1:8" x14ac:dyDescent="0.25">
      <c r="A147" s="815"/>
      <c r="C147" s="540"/>
      <c r="D147" s="540"/>
      <c r="E147" s="540"/>
      <c r="G147" s="540"/>
      <c r="H147" s="540"/>
    </row>
  </sheetData>
  <sheetProtection algorithmName="SHA-512" hashValue="PBEtP3n1PqPThy/8/xSQ2mQGrpYToIBeZJQxQbvEw1/UW8xN+XU1xMZetElV5hGU33l8bCeMqbMCzWyIVixS/A==" saltValue="CJZ6VaONInHvRDymtnFzxw==" spinCount="100000" sheet="1" objects="1" scenarios="1"/>
  <mergeCells count="172">
    <mergeCell ref="A3:B3"/>
    <mergeCell ref="A4:B4"/>
    <mergeCell ref="A5:I5"/>
    <mergeCell ref="A7:B7"/>
    <mergeCell ref="A8:B8"/>
    <mergeCell ref="C8:I8"/>
    <mergeCell ref="A12:C12"/>
    <mergeCell ref="A13:A15"/>
    <mergeCell ref="B13:C15"/>
    <mergeCell ref="I13:I15"/>
    <mergeCell ref="A17:B17"/>
    <mergeCell ref="A18:B18"/>
    <mergeCell ref="A9:B9"/>
    <mergeCell ref="C9:I9"/>
    <mergeCell ref="A10:A11"/>
    <mergeCell ref="B10:C11"/>
    <mergeCell ref="D10:D11"/>
    <mergeCell ref="E10:E11"/>
    <mergeCell ref="F10:F11"/>
    <mergeCell ref="G10:G11"/>
    <mergeCell ref="H10:H11"/>
    <mergeCell ref="I10:I11"/>
    <mergeCell ref="H19:H20"/>
    <mergeCell ref="I19:I20"/>
    <mergeCell ref="A21:C21"/>
    <mergeCell ref="B22:C22"/>
    <mergeCell ref="A24:B24"/>
    <mergeCell ref="A25:B25"/>
    <mergeCell ref="A19:A20"/>
    <mergeCell ref="B19:C20"/>
    <mergeCell ref="D19:D20"/>
    <mergeCell ref="E19:E20"/>
    <mergeCell ref="F19:F20"/>
    <mergeCell ref="G19:G20"/>
    <mergeCell ref="B32:C32"/>
    <mergeCell ref="B33:C33"/>
    <mergeCell ref="B34:C34"/>
    <mergeCell ref="B35:C35"/>
    <mergeCell ref="B36:C36"/>
    <mergeCell ref="B37:C37"/>
    <mergeCell ref="H26:H27"/>
    <mergeCell ref="I26:I27"/>
    <mergeCell ref="A28:C28"/>
    <mergeCell ref="B29:C29"/>
    <mergeCell ref="A30:A31"/>
    <mergeCell ref="B30:C31"/>
    <mergeCell ref="I30:I31"/>
    <mergeCell ref="A26:A27"/>
    <mergeCell ref="B26:C27"/>
    <mergeCell ref="D26:D27"/>
    <mergeCell ref="E26:E27"/>
    <mergeCell ref="F26:F27"/>
    <mergeCell ref="G26:G27"/>
    <mergeCell ref="B38:C38"/>
    <mergeCell ref="B39:C39"/>
    <mergeCell ref="A41:B41"/>
    <mergeCell ref="C41:I41"/>
    <mergeCell ref="A42:B42"/>
    <mergeCell ref="A43:A44"/>
    <mergeCell ref="B43:C44"/>
    <mergeCell ref="D43:D44"/>
    <mergeCell ref="E43:E44"/>
    <mergeCell ref="F43:F44"/>
    <mergeCell ref="B48:C48"/>
    <mergeCell ref="B49:C49"/>
    <mergeCell ref="B50:C50"/>
    <mergeCell ref="B51:C51"/>
    <mergeCell ref="A53:B53"/>
    <mergeCell ref="A54:B54"/>
    <mergeCell ref="G43:G44"/>
    <mergeCell ref="H43:H44"/>
    <mergeCell ref="I43:I44"/>
    <mergeCell ref="A45:C45"/>
    <mergeCell ref="B46:C46"/>
    <mergeCell ref="B47:C47"/>
    <mergeCell ref="H55:H56"/>
    <mergeCell ref="I55:I56"/>
    <mergeCell ref="A57:C57"/>
    <mergeCell ref="B58:C58"/>
    <mergeCell ref="A60:B60"/>
    <mergeCell ref="A61:B61"/>
    <mergeCell ref="A55:A56"/>
    <mergeCell ref="B55:C56"/>
    <mergeCell ref="D55:D56"/>
    <mergeCell ref="E55:E56"/>
    <mergeCell ref="F55:F56"/>
    <mergeCell ref="G55:G56"/>
    <mergeCell ref="H62:H63"/>
    <mergeCell ref="I62:I63"/>
    <mergeCell ref="A64:C64"/>
    <mergeCell ref="B65:C65"/>
    <mergeCell ref="A67:B67"/>
    <mergeCell ref="A68:B68"/>
    <mergeCell ref="A62:A63"/>
    <mergeCell ref="B62:C63"/>
    <mergeCell ref="D62:D63"/>
    <mergeCell ref="E62:E63"/>
    <mergeCell ref="F62:F63"/>
    <mergeCell ref="G62:G63"/>
    <mergeCell ref="H69:H70"/>
    <mergeCell ref="I69:I70"/>
    <mergeCell ref="A71:C71"/>
    <mergeCell ref="B72:C72"/>
    <mergeCell ref="A74:B74"/>
    <mergeCell ref="A75:B75"/>
    <mergeCell ref="A69:A70"/>
    <mergeCell ref="B69:C70"/>
    <mergeCell ref="D69:D70"/>
    <mergeCell ref="E69:E70"/>
    <mergeCell ref="F69:F70"/>
    <mergeCell ref="G69:G70"/>
    <mergeCell ref="B82:C82"/>
    <mergeCell ref="B83:C83"/>
    <mergeCell ref="A84:A85"/>
    <mergeCell ref="B84:C85"/>
    <mergeCell ref="I84:I85"/>
    <mergeCell ref="B86:C86"/>
    <mergeCell ref="H76:H77"/>
    <mergeCell ref="I76:I77"/>
    <mergeCell ref="A78:C78"/>
    <mergeCell ref="B79:C79"/>
    <mergeCell ref="B80:C80"/>
    <mergeCell ref="B81:C81"/>
    <mergeCell ref="A76:A77"/>
    <mergeCell ref="B76:C77"/>
    <mergeCell ref="D76:D77"/>
    <mergeCell ref="E76:E77"/>
    <mergeCell ref="F76:F77"/>
    <mergeCell ref="G76:G77"/>
    <mergeCell ref="G92:G93"/>
    <mergeCell ref="H92:H93"/>
    <mergeCell ref="I92:I93"/>
    <mergeCell ref="B87:C87"/>
    <mergeCell ref="B88:C88"/>
    <mergeCell ref="A90:B90"/>
    <mergeCell ref="A91:B91"/>
    <mergeCell ref="A92:A93"/>
    <mergeCell ref="B92:C93"/>
    <mergeCell ref="A94:C94"/>
    <mergeCell ref="B95:C95"/>
    <mergeCell ref="B96:C96"/>
    <mergeCell ref="B97:C97"/>
    <mergeCell ref="B98:C98"/>
    <mergeCell ref="B99:C99"/>
    <mergeCell ref="D92:D93"/>
    <mergeCell ref="E92:E93"/>
    <mergeCell ref="F92:F93"/>
    <mergeCell ref="B106:C106"/>
    <mergeCell ref="B107:C107"/>
    <mergeCell ref="B108:C108"/>
    <mergeCell ref="B109:C109"/>
    <mergeCell ref="A111:B111"/>
    <mergeCell ref="A112:B112"/>
    <mergeCell ref="B100:C100"/>
    <mergeCell ref="B101:C101"/>
    <mergeCell ref="B102:C102"/>
    <mergeCell ref="B103:C103"/>
    <mergeCell ref="B104:C104"/>
    <mergeCell ref="B105:C105"/>
    <mergeCell ref="A120:I120"/>
    <mergeCell ref="H113:H114"/>
    <mergeCell ref="I113:I114"/>
    <mergeCell ref="A115:C115"/>
    <mergeCell ref="B116:C116"/>
    <mergeCell ref="B117:C117"/>
    <mergeCell ref="B118:C118"/>
    <mergeCell ref="A113:A114"/>
    <mergeCell ref="B113:C114"/>
    <mergeCell ref="D113:D114"/>
    <mergeCell ref="E113:E114"/>
    <mergeCell ref="F113:F114"/>
    <mergeCell ref="G113:G114"/>
  </mergeCells>
  <pageMargins left="0.98425196850393704" right="0.39370078740157483" top="0.59055118110236227" bottom="0.39370078740157483" header="0.23622047244094491" footer="0.23622047244094491"/>
  <pageSetup paperSize="9" scale="70" fitToHeight="0" orientation="portrait" verticalDpi="200" r:id="rId1"/>
  <headerFooter differentFirst="1">
    <oddFooter>&amp;L&amp;"Times New Roman,Regular"&amp;9&amp;D; &amp;T&amp;R&amp;"Times New Roman,Regular"&amp;9&amp;P (&amp;N)</oddFooter>
    <firstHeader xml:space="preserve">&amp;R&amp;"Times New Roman,Regular"&amp;9
35.pielikums Jūrmalas pilsētas domes
2018.gada 15.marta saistošajiem noteikumiem Nr.11
(protokols Nr.4, 28.punkts)
 </firstHeader>
    <firstFooter>&amp;L&amp;9&amp;D; &amp;T&amp;R&amp;9&amp;P (&amp;N)</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view="pageLayout" zoomScaleNormal="100" workbookViewId="0">
      <selection activeCell="T6" sqref="T6"/>
    </sheetView>
  </sheetViews>
  <sheetFormatPr defaultRowHeight="12" outlineLevelCol="1" x14ac:dyDescent="0.25"/>
  <cols>
    <col min="1" max="1" width="10.140625" style="6" customWidth="1"/>
    <col min="2" max="2" width="28" style="6" customWidth="1"/>
    <col min="3" max="3" width="8.42578125" style="6" customWidth="1"/>
    <col min="4" max="4" width="8.5703125" style="6" hidden="1" customWidth="1" outlineLevel="1"/>
    <col min="5" max="5" width="7.7109375" style="6" hidden="1" customWidth="1" outlineLevel="1"/>
    <col min="6" max="6" width="9"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6.5703125" style="6" hidden="1" customWidth="1" outlineLevel="1"/>
    <col min="14" max="14" width="6.28515625" style="1" hidden="1" customWidth="1" outlineLevel="1"/>
    <col min="15" max="15" width="6.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442</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389</v>
      </c>
      <c r="D3" s="994"/>
      <c r="E3" s="994"/>
      <c r="F3" s="994"/>
      <c r="G3" s="994"/>
      <c r="H3" s="994"/>
      <c r="I3" s="994"/>
      <c r="J3" s="994"/>
      <c r="K3" s="994"/>
      <c r="L3" s="994"/>
      <c r="M3" s="994"/>
      <c r="N3" s="994"/>
      <c r="O3" s="994"/>
      <c r="P3" s="995"/>
      <c r="Q3" s="393"/>
    </row>
    <row r="4" spans="1:17" ht="12.75" customHeight="1" x14ac:dyDescent="0.25">
      <c r="A4" s="4" t="s">
        <v>1</v>
      </c>
      <c r="B4" s="5"/>
      <c r="C4" s="994" t="s">
        <v>390</v>
      </c>
      <c r="D4" s="994"/>
      <c r="E4" s="994"/>
      <c r="F4" s="994"/>
      <c r="G4" s="994"/>
      <c r="H4" s="994"/>
      <c r="I4" s="994"/>
      <c r="J4" s="994"/>
      <c r="K4" s="994"/>
      <c r="L4" s="994"/>
      <c r="M4" s="994"/>
      <c r="N4" s="994"/>
      <c r="O4" s="994"/>
      <c r="P4" s="995"/>
      <c r="Q4" s="393"/>
    </row>
    <row r="5" spans="1:17" ht="12.75" customHeight="1" x14ac:dyDescent="0.25">
      <c r="A5" s="2" t="s">
        <v>2</v>
      </c>
      <c r="B5" s="3"/>
      <c r="C5" s="989" t="s">
        <v>391</v>
      </c>
      <c r="D5" s="989"/>
      <c r="E5" s="989"/>
      <c r="F5" s="989"/>
      <c r="G5" s="989"/>
      <c r="H5" s="989"/>
      <c r="I5" s="989"/>
      <c r="J5" s="989"/>
      <c r="K5" s="989"/>
      <c r="L5" s="989"/>
      <c r="M5" s="989"/>
      <c r="N5" s="989"/>
      <c r="O5" s="989"/>
      <c r="P5" s="990"/>
      <c r="Q5" s="393"/>
    </row>
    <row r="6" spans="1:17" ht="12.75" customHeight="1" x14ac:dyDescent="0.25">
      <c r="A6" s="2" t="s">
        <v>3</v>
      </c>
      <c r="B6" s="3"/>
      <c r="C6" s="989" t="s">
        <v>443</v>
      </c>
      <c r="D6" s="989"/>
      <c r="E6" s="989"/>
      <c r="F6" s="989"/>
      <c r="G6" s="989"/>
      <c r="H6" s="989"/>
      <c r="I6" s="989"/>
      <c r="J6" s="989"/>
      <c r="K6" s="989"/>
      <c r="L6" s="989"/>
      <c r="M6" s="989"/>
      <c r="N6" s="989"/>
      <c r="O6" s="989"/>
      <c r="P6" s="990"/>
      <c r="Q6" s="393"/>
    </row>
    <row r="7" spans="1:17" ht="15" customHeight="1" x14ac:dyDescent="0.25">
      <c r="A7" s="2" t="s">
        <v>4</v>
      </c>
      <c r="B7" s="3"/>
      <c r="C7" s="994" t="s">
        <v>444</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394</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395</v>
      </c>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31.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51.7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2418462</v>
      </c>
      <c r="D20" s="206">
        <f>SUM(D21,D24,D25,D41,D43)</f>
        <v>1650250</v>
      </c>
      <c r="E20" s="397">
        <f t="shared" ref="E20:F20" si="0">SUM(E21,E24,E25,E41,E43)</f>
        <v>483385</v>
      </c>
      <c r="F20" s="398">
        <f t="shared" si="0"/>
        <v>2133635</v>
      </c>
      <c r="G20" s="206">
        <f>SUM(G21,G24,G43)</f>
        <v>139383</v>
      </c>
      <c r="H20" s="241">
        <f t="shared" ref="H20:I20" si="1">SUM(H21,H24,H43)</f>
        <v>0</v>
      </c>
      <c r="I20" s="26">
        <f t="shared" si="1"/>
        <v>139383</v>
      </c>
      <c r="J20" s="241">
        <f>SUM(J21,J26,J43)</f>
        <v>0</v>
      </c>
      <c r="K20" s="25">
        <f t="shared" ref="K20:L20" si="2">SUM(K21,K26,K43)</f>
        <v>145444</v>
      </c>
      <c r="L20" s="26">
        <f t="shared" si="2"/>
        <v>145444</v>
      </c>
      <c r="M20" s="24">
        <f>SUM(M21,M45)</f>
        <v>0</v>
      </c>
      <c r="N20" s="25">
        <f t="shared" ref="N20:O20" si="3">SUM(N21,N45)</f>
        <v>0</v>
      </c>
      <c r="O20" s="26">
        <f t="shared" si="3"/>
        <v>0</v>
      </c>
      <c r="P20" s="329"/>
    </row>
    <row r="21" spans="1:16" ht="12.75" hidden="1" thickTop="1" x14ac:dyDescent="0.25">
      <c r="A21" s="27"/>
      <c r="B21" s="28" t="s">
        <v>20</v>
      </c>
      <c r="C21" s="29">
        <f t="shared" ref="C21:C84" si="4">F21+I21+L21+O21</f>
        <v>0</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0</v>
      </c>
      <c r="L21" s="31">
        <f t="shared" si="7"/>
        <v>0</v>
      </c>
      <c r="M21" s="29">
        <f>SUM(M22:M23)</f>
        <v>0</v>
      </c>
      <c r="N21" s="30">
        <f t="shared" ref="N21:O21" si="8">SUM(N22:N23)</f>
        <v>0</v>
      </c>
      <c r="O21" s="31">
        <f t="shared" si="8"/>
        <v>0</v>
      </c>
      <c r="P21" s="330"/>
    </row>
    <row r="22" spans="1:16" ht="12.75" hidden="1" thickTop="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ht="12.75" hidden="1" thickTop="1" x14ac:dyDescent="0.25">
      <c r="A23" s="37"/>
      <c r="B23" s="38" t="s">
        <v>22</v>
      </c>
      <c r="C23" s="39">
        <f t="shared" si="4"/>
        <v>0</v>
      </c>
      <c r="D23" s="209"/>
      <c r="E23" s="403"/>
      <c r="F23" s="404">
        <f>D23+E23</f>
        <v>0</v>
      </c>
      <c r="G23" s="209"/>
      <c r="H23" s="244"/>
      <c r="I23" s="303">
        <f>G23+H23</f>
        <v>0</v>
      </c>
      <c r="J23" s="244"/>
      <c r="K23" s="40"/>
      <c r="L23" s="303">
        <f>J23+K23</f>
        <v>0</v>
      </c>
      <c r="M23" s="358"/>
      <c r="N23" s="40"/>
      <c r="O23" s="303">
        <f>M23+N23</f>
        <v>0</v>
      </c>
      <c r="P23" s="381"/>
    </row>
    <row r="24" spans="1:16" s="21" customFormat="1" ht="25.5" thickTop="1" thickBot="1" x14ac:dyDescent="0.3">
      <c r="A24" s="41">
        <v>19300</v>
      </c>
      <c r="B24" s="41" t="s">
        <v>304</v>
      </c>
      <c r="C24" s="42">
        <f>F24+I24</f>
        <v>2273018</v>
      </c>
      <c r="D24" s="210">
        <v>1650250</v>
      </c>
      <c r="E24" s="405">
        <f>483385</f>
        <v>483385</v>
      </c>
      <c r="F24" s="406">
        <f>D24+E24</f>
        <v>2133635</v>
      </c>
      <c r="G24" s="210">
        <v>139383</v>
      </c>
      <c r="H24" s="245"/>
      <c r="I24" s="348">
        <f>G24+H24</f>
        <v>139383</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100732</v>
      </c>
      <c r="D26" s="212" t="s">
        <v>23</v>
      </c>
      <c r="E26" s="409" t="s">
        <v>23</v>
      </c>
      <c r="F26" s="410" t="s">
        <v>23</v>
      </c>
      <c r="G26" s="212" t="s">
        <v>23</v>
      </c>
      <c r="H26" s="246" t="s">
        <v>23</v>
      </c>
      <c r="I26" s="49" t="s">
        <v>23</v>
      </c>
      <c r="J26" s="106">
        <f>SUM(J27,J31,J33,J36)</f>
        <v>0</v>
      </c>
      <c r="K26" s="50">
        <f t="shared" ref="K26:L26" si="9">SUM(K27,K31,K33,K36)</f>
        <v>100732</v>
      </c>
      <c r="L26" s="117">
        <f t="shared" si="9"/>
        <v>100732</v>
      </c>
      <c r="M26" s="312" t="s">
        <v>23</v>
      </c>
      <c r="N26" s="48" t="s">
        <v>23</v>
      </c>
      <c r="O26" s="49" t="s">
        <v>23</v>
      </c>
      <c r="P26" s="332"/>
    </row>
    <row r="27" spans="1:16"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x14ac:dyDescent="0.25">
      <c r="A31" s="51">
        <v>21370</v>
      </c>
      <c r="B31" s="45" t="s">
        <v>29</v>
      </c>
      <c r="C31" s="46">
        <f t="shared" si="10"/>
        <v>100732</v>
      </c>
      <c r="D31" s="212" t="s">
        <v>23</v>
      </c>
      <c r="E31" s="409" t="s">
        <v>23</v>
      </c>
      <c r="F31" s="410" t="s">
        <v>23</v>
      </c>
      <c r="G31" s="212" t="s">
        <v>23</v>
      </c>
      <c r="H31" s="246" t="s">
        <v>23</v>
      </c>
      <c r="I31" s="49" t="s">
        <v>23</v>
      </c>
      <c r="J31" s="106">
        <f>SUM(J32)</f>
        <v>0</v>
      </c>
      <c r="K31" s="50">
        <f t="shared" ref="K31:L31" si="12">SUM(K32)</f>
        <v>100732</v>
      </c>
      <c r="L31" s="117">
        <f t="shared" si="12"/>
        <v>100732</v>
      </c>
      <c r="M31" s="312" t="s">
        <v>23</v>
      </c>
      <c r="N31" s="48" t="s">
        <v>23</v>
      </c>
      <c r="O31" s="49" t="s">
        <v>23</v>
      </c>
      <c r="P31" s="332"/>
    </row>
    <row r="32" spans="1:16" ht="60" x14ac:dyDescent="0.25">
      <c r="A32" s="62">
        <v>21379</v>
      </c>
      <c r="B32" s="63" t="s">
        <v>30</v>
      </c>
      <c r="C32" s="64">
        <f t="shared" si="10"/>
        <v>100732</v>
      </c>
      <c r="D32" s="215" t="s">
        <v>23</v>
      </c>
      <c r="E32" s="415" t="s">
        <v>23</v>
      </c>
      <c r="F32" s="416" t="s">
        <v>23</v>
      </c>
      <c r="G32" s="215" t="s">
        <v>23</v>
      </c>
      <c r="H32" s="249" t="s">
        <v>23</v>
      </c>
      <c r="I32" s="67" t="s">
        <v>23</v>
      </c>
      <c r="J32" s="265"/>
      <c r="K32" s="66">
        <f>36212+43140+23813-2033-400</f>
        <v>100732</v>
      </c>
      <c r="L32" s="349">
        <f>J32+K32</f>
        <v>100732</v>
      </c>
      <c r="M32" s="315" t="s">
        <v>23</v>
      </c>
      <c r="N32" s="65" t="s">
        <v>23</v>
      </c>
      <c r="O32" s="67" t="s">
        <v>23</v>
      </c>
      <c r="P32" s="520" t="s">
        <v>445</v>
      </c>
    </row>
    <row r="33" spans="1:16" s="21" customFormat="1" hidden="1" x14ac:dyDescent="0.25">
      <c r="A33" s="51">
        <v>21380</v>
      </c>
      <c r="B33" s="45" t="s">
        <v>31</v>
      </c>
      <c r="C33" s="46">
        <f t="shared" si="10"/>
        <v>0</v>
      </c>
      <c r="D33" s="212" t="s">
        <v>23</v>
      </c>
      <c r="E33" s="409" t="s">
        <v>23</v>
      </c>
      <c r="F33" s="410" t="s">
        <v>23</v>
      </c>
      <c r="G33" s="212" t="s">
        <v>23</v>
      </c>
      <c r="H33" s="246" t="s">
        <v>23</v>
      </c>
      <c r="I33" s="49" t="s">
        <v>23</v>
      </c>
      <c r="J33" s="106">
        <f>SUM(J34:J35)</f>
        <v>0</v>
      </c>
      <c r="K33" s="50">
        <f t="shared" ref="K33:L33" si="13">SUM(K34:K35)</f>
        <v>0</v>
      </c>
      <c r="L33" s="117">
        <f t="shared" si="13"/>
        <v>0</v>
      </c>
      <c r="M33" s="312" t="s">
        <v>23</v>
      </c>
      <c r="N33" s="48" t="s">
        <v>23</v>
      </c>
      <c r="O33" s="49" t="s">
        <v>23</v>
      </c>
      <c r="P33" s="332"/>
    </row>
    <row r="34" spans="1:16" hidden="1" x14ac:dyDescent="0.25">
      <c r="A34" s="33">
        <v>21381</v>
      </c>
      <c r="B34" s="52" t="s">
        <v>306</v>
      </c>
      <c r="C34" s="53">
        <f t="shared" si="10"/>
        <v>0</v>
      </c>
      <c r="D34" s="213" t="s">
        <v>23</v>
      </c>
      <c r="E34" s="411" t="s">
        <v>23</v>
      </c>
      <c r="F34" s="412" t="s">
        <v>23</v>
      </c>
      <c r="G34" s="213" t="s">
        <v>23</v>
      </c>
      <c r="H34" s="247" t="s">
        <v>23</v>
      </c>
      <c r="I34" s="56" t="s">
        <v>23</v>
      </c>
      <c r="J34" s="256"/>
      <c r="K34" s="55"/>
      <c r="L34" s="347">
        <f>J34+K34</f>
        <v>0</v>
      </c>
      <c r="M34" s="313" t="s">
        <v>23</v>
      </c>
      <c r="N34" s="54" t="s">
        <v>23</v>
      </c>
      <c r="O34" s="56" t="s">
        <v>23</v>
      </c>
      <c r="P34" s="333"/>
    </row>
    <row r="35" spans="1:16"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09" t="s">
        <v>23</v>
      </c>
      <c r="F36" s="410" t="s">
        <v>23</v>
      </c>
      <c r="G36" s="212" t="s">
        <v>23</v>
      </c>
      <c r="H36" s="246" t="s">
        <v>23</v>
      </c>
      <c r="I36" s="49" t="s">
        <v>23</v>
      </c>
      <c r="J36" s="106">
        <f>SUM(J37:J40)</f>
        <v>0</v>
      </c>
      <c r="K36" s="50">
        <f t="shared" ref="K36:L36" si="14">SUM(K37:K40)</f>
        <v>0</v>
      </c>
      <c r="L36" s="117">
        <f t="shared" si="14"/>
        <v>0</v>
      </c>
      <c r="M36" s="312" t="s">
        <v>23</v>
      </c>
      <c r="N36" s="48" t="s">
        <v>23</v>
      </c>
      <c r="O36" s="49" t="s">
        <v>23</v>
      </c>
      <c r="P36" s="33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idden="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hidden="1" x14ac:dyDescent="0.25">
      <c r="A40" s="184">
        <v>21399</v>
      </c>
      <c r="B40" s="162" t="s">
        <v>36</v>
      </c>
      <c r="C40" s="163">
        <f t="shared" si="10"/>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x14ac:dyDescent="0.25">
      <c r="A43" s="51">
        <v>21490</v>
      </c>
      <c r="B43" s="45" t="s">
        <v>38</v>
      </c>
      <c r="C43" s="68">
        <f>F43+I43+L43</f>
        <v>44712</v>
      </c>
      <c r="D43" s="74">
        <f>D44</f>
        <v>0</v>
      </c>
      <c r="E43" s="424">
        <f t="shared" ref="E43:L43" si="16">E44</f>
        <v>0</v>
      </c>
      <c r="F43" s="425">
        <f t="shared" si="16"/>
        <v>0</v>
      </c>
      <c r="G43" s="74">
        <f t="shared" si="16"/>
        <v>0</v>
      </c>
      <c r="H43" s="198">
        <f t="shared" si="16"/>
        <v>0</v>
      </c>
      <c r="I43" s="288">
        <f t="shared" si="16"/>
        <v>0</v>
      </c>
      <c r="J43" s="198">
        <f t="shared" si="16"/>
        <v>0</v>
      </c>
      <c r="K43" s="75">
        <f t="shared" si="16"/>
        <v>44712</v>
      </c>
      <c r="L43" s="288">
        <f t="shared" si="16"/>
        <v>44712</v>
      </c>
      <c r="M43" s="312" t="s">
        <v>23</v>
      </c>
      <c r="N43" s="48" t="s">
        <v>23</v>
      </c>
      <c r="O43" s="49" t="s">
        <v>23</v>
      </c>
      <c r="P43" s="332"/>
    </row>
    <row r="44" spans="1:16" s="21" customFormat="1" ht="24" x14ac:dyDescent="0.25">
      <c r="A44" s="38">
        <v>21499</v>
      </c>
      <c r="B44" s="57" t="s">
        <v>39</v>
      </c>
      <c r="C44" s="202">
        <f>F44+I44+L44</f>
        <v>44712</v>
      </c>
      <c r="D44" s="296"/>
      <c r="E44" s="426"/>
      <c r="F44" s="427">
        <f>D44+E44</f>
        <v>0</v>
      </c>
      <c r="G44" s="296"/>
      <c r="H44" s="297"/>
      <c r="I44" s="349">
        <f>G44+H44</f>
        <v>0</v>
      </c>
      <c r="J44" s="297"/>
      <c r="K44" s="70">
        <v>44712</v>
      </c>
      <c r="L44" s="349">
        <f>J44+K44</f>
        <v>44712</v>
      </c>
      <c r="M44" s="315" t="s">
        <v>23</v>
      </c>
      <c r="N44" s="65" t="s">
        <v>23</v>
      </c>
      <c r="O44" s="67" t="s">
        <v>23</v>
      </c>
      <c r="P44" s="520" t="s">
        <v>446</v>
      </c>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2418462</v>
      </c>
      <c r="D50" s="219">
        <f>SUM(D51,D283)</f>
        <v>1650250</v>
      </c>
      <c r="E50" s="433">
        <f t="shared" ref="E50:F50" si="19">SUM(E51,E283)</f>
        <v>483385</v>
      </c>
      <c r="F50" s="434">
        <f t="shared" si="19"/>
        <v>2133635</v>
      </c>
      <c r="G50" s="219">
        <f>SUM(G51,G283)</f>
        <v>139383</v>
      </c>
      <c r="H50" s="252">
        <f t="shared" ref="H50:I50" si="20">SUM(H51,H283)</f>
        <v>0</v>
      </c>
      <c r="I50" s="91">
        <f t="shared" si="20"/>
        <v>139383</v>
      </c>
      <c r="J50" s="252">
        <f>SUM(J51,J283)</f>
        <v>0</v>
      </c>
      <c r="K50" s="90">
        <f t="shared" ref="K50:L50" si="21">SUM(K51,K283)</f>
        <v>145444</v>
      </c>
      <c r="L50" s="91">
        <f t="shared" si="21"/>
        <v>145444</v>
      </c>
      <c r="M50" s="89">
        <f>SUM(M51,M283)</f>
        <v>0</v>
      </c>
      <c r="N50" s="90">
        <f t="shared" ref="N50:O50" si="22">SUM(N51,N283)</f>
        <v>0</v>
      </c>
      <c r="O50" s="91">
        <f t="shared" si="22"/>
        <v>0</v>
      </c>
      <c r="P50" s="340"/>
    </row>
    <row r="51" spans="1:16" s="21" customFormat="1" ht="36.75" thickTop="1" x14ac:dyDescent="0.25">
      <c r="A51" s="92"/>
      <c r="B51" s="93" t="s">
        <v>45</v>
      </c>
      <c r="C51" s="94">
        <f t="shared" si="4"/>
        <v>2418462</v>
      </c>
      <c r="D51" s="220">
        <f>SUM(D52,D194)</f>
        <v>1650250</v>
      </c>
      <c r="E51" s="435">
        <f t="shared" ref="E51:F51" si="23">SUM(E52,E194)</f>
        <v>483385</v>
      </c>
      <c r="F51" s="436">
        <f t="shared" si="23"/>
        <v>2133635</v>
      </c>
      <c r="G51" s="220">
        <f>SUM(G52,G194)</f>
        <v>139383</v>
      </c>
      <c r="H51" s="253">
        <f t="shared" ref="H51:I51" si="24">SUM(H52,H194)</f>
        <v>0</v>
      </c>
      <c r="I51" s="96">
        <f t="shared" si="24"/>
        <v>139383</v>
      </c>
      <c r="J51" s="253">
        <f>SUM(J52,J194)</f>
        <v>0</v>
      </c>
      <c r="K51" s="95">
        <f t="shared" ref="K51:L51" si="25">SUM(K52,K194)</f>
        <v>145444</v>
      </c>
      <c r="L51" s="96">
        <f t="shared" si="25"/>
        <v>145444</v>
      </c>
      <c r="M51" s="94">
        <f>SUM(M52,M194)</f>
        <v>0</v>
      </c>
      <c r="N51" s="95">
        <f t="shared" ref="N51:O51" si="26">SUM(N52,N194)</f>
        <v>0</v>
      </c>
      <c r="O51" s="96">
        <f t="shared" si="26"/>
        <v>0</v>
      </c>
      <c r="P51" s="341"/>
    </row>
    <row r="52" spans="1:16" s="21" customFormat="1" ht="24" x14ac:dyDescent="0.25">
      <c r="A52" s="97"/>
      <c r="B52" s="16" t="s">
        <v>46</v>
      </c>
      <c r="C52" s="98">
        <f t="shared" si="4"/>
        <v>2361046</v>
      </c>
      <c r="D52" s="221">
        <f>SUM(D53,D75,D173,D187)</f>
        <v>1621506</v>
      </c>
      <c r="E52" s="437">
        <f t="shared" ref="E52:F52" si="27">SUM(E53,E75,E173,E187)</f>
        <v>454713</v>
      </c>
      <c r="F52" s="438">
        <f t="shared" si="27"/>
        <v>2076219</v>
      </c>
      <c r="G52" s="221">
        <f>SUM(G53,G75,G173,G187)</f>
        <v>139383</v>
      </c>
      <c r="H52" s="254">
        <f t="shared" ref="H52:I52" si="28">SUM(H53,H75,H173,H187)</f>
        <v>0</v>
      </c>
      <c r="I52" s="100">
        <f t="shared" si="28"/>
        <v>139383</v>
      </c>
      <c r="J52" s="254">
        <f>SUM(J53,J75,J173,J187)</f>
        <v>0</v>
      </c>
      <c r="K52" s="99">
        <f t="shared" ref="K52:L52" si="29">SUM(K53,K75,K173,K187)</f>
        <v>145444</v>
      </c>
      <c r="L52" s="100">
        <f t="shared" si="29"/>
        <v>145444</v>
      </c>
      <c r="M52" s="98">
        <f>SUM(M53,M75,M173,M187)</f>
        <v>0</v>
      </c>
      <c r="N52" s="99">
        <f t="shared" ref="N52:O52" si="30">SUM(N53,N75,N173,N187)</f>
        <v>0</v>
      </c>
      <c r="O52" s="100">
        <f t="shared" si="30"/>
        <v>0</v>
      </c>
      <c r="P52" s="342"/>
    </row>
    <row r="53" spans="1:16" s="21" customFormat="1" x14ac:dyDescent="0.25">
      <c r="A53" s="101">
        <v>1000</v>
      </c>
      <c r="B53" s="101" t="s">
        <v>47</v>
      </c>
      <c r="C53" s="102">
        <f t="shared" si="4"/>
        <v>8431</v>
      </c>
      <c r="D53" s="222">
        <f>SUM(D54,D67)</f>
        <v>0</v>
      </c>
      <c r="E53" s="439">
        <f t="shared" ref="E53:F53" si="31">SUM(E54,E67)</f>
        <v>3723</v>
      </c>
      <c r="F53" s="440">
        <f t="shared" si="31"/>
        <v>3723</v>
      </c>
      <c r="G53" s="222">
        <f>SUM(G54,G67)</f>
        <v>0</v>
      </c>
      <c r="H53" s="255">
        <f t="shared" ref="H53:I53" si="32">SUM(H54,H67)</f>
        <v>0</v>
      </c>
      <c r="I53" s="104">
        <f t="shared" si="32"/>
        <v>0</v>
      </c>
      <c r="J53" s="255">
        <f>SUM(J54,J67)</f>
        <v>0</v>
      </c>
      <c r="K53" s="103">
        <f t="shared" ref="K53:L53" si="33">SUM(K54,K67)</f>
        <v>4708</v>
      </c>
      <c r="L53" s="104">
        <f t="shared" si="33"/>
        <v>4708</v>
      </c>
      <c r="M53" s="102">
        <f>SUM(M54,M67)</f>
        <v>0</v>
      </c>
      <c r="N53" s="103">
        <f t="shared" ref="N53:O53" si="34">SUM(N54,N67)</f>
        <v>0</v>
      </c>
      <c r="O53" s="104">
        <f t="shared" si="34"/>
        <v>0</v>
      </c>
      <c r="P53" s="343"/>
    </row>
    <row r="54" spans="1:16" x14ac:dyDescent="0.25">
      <c r="A54" s="45">
        <v>1100</v>
      </c>
      <c r="B54" s="105" t="s">
        <v>48</v>
      </c>
      <c r="C54" s="46">
        <f t="shared" si="4"/>
        <v>6794</v>
      </c>
      <c r="D54" s="223">
        <f>SUM(D55,D58,D66)</f>
        <v>0</v>
      </c>
      <c r="E54" s="441">
        <f t="shared" ref="E54:F54" si="35">SUM(E55,E58,E66)</f>
        <v>3000</v>
      </c>
      <c r="F54" s="408">
        <f t="shared" si="35"/>
        <v>3000</v>
      </c>
      <c r="G54" s="223">
        <f>SUM(G55,G58,G66)</f>
        <v>0</v>
      </c>
      <c r="H54" s="106">
        <f t="shared" ref="H54:I54" si="36">SUM(H55,H58,H66)</f>
        <v>0</v>
      </c>
      <c r="I54" s="117">
        <f t="shared" si="36"/>
        <v>0</v>
      </c>
      <c r="J54" s="106">
        <f>SUM(J55,J58,J66)</f>
        <v>0</v>
      </c>
      <c r="K54" s="50">
        <f t="shared" ref="K54:L54" si="37">SUM(K55,K58,K66)</f>
        <v>3794</v>
      </c>
      <c r="L54" s="117">
        <f t="shared" si="37"/>
        <v>3794</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5">
      <c r="A57" s="38">
        <v>1119</v>
      </c>
      <c r="B57" s="57" t="s">
        <v>51</v>
      </c>
      <c r="C57" s="58">
        <f t="shared" si="4"/>
        <v>0</v>
      </c>
      <c r="D57" s="225"/>
      <c r="E57" s="446"/>
      <c r="F57" s="404">
        <f t="shared" si="43"/>
        <v>0</v>
      </c>
      <c r="G57" s="225"/>
      <c r="H57" s="257"/>
      <c r="I57" s="114">
        <f t="shared" si="44"/>
        <v>0</v>
      </c>
      <c r="J57" s="257"/>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c r="E60" s="446"/>
      <c r="F60" s="404">
        <f t="shared" si="50"/>
        <v>0</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111"/>
    </row>
    <row r="63" spans="1:16" hidden="1" x14ac:dyDescent="0.25">
      <c r="A63" s="38">
        <v>1147</v>
      </c>
      <c r="B63" s="57" t="s">
        <v>56</v>
      </c>
      <c r="C63" s="58">
        <f t="shared" si="4"/>
        <v>0</v>
      </c>
      <c r="D63" s="225"/>
      <c r="E63" s="446"/>
      <c r="F63" s="404">
        <f t="shared" si="50"/>
        <v>0</v>
      </c>
      <c r="G63" s="225"/>
      <c r="H63" s="257"/>
      <c r="I63" s="114">
        <f t="shared" si="51"/>
        <v>0</v>
      </c>
      <c r="J63" s="257"/>
      <c r="K63" s="60"/>
      <c r="L63" s="114">
        <f t="shared" si="52"/>
        <v>0</v>
      </c>
      <c r="M63" s="320"/>
      <c r="N63" s="60"/>
      <c r="O63" s="114">
        <f t="shared" si="53"/>
        <v>0</v>
      </c>
      <c r="P63" s="111"/>
    </row>
    <row r="64" spans="1:16" hidden="1" x14ac:dyDescent="0.25">
      <c r="A64" s="38">
        <v>1148</v>
      </c>
      <c r="B64" s="57" t="s">
        <v>57</v>
      </c>
      <c r="C64" s="58">
        <f t="shared" si="4"/>
        <v>0</v>
      </c>
      <c r="D64" s="225"/>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5">
      <c r="A65" s="38">
        <v>1149</v>
      </c>
      <c r="B65" s="57" t="s">
        <v>58</v>
      </c>
      <c r="C65" s="58">
        <f>F65+I65+L65+O65</f>
        <v>0</v>
      </c>
      <c r="D65" s="225"/>
      <c r="E65" s="446"/>
      <c r="F65" s="404">
        <f t="shared" si="50"/>
        <v>0</v>
      </c>
      <c r="G65" s="225"/>
      <c r="H65" s="257"/>
      <c r="I65" s="114">
        <f t="shared" si="51"/>
        <v>0</v>
      </c>
      <c r="J65" s="257"/>
      <c r="K65" s="60"/>
      <c r="L65" s="114">
        <f t="shared" si="52"/>
        <v>0</v>
      </c>
      <c r="M65" s="320"/>
      <c r="N65" s="60"/>
      <c r="O65" s="114">
        <f t="shared" si="53"/>
        <v>0</v>
      </c>
      <c r="P65" s="111"/>
    </row>
    <row r="66" spans="1:16" ht="108" x14ac:dyDescent="0.25">
      <c r="A66" s="107">
        <v>1150</v>
      </c>
      <c r="B66" s="78" t="s">
        <v>59</v>
      </c>
      <c r="C66" s="84">
        <f>F66+I66+L66+O66</f>
        <v>6794</v>
      </c>
      <c r="D66" s="227"/>
      <c r="E66" s="448">
        <v>3000</v>
      </c>
      <c r="F66" s="443">
        <f t="shared" si="50"/>
        <v>3000</v>
      </c>
      <c r="G66" s="227"/>
      <c r="H66" s="258"/>
      <c r="I66" s="109">
        <f t="shared" si="51"/>
        <v>0</v>
      </c>
      <c r="J66" s="258"/>
      <c r="K66" s="115">
        <v>3794</v>
      </c>
      <c r="L66" s="109">
        <f t="shared" si="52"/>
        <v>3794</v>
      </c>
      <c r="M66" s="321"/>
      <c r="N66" s="115"/>
      <c r="O66" s="109">
        <f t="shared" si="53"/>
        <v>0</v>
      </c>
      <c r="P66" s="364" t="s">
        <v>447</v>
      </c>
    </row>
    <row r="67" spans="1:16" ht="24" x14ac:dyDescent="0.25">
      <c r="A67" s="45">
        <v>1200</v>
      </c>
      <c r="B67" s="105" t="s">
        <v>296</v>
      </c>
      <c r="C67" s="46">
        <f t="shared" si="4"/>
        <v>1637</v>
      </c>
      <c r="D67" s="223">
        <f>SUM(D68:D69)</f>
        <v>0</v>
      </c>
      <c r="E67" s="441">
        <f t="shared" ref="E67:F67" si="54">SUM(E68:E69)</f>
        <v>723</v>
      </c>
      <c r="F67" s="408">
        <f t="shared" si="54"/>
        <v>723</v>
      </c>
      <c r="G67" s="223">
        <f>SUM(G68:G69)</f>
        <v>0</v>
      </c>
      <c r="H67" s="106">
        <f t="shared" ref="H67:I67" si="55">SUM(H68:H69)</f>
        <v>0</v>
      </c>
      <c r="I67" s="117">
        <f t="shared" si="55"/>
        <v>0</v>
      </c>
      <c r="J67" s="106">
        <f>SUM(J68:J69)</f>
        <v>0</v>
      </c>
      <c r="K67" s="50">
        <f t="shared" ref="K67:L67" si="56">SUM(K68:K69)</f>
        <v>914</v>
      </c>
      <c r="L67" s="117">
        <f t="shared" si="56"/>
        <v>914</v>
      </c>
      <c r="M67" s="46">
        <f>SUM(M68:M69)</f>
        <v>0</v>
      </c>
      <c r="N67" s="50">
        <f t="shared" ref="N67:O67" si="57">SUM(N68:N69)</f>
        <v>0</v>
      </c>
      <c r="O67" s="117">
        <f t="shared" si="57"/>
        <v>0</v>
      </c>
      <c r="P67" s="122"/>
    </row>
    <row r="68" spans="1:16" ht="24" x14ac:dyDescent="0.25">
      <c r="A68" s="502">
        <v>1210</v>
      </c>
      <c r="B68" s="52" t="s">
        <v>60</v>
      </c>
      <c r="C68" s="53">
        <f t="shared" si="4"/>
        <v>1637</v>
      </c>
      <c r="D68" s="224"/>
      <c r="E68" s="444">
        <v>723</v>
      </c>
      <c r="F68" s="445">
        <f>D68+E68</f>
        <v>723</v>
      </c>
      <c r="G68" s="224"/>
      <c r="H68" s="256"/>
      <c r="I68" s="119">
        <f>G68+H68</f>
        <v>0</v>
      </c>
      <c r="J68" s="256"/>
      <c r="K68" s="55">
        <v>914</v>
      </c>
      <c r="L68" s="119">
        <f>J68+K68</f>
        <v>914</v>
      </c>
      <c r="M68" s="319"/>
      <c r="N68" s="55"/>
      <c r="O68" s="119">
        <f>M68+N68</f>
        <v>0</v>
      </c>
      <c r="P68" s="110"/>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111"/>
    </row>
    <row r="73" spans="1:16" ht="36" hidden="1" x14ac:dyDescent="0.25">
      <c r="A73" s="38">
        <v>1227</v>
      </c>
      <c r="B73" s="57" t="s">
        <v>64</v>
      </c>
      <c r="C73" s="58">
        <f t="shared" si="4"/>
        <v>0</v>
      </c>
      <c r="D73" s="225"/>
      <c r="E73" s="446"/>
      <c r="F73" s="404">
        <f t="shared" si="62"/>
        <v>0</v>
      </c>
      <c r="G73" s="225"/>
      <c r="H73" s="257"/>
      <c r="I73" s="114">
        <f t="shared" si="63"/>
        <v>0</v>
      </c>
      <c r="J73" s="257"/>
      <c r="K73" s="60"/>
      <c r="L73" s="114">
        <f t="shared" si="64"/>
        <v>0</v>
      </c>
      <c r="M73" s="320"/>
      <c r="N73" s="60"/>
      <c r="O73" s="114">
        <f t="shared" si="65"/>
        <v>0</v>
      </c>
      <c r="P73" s="111"/>
    </row>
    <row r="74" spans="1:16" ht="48" hidden="1" x14ac:dyDescent="0.25">
      <c r="A74" s="38">
        <v>1228</v>
      </c>
      <c r="B74" s="57" t="s">
        <v>298</v>
      </c>
      <c r="C74" s="58">
        <f t="shared" si="4"/>
        <v>0</v>
      </c>
      <c r="D74" s="225"/>
      <c r="E74" s="446"/>
      <c r="F74" s="404">
        <f t="shared" si="62"/>
        <v>0</v>
      </c>
      <c r="G74" s="225"/>
      <c r="H74" s="257"/>
      <c r="I74" s="114">
        <f t="shared" si="63"/>
        <v>0</v>
      </c>
      <c r="J74" s="257"/>
      <c r="K74" s="60"/>
      <c r="L74" s="114">
        <f t="shared" si="64"/>
        <v>0</v>
      </c>
      <c r="M74" s="320"/>
      <c r="N74" s="60"/>
      <c r="O74" s="114">
        <f t="shared" si="65"/>
        <v>0</v>
      </c>
      <c r="P74" s="111"/>
    </row>
    <row r="75" spans="1:16" x14ac:dyDescent="0.25">
      <c r="A75" s="101">
        <v>2000</v>
      </c>
      <c r="B75" s="101" t="s">
        <v>65</v>
      </c>
      <c r="C75" s="102">
        <f t="shared" si="4"/>
        <v>352615</v>
      </c>
      <c r="D75" s="222">
        <f>SUM(D76,D83,D130,D164,D165,D172)</f>
        <v>196506</v>
      </c>
      <c r="E75" s="439">
        <f t="shared" ref="E75:F75" si="66">SUM(E76,E83,E130,E164,E165,E172)</f>
        <v>56759</v>
      </c>
      <c r="F75" s="440">
        <f t="shared" si="66"/>
        <v>253265</v>
      </c>
      <c r="G75" s="222">
        <f>SUM(G76,G83,G130,G164,G165,G172)</f>
        <v>0</v>
      </c>
      <c r="H75" s="255">
        <f t="shared" ref="H75:I75" si="67">SUM(H76,H83,H130,H164,H165,H172)</f>
        <v>0</v>
      </c>
      <c r="I75" s="104">
        <f t="shared" si="67"/>
        <v>0</v>
      </c>
      <c r="J75" s="255">
        <f>SUM(J76,J83,J130,J164,J165,J172)</f>
        <v>0</v>
      </c>
      <c r="K75" s="103">
        <f t="shared" ref="K75:L75" si="68">SUM(K76,K83,K130,K164,K165,K172)</f>
        <v>99350</v>
      </c>
      <c r="L75" s="104">
        <f t="shared" si="68"/>
        <v>99350</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502">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181219</v>
      </c>
      <c r="D83" s="223">
        <f>SUM(D84,D89,D95,D103,D112,D116,D122,D128)</f>
        <v>112265</v>
      </c>
      <c r="E83" s="441">
        <f t="shared" ref="E83:F83" si="90">SUM(E84,E89,E95,E103,E112,E116,E122,E128)</f>
        <v>11045</v>
      </c>
      <c r="F83" s="408">
        <f t="shared" si="90"/>
        <v>123310</v>
      </c>
      <c r="G83" s="223">
        <f>SUM(G84,G89,G95,G103,G112,G116,G122,G128)</f>
        <v>0</v>
      </c>
      <c r="H83" s="106">
        <f t="shared" ref="H83:I83" si="91">SUM(H84,H89,H95,H103,H112,H116,H122,H128)</f>
        <v>0</v>
      </c>
      <c r="I83" s="117">
        <f t="shared" si="91"/>
        <v>0</v>
      </c>
      <c r="J83" s="106">
        <f>SUM(J84,J89,J95,J103,J112,J116,J122,J128)</f>
        <v>0</v>
      </c>
      <c r="K83" s="50">
        <f t="shared" ref="K83:L83" si="92">SUM(K84,K89,K95,K103,K112,K116,K122,K128)</f>
        <v>57909</v>
      </c>
      <c r="L83" s="117">
        <f t="shared" si="92"/>
        <v>57909</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hidden="1" x14ac:dyDescent="0.25">
      <c r="A86" s="38">
        <v>2212</v>
      </c>
      <c r="B86" s="57" t="s">
        <v>74</v>
      </c>
      <c r="C86" s="58">
        <f t="shared" si="98"/>
        <v>0</v>
      </c>
      <c r="D86" s="225"/>
      <c r="E86" s="446"/>
      <c r="F86" s="404">
        <f t="shared" si="99"/>
        <v>0</v>
      </c>
      <c r="G86" s="225"/>
      <c r="H86" s="257"/>
      <c r="I86" s="114">
        <f t="shared" si="100"/>
        <v>0</v>
      </c>
      <c r="J86" s="257"/>
      <c r="K86" s="60"/>
      <c r="L86" s="114">
        <f t="shared" si="101"/>
        <v>0</v>
      </c>
      <c r="M86" s="320"/>
      <c r="N86" s="60"/>
      <c r="O86" s="114">
        <f t="shared" si="102"/>
        <v>0</v>
      </c>
      <c r="P86" s="111"/>
    </row>
    <row r="87" spans="1:16" ht="24" hidden="1" x14ac:dyDescent="0.25">
      <c r="A87" s="38">
        <v>2214</v>
      </c>
      <c r="B87" s="57" t="s">
        <v>75</v>
      </c>
      <c r="C87" s="58">
        <f t="shared" si="98"/>
        <v>0</v>
      </c>
      <c r="D87" s="225"/>
      <c r="E87" s="446"/>
      <c r="F87" s="404">
        <f t="shared" si="99"/>
        <v>0</v>
      </c>
      <c r="G87" s="225"/>
      <c r="H87" s="257"/>
      <c r="I87" s="114">
        <f t="shared" si="100"/>
        <v>0</v>
      </c>
      <c r="J87" s="257"/>
      <c r="K87" s="60"/>
      <c r="L87" s="114">
        <f t="shared" si="101"/>
        <v>0</v>
      </c>
      <c r="M87" s="320"/>
      <c r="N87" s="60"/>
      <c r="O87" s="114">
        <f t="shared" si="102"/>
        <v>0</v>
      </c>
      <c r="P87" s="111"/>
    </row>
    <row r="88" spans="1:16" hidden="1" x14ac:dyDescent="0.25">
      <c r="A88" s="38">
        <v>2219</v>
      </c>
      <c r="B88" s="57" t="s">
        <v>76</v>
      </c>
      <c r="C88" s="58">
        <f t="shared" si="98"/>
        <v>0</v>
      </c>
      <c r="D88" s="225"/>
      <c r="E88" s="446"/>
      <c r="F88" s="404">
        <f t="shared" si="99"/>
        <v>0</v>
      </c>
      <c r="G88" s="225"/>
      <c r="H88" s="257"/>
      <c r="I88" s="114">
        <f t="shared" si="100"/>
        <v>0</v>
      </c>
      <c r="J88" s="257"/>
      <c r="K88" s="60"/>
      <c r="L88" s="114">
        <f t="shared" si="101"/>
        <v>0</v>
      </c>
      <c r="M88" s="320"/>
      <c r="N88" s="60"/>
      <c r="O88" s="114">
        <f t="shared" si="102"/>
        <v>0</v>
      </c>
      <c r="P88" s="111"/>
    </row>
    <row r="89" spans="1:16" ht="24" x14ac:dyDescent="0.25">
      <c r="A89" s="112">
        <v>2220</v>
      </c>
      <c r="B89" s="57" t="s">
        <v>77</v>
      </c>
      <c r="C89" s="58">
        <f t="shared" si="98"/>
        <v>528</v>
      </c>
      <c r="D89" s="226">
        <f>SUM(D90:D94)</f>
        <v>0</v>
      </c>
      <c r="E89" s="447">
        <f t="shared" ref="E89:F89" si="103">SUM(E90:E94)</f>
        <v>0</v>
      </c>
      <c r="F89" s="404">
        <f t="shared" si="103"/>
        <v>0</v>
      </c>
      <c r="G89" s="226">
        <f>SUM(G90:G94)</f>
        <v>0</v>
      </c>
      <c r="H89" s="120">
        <f t="shared" ref="H89:I89" si="104">SUM(H90:H94)</f>
        <v>0</v>
      </c>
      <c r="I89" s="114">
        <f t="shared" si="104"/>
        <v>0</v>
      </c>
      <c r="J89" s="120">
        <f>SUM(J90:J94)</f>
        <v>0</v>
      </c>
      <c r="K89" s="113">
        <f t="shared" ref="K89:L89" si="105">SUM(K90:K94)</f>
        <v>528</v>
      </c>
      <c r="L89" s="114">
        <f t="shared" si="105"/>
        <v>528</v>
      </c>
      <c r="M89" s="58">
        <f>SUM(M90:M94)</f>
        <v>0</v>
      </c>
      <c r="N89" s="113">
        <f t="shared" ref="N89:O89" si="106">SUM(N90:N94)</f>
        <v>0</v>
      </c>
      <c r="O89" s="114">
        <f t="shared" si="106"/>
        <v>0</v>
      </c>
      <c r="P89" s="111"/>
    </row>
    <row r="90" spans="1:16" ht="24" hidden="1" x14ac:dyDescent="0.25">
      <c r="A90" s="38">
        <v>2221</v>
      </c>
      <c r="B90" s="57" t="s">
        <v>289</v>
      </c>
      <c r="C90" s="58">
        <f t="shared" si="98"/>
        <v>0</v>
      </c>
      <c r="D90" s="225"/>
      <c r="E90" s="446"/>
      <c r="F90" s="404">
        <f t="shared" ref="F90:F94" si="107">D90+E90</f>
        <v>0</v>
      </c>
      <c r="G90" s="225"/>
      <c r="H90" s="257"/>
      <c r="I90" s="114">
        <f t="shared" ref="I90:I94" si="108">G90+H90</f>
        <v>0</v>
      </c>
      <c r="J90" s="257"/>
      <c r="K90" s="60"/>
      <c r="L90" s="114">
        <f t="shared" ref="L90:L94" si="109">J90+K90</f>
        <v>0</v>
      </c>
      <c r="M90" s="320"/>
      <c r="N90" s="60"/>
      <c r="O90" s="114">
        <f t="shared" ref="O90:O94" si="110">M90+N90</f>
        <v>0</v>
      </c>
      <c r="P90" s="111"/>
    </row>
    <row r="91" spans="1:16" x14ac:dyDescent="0.25">
      <c r="A91" s="38">
        <v>2222</v>
      </c>
      <c r="B91" s="57" t="s">
        <v>78</v>
      </c>
      <c r="C91" s="58">
        <f t="shared" si="98"/>
        <v>528</v>
      </c>
      <c r="D91" s="225"/>
      <c r="E91" s="446"/>
      <c r="F91" s="404">
        <f t="shared" si="107"/>
        <v>0</v>
      </c>
      <c r="G91" s="225"/>
      <c r="H91" s="257"/>
      <c r="I91" s="114">
        <f t="shared" si="108"/>
        <v>0</v>
      </c>
      <c r="J91" s="257"/>
      <c r="K91" s="60">
        <v>528</v>
      </c>
      <c r="L91" s="114">
        <f t="shared" si="109"/>
        <v>528</v>
      </c>
      <c r="M91" s="320"/>
      <c r="N91" s="60"/>
      <c r="O91" s="114">
        <f t="shared" si="110"/>
        <v>0</v>
      </c>
      <c r="P91" s="111"/>
    </row>
    <row r="92" spans="1:16" hidden="1" x14ac:dyDescent="0.25">
      <c r="A92" s="38">
        <v>2223</v>
      </c>
      <c r="B92" s="57" t="s">
        <v>79</v>
      </c>
      <c r="C92" s="58">
        <f t="shared" si="98"/>
        <v>0</v>
      </c>
      <c r="D92" s="225"/>
      <c r="E92" s="446"/>
      <c r="F92" s="404">
        <f t="shared" si="107"/>
        <v>0</v>
      </c>
      <c r="G92" s="225"/>
      <c r="H92" s="257"/>
      <c r="I92" s="114">
        <f t="shared" si="108"/>
        <v>0</v>
      </c>
      <c r="J92" s="257"/>
      <c r="K92" s="60"/>
      <c r="L92" s="114">
        <f t="shared" si="109"/>
        <v>0</v>
      </c>
      <c r="M92" s="320"/>
      <c r="N92" s="60"/>
      <c r="O92" s="114">
        <f t="shared" si="110"/>
        <v>0</v>
      </c>
      <c r="P92" s="111"/>
    </row>
    <row r="93" spans="1:16" ht="48" hidden="1" x14ac:dyDescent="0.25">
      <c r="A93" s="38">
        <v>2224</v>
      </c>
      <c r="B93" s="57" t="s">
        <v>299</v>
      </c>
      <c r="C93" s="58">
        <f t="shared" si="98"/>
        <v>0</v>
      </c>
      <c r="D93" s="225"/>
      <c r="E93" s="446"/>
      <c r="F93" s="404">
        <f t="shared" si="107"/>
        <v>0</v>
      </c>
      <c r="G93" s="225"/>
      <c r="H93" s="257"/>
      <c r="I93" s="114">
        <f t="shared" si="108"/>
        <v>0</v>
      </c>
      <c r="J93" s="257"/>
      <c r="K93" s="60"/>
      <c r="L93" s="114">
        <f t="shared" si="109"/>
        <v>0</v>
      </c>
      <c r="M93" s="320"/>
      <c r="N93" s="60"/>
      <c r="O93" s="114">
        <f t="shared" si="110"/>
        <v>0</v>
      </c>
      <c r="P93" s="111"/>
    </row>
    <row r="94" spans="1:16"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111"/>
    </row>
    <row r="95" spans="1:16" ht="36" x14ac:dyDescent="0.25">
      <c r="A95" s="112">
        <v>2230</v>
      </c>
      <c r="B95" s="57" t="s">
        <v>81</v>
      </c>
      <c r="C95" s="58">
        <f t="shared" si="98"/>
        <v>13385</v>
      </c>
      <c r="D95" s="226">
        <f>SUM(D96:D102)</f>
        <v>13385</v>
      </c>
      <c r="E95" s="447">
        <f t="shared" ref="E95:F95" si="111">SUM(E96:E102)</f>
        <v>0</v>
      </c>
      <c r="F95" s="404">
        <f t="shared" si="111"/>
        <v>13385</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customHeight="1" x14ac:dyDescent="0.25">
      <c r="A97" s="38">
        <v>2232</v>
      </c>
      <c r="B97" s="57" t="s">
        <v>83</v>
      </c>
      <c r="C97" s="58">
        <f t="shared" si="98"/>
        <v>13385</v>
      </c>
      <c r="D97" s="225">
        <v>13385</v>
      </c>
      <c r="E97" s="446"/>
      <c r="F97" s="404">
        <f t="shared" si="115"/>
        <v>13385</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c r="E101" s="446"/>
      <c r="F101" s="404">
        <f t="shared" si="115"/>
        <v>0</v>
      </c>
      <c r="G101" s="225"/>
      <c r="H101" s="257"/>
      <c r="I101" s="114">
        <f t="shared" si="116"/>
        <v>0</v>
      </c>
      <c r="J101" s="257"/>
      <c r="K101" s="60"/>
      <c r="L101" s="114">
        <f t="shared" si="117"/>
        <v>0</v>
      </c>
      <c r="M101" s="320"/>
      <c r="N101" s="60"/>
      <c r="O101" s="114">
        <f t="shared" si="118"/>
        <v>0</v>
      </c>
      <c r="P101" s="111"/>
    </row>
    <row r="102" spans="1:16" ht="24" hidden="1" x14ac:dyDescent="0.25">
      <c r="A102" s="38">
        <v>2239</v>
      </c>
      <c r="B102" s="57" t="s">
        <v>88</v>
      </c>
      <c r="C102" s="58">
        <f t="shared" si="98"/>
        <v>0</v>
      </c>
      <c r="D102" s="225"/>
      <c r="E102" s="446"/>
      <c r="F102" s="404">
        <f t="shared" si="115"/>
        <v>0</v>
      </c>
      <c r="G102" s="225"/>
      <c r="H102" s="257"/>
      <c r="I102" s="114">
        <f t="shared" si="116"/>
        <v>0</v>
      </c>
      <c r="J102" s="257"/>
      <c r="K102" s="60"/>
      <c r="L102" s="114">
        <f t="shared" si="117"/>
        <v>0</v>
      </c>
      <c r="M102" s="320"/>
      <c r="N102" s="60"/>
      <c r="O102" s="114">
        <f t="shared" si="118"/>
        <v>0</v>
      </c>
      <c r="P102" s="111"/>
    </row>
    <row r="103" spans="1:16" ht="36" hidden="1" x14ac:dyDescent="0.25">
      <c r="A103" s="112">
        <v>2240</v>
      </c>
      <c r="B103" s="57" t="s">
        <v>89</v>
      </c>
      <c r="C103" s="58">
        <f t="shared" si="98"/>
        <v>0</v>
      </c>
      <c r="D103" s="226">
        <f>SUM(D104:D111)</f>
        <v>0</v>
      </c>
      <c r="E103" s="447">
        <f t="shared" ref="E103:F103" si="119">SUM(E104:E111)</f>
        <v>0</v>
      </c>
      <c r="F103" s="404">
        <f t="shared" si="119"/>
        <v>0</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111"/>
    </row>
    <row r="106" spans="1:16" ht="24" hidden="1" x14ac:dyDescent="0.25">
      <c r="A106" s="38">
        <v>2243</v>
      </c>
      <c r="B106" s="57" t="s">
        <v>92</v>
      </c>
      <c r="C106" s="58">
        <f t="shared" si="98"/>
        <v>0</v>
      </c>
      <c r="D106" s="225"/>
      <c r="E106" s="446"/>
      <c r="F106" s="404">
        <f t="shared" si="123"/>
        <v>0</v>
      </c>
      <c r="G106" s="225"/>
      <c r="H106" s="257"/>
      <c r="I106" s="114">
        <f t="shared" si="124"/>
        <v>0</v>
      </c>
      <c r="J106" s="257"/>
      <c r="K106" s="60"/>
      <c r="L106" s="114">
        <f t="shared" si="125"/>
        <v>0</v>
      </c>
      <c r="M106" s="320"/>
      <c r="N106" s="60"/>
      <c r="O106" s="114">
        <f t="shared" si="126"/>
        <v>0</v>
      </c>
      <c r="P106" s="111"/>
    </row>
    <row r="107" spans="1:16" hidden="1" x14ac:dyDescent="0.25">
      <c r="A107" s="38">
        <v>2244</v>
      </c>
      <c r="B107" s="57" t="s">
        <v>93</v>
      </c>
      <c r="C107" s="58">
        <f t="shared" si="98"/>
        <v>0</v>
      </c>
      <c r="D107" s="225"/>
      <c r="E107" s="446"/>
      <c r="F107" s="404">
        <f t="shared" si="123"/>
        <v>0</v>
      </c>
      <c r="G107" s="225"/>
      <c r="H107" s="257"/>
      <c r="I107" s="114">
        <f t="shared" si="124"/>
        <v>0</v>
      </c>
      <c r="J107" s="257"/>
      <c r="K107" s="60"/>
      <c r="L107" s="114">
        <f t="shared" si="125"/>
        <v>0</v>
      </c>
      <c r="M107" s="320"/>
      <c r="N107" s="60"/>
      <c r="O107" s="114">
        <f t="shared" si="126"/>
        <v>0</v>
      </c>
      <c r="P107" s="111"/>
    </row>
    <row r="108" spans="1:16"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5">
      <c r="A111" s="38">
        <v>2249</v>
      </c>
      <c r="B111" s="57" t="s">
        <v>96</v>
      </c>
      <c r="C111" s="58">
        <f t="shared" si="98"/>
        <v>0</v>
      </c>
      <c r="D111" s="225"/>
      <c r="E111" s="446"/>
      <c r="F111" s="404">
        <f t="shared" si="123"/>
        <v>0</v>
      </c>
      <c r="G111" s="225"/>
      <c r="H111" s="257"/>
      <c r="I111" s="114">
        <f t="shared" si="124"/>
        <v>0</v>
      </c>
      <c r="J111" s="257"/>
      <c r="K111" s="60"/>
      <c r="L111" s="114">
        <f t="shared" si="125"/>
        <v>0</v>
      </c>
      <c r="M111" s="320"/>
      <c r="N111" s="60"/>
      <c r="O111" s="114">
        <f t="shared" si="126"/>
        <v>0</v>
      </c>
      <c r="P111" s="111"/>
    </row>
    <row r="112" spans="1:16" x14ac:dyDescent="0.25">
      <c r="A112" s="112">
        <v>2250</v>
      </c>
      <c r="B112" s="57" t="s">
        <v>97</v>
      </c>
      <c r="C112" s="58">
        <f t="shared" si="98"/>
        <v>84358</v>
      </c>
      <c r="D112" s="226">
        <f>SUM(D113:D115)</f>
        <v>84358</v>
      </c>
      <c r="E112" s="447">
        <f t="shared" ref="E112:F112" si="127">SUM(E113:E115)</f>
        <v>0</v>
      </c>
      <c r="F112" s="404">
        <f t="shared" si="127"/>
        <v>84358</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111"/>
    </row>
    <row r="115" spans="1:16" ht="24" x14ac:dyDescent="0.25">
      <c r="A115" s="38">
        <v>2259</v>
      </c>
      <c r="B115" s="57" t="s">
        <v>100</v>
      </c>
      <c r="C115" s="58">
        <f t="shared" si="98"/>
        <v>84358</v>
      </c>
      <c r="D115" s="225">
        <v>84358</v>
      </c>
      <c r="E115" s="446"/>
      <c r="F115" s="404">
        <f t="shared" si="131"/>
        <v>84358</v>
      </c>
      <c r="G115" s="225"/>
      <c r="H115" s="257"/>
      <c r="I115" s="114">
        <f t="shared" si="132"/>
        <v>0</v>
      </c>
      <c r="J115" s="257"/>
      <c r="K115" s="60"/>
      <c r="L115" s="114">
        <f t="shared" si="133"/>
        <v>0</v>
      </c>
      <c r="M115" s="320"/>
      <c r="N115" s="60"/>
      <c r="O115" s="114">
        <f t="shared" si="134"/>
        <v>0</v>
      </c>
      <c r="P115" s="111"/>
    </row>
    <row r="116" spans="1:16" hidden="1" x14ac:dyDescent="0.25">
      <c r="A116" s="112">
        <v>2260</v>
      </c>
      <c r="B116" s="57" t="s">
        <v>101</v>
      </c>
      <c r="C116" s="58">
        <f t="shared" si="98"/>
        <v>0</v>
      </c>
      <c r="D116" s="226">
        <f>SUM(D117:D121)</f>
        <v>0</v>
      </c>
      <c r="E116" s="447">
        <f t="shared" ref="E116:F116" si="135">SUM(E117:E121)</f>
        <v>0</v>
      </c>
      <c r="F116" s="404">
        <f t="shared" si="135"/>
        <v>0</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c r="E118" s="446"/>
      <c r="F118" s="404">
        <f t="shared" si="139"/>
        <v>0</v>
      </c>
      <c r="G118" s="225"/>
      <c r="H118" s="257"/>
      <c r="I118" s="114">
        <f t="shared" si="140"/>
        <v>0</v>
      </c>
      <c r="J118" s="257"/>
      <c r="K118" s="60"/>
      <c r="L118" s="114">
        <f t="shared" si="141"/>
        <v>0</v>
      </c>
      <c r="M118" s="320"/>
      <c r="N118" s="60"/>
      <c r="O118" s="114">
        <f t="shared" si="142"/>
        <v>0</v>
      </c>
      <c r="P118" s="111"/>
    </row>
    <row r="119" spans="1:16" hidden="1" x14ac:dyDescent="0.25">
      <c r="A119" s="38">
        <v>2263</v>
      </c>
      <c r="B119" s="57" t="s">
        <v>104</v>
      </c>
      <c r="C119" s="58">
        <f t="shared" si="98"/>
        <v>0</v>
      </c>
      <c r="D119" s="225"/>
      <c r="E119" s="446"/>
      <c r="F119" s="404">
        <f t="shared" si="139"/>
        <v>0</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c r="E120" s="446"/>
      <c r="F120" s="404">
        <f t="shared" si="139"/>
        <v>0</v>
      </c>
      <c r="G120" s="225"/>
      <c r="H120" s="257"/>
      <c r="I120" s="114">
        <f t="shared" si="140"/>
        <v>0</v>
      </c>
      <c r="J120" s="257"/>
      <c r="K120" s="60"/>
      <c r="L120" s="114">
        <f t="shared" si="141"/>
        <v>0</v>
      </c>
      <c r="M120" s="320"/>
      <c r="N120" s="60"/>
      <c r="O120" s="114">
        <f t="shared" si="142"/>
        <v>0</v>
      </c>
      <c r="P120" s="111"/>
    </row>
    <row r="121" spans="1:16" hidden="1" x14ac:dyDescent="0.25">
      <c r="A121" s="38">
        <v>2269</v>
      </c>
      <c r="B121" s="57" t="s">
        <v>106</v>
      </c>
      <c r="C121" s="58">
        <f t="shared" si="98"/>
        <v>0</v>
      </c>
      <c r="D121" s="225"/>
      <c r="E121" s="446"/>
      <c r="F121" s="404">
        <f t="shared" si="139"/>
        <v>0</v>
      </c>
      <c r="G121" s="225"/>
      <c r="H121" s="257"/>
      <c r="I121" s="114">
        <f t="shared" si="140"/>
        <v>0</v>
      </c>
      <c r="J121" s="257"/>
      <c r="K121" s="60"/>
      <c r="L121" s="114">
        <f t="shared" si="141"/>
        <v>0</v>
      </c>
      <c r="M121" s="320"/>
      <c r="N121" s="60"/>
      <c r="O121" s="114">
        <f t="shared" si="142"/>
        <v>0</v>
      </c>
      <c r="P121" s="111"/>
    </row>
    <row r="122" spans="1:16" x14ac:dyDescent="0.25">
      <c r="A122" s="112">
        <v>2270</v>
      </c>
      <c r="B122" s="57" t="s">
        <v>107</v>
      </c>
      <c r="C122" s="58">
        <f t="shared" si="98"/>
        <v>82948</v>
      </c>
      <c r="D122" s="226">
        <f>SUM(D123:D127)</f>
        <v>14522</v>
      </c>
      <c r="E122" s="447">
        <f t="shared" ref="E122:F122" si="143">SUM(E123:E127)</f>
        <v>11045</v>
      </c>
      <c r="F122" s="404">
        <f t="shared" si="143"/>
        <v>25567</v>
      </c>
      <c r="G122" s="226">
        <f>SUM(G123:G127)</f>
        <v>0</v>
      </c>
      <c r="H122" s="120">
        <f t="shared" ref="H122:I122" si="144">SUM(H123:H127)</f>
        <v>0</v>
      </c>
      <c r="I122" s="114">
        <f t="shared" si="144"/>
        <v>0</v>
      </c>
      <c r="J122" s="120">
        <f>SUM(J123:J127)</f>
        <v>0</v>
      </c>
      <c r="K122" s="113">
        <f t="shared" ref="K122:L122" si="145">SUM(K123:K127)</f>
        <v>57381</v>
      </c>
      <c r="L122" s="114">
        <f t="shared" si="145"/>
        <v>57381</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111"/>
    </row>
    <row r="125" spans="1:16" ht="120" x14ac:dyDescent="0.25">
      <c r="A125" s="38">
        <v>2275</v>
      </c>
      <c r="B125" s="57" t="s">
        <v>109</v>
      </c>
      <c r="C125" s="58">
        <f t="shared" si="98"/>
        <v>52215</v>
      </c>
      <c r="D125" s="225"/>
      <c r="E125" s="446"/>
      <c r="F125" s="404">
        <f t="shared" si="147"/>
        <v>0</v>
      </c>
      <c r="G125" s="225"/>
      <c r="H125" s="257"/>
      <c r="I125" s="114">
        <f t="shared" si="148"/>
        <v>0</v>
      </c>
      <c r="J125" s="257"/>
      <c r="K125" s="60">
        <v>52215</v>
      </c>
      <c r="L125" s="114">
        <f t="shared" si="149"/>
        <v>52215</v>
      </c>
      <c r="M125" s="320"/>
      <c r="N125" s="60"/>
      <c r="O125" s="114">
        <f t="shared" si="150"/>
        <v>0</v>
      </c>
      <c r="P125" s="362" t="s">
        <v>448</v>
      </c>
    </row>
    <row r="126" spans="1:16"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111"/>
    </row>
    <row r="127" spans="1:16" ht="48" x14ac:dyDescent="0.25">
      <c r="A127" s="38">
        <v>2279</v>
      </c>
      <c r="B127" s="57" t="s">
        <v>111</v>
      </c>
      <c r="C127" s="58">
        <f t="shared" si="98"/>
        <v>30733</v>
      </c>
      <c r="D127" s="225">
        <v>14522</v>
      </c>
      <c r="E127" s="446">
        <v>11045</v>
      </c>
      <c r="F127" s="404">
        <f t="shared" si="147"/>
        <v>25567</v>
      </c>
      <c r="G127" s="225"/>
      <c r="H127" s="257"/>
      <c r="I127" s="114">
        <f t="shared" si="148"/>
        <v>0</v>
      </c>
      <c r="J127" s="257"/>
      <c r="K127" s="60">
        <f>4269+897</f>
        <v>5166</v>
      </c>
      <c r="L127" s="114">
        <f t="shared" si="149"/>
        <v>5166</v>
      </c>
      <c r="M127" s="320"/>
      <c r="N127" s="60"/>
      <c r="O127" s="114">
        <f t="shared" si="150"/>
        <v>0</v>
      </c>
      <c r="P127" s="362" t="s">
        <v>449</v>
      </c>
    </row>
    <row r="128" spans="1:16" ht="24" hidden="1" x14ac:dyDescent="0.25">
      <c r="A128" s="502">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5">
      <c r="A130" s="45">
        <v>2300</v>
      </c>
      <c r="B130" s="105" t="s">
        <v>113</v>
      </c>
      <c r="C130" s="46">
        <f t="shared" si="98"/>
        <v>151333</v>
      </c>
      <c r="D130" s="223">
        <f>SUM(D131,D136,D140,D141,D144,D151,D159,D160,D163)</f>
        <v>84241</v>
      </c>
      <c r="E130" s="441">
        <f t="shared" ref="E130:F130" si="152">SUM(E131,E136,E140,E141,E144,E151,E159,E160,E163)</f>
        <v>45714</v>
      </c>
      <c r="F130" s="408">
        <f t="shared" si="152"/>
        <v>129955</v>
      </c>
      <c r="G130" s="223">
        <f>SUM(G131,G136,G140,G141,G144,G151,G159,G160,G163)</f>
        <v>0</v>
      </c>
      <c r="H130" s="106">
        <f t="shared" ref="H130:I130" si="153">SUM(H131,H136,H140,H141,H144,H151,H159,H160,H163)</f>
        <v>0</v>
      </c>
      <c r="I130" s="117">
        <f t="shared" si="153"/>
        <v>0</v>
      </c>
      <c r="J130" s="106">
        <f>SUM(J131,J136,J140,J141,J144,J151,J159,J160,J163)</f>
        <v>0</v>
      </c>
      <c r="K130" s="50">
        <f t="shared" ref="K130:L130" si="154">SUM(K131,K136,K140,K141,K144,K151,K159,K160,K163)</f>
        <v>21378</v>
      </c>
      <c r="L130" s="117">
        <f t="shared" si="154"/>
        <v>21378</v>
      </c>
      <c r="M130" s="46">
        <f>SUM(M131,M136,M140,M141,M144,M151,M159,M160,M163)</f>
        <v>0</v>
      </c>
      <c r="N130" s="50">
        <f t="shared" ref="N130:O130" si="155">SUM(N131,N136,N140,N141,N144,N151,N159,N160,N163)</f>
        <v>0</v>
      </c>
      <c r="O130" s="117">
        <f t="shared" si="155"/>
        <v>0</v>
      </c>
      <c r="P130" s="122"/>
    </row>
    <row r="131" spans="1:16" ht="24" x14ac:dyDescent="0.25">
      <c r="A131" s="502">
        <v>2310</v>
      </c>
      <c r="B131" s="52" t="s">
        <v>114</v>
      </c>
      <c r="C131" s="53">
        <f t="shared" si="98"/>
        <v>3923</v>
      </c>
      <c r="D131" s="228">
        <f t="shared" ref="D131:O131" si="156">SUM(D132:D135)</f>
        <v>3923</v>
      </c>
      <c r="E131" s="449">
        <f t="shared" si="156"/>
        <v>0</v>
      </c>
      <c r="F131" s="445">
        <f t="shared" si="156"/>
        <v>3923</v>
      </c>
      <c r="G131" s="228">
        <f t="shared" si="156"/>
        <v>0</v>
      </c>
      <c r="H131" s="259">
        <f t="shared" si="156"/>
        <v>0</v>
      </c>
      <c r="I131" s="119">
        <f t="shared" si="156"/>
        <v>0</v>
      </c>
      <c r="J131" s="259">
        <f t="shared" si="156"/>
        <v>0</v>
      </c>
      <c r="K131" s="118">
        <f t="shared" si="156"/>
        <v>0</v>
      </c>
      <c r="L131" s="119">
        <f t="shared" si="156"/>
        <v>0</v>
      </c>
      <c r="M131" s="53">
        <f t="shared" si="156"/>
        <v>0</v>
      </c>
      <c r="N131" s="118">
        <f t="shared" si="156"/>
        <v>0</v>
      </c>
      <c r="O131" s="119">
        <f t="shared" si="156"/>
        <v>0</v>
      </c>
      <c r="P131" s="110"/>
    </row>
    <row r="132" spans="1:16" hidden="1" x14ac:dyDescent="0.25">
      <c r="A132" s="38">
        <v>2311</v>
      </c>
      <c r="B132" s="57" t="s">
        <v>115</v>
      </c>
      <c r="C132" s="58">
        <f t="shared" si="98"/>
        <v>0</v>
      </c>
      <c r="D132" s="225"/>
      <c r="E132" s="446"/>
      <c r="F132" s="404">
        <f t="shared" ref="F132:F135" si="157">D132+E132</f>
        <v>0</v>
      </c>
      <c r="G132" s="225"/>
      <c r="H132" s="257"/>
      <c r="I132" s="114">
        <f t="shared" ref="I132:I135" si="158">G132+H132</f>
        <v>0</v>
      </c>
      <c r="J132" s="257"/>
      <c r="K132" s="60"/>
      <c r="L132" s="114">
        <f t="shared" ref="L132:L135" si="159">J132+K132</f>
        <v>0</v>
      </c>
      <c r="M132" s="320"/>
      <c r="N132" s="60"/>
      <c r="O132" s="114">
        <f t="shared" ref="O132:O135" si="160">M132+N132</f>
        <v>0</v>
      </c>
      <c r="P132" s="362"/>
    </row>
    <row r="133" spans="1:16" hidden="1" x14ac:dyDescent="0.25">
      <c r="A133" s="38">
        <v>2312</v>
      </c>
      <c r="B133" s="57" t="s">
        <v>116</v>
      </c>
      <c r="C133" s="58">
        <f t="shared" si="98"/>
        <v>0</v>
      </c>
      <c r="D133" s="225"/>
      <c r="E133" s="446"/>
      <c r="F133" s="404">
        <f t="shared" si="157"/>
        <v>0</v>
      </c>
      <c r="G133" s="225"/>
      <c r="H133" s="257"/>
      <c r="I133" s="114">
        <f t="shared" si="158"/>
        <v>0</v>
      </c>
      <c r="J133" s="257"/>
      <c r="K133" s="60"/>
      <c r="L133" s="114">
        <f t="shared" si="159"/>
        <v>0</v>
      </c>
      <c r="M133" s="320"/>
      <c r="N133" s="60"/>
      <c r="O133" s="114">
        <f t="shared" si="160"/>
        <v>0</v>
      </c>
      <c r="P133" s="111"/>
    </row>
    <row r="134" spans="1:16" hidden="1" x14ac:dyDescent="0.25">
      <c r="A134" s="38">
        <v>2313</v>
      </c>
      <c r="B134" s="57" t="s">
        <v>117</v>
      </c>
      <c r="C134" s="58">
        <f t="shared" si="98"/>
        <v>0</v>
      </c>
      <c r="D134" s="225"/>
      <c r="E134" s="446"/>
      <c r="F134" s="404">
        <f t="shared" si="157"/>
        <v>0</v>
      </c>
      <c r="G134" s="225"/>
      <c r="H134" s="257"/>
      <c r="I134" s="114">
        <f t="shared" si="158"/>
        <v>0</v>
      </c>
      <c r="J134" s="257"/>
      <c r="K134" s="60"/>
      <c r="L134" s="114">
        <f t="shared" si="159"/>
        <v>0</v>
      </c>
      <c r="M134" s="320"/>
      <c r="N134" s="60"/>
      <c r="O134" s="114">
        <f t="shared" si="160"/>
        <v>0</v>
      </c>
      <c r="P134" s="111"/>
    </row>
    <row r="135" spans="1:16" ht="36" customHeight="1" x14ac:dyDescent="0.25">
      <c r="A135" s="38">
        <v>2314</v>
      </c>
      <c r="B135" s="57" t="s">
        <v>291</v>
      </c>
      <c r="C135" s="58">
        <f t="shared" si="98"/>
        <v>3923</v>
      </c>
      <c r="D135" s="225">
        <v>3923</v>
      </c>
      <c r="E135" s="446"/>
      <c r="F135" s="404">
        <f t="shared" si="157"/>
        <v>3923</v>
      </c>
      <c r="G135" s="225"/>
      <c r="H135" s="257"/>
      <c r="I135" s="114">
        <f t="shared" si="158"/>
        <v>0</v>
      </c>
      <c r="J135" s="257"/>
      <c r="K135" s="60"/>
      <c r="L135" s="114">
        <f t="shared" si="159"/>
        <v>0</v>
      </c>
      <c r="M135" s="320"/>
      <c r="N135" s="60"/>
      <c r="O135" s="114">
        <f t="shared" si="160"/>
        <v>0</v>
      </c>
      <c r="P135" s="111"/>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hidden="1" x14ac:dyDescent="0.25">
      <c r="A138" s="38">
        <v>2322</v>
      </c>
      <c r="B138" s="57" t="s">
        <v>120</v>
      </c>
      <c r="C138" s="58">
        <f t="shared" si="98"/>
        <v>0</v>
      </c>
      <c r="D138" s="225"/>
      <c r="E138" s="446"/>
      <c r="F138" s="404">
        <f t="shared" si="165"/>
        <v>0</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c r="E140" s="446"/>
      <c r="F140" s="404">
        <f t="shared" si="165"/>
        <v>0</v>
      </c>
      <c r="G140" s="225"/>
      <c r="H140" s="257"/>
      <c r="I140" s="114">
        <f t="shared" si="166"/>
        <v>0</v>
      </c>
      <c r="J140" s="257"/>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446"/>
      <c r="F143" s="404">
        <f t="shared" si="173"/>
        <v>0</v>
      </c>
      <c r="G143" s="225"/>
      <c r="H143" s="257"/>
      <c r="I143" s="114">
        <f t="shared" si="174"/>
        <v>0</v>
      </c>
      <c r="J143" s="257"/>
      <c r="K143" s="60"/>
      <c r="L143" s="114">
        <f t="shared" si="175"/>
        <v>0</v>
      </c>
      <c r="M143" s="320"/>
      <c r="N143" s="60"/>
      <c r="O143" s="114">
        <f t="shared" si="176"/>
        <v>0</v>
      </c>
      <c r="P143" s="111"/>
    </row>
    <row r="144" spans="1:16" ht="24" hidden="1" x14ac:dyDescent="0.25">
      <c r="A144" s="107">
        <v>2350</v>
      </c>
      <c r="B144" s="78" t="s">
        <v>125</v>
      </c>
      <c r="C144" s="84">
        <f t="shared" si="98"/>
        <v>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0</v>
      </c>
      <c r="K144" s="108">
        <f t="shared" ref="K144:L144" si="179">SUM(K145:K150)</f>
        <v>0</v>
      </c>
      <c r="L144" s="109">
        <f t="shared" si="179"/>
        <v>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hidden="1" x14ac:dyDescent="0.25">
      <c r="A146" s="38">
        <v>2352</v>
      </c>
      <c r="B146" s="57" t="s">
        <v>127</v>
      </c>
      <c r="C146" s="58">
        <f t="shared" si="98"/>
        <v>0</v>
      </c>
      <c r="D146" s="225"/>
      <c r="E146" s="446"/>
      <c r="F146" s="404">
        <f t="shared" si="181"/>
        <v>0</v>
      </c>
      <c r="G146" s="225"/>
      <c r="H146" s="257"/>
      <c r="I146" s="114">
        <f t="shared" si="182"/>
        <v>0</v>
      </c>
      <c r="J146" s="257"/>
      <c r="K146" s="60"/>
      <c r="L146" s="114">
        <f t="shared" si="183"/>
        <v>0</v>
      </c>
      <c r="M146" s="320"/>
      <c r="N146" s="60"/>
      <c r="O146" s="114">
        <f t="shared" si="184"/>
        <v>0</v>
      </c>
      <c r="P146" s="111"/>
    </row>
    <row r="147" spans="1:16" ht="24" hidden="1" x14ac:dyDescent="0.25">
      <c r="A147" s="38">
        <v>2353</v>
      </c>
      <c r="B147" s="57" t="s">
        <v>128</v>
      </c>
      <c r="C147" s="58">
        <f t="shared" si="98"/>
        <v>0</v>
      </c>
      <c r="D147" s="225"/>
      <c r="E147" s="446"/>
      <c r="F147" s="404">
        <f t="shared" si="181"/>
        <v>0</v>
      </c>
      <c r="G147" s="225"/>
      <c r="H147" s="257"/>
      <c r="I147" s="114">
        <f t="shared" si="182"/>
        <v>0</v>
      </c>
      <c r="J147" s="257"/>
      <c r="K147" s="60"/>
      <c r="L147" s="114">
        <f t="shared" si="183"/>
        <v>0</v>
      </c>
      <c r="M147" s="320"/>
      <c r="N147" s="60"/>
      <c r="O147" s="114">
        <f t="shared" si="184"/>
        <v>0</v>
      </c>
      <c r="P147" s="111"/>
    </row>
    <row r="148" spans="1:16" ht="24" hidden="1" x14ac:dyDescent="0.25">
      <c r="A148" s="38">
        <v>2354</v>
      </c>
      <c r="B148" s="57" t="s">
        <v>129</v>
      </c>
      <c r="C148" s="58">
        <f t="shared" si="98"/>
        <v>0</v>
      </c>
      <c r="D148" s="225"/>
      <c r="E148" s="446"/>
      <c r="F148" s="404">
        <f t="shared" si="181"/>
        <v>0</v>
      </c>
      <c r="G148" s="225"/>
      <c r="H148" s="257"/>
      <c r="I148" s="114">
        <f t="shared" si="182"/>
        <v>0</v>
      </c>
      <c r="J148" s="257"/>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c r="E149" s="446"/>
      <c r="F149" s="404">
        <f t="shared" si="181"/>
        <v>0</v>
      </c>
      <c r="G149" s="225"/>
      <c r="H149" s="257"/>
      <c r="I149" s="114">
        <f t="shared" si="182"/>
        <v>0</v>
      </c>
      <c r="J149" s="257"/>
      <c r="K149" s="60"/>
      <c r="L149" s="114">
        <f t="shared" si="183"/>
        <v>0</v>
      </c>
      <c r="M149" s="320"/>
      <c r="N149" s="60"/>
      <c r="O149" s="114">
        <f t="shared" si="184"/>
        <v>0</v>
      </c>
      <c r="P149" s="362"/>
    </row>
    <row r="150" spans="1:16" ht="24" hidden="1" x14ac:dyDescent="0.25">
      <c r="A150" s="38">
        <v>2359</v>
      </c>
      <c r="B150" s="57" t="s">
        <v>131</v>
      </c>
      <c r="C150" s="58">
        <f t="shared" si="185"/>
        <v>0</v>
      </c>
      <c r="D150" s="225"/>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5">
      <c r="A159" s="107">
        <v>2370</v>
      </c>
      <c r="B159" s="78" t="s">
        <v>140</v>
      </c>
      <c r="C159" s="84">
        <f t="shared" si="185"/>
        <v>0</v>
      </c>
      <c r="D159" s="227"/>
      <c r="E159" s="448"/>
      <c r="F159" s="443">
        <f t="shared" si="190"/>
        <v>0</v>
      </c>
      <c r="G159" s="227"/>
      <c r="H159" s="258"/>
      <c r="I159" s="109">
        <f t="shared" si="191"/>
        <v>0</v>
      </c>
      <c r="J159" s="258"/>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c r="E162" s="446"/>
      <c r="F162" s="404">
        <f t="shared" si="198"/>
        <v>0</v>
      </c>
      <c r="G162" s="225"/>
      <c r="H162" s="257"/>
      <c r="I162" s="114">
        <f t="shared" si="199"/>
        <v>0</v>
      </c>
      <c r="J162" s="257"/>
      <c r="K162" s="60"/>
      <c r="L162" s="114">
        <f t="shared" si="200"/>
        <v>0</v>
      </c>
      <c r="M162" s="320"/>
      <c r="N162" s="60"/>
      <c r="O162" s="114">
        <f t="shared" si="201"/>
        <v>0</v>
      </c>
      <c r="P162" s="111"/>
    </row>
    <row r="163" spans="1:16" ht="48" x14ac:dyDescent="0.25">
      <c r="A163" s="107">
        <v>2390</v>
      </c>
      <c r="B163" s="78" t="s">
        <v>144</v>
      </c>
      <c r="C163" s="84">
        <f t="shared" si="185"/>
        <v>147410</v>
      </c>
      <c r="D163" s="227">
        <v>80318</v>
      </c>
      <c r="E163" s="448">
        <v>45714</v>
      </c>
      <c r="F163" s="443">
        <f t="shared" si="198"/>
        <v>126032</v>
      </c>
      <c r="G163" s="227"/>
      <c r="H163" s="258"/>
      <c r="I163" s="109">
        <f t="shared" si="199"/>
        <v>0</v>
      </c>
      <c r="J163" s="258"/>
      <c r="K163" s="115">
        <f>17668+3710</f>
        <v>21378</v>
      </c>
      <c r="L163" s="109">
        <f t="shared" si="200"/>
        <v>21378</v>
      </c>
      <c r="M163" s="321"/>
      <c r="N163" s="115"/>
      <c r="O163" s="109">
        <f t="shared" si="201"/>
        <v>0</v>
      </c>
      <c r="P163" s="364" t="s">
        <v>450</v>
      </c>
    </row>
    <row r="164" spans="1:16" hidden="1" x14ac:dyDescent="0.25">
      <c r="A164" s="45">
        <v>2400</v>
      </c>
      <c r="B164" s="105" t="s">
        <v>145</v>
      </c>
      <c r="C164" s="46">
        <f t="shared" si="185"/>
        <v>0</v>
      </c>
      <c r="D164" s="229"/>
      <c r="E164" s="450"/>
      <c r="F164" s="408">
        <f t="shared" si="198"/>
        <v>0</v>
      </c>
      <c r="G164" s="229"/>
      <c r="H164" s="260"/>
      <c r="I164" s="117">
        <f t="shared" si="199"/>
        <v>0</v>
      </c>
      <c r="J164" s="260"/>
      <c r="K164" s="121"/>
      <c r="L164" s="117">
        <f t="shared" si="200"/>
        <v>0</v>
      </c>
      <c r="M164" s="322"/>
      <c r="N164" s="121"/>
      <c r="O164" s="117">
        <f t="shared" si="201"/>
        <v>0</v>
      </c>
      <c r="P164" s="122"/>
    </row>
    <row r="165" spans="1:16" ht="24" x14ac:dyDescent="0.25">
      <c r="A165" s="45">
        <v>2500</v>
      </c>
      <c r="B165" s="105" t="s">
        <v>146</v>
      </c>
      <c r="C165" s="46">
        <f t="shared" si="185"/>
        <v>20063</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20063</v>
      </c>
      <c r="L165" s="117">
        <f t="shared" si="202"/>
        <v>20063</v>
      </c>
      <c r="M165" s="129">
        <f t="shared" si="202"/>
        <v>0</v>
      </c>
      <c r="N165" s="130">
        <f t="shared" si="202"/>
        <v>0</v>
      </c>
      <c r="O165" s="289">
        <f t="shared" si="202"/>
        <v>0</v>
      </c>
      <c r="P165" s="344"/>
    </row>
    <row r="166" spans="1:16" ht="16.5" customHeight="1" x14ac:dyDescent="0.25">
      <c r="A166" s="502">
        <v>2510</v>
      </c>
      <c r="B166" s="52" t="s">
        <v>147</v>
      </c>
      <c r="C166" s="53">
        <f t="shared" si="185"/>
        <v>20063</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20063</v>
      </c>
      <c r="L166" s="119">
        <f t="shared" si="203"/>
        <v>20063</v>
      </c>
      <c r="M166" s="64">
        <f t="shared" si="203"/>
        <v>0</v>
      </c>
      <c r="N166" s="299">
        <f t="shared" si="203"/>
        <v>0</v>
      </c>
      <c r="O166" s="304">
        <f t="shared" si="203"/>
        <v>0</v>
      </c>
      <c r="P166" s="384"/>
    </row>
    <row r="167" spans="1:16" ht="24" x14ac:dyDescent="0.25">
      <c r="A167" s="38">
        <v>2512</v>
      </c>
      <c r="B167" s="57" t="s">
        <v>148</v>
      </c>
      <c r="C167" s="58">
        <f t="shared" si="185"/>
        <v>20063</v>
      </c>
      <c r="D167" s="225"/>
      <c r="E167" s="446"/>
      <c r="F167" s="404">
        <f t="shared" ref="F167:F172" si="204">D167+E167</f>
        <v>0</v>
      </c>
      <c r="G167" s="225"/>
      <c r="H167" s="257"/>
      <c r="I167" s="114">
        <f t="shared" ref="I167:I172" si="205">G167+H167</f>
        <v>0</v>
      </c>
      <c r="J167" s="257"/>
      <c r="K167" s="60">
        <f>21344+3326-3710-897</f>
        <v>20063</v>
      </c>
      <c r="L167" s="114">
        <f t="shared" ref="L167:L172" si="206">J167+K167</f>
        <v>20063</v>
      </c>
      <c r="M167" s="320"/>
      <c r="N167" s="60"/>
      <c r="O167" s="114">
        <f t="shared" ref="O167:O172" si="207">M167+N167</f>
        <v>0</v>
      </c>
      <c r="P167" s="111"/>
    </row>
    <row r="168" spans="1:16" ht="36" hidden="1" x14ac:dyDescent="0.25">
      <c r="A168" s="38">
        <v>2513</v>
      </c>
      <c r="B168" s="57" t="s">
        <v>149</v>
      </c>
      <c r="C168" s="58">
        <f t="shared" si="185"/>
        <v>0</v>
      </c>
      <c r="D168" s="225"/>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401"/>
      <c r="F172" s="402">
        <f t="shared" si="204"/>
        <v>0</v>
      </c>
      <c r="G172" s="208"/>
      <c r="H172" s="243"/>
      <c r="I172" s="347">
        <f t="shared" si="205"/>
        <v>0</v>
      </c>
      <c r="J172" s="243"/>
      <c r="K172" s="35"/>
      <c r="L172" s="347">
        <f t="shared" si="206"/>
        <v>0</v>
      </c>
      <c r="M172" s="310"/>
      <c r="N172" s="35"/>
      <c r="O172" s="347">
        <f t="shared" si="207"/>
        <v>0</v>
      </c>
      <c r="P172" s="36"/>
    </row>
    <row r="173" spans="1:16" x14ac:dyDescent="0.25">
      <c r="A173" s="101">
        <v>3000</v>
      </c>
      <c r="B173" s="101" t="s">
        <v>154</v>
      </c>
      <c r="C173" s="102">
        <f t="shared" si="185"/>
        <v>2000000</v>
      </c>
      <c r="D173" s="222">
        <f>SUM(D174,D184)</f>
        <v>1425000</v>
      </c>
      <c r="E173" s="439">
        <f t="shared" ref="E173:F173" si="208">SUM(E174,E184)</f>
        <v>394231</v>
      </c>
      <c r="F173" s="440">
        <f t="shared" si="208"/>
        <v>1819231</v>
      </c>
      <c r="G173" s="222">
        <f>SUM(G174,G184)</f>
        <v>139383</v>
      </c>
      <c r="H173" s="255">
        <f t="shared" ref="H173:I173" si="209">SUM(H174,H184)</f>
        <v>0</v>
      </c>
      <c r="I173" s="104">
        <f t="shared" si="209"/>
        <v>139383</v>
      </c>
      <c r="J173" s="255">
        <f>SUM(J174,J184)</f>
        <v>0</v>
      </c>
      <c r="K173" s="103">
        <f t="shared" ref="K173:L173" si="210">SUM(K174,K184)</f>
        <v>41386</v>
      </c>
      <c r="L173" s="104">
        <f t="shared" si="210"/>
        <v>41386</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502">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502">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c r="E183" s="451"/>
      <c r="F183" s="452">
        <f t="shared" si="222"/>
        <v>0</v>
      </c>
      <c r="G183" s="230"/>
      <c r="H183" s="261"/>
      <c r="I183" s="305">
        <f t="shared" si="223"/>
        <v>0</v>
      </c>
      <c r="J183" s="261"/>
      <c r="K183" s="128"/>
      <c r="L183" s="305">
        <f t="shared" si="224"/>
        <v>0</v>
      </c>
      <c r="M183" s="323"/>
      <c r="N183" s="128"/>
      <c r="O183" s="305">
        <f t="shared" si="225"/>
        <v>0</v>
      </c>
      <c r="P183" s="385"/>
    </row>
    <row r="184" spans="1:16" ht="48" x14ac:dyDescent="0.25">
      <c r="A184" s="69">
        <v>3300</v>
      </c>
      <c r="B184" s="124" t="s">
        <v>164</v>
      </c>
      <c r="C184" s="129">
        <f t="shared" si="185"/>
        <v>2000000</v>
      </c>
      <c r="D184" s="231">
        <f>SUM(D185:D186)</f>
        <v>1425000</v>
      </c>
      <c r="E184" s="453">
        <f t="shared" ref="E184:O184" si="226">SUM(E185:E186)</f>
        <v>394231</v>
      </c>
      <c r="F184" s="454">
        <f t="shared" si="226"/>
        <v>1819231</v>
      </c>
      <c r="G184" s="231">
        <f t="shared" si="226"/>
        <v>139383</v>
      </c>
      <c r="H184" s="262">
        <f t="shared" si="226"/>
        <v>0</v>
      </c>
      <c r="I184" s="289">
        <f t="shared" si="226"/>
        <v>139383</v>
      </c>
      <c r="J184" s="262">
        <f t="shared" si="226"/>
        <v>0</v>
      </c>
      <c r="K184" s="130">
        <f t="shared" si="226"/>
        <v>41386</v>
      </c>
      <c r="L184" s="289">
        <f t="shared" si="226"/>
        <v>41386</v>
      </c>
      <c r="M184" s="129">
        <f t="shared" si="226"/>
        <v>0</v>
      </c>
      <c r="N184" s="130">
        <f t="shared" si="226"/>
        <v>0</v>
      </c>
      <c r="O184" s="289">
        <f t="shared" si="226"/>
        <v>0</v>
      </c>
      <c r="P184" s="344"/>
    </row>
    <row r="185" spans="1:16" ht="48" x14ac:dyDescent="0.25">
      <c r="A185" s="77">
        <v>3310</v>
      </c>
      <c r="B185" s="78" t="s">
        <v>165</v>
      </c>
      <c r="C185" s="84">
        <f t="shared" si="185"/>
        <v>139383</v>
      </c>
      <c r="D185" s="227"/>
      <c r="E185" s="448"/>
      <c r="F185" s="443">
        <f t="shared" ref="F185:F186" si="227">D185+E185</f>
        <v>0</v>
      </c>
      <c r="G185" s="227">
        <v>139383</v>
      </c>
      <c r="H185" s="258"/>
      <c r="I185" s="109">
        <f t="shared" ref="I185:I186" si="228">G185+H185</f>
        <v>139383</v>
      </c>
      <c r="J185" s="258"/>
      <c r="K185" s="115"/>
      <c r="L185" s="109">
        <f t="shared" ref="L185:L186" si="229">J185+K185</f>
        <v>0</v>
      </c>
      <c r="M185" s="321"/>
      <c r="N185" s="115"/>
      <c r="O185" s="109">
        <f t="shared" ref="O185:O186" si="230">M185+N185</f>
        <v>0</v>
      </c>
      <c r="P185" s="116"/>
    </row>
    <row r="186" spans="1:16" ht="48.75" customHeight="1" x14ac:dyDescent="0.25">
      <c r="A186" s="33">
        <v>3320</v>
      </c>
      <c r="B186" s="52" t="s">
        <v>166</v>
      </c>
      <c r="C186" s="53">
        <f t="shared" si="185"/>
        <v>1860617</v>
      </c>
      <c r="D186" s="224">
        <v>1425000</v>
      </c>
      <c r="E186" s="444">
        <f>390905+3326</f>
        <v>394231</v>
      </c>
      <c r="F186" s="445">
        <f t="shared" si="227"/>
        <v>1819231</v>
      </c>
      <c r="G186" s="224"/>
      <c r="H186" s="256"/>
      <c r="I186" s="119">
        <f t="shared" si="228"/>
        <v>0</v>
      </c>
      <c r="J186" s="256"/>
      <c r="K186" s="55">
        <v>41386</v>
      </c>
      <c r="L186" s="119">
        <f t="shared" si="229"/>
        <v>41386</v>
      </c>
      <c r="M186" s="319"/>
      <c r="N186" s="55"/>
      <c r="O186" s="119">
        <f t="shared" si="230"/>
        <v>0</v>
      </c>
      <c r="P186" s="365" t="s">
        <v>451</v>
      </c>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502">
        <v>4240</v>
      </c>
      <c r="B189" s="52" t="s">
        <v>169</v>
      </c>
      <c r="C189" s="53">
        <f t="shared" si="185"/>
        <v>0</v>
      </c>
      <c r="D189" s="224"/>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502">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57416</v>
      </c>
      <c r="D194" s="221">
        <f>SUM(D195,D230,D269)</f>
        <v>28744</v>
      </c>
      <c r="E194" s="437">
        <f t="shared" ref="E194:F194" si="251">SUM(E195,E230,E269)</f>
        <v>28672</v>
      </c>
      <c r="F194" s="438">
        <f t="shared" si="251"/>
        <v>57416</v>
      </c>
      <c r="G194" s="221">
        <f>SUM(G195,G230,G269)</f>
        <v>0</v>
      </c>
      <c r="H194" s="254">
        <f t="shared" ref="H194:I194" si="252">SUM(H195,H230,H269)</f>
        <v>0</v>
      </c>
      <c r="I194" s="100">
        <f t="shared" si="252"/>
        <v>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86"/>
    </row>
    <row r="195" spans="1:16" x14ac:dyDescent="0.25">
      <c r="A195" s="101">
        <v>5000</v>
      </c>
      <c r="B195" s="101" t="s">
        <v>175</v>
      </c>
      <c r="C195" s="102">
        <f t="shared" si="185"/>
        <v>57416</v>
      </c>
      <c r="D195" s="222">
        <f>D196+D204</f>
        <v>28744</v>
      </c>
      <c r="E195" s="439">
        <f t="shared" ref="E195:F195" si="255">E196+E204</f>
        <v>28672</v>
      </c>
      <c r="F195" s="440">
        <f t="shared" si="255"/>
        <v>57416</v>
      </c>
      <c r="G195" s="222">
        <f>G196+G204</f>
        <v>0</v>
      </c>
      <c r="H195" s="255">
        <f t="shared" ref="H195:I195" si="256">H196+H204</f>
        <v>0</v>
      </c>
      <c r="I195" s="104">
        <f t="shared" si="256"/>
        <v>0</v>
      </c>
      <c r="J195" s="255">
        <f>J196+J204</f>
        <v>0</v>
      </c>
      <c r="K195" s="103">
        <f t="shared" ref="K195:L195" si="257">K196+K204</f>
        <v>0</v>
      </c>
      <c r="L195" s="104">
        <f t="shared" si="257"/>
        <v>0</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502">
        <v>5110</v>
      </c>
      <c r="B197" s="52" t="s">
        <v>177</v>
      </c>
      <c r="C197" s="53">
        <f t="shared" si="185"/>
        <v>0</v>
      </c>
      <c r="D197" s="224"/>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57416</v>
      </c>
      <c r="D204" s="223">
        <f>D205+D215+D216+D225+D226+D227+D229</f>
        <v>28744</v>
      </c>
      <c r="E204" s="441">
        <f t="shared" ref="E204:F204" si="271">E205+E215+E216+E225+E226+E227+E229</f>
        <v>28672</v>
      </c>
      <c r="F204" s="408">
        <f t="shared" si="271"/>
        <v>57416</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c r="E215" s="446"/>
      <c r="F215" s="404">
        <f t="shared" si="279"/>
        <v>0</v>
      </c>
      <c r="G215" s="225"/>
      <c r="H215" s="257"/>
      <c r="I215" s="114">
        <f t="shared" si="280"/>
        <v>0</v>
      </c>
      <c r="J215" s="257"/>
      <c r="K215" s="60"/>
      <c r="L215" s="114">
        <f t="shared" si="281"/>
        <v>0</v>
      </c>
      <c r="M215" s="320"/>
      <c r="N215" s="60"/>
      <c r="O215" s="114">
        <f t="shared" si="282"/>
        <v>0</v>
      </c>
      <c r="P215" s="111"/>
    </row>
    <row r="216" spans="1:16" x14ac:dyDescent="0.25">
      <c r="A216" s="112">
        <v>5230</v>
      </c>
      <c r="B216" s="57" t="s">
        <v>196</v>
      </c>
      <c r="C216" s="58">
        <f t="shared" si="283"/>
        <v>13800</v>
      </c>
      <c r="D216" s="226">
        <f>SUM(D217:D224)</f>
        <v>0</v>
      </c>
      <c r="E216" s="447">
        <f t="shared" ref="E216:F216" si="284">SUM(E217:E224)</f>
        <v>13800</v>
      </c>
      <c r="F216" s="404">
        <f t="shared" si="284"/>
        <v>13800</v>
      </c>
      <c r="G216" s="226">
        <f>SUM(G217:G224)</f>
        <v>0</v>
      </c>
      <c r="H216" s="120">
        <f t="shared" ref="H216:I216" si="285">SUM(H217:H224)</f>
        <v>0</v>
      </c>
      <c r="I216" s="114">
        <f t="shared" si="285"/>
        <v>0</v>
      </c>
      <c r="J216" s="120">
        <f>SUM(J217:J224)</f>
        <v>0</v>
      </c>
      <c r="K216" s="113">
        <f t="shared" ref="K216:L216" si="286">SUM(K217:K224)</f>
        <v>0</v>
      </c>
      <c r="L216" s="114">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5">
      <c r="A219" s="38">
        <v>5233</v>
      </c>
      <c r="B219" s="57" t="s">
        <v>199</v>
      </c>
      <c r="C219" s="58">
        <f t="shared" si="283"/>
        <v>0</v>
      </c>
      <c r="D219" s="225"/>
      <c r="E219" s="446"/>
      <c r="F219" s="404">
        <f t="shared" si="288"/>
        <v>0</v>
      </c>
      <c r="G219" s="225"/>
      <c r="H219" s="257"/>
      <c r="I219" s="114">
        <f t="shared" si="289"/>
        <v>0</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c r="E222" s="446"/>
      <c r="F222" s="404">
        <f t="shared" si="288"/>
        <v>0</v>
      </c>
      <c r="G222" s="225"/>
      <c r="H222" s="257"/>
      <c r="I222" s="114">
        <f t="shared" si="289"/>
        <v>0</v>
      </c>
      <c r="J222" s="257"/>
      <c r="K222" s="60"/>
      <c r="L222" s="114">
        <f t="shared" si="290"/>
        <v>0</v>
      </c>
      <c r="M222" s="320"/>
      <c r="N222" s="60"/>
      <c r="O222" s="114">
        <f t="shared" si="291"/>
        <v>0</v>
      </c>
      <c r="P222" s="111"/>
    </row>
    <row r="223" spans="1:16" ht="24" hidden="1" x14ac:dyDescent="0.25">
      <c r="A223" s="38">
        <v>5238</v>
      </c>
      <c r="B223" s="57" t="s">
        <v>203</v>
      </c>
      <c r="C223" s="58">
        <f t="shared" si="283"/>
        <v>0</v>
      </c>
      <c r="D223" s="225"/>
      <c r="E223" s="446"/>
      <c r="F223" s="404">
        <f t="shared" si="288"/>
        <v>0</v>
      </c>
      <c r="G223" s="225"/>
      <c r="H223" s="257"/>
      <c r="I223" s="114">
        <f t="shared" si="289"/>
        <v>0</v>
      </c>
      <c r="J223" s="257"/>
      <c r="K223" s="60"/>
      <c r="L223" s="114">
        <f t="shared" si="290"/>
        <v>0</v>
      </c>
      <c r="M223" s="320"/>
      <c r="N223" s="60"/>
      <c r="O223" s="114">
        <f t="shared" si="291"/>
        <v>0</v>
      </c>
      <c r="P223" s="111"/>
    </row>
    <row r="224" spans="1:16" ht="24" x14ac:dyDescent="0.25">
      <c r="A224" s="38">
        <v>5239</v>
      </c>
      <c r="B224" s="57" t="s">
        <v>204</v>
      </c>
      <c r="C224" s="58">
        <f t="shared" si="283"/>
        <v>13800</v>
      </c>
      <c r="D224" s="225"/>
      <c r="E224" s="446">
        <v>13800</v>
      </c>
      <c r="F224" s="404">
        <f t="shared" si="288"/>
        <v>13800</v>
      </c>
      <c r="G224" s="225"/>
      <c r="H224" s="257"/>
      <c r="I224" s="114">
        <f t="shared" si="289"/>
        <v>0</v>
      </c>
      <c r="J224" s="257"/>
      <c r="K224" s="60"/>
      <c r="L224" s="114">
        <f t="shared" si="290"/>
        <v>0</v>
      </c>
      <c r="M224" s="320"/>
      <c r="N224" s="60"/>
      <c r="O224" s="114">
        <f t="shared" si="291"/>
        <v>0</v>
      </c>
      <c r="P224" s="111"/>
    </row>
    <row r="225" spans="1:16" ht="24" x14ac:dyDescent="0.25">
      <c r="A225" s="112">
        <v>5240</v>
      </c>
      <c r="B225" s="57" t="s">
        <v>205</v>
      </c>
      <c r="C225" s="58">
        <f t="shared" si="283"/>
        <v>43616</v>
      </c>
      <c r="D225" s="225">
        <v>28744</v>
      </c>
      <c r="E225" s="446">
        <v>14872</v>
      </c>
      <c r="F225" s="404">
        <f t="shared" si="288"/>
        <v>43616</v>
      </c>
      <c r="G225" s="225"/>
      <c r="H225" s="257"/>
      <c r="I225" s="114">
        <f t="shared" si="289"/>
        <v>0</v>
      </c>
      <c r="J225" s="257"/>
      <c r="K225" s="60"/>
      <c r="L225" s="114">
        <f t="shared" si="290"/>
        <v>0</v>
      </c>
      <c r="M225" s="320"/>
      <c r="N225" s="60"/>
      <c r="O225" s="114">
        <f t="shared" si="291"/>
        <v>0</v>
      </c>
      <c r="P225" s="111"/>
    </row>
    <row r="226" spans="1:16" hidden="1" x14ac:dyDescent="0.25">
      <c r="A226" s="112">
        <v>5250</v>
      </c>
      <c r="B226" s="57" t="s">
        <v>206</v>
      </c>
      <c r="C226" s="58">
        <f t="shared" si="283"/>
        <v>0</v>
      </c>
      <c r="D226" s="225"/>
      <c r="E226" s="446"/>
      <c r="F226" s="404">
        <f t="shared" si="288"/>
        <v>0</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502">
        <v>6220</v>
      </c>
      <c r="B232" s="52" t="s">
        <v>212</v>
      </c>
      <c r="C232" s="53">
        <f t="shared" si="283"/>
        <v>0</v>
      </c>
      <c r="D232" s="224"/>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502">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502">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502">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502">
        <v>7210</v>
      </c>
      <c r="B271" s="52" t="s">
        <v>248</v>
      </c>
      <c r="C271" s="53">
        <f t="shared" si="283"/>
        <v>0</v>
      </c>
      <c r="D271" s="224"/>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502">
        <v>7260</v>
      </c>
      <c r="B280" s="52" t="s">
        <v>255</v>
      </c>
      <c r="C280" s="53">
        <f t="shared" si="368"/>
        <v>0</v>
      </c>
      <c r="D280" s="224"/>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2418462</v>
      </c>
      <c r="D286" s="235">
        <f t="shared" ref="D286:O286" si="382">SUM(D283,D269,D230,D195,D187,D173,D75,D53)</f>
        <v>1650250</v>
      </c>
      <c r="E286" s="459">
        <f t="shared" si="382"/>
        <v>483385</v>
      </c>
      <c r="F286" s="460">
        <f t="shared" si="382"/>
        <v>2133635</v>
      </c>
      <c r="G286" s="235">
        <f t="shared" si="382"/>
        <v>139383</v>
      </c>
      <c r="H286" s="172">
        <f t="shared" si="382"/>
        <v>0</v>
      </c>
      <c r="I286" s="291">
        <f t="shared" si="382"/>
        <v>139383</v>
      </c>
      <c r="J286" s="172">
        <f t="shared" si="382"/>
        <v>0</v>
      </c>
      <c r="K286" s="171">
        <f t="shared" si="382"/>
        <v>145444</v>
      </c>
      <c r="L286" s="291">
        <f t="shared" si="382"/>
        <v>145444</v>
      </c>
      <c r="M286" s="308">
        <f t="shared" si="382"/>
        <v>0</v>
      </c>
      <c r="N286" s="171">
        <f t="shared" si="382"/>
        <v>0</v>
      </c>
      <c r="O286" s="291">
        <f t="shared" si="382"/>
        <v>0</v>
      </c>
      <c r="P286" s="388"/>
    </row>
    <row r="287" spans="1:16" s="21" customFormat="1" ht="13.5" hidden="1" thickTop="1" thickBot="1" x14ac:dyDescent="0.3">
      <c r="A287" s="951" t="s">
        <v>262</v>
      </c>
      <c r="B287" s="952"/>
      <c r="C287" s="179">
        <f t="shared" si="368"/>
        <v>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0</v>
      </c>
      <c r="L287" s="292">
        <f t="shared" si="385"/>
        <v>0</v>
      </c>
      <c r="M287" s="179">
        <f>M45-M51</f>
        <v>0</v>
      </c>
      <c r="N287" s="174">
        <f t="shared" ref="N287:O287" si="386">N45-N51</f>
        <v>0</v>
      </c>
      <c r="O287" s="292">
        <f t="shared" si="386"/>
        <v>0</v>
      </c>
      <c r="P287" s="389"/>
    </row>
    <row r="288" spans="1:16" s="21" customFormat="1" ht="12.75" hidden="1" thickTop="1" x14ac:dyDescent="0.25">
      <c r="A288" s="953" t="s">
        <v>263</v>
      </c>
      <c r="B288" s="954"/>
      <c r="C288" s="160">
        <f t="shared" si="368"/>
        <v>0</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0</v>
      </c>
      <c r="L288" s="158">
        <f t="shared" si="387"/>
        <v>0</v>
      </c>
      <c r="M288" s="160">
        <f t="shared" si="387"/>
        <v>0</v>
      </c>
      <c r="N288" s="157">
        <f t="shared" si="387"/>
        <v>0</v>
      </c>
      <c r="O288" s="158">
        <f t="shared" si="387"/>
        <v>0</v>
      </c>
      <c r="P288" s="390"/>
    </row>
    <row r="289" spans="1:16" s="21" customFormat="1" ht="13.5" hidden="1" thickTop="1" thickBot="1" x14ac:dyDescent="0.3">
      <c r="A289" s="88" t="s">
        <v>264</v>
      </c>
      <c r="B289" s="88" t="s">
        <v>265</v>
      </c>
      <c r="C289" s="89">
        <f t="shared" si="368"/>
        <v>0</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0</v>
      </c>
      <c r="L289" s="91">
        <f t="shared" si="388"/>
        <v>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sheetData>
  <sheetProtection algorithmName="SHA-512" hashValue="bWKLpLWarr1kV0+rj+0RfhYsmKYQK0Jszs/mA65toVThxgTwFq4LQ/784kQJbj19N/7in5c/E0iHEWNqz1pAiw==" saltValue="HSGE9V2p9Nvp5Mhc0kuV5A==" spinCount="100000" sheet="1" objects="1" scenarios="1" formatCells="0" formatColumns="0" formatRows="0"/>
  <autoFilter ref="A18:P298">
    <filterColumn colId="2">
      <filters blank="1">
        <filter val="1 637"/>
        <filter val="1 860 617"/>
        <filter val="100 732"/>
        <filter val="13 385"/>
        <filter val="13 800"/>
        <filter val="139 383"/>
        <filter val="147 410"/>
        <filter val="151 333"/>
        <filter val="181 219"/>
        <filter val="2 000 000"/>
        <filter val="2 273 018"/>
        <filter val="2 361 046"/>
        <filter val="2 418 462"/>
        <filter val="20 063"/>
        <filter val="3 923"/>
        <filter val="30 733"/>
        <filter val="352 615"/>
        <filter val="43 616"/>
        <filter val="44 712"/>
        <filter val="52 215"/>
        <filter val="528"/>
        <filter val="57 416"/>
        <filter val="6 794"/>
        <filter val="8 431"/>
        <filter val="82 948"/>
        <filter val="84 35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5.pielikums Jūrmalas pilsētas domes
2018.gada 15.marta saistošajiem noteikumiem Nr.11
(protokols Nr.4, 28.punkts)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5"/>
  <sheetViews>
    <sheetView view="pageLayout" zoomScaleNormal="100" workbookViewId="0">
      <selection activeCell="T5" sqref="T4:T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5.28515625" style="1" customWidth="1" collapsed="1"/>
    <col min="16" max="16" width="28.570312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1161</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1162</v>
      </c>
      <c r="D3" s="994"/>
      <c r="E3" s="994"/>
      <c r="F3" s="994"/>
      <c r="G3" s="994"/>
      <c r="H3" s="994"/>
      <c r="I3" s="994"/>
      <c r="J3" s="994"/>
      <c r="K3" s="994"/>
      <c r="L3" s="994"/>
      <c r="M3" s="994"/>
      <c r="N3" s="994"/>
      <c r="O3" s="994"/>
      <c r="P3" s="995"/>
      <c r="Q3" s="393"/>
    </row>
    <row r="4" spans="1:17" ht="12.75" customHeight="1" x14ac:dyDescent="0.25">
      <c r="A4" s="4" t="s">
        <v>1</v>
      </c>
      <c r="B4" s="5"/>
      <c r="C4" s="994" t="s">
        <v>1163</v>
      </c>
      <c r="D4" s="994"/>
      <c r="E4" s="994"/>
      <c r="F4" s="994"/>
      <c r="G4" s="994"/>
      <c r="H4" s="994"/>
      <c r="I4" s="994"/>
      <c r="J4" s="994"/>
      <c r="K4" s="994"/>
      <c r="L4" s="994"/>
      <c r="M4" s="994"/>
      <c r="N4" s="994"/>
      <c r="O4" s="994"/>
      <c r="P4" s="995"/>
      <c r="Q4" s="393"/>
    </row>
    <row r="5" spans="1:17" ht="12.75" customHeight="1" x14ac:dyDescent="0.25">
      <c r="A5" s="2" t="s">
        <v>2</v>
      </c>
      <c r="B5" s="3"/>
      <c r="C5" s="989" t="s">
        <v>1164</v>
      </c>
      <c r="D5" s="989"/>
      <c r="E5" s="989"/>
      <c r="F5" s="989"/>
      <c r="G5" s="989"/>
      <c r="H5" s="989"/>
      <c r="I5" s="989"/>
      <c r="J5" s="989"/>
      <c r="K5" s="989"/>
      <c r="L5" s="989"/>
      <c r="M5" s="989"/>
      <c r="N5" s="989"/>
      <c r="O5" s="989"/>
      <c r="P5" s="990"/>
      <c r="Q5" s="393"/>
    </row>
    <row r="6" spans="1:17" ht="12.75" customHeight="1" x14ac:dyDescent="0.25">
      <c r="A6" s="2" t="s">
        <v>3</v>
      </c>
      <c r="B6" s="3"/>
      <c r="C6" s="989" t="s">
        <v>1165</v>
      </c>
      <c r="D6" s="989"/>
      <c r="E6" s="989"/>
      <c r="F6" s="989"/>
      <c r="G6" s="989"/>
      <c r="H6" s="989"/>
      <c r="I6" s="989"/>
      <c r="J6" s="989"/>
      <c r="K6" s="989"/>
      <c r="L6" s="989"/>
      <c r="M6" s="989"/>
      <c r="N6" s="989"/>
      <c r="O6" s="989"/>
      <c r="P6" s="990"/>
      <c r="Q6" s="393"/>
    </row>
    <row r="7" spans="1:17" ht="15" customHeight="1" x14ac:dyDescent="0.25">
      <c r="A7" s="2" t="s">
        <v>4</v>
      </c>
      <c r="B7" s="3"/>
      <c r="C7" s="994" t="s">
        <v>369</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1166</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1167</v>
      </c>
      <c r="D12" s="989"/>
      <c r="E12" s="989"/>
      <c r="F12" s="989"/>
      <c r="G12" s="989"/>
      <c r="H12" s="989"/>
      <c r="I12" s="989"/>
      <c r="J12" s="989"/>
      <c r="K12" s="989"/>
      <c r="L12" s="989"/>
      <c r="M12" s="989"/>
      <c r="N12" s="989"/>
      <c r="O12" s="989"/>
      <c r="P12" s="990"/>
      <c r="Q12" s="393"/>
    </row>
    <row r="13" spans="1:17" ht="12.75" customHeight="1" x14ac:dyDescent="0.25">
      <c r="A13" s="2"/>
      <c r="B13" s="3" t="s">
        <v>10</v>
      </c>
      <c r="C13" s="989" t="s">
        <v>1168</v>
      </c>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653080</v>
      </c>
      <c r="D20" s="206">
        <f>SUM(D21,D24,D25,D41,D43)</f>
        <v>628777</v>
      </c>
      <c r="E20" s="397">
        <f>SUM(E21,E24,E25,E41,E43)</f>
        <v>0</v>
      </c>
      <c r="F20" s="398">
        <f>SUM(F21,F24,F25,F41,F43)</f>
        <v>628777</v>
      </c>
      <c r="G20" s="206">
        <f>SUM(G21,G24,G43)</f>
        <v>0</v>
      </c>
      <c r="H20" s="241">
        <f>SUM(H21,H24,H43)</f>
        <v>0</v>
      </c>
      <c r="I20" s="26">
        <f>SUM(I21,I24,I43)</f>
        <v>0</v>
      </c>
      <c r="J20" s="241">
        <f>SUM(J21,J26,J43)</f>
        <v>22581</v>
      </c>
      <c r="K20" s="25">
        <f>SUM(K21,K26,K43)</f>
        <v>1722</v>
      </c>
      <c r="L20" s="26">
        <f>SUM(L21,L26,L43)</f>
        <v>24303</v>
      </c>
      <c r="M20" s="24">
        <f>SUM(M21,M45)</f>
        <v>0</v>
      </c>
      <c r="N20" s="25">
        <f>SUM(N21,N45)</f>
        <v>0</v>
      </c>
      <c r="O20" s="26">
        <f>SUM(O21,O45)</f>
        <v>0</v>
      </c>
      <c r="P20" s="329"/>
    </row>
    <row r="21" spans="1:16" ht="12.75" thickTop="1" x14ac:dyDescent="0.25">
      <c r="A21" s="27"/>
      <c r="B21" s="28" t="s">
        <v>20</v>
      </c>
      <c r="C21" s="29">
        <f>F21+I21+L21+O21</f>
        <v>1722</v>
      </c>
      <c r="D21" s="207">
        <f t="shared" ref="D21:O21" si="0">SUM(D22:D23)</f>
        <v>0</v>
      </c>
      <c r="E21" s="399">
        <f t="shared" si="0"/>
        <v>0</v>
      </c>
      <c r="F21" s="400">
        <f t="shared" si="0"/>
        <v>0</v>
      </c>
      <c r="G21" s="207">
        <f t="shared" si="0"/>
        <v>0</v>
      </c>
      <c r="H21" s="242">
        <f t="shared" si="0"/>
        <v>0</v>
      </c>
      <c r="I21" s="31">
        <f t="shared" si="0"/>
        <v>0</v>
      </c>
      <c r="J21" s="242">
        <f t="shared" si="0"/>
        <v>0</v>
      </c>
      <c r="K21" s="30">
        <f t="shared" si="0"/>
        <v>1722</v>
      </c>
      <c r="L21" s="31">
        <f t="shared" si="0"/>
        <v>1722</v>
      </c>
      <c r="M21" s="29">
        <f t="shared" si="0"/>
        <v>0</v>
      </c>
      <c r="N21" s="30">
        <f t="shared" si="0"/>
        <v>0</v>
      </c>
      <c r="O21" s="31">
        <f t="shared" si="0"/>
        <v>0</v>
      </c>
      <c r="P21" s="330"/>
    </row>
    <row r="22" spans="1:16" hidden="1" x14ac:dyDescent="0.25">
      <c r="A22" s="32"/>
      <c r="B22" s="33" t="s">
        <v>21</v>
      </c>
      <c r="C22" s="34">
        <f>F22+I22+L22+O22</f>
        <v>0</v>
      </c>
      <c r="D22" s="208"/>
      <c r="E22" s="401"/>
      <c r="F22" s="402">
        <f>D22+E22</f>
        <v>0</v>
      </c>
      <c r="G22" s="208"/>
      <c r="H22" s="243"/>
      <c r="I22" s="347">
        <f>G22+H22</f>
        <v>0</v>
      </c>
      <c r="J22" s="243"/>
      <c r="K22" s="35"/>
      <c r="L22" s="347">
        <f>J22+K22</f>
        <v>0</v>
      </c>
      <c r="M22" s="310"/>
      <c r="N22" s="35"/>
      <c r="O22" s="347">
        <f>M22+N22</f>
        <v>0</v>
      </c>
      <c r="P22" s="36"/>
    </row>
    <row r="23" spans="1:16" x14ac:dyDescent="0.25">
      <c r="A23" s="37"/>
      <c r="B23" s="38" t="s">
        <v>22</v>
      </c>
      <c r="C23" s="39">
        <f>F23+I23+L23+O23</f>
        <v>1722</v>
      </c>
      <c r="D23" s="209"/>
      <c r="E23" s="403"/>
      <c r="F23" s="404">
        <f>D23+E23</f>
        <v>0</v>
      </c>
      <c r="G23" s="209"/>
      <c r="H23" s="244"/>
      <c r="I23" s="303">
        <f>G23+H23</f>
        <v>0</v>
      </c>
      <c r="J23" s="244"/>
      <c r="K23" s="40">
        <v>1722</v>
      </c>
      <c r="L23" s="303">
        <f>J23+K23</f>
        <v>1722</v>
      </c>
      <c r="M23" s="358"/>
      <c r="N23" s="40"/>
      <c r="O23" s="303">
        <f>M23+N23</f>
        <v>0</v>
      </c>
      <c r="P23" s="381"/>
    </row>
    <row r="24" spans="1:16" s="21" customFormat="1" ht="24.75" thickBot="1" x14ac:dyDescent="0.3">
      <c r="A24" s="41">
        <v>19300</v>
      </c>
      <c r="B24" s="41" t="s">
        <v>304</v>
      </c>
      <c r="C24" s="42">
        <f>F24+I24</f>
        <v>628777</v>
      </c>
      <c r="D24" s="210">
        <f>D51</f>
        <v>628777</v>
      </c>
      <c r="E24" s="405"/>
      <c r="F24" s="406">
        <f>D24+E24</f>
        <v>628777</v>
      </c>
      <c r="G24" s="210"/>
      <c r="H24" s="245"/>
      <c r="I24" s="348">
        <f>G24+H24</f>
        <v>0</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 t="shared" ref="C26:C40" si="1">L26</f>
        <v>22581</v>
      </c>
      <c r="D26" s="212" t="s">
        <v>23</v>
      </c>
      <c r="E26" s="409" t="s">
        <v>23</v>
      </c>
      <c r="F26" s="410" t="s">
        <v>23</v>
      </c>
      <c r="G26" s="212" t="s">
        <v>23</v>
      </c>
      <c r="H26" s="246" t="s">
        <v>23</v>
      </c>
      <c r="I26" s="49" t="s">
        <v>23</v>
      </c>
      <c r="J26" s="106">
        <f>SUM(J27,J31,J33,J36)</f>
        <v>22581</v>
      </c>
      <c r="K26" s="50">
        <f>SUM(K27,K31,K33,K36)</f>
        <v>0</v>
      </c>
      <c r="L26" s="117">
        <f>SUM(L27,L31,L33,L36)</f>
        <v>22581</v>
      </c>
      <c r="M26" s="312" t="s">
        <v>23</v>
      </c>
      <c r="N26" s="48" t="s">
        <v>23</v>
      </c>
      <c r="O26" s="49" t="s">
        <v>23</v>
      </c>
      <c r="P26" s="332"/>
    </row>
    <row r="27" spans="1:16" s="21" customFormat="1" ht="24" hidden="1" x14ac:dyDescent="0.25">
      <c r="A27" s="51">
        <v>21350</v>
      </c>
      <c r="B27" s="45" t="s">
        <v>25</v>
      </c>
      <c r="C27" s="46">
        <f t="shared" si="1"/>
        <v>0</v>
      </c>
      <c r="D27" s="212" t="s">
        <v>23</v>
      </c>
      <c r="E27" s="409" t="s">
        <v>23</v>
      </c>
      <c r="F27" s="410" t="s">
        <v>23</v>
      </c>
      <c r="G27" s="212" t="s">
        <v>23</v>
      </c>
      <c r="H27" s="246" t="s">
        <v>23</v>
      </c>
      <c r="I27" s="49" t="s">
        <v>23</v>
      </c>
      <c r="J27" s="106">
        <f>SUM(J28:J30)</f>
        <v>0</v>
      </c>
      <c r="K27" s="50">
        <f>SUM(K28:K30)</f>
        <v>0</v>
      </c>
      <c r="L27" s="117">
        <f>SUM(L28:L30)</f>
        <v>0</v>
      </c>
      <c r="M27" s="312" t="s">
        <v>23</v>
      </c>
      <c r="N27" s="48" t="s">
        <v>23</v>
      </c>
      <c r="O27" s="49" t="s">
        <v>23</v>
      </c>
      <c r="P27" s="332"/>
    </row>
    <row r="28" spans="1:16" hidden="1" x14ac:dyDescent="0.25">
      <c r="A28" s="32">
        <v>21351</v>
      </c>
      <c r="B28" s="52" t="s">
        <v>26</v>
      </c>
      <c r="C28" s="53">
        <f t="shared" si="1"/>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
        <v>0</v>
      </c>
      <c r="D31" s="212" t="s">
        <v>23</v>
      </c>
      <c r="E31" s="409" t="s">
        <v>23</v>
      </c>
      <c r="F31" s="410" t="s">
        <v>23</v>
      </c>
      <c r="G31" s="212" t="s">
        <v>23</v>
      </c>
      <c r="H31" s="246" t="s">
        <v>23</v>
      </c>
      <c r="I31" s="49" t="s">
        <v>23</v>
      </c>
      <c r="J31" s="106">
        <f>SUM(J32)</f>
        <v>0</v>
      </c>
      <c r="K31" s="50">
        <f>SUM(K32)</f>
        <v>0</v>
      </c>
      <c r="L31" s="117">
        <f>SUM(L32)</f>
        <v>0</v>
      </c>
      <c r="M31" s="312" t="s">
        <v>23</v>
      </c>
      <c r="N31" s="48" t="s">
        <v>23</v>
      </c>
      <c r="O31" s="49" t="s">
        <v>23</v>
      </c>
      <c r="P31" s="332"/>
    </row>
    <row r="32" spans="1:16" ht="36" hidden="1" x14ac:dyDescent="0.25">
      <c r="A32" s="62">
        <v>21379</v>
      </c>
      <c r="B32" s="63" t="s">
        <v>30</v>
      </c>
      <c r="C32" s="64">
        <f t="shared" si="1"/>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x14ac:dyDescent="0.25">
      <c r="A33" s="51">
        <v>21380</v>
      </c>
      <c r="B33" s="45" t="s">
        <v>31</v>
      </c>
      <c r="C33" s="46">
        <f t="shared" si="1"/>
        <v>22581</v>
      </c>
      <c r="D33" s="212" t="s">
        <v>23</v>
      </c>
      <c r="E33" s="409" t="s">
        <v>23</v>
      </c>
      <c r="F33" s="410" t="s">
        <v>23</v>
      </c>
      <c r="G33" s="212" t="s">
        <v>23</v>
      </c>
      <c r="H33" s="246" t="s">
        <v>23</v>
      </c>
      <c r="I33" s="49" t="s">
        <v>23</v>
      </c>
      <c r="J33" s="106">
        <f>SUM(J34:J35)</f>
        <v>22581</v>
      </c>
      <c r="K33" s="50">
        <f>SUM(K34:K35)</f>
        <v>0</v>
      </c>
      <c r="L33" s="117">
        <f>SUM(L34:L35)</f>
        <v>22581</v>
      </c>
      <c r="M33" s="312" t="s">
        <v>23</v>
      </c>
      <c r="N33" s="48" t="s">
        <v>23</v>
      </c>
      <c r="O33" s="49" t="s">
        <v>23</v>
      </c>
      <c r="P33" s="332"/>
    </row>
    <row r="34" spans="1:16" x14ac:dyDescent="0.25">
      <c r="A34" s="33">
        <v>21381</v>
      </c>
      <c r="B34" s="52" t="s">
        <v>306</v>
      </c>
      <c r="C34" s="53">
        <f t="shared" si="1"/>
        <v>22581</v>
      </c>
      <c r="D34" s="213" t="s">
        <v>23</v>
      </c>
      <c r="E34" s="411" t="s">
        <v>23</v>
      </c>
      <c r="F34" s="412" t="s">
        <v>23</v>
      </c>
      <c r="G34" s="213" t="s">
        <v>23</v>
      </c>
      <c r="H34" s="247" t="s">
        <v>23</v>
      </c>
      <c r="I34" s="56" t="s">
        <v>23</v>
      </c>
      <c r="J34" s="256">
        <v>22581</v>
      </c>
      <c r="K34" s="55"/>
      <c r="L34" s="347">
        <f>J34+K34</f>
        <v>22581</v>
      </c>
      <c r="M34" s="313" t="s">
        <v>23</v>
      </c>
      <c r="N34" s="54" t="s">
        <v>23</v>
      </c>
      <c r="O34" s="56" t="s">
        <v>23</v>
      </c>
      <c r="P34" s="333"/>
    </row>
    <row r="35" spans="1:16" ht="24" hidden="1" x14ac:dyDescent="0.25">
      <c r="A35" s="38">
        <v>21383</v>
      </c>
      <c r="B35" s="57" t="s">
        <v>32</v>
      </c>
      <c r="C35" s="58">
        <f t="shared" si="1"/>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hidden="1" customHeight="1" x14ac:dyDescent="0.25">
      <c r="A36" s="51">
        <v>21390</v>
      </c>
      <c r="B36" s="45" t="s">
        <v>307</v>
      </c>
      <c r="C36" s="46">
        <f t="shared" si="1"/>
        <v>0</v>
      </c>
      <c r="D36" s="212" t="s">
        <v>23</v>
      </c>
      <c r="E36" s="409" t="s">
        <v>23</v>
      </c>
      <c r="F36" s="410" t="s">
        <v>23</v>
      </c>
      <c r="G36" s="212" t="s">
        <v>23</v>
      </c>
      <c r="H36" s="246" t="s">
        <v>23</v>
      </c>
      <c r="I36" s="49" t="s">
        <v>23</v>
      </c>
      <c r="J36" s="106">
        <f>SUM(J37:J40)</f>
        <v>0</v>
      </c>
      <c r="K36" s="50">
        <f>SUM(K37:K40)</f>
        <v>0</v>
      </c>
      <c r="L36" s="117">
        <f>SUM(L37:L40)</f>
        <v>0</v>
      </c>
      <c r="M36" s="312" t="s">
        <v>23</v>
      </c>
      <c r="N36" s="48" t="s">
        <v>23</v>
      </c>
      <c r="O36" s="49" t="s">
        <v>23</v>
      </c>
      <c r="P36" s="332"/>
    </row>
    <row r="37" spans="1:16" ht="24" hidden="1" x14ac:dyDescent="0.25">
      <c r="A37" s="33">
        <v>21391</v>
      </c>
      <c r="B37" s="52" t="s">
        <v>33</v>
      </c>
      <c r="C37" s="53">
        <f t="shared" si="1"/>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idden="1" x14ac:dyDescent="0.25">
      <c r="A38" s="38">
        <v>21393</v>
      </c>
      <c r="B38" s="57" t="s">
        <v>34</v>
      </c>
      <c r="C38" s="58">
        <f t="shared" si="1"/>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idden="1" x14ac:dyDescent="0.25">
      <c r="A39" s="38">
        <v>21395</v>
      </c>
      <c r="B39" s="57" t="s">
        <v>35</v>
      </c>
      <c r="C39" s="58">
        <f t="shared" si="1"/>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hidden="1" x14ac:dyDescent="0.25">
      <c r="A40" s="184">
        <v>21399</v>
      </c>
      <c r="B40" s="162" t="s">
        <v>36</v>
      </c>
      <c r="C40" s="163">
        <f t="shared" si="1"/>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SUM(E42)</f>
        <v>0</v>
      </c>
      <c r="F41" s="421">
        <f>SUM(F42)</f>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hidden="1" x14ac:dyDescent="0.25">
      <c r="A43" s="51">
        <v>21490</v>
      </c>
      <c r="B43" s="45" t="s">
        <v>38</v>
      </c>
      <c r="C43" s="68">
        <f>F43+I43+L43</f>
        <v>0</v>
      </c>
      <c r="D43" s="74">
        <f t="shared" ref="D43:L43" si="2">D44</f>
        <v>0</v>
      </c>
      <c r="E43" s="424">
        <f t="shared" si="2"/>
        <v>0</v>
      </c>
      <c r="F43" s="425">
        <f t="shared" si="2"/>
        <v>0</v>
      </c>
      <c r="G43" s="74">
        <f t="shared" si="2"/>
        <v>0</v>
      </c>
      <c r="H43" s="198">
        <f t="shared" si="2"/>
        <v>0</v>
      </c>
      <c r="I43" s="288">
        <f t="shared" si="2"/>
        <v>0</v>
      </c>
      <c r="J43" s="198">
        <f t="shared" si="2"/>
        <v>0</v>
      </c>
      <c r="K43" s="75">
        <f t="shared" si="2"/>
        <v>0</v>
      </c>
      <c r="L43" s="288">
        <f t="shared" si="2"/>
        <v>0</v>
      </c>
      <c r="M43" s="312" t="s">
        <v>23</v>
      </c>
      <c r="N43" s="48" t="s">
        <v>23</v>
      </c>
      <c r="O43" s="49" t="s">
        <v>23</v>
      </c>
      <c r="P43" s="332"/>
    </row>
    <row r="44" spans="1:16" s="21" customFormat="1" ht="24" hidden="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SUM(N46:N47)</f>
        <v>0</v>
      </c>
      <c r="O45" s="288">
        <f>SUM(O46:O47)</f>
        <v>0</v>
      </c>
      <c r="P45" s="338"/>
    </row>
    <row r="46" spans="1:16" ht="24" hidden="1" x14ac:dyDescent="0.25">
      <c r="A46" s="77">
        <v>23410</v>
      </c>
      <c r="B46" s="78" t="s">
        <v>41</v>
      </c>
      <c r="C46" s="82">
        <f>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O47</f>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ref="C50:C113" si="3">F50+I50+L50+O50</f>
        <v>653080</v>
      </c>
      <c r="D50" s="219">
        <f t="shared" ref="D50:O50" si="4">SUM(D51,D283)</f>
        <v>628777</v>
      </c>
      <c r="E50" s="433">
        <f t="shared" si="4"/>
        <v>0</v>
      </c>
      <c r="F50" s="434">
        <f t="shared" si="4"/>
        <v>628777</v>
      </c>
      <c r="G50" s="219">
        <f t="shared" si="4"/>
        <v>0</v>
      </c>
      <c r="H50" s="252">
        <f t="shared" si="4"/>
        <v>0</v>
      </c>
      <c r="I50" s="91">
        <f t="shared" si="4"/>
        <v>0</v>
      </c>
      <c r="J50" s="252">
        <f t="shared" si="4"/>
        <v>22581</v>
      </c>
      <c r="K50" s="90">
        <f t="shared" si="4"/>
        <v>1722</v>
      </c>
      <c r="L50" s="91">
        <f t="shared" si="4"/>
        <v>24303</v>
      </c>
      <c r="M50" s="89">
        <f t="shared" si="4"/>
        <v>0</v>
      </c>
      <c r="N50" s="90">
        <f t="shared" si="4"/>
        <v>0</v>
      </c>
      <c r="O50" s="91">
        <f t="shared" si="4"/>
        <v>0</v>
      </c>
      <c r="P50" s="340"/>
    </row>
    <row r="51" spans="1:16" s="21" customFormat="1" ht="36.75" thickTop="1" x14ac:dyDescent="0.25">
      <c r="A51" s="92"/>
      <c r="B51" s="93" t="s">
        <v>45</v>
      </c>
      <c r="C51" s="94">
        <f t="shared" si="3"/>
        <v>653080</v>
      </c>
      <c r="D51" s="220">
        <f t="shared" ref="D51:O51" si="5">SUM(D52,D194)</f>
        <v>628777</v>
      </c>
      <c r="E51" s="435">
        <f t="shared" si="5"/>
        <v>0</v>
      </c>
      <c r="F51" s="436">
        <f t="shared" si="5"/>
        <v>628777</v>
      </c>
      <c r="G51" s="220">
        <f t="shared" si="5"/>
        <v>0</v>
      </c>
      <c r="H51" s="253">
        <f t="shared" si="5"/>
        <v>0</v>
      </c>
      <c r="I51" s="96">
        <f t="shared" si="5"/>
        <v>0</v>
      </c>
      <c r="J51" s="253">
        <f t="shared" si="5"/>
        <v>22581</v>
      </c>
      <c r="K51" s="95">
        <f t="shared" si="5"/>
        <v>1722</v>
      </c>
      <c r="L51" s="96">
        <f t="shared" si="5"/>
        <v>24303</v>
      </c>
      <c r="M51" s="94">
        <f t="shared" si="5"/>
        <v>0</v>
      </c>
      <c r="N51" s="95">
        <f t="shared" si="5"/>
        <v>0</v>
      </c>
      <c r="O51" s="96">
        <f t="shared" si="5"/>
        <v>0</v>
      </c>
      <c r="P51" s="341"/>
    </row>
    <row r="52" spans="1:16" s="21" customFormat="1" ht="24" x14ac:dyDescent="0.25">
      <c r="A52" s="97"/>
      <c r="B52" s="16" t="s">
        <v>46</v>
      </c>
      <c r="C52" s="98">
        <f t="shared" si="3"/>
        <v>652644</v>
      </c>
      <c r="D52" s="221">
        <f t="shared" ref="D52:O52" si="6">SUM(D53,D75,D173,D187)</f>
        <v>628341</v>
      </c>
      <c r="E52" s="437">
        <f t="shared" si="6"/>
        <v>0</v>
      </c>
      <c r="F52" s="438">
        <f t="shared" si="6"/>
        <v>628341</v>
      </c>
      <c r="G52" s="221">
        <f t="shared" si="6"/>
        <v>0</v>
      </c>
      <c r="H52" s="254">
        <f t="shared" si="6"/>
        <v>0</v>
      </c>
      <c r="I52" s="100">
        <f t="shared" si="6"/>
        <v>0</v>
      </c>
      <c r="J52" s="254">
        <f t="shared" si="6"/>
        <v>22581</v>
      </c>
      <c r="K52" s="99">
        <f t="shared" si="6"/>
        <v>1722</v>
      </c>
      <c r="L52" s="100">
        <f t="shared" si="6"/>
        <v>24303</v>
      </c>
      <c r="M52" s="98">
        <f t="shared" si="6"/>
        <v>0</v>
      </c>
      <c r="N52" s="99">
        <f t="shared" si="6"/>
        <v>0</v>
      </c>
      <c r="O52" s="100">
        <f t="shared" si="6"/>
        <v>0</v>
      </c>
      <c r="P52" s="342"/>
    </row>
    <row r="53" spans="1:16" s="21" customFormat="1" x14ac:dyDescent="0.25">
      <c r="A53" s="101">
        <v>1000</v>
      </c>
      <c r="B53" s="101" t="s">
        <v>47</v>
      </c>
      <c r="C53" s="102">
        <f t="shared" si="3"/>
        <v>617722</v>
      </c>
      <c r="D53" s="222">
        <f t="shared" ref="D53:O53" si="7">SUM(D54,D67)</f>
        <v>617175</v>
      </c>
      <c r="E53" s="439">
        <f t="shared" si="7"/>
        <v>0</v>
      </c>
      <c r="F53" s="440">
        <f t="shared" si="7"/>
        <v>617175</v>
      </c>
      <c r="G53" s="222">
        <f t="shared" si="7"/>
        <v>0</v>
      </c>
      <c r="H53" s="255">
        <f t="shared" si="7"/>
        <v>0</v>
      </c>
      <c r="I53" s="104">
        <f t="shared" si="7"/>
        <v>0</v>
      </c>
      <c r="J53" s="255">
        <f t="shared" si="7"/>
        <v>547</v>
      </c>
      <c r="K53" s="103">
        <f t="shared" si="7"/>
        <v>0</v>
      </c>
      <c r="L53" s="104">
        <f t="shared" si="7"/>
        <v>547</v>
      </c>
      <c r="M53" s="102">
        <f t="shared" si="7"/>
        <v>0</v>
      </c>
      <c r="N53" s="103">
        <f t="shared" si="7"/>
        <v>0</v>
      </c>
      <c r="O53" s="104">
        <f t="shared" si="7"/>
        <v>0</v>
      </c>
      <c r="P53" s="343"/>
    </row>
    <row r="54" spans="1:16" x14ac:dyDescent="0.25">
      <c r="A54" s="45">
        <v>1100</v>
      </c>
      <c r="B54" s="105" t="s">
        <v>48</v>
      </c>
      <c r="C54" s="46">
        <f t="shared" si="3"/>
        <v>469057</v>
      </c>
      <c r="D54" s="223">
        <f t="shared" ref="D54:O54" si="8">SUM(D55,D58,D66)</f>
        <v>469057</v>
      </c>
      <c r="E54" s="441">
        <f t="shared" si="8"/>
        <v>0</v>
      </c>
      <c r="F54" s="408">
        <f t="shared" si="8"/>
        <v>469057</v>
      </c>
      <c r="G54" s="223">
        <f t="shared" si="8"/>
        <v>0</v>
      </c>
      <c r="H54" s="106">
        <f t="shared" si="8"/>
        <v>0</v>
      </c>
      <c r="I54" s="117">
        <f t="shared" si="8"/>
        <v>0</v>
      </c>
      <c r="J54" s="106">
        <f t="shared" si="8"/>
        <v>0</v>
      </c>
      <c r="K54" s="50">
        <f t="shared" si="8"/>
        <v>0</v>
      </c>
      <c r="L54" s="117">
        <f t="shared" si="8"/>
        <v>0</v>
      </c>
      <c r="M54" s="129">
        <f t="shared" si="8"/>
        <v>0</v>
      </c>
      <c r="N54" s="130">
        <f t="shared" si="8"/>
        <v>0</v>
      </c>
      <c r="O54" s="289">
        <f t="shared" si="8"/>
        <v>0</v>
      </c>
      <c r="P54" s="344"/>
    </row>
    <row r="55" spans="1:16" x14ac:dyDescent="0.25">
      <c r="A55" s="107">
        <v>1110</v>
      </c>
      <c r="B55" s="78" t="s">
        <v>49</v>
      </c>
      <c r="C55" s="84">
        <f t="shared" si="3"/>
        <v>413772</v>
      </c>
      <c r="D55" s="131">
        <f t="shared" ref="D55:O55" si="9">SUM(D56:D57)</f>
        <v>413772</v>
      </c>
      <c r="E55" s="442">
        <f t="shared" si="9"/>
        <v>0</v>
      </c>
      <c r="F55" s="443">
        <f t="shared" si="9"/>
        <v>413772</v>
      </c>
      <c r="G55" s="131">
        <f t="shared" si="9"/>
        <v>0</v>
      </c>
      <c r="H55" s="201">
        <f t="shared" si="9"/>
        <v>0</v>
      </c>
      <c r="I55" s="109">
        <f t="shared" si="9"/>
        <v>0</v>
      </c>
      <c r="J55" s="201">
        <f t="shared" si="9"/>
        <v>0</v>
      </c>
      <c r="K55" s="108">
        <f t="shared" si="9"/>
        <v>0</v>
      </c>
      <c r="L55" s="109">
        <f t="shared" si="9"/>
        <v>0</v>
      </c>
      <c r="M55" s="84">
        <f t="shared" si="9"/>
        <v>0</v>
      </c>
      <c r="N55" s="108">
        <f t="shared" si="9"/>
        <v>0</v>
      </c>
      <c r="O55" s="109">
        <f t="shared" si="9"/>
        <v>0</v>
      </c>
      <c r="P55" s="116"/>
    </row>
    <row r="56" spans="1:16" ht="17.25" hidden="1" customHeight="1" x14ac:dyDescent="0.25">
      <c r="A56" s="33">
        <v>1111</v>
      </c>
      <c r="B56" s="52" t="s">
        <v>50</v>
      </c>
      <c r="C56" s="53">
        <f t="shared" si="3"/>
        <v>0</v>
      </c>
      <c r="D56" s="224"/>
      <c r="E56" s="444"/>
      <c r="F56" s="445">
        <f>D56+E56</f>
        <v>0</v>
      </c>
      <c r="G56" s="224"/>
      <c r="H56" s="256"/>
      <c r="I56" s="119">
        <f>G56+H56</f>
        <v>0</v>
      </c>
      <c r="J56" s="256"/>
      <c r="K56" s="55"/>
      <c r="L56" s="119">
        <f>J56+K56</f>
        <v>0</v>
      </c>
      <c r="M56" s="319"/>
      <c r="N56" s="55"/>
      <c r="O56" s="119">
        <f>M56+N56</f>
        <v>0</v>
      </c>
      <c r="P56" s="110"/>
    </row>
    <row r="57" spans="1:16" ht="25.5" customHeight="1" x14ac:dyDescent="0.25">
      <c r="A57" s="38">
        <v>1119</v>
      </c>
      <c r="B57" s="57" t="s">
        <v>51</v>
      </c>
      <c r="C57" s="58">
        <f t="shared" si="3"/>
        <v>413772</v>
      </c>
      <c r="D57" s="225">
        <v>413772</v>
      </c>
      <c r="E57" s="446"/>
      <c r="F57" s="404">
        <f>D57+E57</f>
        <v>413772</v>
      </c>
      <c r="G57" s="225"/>
      <c r="H57" s="257"/>
      <c r="I57" s="114">
        <f>G57+H57</f>
        <v>0</v>
      </c>
      <c r="J57" s="257"/>
      <c r="K57" s="60"/>
      <c r="L57" s="114">
        <f>J57+K57</f>
        <v>0</v>
      </c>
      <c r="M57" s="320"/>
      <c r="N57" s="60"/>
      <c r="O57" s="114">
        <f>M57+N57</f>
        <v>0</v>
      </c>
      <c r="P57" s="362"/>
    </row>
    <row r="58" spans="1:16" x14ac:dyDescent="0.25">
      <c r="A58" s="112">
        <v>1140</v>
      </c>
      <c r="B58" s="57" t="s">
        <v>295</v>
      </c>
      <c r="C58" s="58">
        <f t="shared" si="3"/>
        <v>52183</v>
      </c>
      <c r="D58" s="226">
        <f t="shared" ref="D58:O58" si="10">SUM(D59:D65)</f>
        <v>52183</v>
      </c>
      <c r="E58" s="447">
        <f t="shared" si="10"/>
        <v>0</v>
      </c>
      <c r="F58" s="404">
        <f t="shared" si="10"/>
        <v>52183</v>
      </c>
      <c r="G58" s="226">
        <f t="shared" si="10"/>
        <v>0</v>
      </c>
      <c r="H58" s="120">
        <f t="shared" si="10"/>
        <v>0</v>
      </c>
      <c r="I58" s="114">
        <f t="shared" si="10"/>
        <v>0</v>
      </c>
      <c r="J58" s="120">
        <f t="shared" si="10"/>
        <v>0</v>
      </c>
      <c r="K58" s="113">
        <f t="shared" si="10"/>
        <v>0</v>
      </c>
      <c r="L58" s="114">
        <f t="shared" si="10"/>
        <v>0</v>
      </c>
      <c r="M58" s="58">
        <f t="shared" si="10"/>
        <v>0</v>
      </c>
      <c r="N58" s="113">
        <f t="shared" si="10"/>
        <v>0</v>
      </c>
      <c r="O58" s="114">
        <f t="shared" si="10"/>
        <v>0</v>
      </c>
      <c r="P58" s="111"/>
    </row>
    <row r="59" spans="1:16" x14ac:dyDescent="0.25">
      <c r="A59" s="38">
        <v>1141</v>
      </c>
      <c r="B59" s="57" t="s">
        <v>52</v>
      </c>
      <c r="C59" s="58">
        <f t="shared" si="3"/>
        <v>6161</v>
      </c>
      <c r="D59" s="225">
        <v>6161</v>
      </c>
      <c r="E59" s="446"/>
      <c r="F59" s="404">
        <f t="shared" ref="F59:F66" si="11">D59+E59</f>
        <v>6161</v>
      </c>
      <c r="G59" s="225"/>
      <c r="H59" s="257"/>
      <c r="I59" s="114">
        <f t="shared" ref="I59:I66" si="12">G59+H59</f>
        <v>0</v>
      </c>
      <c r="J59" s="257"/>
      <c r="K59" s="60"/>
      <c r="L59" s="114">
        <f t="shared" ref="L59:L66" si="13">J59+K59</f>
        <v>0</v>
      </c>
      <c r="M59" s="320"/>
      <c r="N59" s="60"/>
      <c r="O59" s="114">
        <f t="shared" ref="O59:O66" si="14">M59+N59</f>
        <v>0</v>
      </c>
      <c r="P59" s="111"/>
    </row>
    <row r="60" spans="1:16" ht="24.75" customHeight="1" x14ac:dyDescent="0.25">
      <c r="A60" s="38">
        <v>1142</v>
      </c>
      <c r="B60" s="57" t="s">
        <v>53</v>
      </c>
      <c r="C60" s="58">
        <f t="shared" si="3"/>
        <v>10207</v>
      </c>
      <c r="D60" s="225">
        <v>10207</v>
      </c>
      <c r="E60" s="446"/>
      <c r="F60" s="404">
        <f t="shared" si="11"/>
        <v>10207</v>
      </c>
      <c r="G60" s="225"/>
      <c r="H60" s="257"/>
      <c r="I60" s="114">
        <f t="shared" si="12"/>
        <v>0</v>
      </c>
      <c r="J60" s="257"/>
      <c r="K60" s="60"/>
      <c r="L60" s="114">
        <f t="shared" si="13"/>
        <v>0</v>
      </c>
      <c r="M60" s="320"/>
      <c r="N60" s="60"/>
      <c r="O60" s="114">
        <f t="shared" si="14"/>
        <v>0</v>
      </c>
      <c r="P60" s="111"/>
    </row>
    <row r="61" spans="1:16" ht="24" hidden="1" x14ac:dyDescent="0.25">
      <c r="A61" s="38">
        <v>1145</v>
      </c>
      <c r="B61" s="57" t="s">
        <v>54</v>
      </c>
      <c r="C61" s="58">
        <f t="shared" si="3"/>
        <v>0</v>
      </c>
      <c r="D61" s="225"/>
      <c r="E61" s="446"/>
      <c r="F61" s="404">
        <f t="shared" si="11"/>
        <v>0</v>
      </c>
      <c r="G61" s="225"/>
      <c r="H61" s="257"/>
      <c r="I61" s="114">
        <f t="shared" si="12"/>
        <v>0</v>
      </c>
      <c r="J61" s="257"/>
      <c r="K61" s="60"/>
      <c r="L61" s="114">
        <f t="shared" si="13"/>
        <v>0</v>
      </c>
      <c r="M61" s="320"/>
      <c r="N61" s="60"/>
      <c r="O61" s="114">
        <f t="shared" si="14"/>
        <v>0</v>
      </c>
      <c r="P61" s="111"/>
    </row>
    <row r="62" spans="1:16" ht="98.25" customHeight="1" x14ac:dyDescent="0.25">
      <c r="A62" s="38">
        <v>1146</v>
      </c>
      <c r="B62" s="57" t="s">
        <v>55</v>
      </c>
      <c r="C62" s="58">
        <f t="shared" si="3"/>
        <v>4326</v>
      </c>
      <c r="D62" s="225">
        <v>4326</v>
      </c>
      <c r="E62" s="446"/>
      <c r="F62" s="404">
        <f t="shared" si="11"/>
        <v>4326</v>
      </c>
      <c r="G62" s="225"/>
      <c r="H62" s="257"/>
      <c r="I62" s="114">
        <f t="shared" si="12"/>
        <v>0</v>
      </c>
      <c r="J62" s="257"/>
      <c r="K62" s="60"/>
      <c r="L62" s="114">
        <f t="shared" si="13"/>
        <v>0</v>
      </c>
      <c r="M62" s="320"/>
      <c r="N62" s="60"/>
      <c r="O62" s="114">
        <f t="shared" si="14"/>
        <v>0</v>
      </c>
      <c r="P62" s="362"/>
    </row>
    <row r="63" spans="1:16" x14ac:dyDescent="0.25">
      <c r="A63" s="38">
        <v>1147</v>
      </c>
      <c r="B63" s="57" t="s">
        <v>56</v>
      </c>
      <c r="C63" s="58">
        <f t="shared" si="3"/>
        <v>8662</v>
      </c>
      <c r="D63" s="225">
        <v>8662</v>
      </c>
      <c r="E63" s="446"/>
      <c r="F63" s="404">
        <f t="shared" si="11"/>
        <v>8662</v>
      </c>
      <c r="G63" s="225"/>
      <c r="H63" s="257"/>
      <c r="I63" s="114">
        <f t="shared" si="12"/>
        <v>0</v>
      </c>
      <c r="J63" s="257"/>
      <c r="K63" s="60"/>
      <c r="L63" s="114">
        <f t="shared" si="13"/>
        <v>0</v>
      </c>
      <c r="M63" s="320"/>
      <c r="N63" s="60"/>
      <c r="O63" s="114">
        <f t="shared" si="14"/>
        <v>0</v>
      </c>
      <c r="P63" s="111"/>
    </row>
    <row r="64" spans="1:16" x14ac:dyDescent="0.25">
      <c r="A64" s="38">
        <v>1148</v>
      </c>
      <c r="B64" s="57" t="s">
        <v>57</v>
      </c>
      <c r="C64" s="58">
        <f t="shared" si="3"/>
        <v>22827</v>
      </c>
      <c r="D64" s="225">
        <v>22827</v>
      </c>
      <c r="E64" s="446"/>
      <c r="F64" s="404">
        <f t="shared" si="11"/>
        <v>22827</v>
      </c>
      <c r="G64" s="225"/>
      <c r="H64" s="257"/>
      <c r="I64" s="114">
        <f t="shared" si="12"/>
        <v>0</v>
      </c>
      <c r="J64" s="257"/>
      <c r="K64" s="60"/>
      <c r="L64" s="114">
        <f t="shared" si="13"/>
        <v>0</v>
      </c>
      <c r="M64" s="320"/>
      <c r="N64" s="60"/>
      <c r="O64" s="114">
        <f t="shared" si="14"/>
        <v>0</v>
      </c>
      <c r="P64" s="111"/>
    </row>
    <row r="65" spans="1:16" ht="24" hidden="1" customHeight="1" x14ac:dyDescent="0.25">
      <c r="A65" s="38">
        <v>1149</v>
      </c>
      <c r="B65" s="57" t="s">
        <v>58</v>
      </c>
      <c r="C65" s="58">
        <f t="shared" si="3"/>
        <v>0</v>
      </c>
      <c r="D65" s="225"/>
      <c r="E65" s="446"/>
      <c r="F65" s="404">
        <f t="shared" si="11"/>
        <v>0</v>
      </c>
      <c r="G65" s="225"/>
      <c r="H65" s="257"/>
      <c r="I65" s="114">
        <f t="shared" si="12"/>
        <v>0</v>
      </c>
      <c r="J65" s="257"/>
      <c r="K65" s="60"/>
      <c r="L65" s="114">
        <f t="shared" si="13"/>
        <v>0</v>
      </c>
      <c r="M65" s="320"/>
      <c r="N65" s="60"/>
      <c r="O65" s="114">
        <f t="shared" si="14"/>
        <v>0</v>
      </c>
      <c r="P65" s="111"/>
    </row>
    <row r="66" spans="1:16" ht="36" x14ac:dyDescent="0.25">
      <c r="A66" s="107">
        <v>1150</v>
      </c>
      <c r="B66" s="78" t="s">
        <v>59</v>
      </c>
      <c r="C66" s="84">
        <f t="shared" si="3"/>
        <v>3102</v>
      </c>
      <c r="D66" s="227">
        <v>3102</v>
      </c>
      <c r="E66" s="448"/>
      <c r="F66" s="443">
        <f t="shared" si="11"/>
        <v>3102</v>
      </c>
      <c r="G66" s="227"/>
      <c r="H66" s="258"/>
      <c r="I66" s="109">
        <f t="shared" si="12"/>
        <v>0</v>
      </c>
      <c r="J66" s="258"/>
      <c r="K66" s="115"/>
      <c r="L66" s="109">
        <f t="shared" si="13"/>
        <v>0</v>
      </c>
      <c r="M66" s="321"/>
      <c r="N66" s="115"/>
      <c r="O66" s="109">
        <f t="shared" si="14"/>
        <v>0</v>
      </c>
      <c r="P66" s="116"/>
    </row>
    <row r="67" spans="1:16" ht="24" x14ac:dyDescent="0.25">
      <c r="A67" s="45">
        <v>1200</v>
      </c>
      <c r="B67" s="105" t="s">
        <v>296</v>
      </c>
      <c r="C67" s="46">
        <f t="shared" si="3"/>
        <v>148665</v>
      </c>
      <c r="D67" s="223">
        <f t="shared" ref="D67:O67" si="15">SUM(D68:D69)</f>
        <v>148118</v>
      </c>
      <c r="E67" s="441">
        <f t="shared" si="15"/>
        <v>0</v>
      </c>
      <c r="F67" s="408">
        <f t="shared" si="15"/>
        <v>148118</v>
      </c>
      <c r="G67" s="223">
        <f t="shared" si="15"/>
        <v>0</v>
      </c>
      <c r="H67" s="106">
        <f t="shared" si="15"/>
        <v>0</v>
      </c>
      <c r="I67" s="117">
        <f t="shared" si="15"/>
        <v>0</v>
      </c>
      <c r="J67" s="106">
        <f t="shared" si="15"/>
        <v>547</v>
      </c>
      <c r="K67" s="50">
        <f t="shared" si="15"/>
        <v>0</v>
      </c>
      <c r="L67" s="117">
        <f t="shared" si="15"/>
        <v>547</v>
      </c>
      <c r="M67" s="46">
        <f t="shared" si="15"/>
        <v>0</v>
      </c>
      <c r="N67" s="50">
        <f t="shared" si="15"/>
        <v>0</v>
      </c>
      <c r="O67" s="117">
        <f t="shared" si="15"/>
        <v>0</v>
      </c>
      <c r="P67" s="122"/>
    </row>
    <row r="68" spans="1:16" ht="24" x14ac:dyDescent="0.25">
      <c r="A68" s="736">
        <v>1210</v>
      </c>
      <c r="B68" s="52" t="s">
        <v>60</v>
      </c>
      <c r="C68" s="53">
        <f t="shared" si="3"/>
        <v>117935</v>
      </c>
      <c r="D68" s="224">
        <v>117935</v>
      </c>
      <c r="E68" s="444"/>
      <c r="F68" s="445">
        <f>D68+E68</f>
        <v>117935</v>
      </c>
      <c r="G68" s="224"/>
      <c r="H68" s="256"/>
      <c r="I68" s="119">
        <f>G68+H68</f>
        <v>0</v>
      </c>
      <c r="J68" s="256"/>
      <c r="K68" s="55"/>
      <c r="L68" s="119">
        <f>J68+K68</f>
        <v>0</v>
      </c>
      <c r="M68" s="319"/>
      <c r="N68" s="55"/>
      <c r="O68" s="119">
        <f>M68+N68</f>
        <v>0</v>
      </c>
      <c r="P68" s="110"/>
    </row>
    <row r="69" spans="1:16" ht="24" x14ac:dyDescent="0.25">
      <c r="A69" s="112">
        <v>1220</v>
      </c>
      <c r="B69" s="57" t="s">
        <v>61</v>
      </c>
      <c r="C69" s="58">
        <f t="shared" si="3"/>
        <v>30730</v>
      </c>
      <c r="D69" s="226">
        <f t="shared" ref="D69:O69" si="16">SUM(D70:D74)</f>
        <v>30183</v>
      </c>
      <c r="E69" s="447">
        <f t="shared" si="16"/>
        <v>0</v>
      </c>
      <c r="F69" s="404">
        <f t="shared" si="16"/>
        <v>30183</v>
      </c>
      <c r="G69" s="226">
        <f t="shared" si="16"/>
        <v>0</v>
      </c>
      <c r="H69" s="120">
        <f t="shared" si="16"/>
        <v>0</v>
      </c>
      <c r="I69" s="114">
        <f t="shared" si="16"/>
        <v>0</v>
      </c>
      <c r="J69" s="120">
        <f t="shared" si="16"/>
        <v>547</v>
      </c>
      <c r="K69" s="113">
        <f t="shared" si="16"/>
        <v>0</v>
      </c>
      <c r="L69" s="114">
        <f t="shared" si="16"/>
        <v>547</v>
      </c>
      <c r="M69" s="58">
        <f t="shared" si="16"/>
        <v>0</v>
      </c>
      <c r="N69" s="113">
        <f t="shared" si="16"/>
        <v>0</v>
      </c>
      <c r="O69" s="114">
        <f t="shared" si="16"/>
        <v>0</v>
      </c>
      <c r="P69" s="111"/>
    </row>
    <row r="70" spans="1:16" ht="48" x14ac:dyDescent="0.25">
      <c r="A70" s="38">
        <v>1221</v>
      </c>
      <c r="B70" s="57" t="s">
        <v>297</v>
      </c>
      <c r="C70" s="58">
        <f t="shared" si="3"/>
        <v>20505</v>
      </c>
      <c r="D70" s="225">
        <v>20505</v>
      </c>
      <c r="E70" s="446"/>
      <c r="F70" s="404">
        <f>D70+E70</f>
        <v>20505</v>
      </c>
      <c r="G70" s="225"/>
      <c r="H70" s="257"/>
      <c r="I70" s="114">
        <f>G70+H70</f>
        <v>0</v>
      </c>
      <c r="J70" s="257"/>
      <c r="K70" s="60"/>
      <c r="L70" s="114">
        <f>J70+K70</f>
        <v>0</v>
      </c>
      <c r="M70" s="320"/>
      <c r="N70" s="60"/>
      <c r="O70" s="114">
        <f>M70+N70</f>
        <v>0</v>
      </c>
      <c r="P70" s="111"/>
    </row>
    <row r="71" spans="1:16" hidden="1" x14ac:dyDescent="0.25">
      <c r="A71" s="38">
        <v>1223</v>
      </c>
      <c r="B71" s="57" t="s">
        <v>62</v>
      </c>
      <c r="C71" s="58">
        <f t="shared" si="3"/>
        <v>0</v>
      </c>
      <c r="D71" s="225"/>
      <c r="E71" s="446"/>
      <c r="F71" s="404">
        <f>D71+E71</f>
        <v>0</v>
      </c>
      <c r="G71" s="225"/>
      <c r="H71" s="257"/>
      <c r="I71" s="114">
        <f>G71+H71</f>
        <v>0</v>
      </c>
      <c r="J71" s="257"/>
      <c r="K71" s="60"/>
      <c r="L71" s="114">
        <f>J71+K71</f>
        <v>0</v>
      </c>
      <c r="M71" s="320"/>
      <c r="N71" s="60"/>
      <c r="O71" s="114">
        <f>M71+N71</f>
        <v>0</v>
      </c>
      <c r="P71" s="111"/>
    </row>
    <row r="72" spans="1:16" hidden="1" x14ac:dyDescent="0.25">
      <c r="A72" s="38">
        <v>1225</v>
      </c>
      <c r="B72" s="57" t="s">
        <v>63</v>
      </c>
      <c r="C72" s="58">
        <f t="shared" si="3"/>
        <v>0</v>
      </c>
      <c r="D72" s="225"/>
      <c r="E72" s="446"/>
      <c r="F72" s="404">
        <f>D72+E72</f>
        <v>0</v>
      </c>
      <c r="G72" s="225"/>
      <c r="H72" s="257"/>
      <c r="I72" s="114">
        <f>G72+H72</f>
        <v>0</v>
      </c>
      <c r="J72" s="257"/>
      <c r="K72" s="60"/>
      <c r="L72" s="114">
        <f>J72+K72</f>
        <v>0</v>
      </c>
      <c r="M72" s="320"/>
      <c r="N72" s="60"/>
      <c r="O72" s="114">
        <f>M72+N72</f>
        <v>0</v>
      </c>
      <c r="P72" s="111"/>
    </row>
    <row r="73" spans="1:16" ht="36" x14ac:dyDescent="0.25">
      <c r="A73" s="38">
        <v>1227</v>
      </c>
      <c r="B73" s="57" t="s">
        <v>64</v>
      </c>
      <c r="C73" s="58">
        <f t="shared" si="3"/>
        <v>9178</v>
      </c>
      <c r="D73" s="225">
        <v>9178</v>
      </c>
      <c r="E73" s="446"/>
      <c r="F73" s="404">
        <f>D73+E73</f>
        <v>9178</v>
      </c>
      <c r="G73" s="225"/>
      <c r="H73" s="257"/>
      <c r="I73" s="114">
        <f>G73+H73</f>
        <v>0</v>
      </c>
      <c r="J73" s="257"/>
      <c r="K73" s="60"/>
      <c r="L73" s="114">
        <f>J73+K73</f>
        <v>0</v>
      </c>
      <c r="M73" s="320"/>
      <c r="N73" s="60"/>
      <c r="O73" s="114">
        <f>M73+N73</f>
        <v>0</v>
      </c>
      <c r="P73" s="111"/>
    </row>
    <row r="74" spans="1:16" ht="48" x14ac:dyDescent="0.25">
      <c r="A74" s="38">
        <v>1228</v>
      </c>
      <c r="B74" s="57" t="s">
        <v>298</v>
      </c>
      <c r="C74" s="58">
        <f t="shared" si="3"/>
        <v>1047</v>
      </c>
      <c r="D74" s="225">
        <v>500</v>
      </c>
      <c r="E74" s="446"/>
      <c r="F74" s="404">
        <f>D74+E74</f>
        <v>500</v>
      </c>
      <c r="G74" s="225"/>
      <c r="H74" s="257"/>
      <c r="I74" s="114">
        <f>G74+H74</f>
        <v>0</v>
      </c>
      <c r="J74" s="257">
        <v>547</v>
      </c>
      <c r="K74" s="60"/>
      <c r="L74" s="114">
        <f>J74+K74</f>
        <v>547</v>
      </c>
      <c r="M74" s="320"/>
      <c r="N74" s="60"/>
      <c r="O74" s="114">
        <f>M74+N74</f>
        <v>0</v>
      </c>
      <c r="P74" s="111"/>
    </row>
    <row r="75" spans="1:16" x14ac:dyDescent="0.25">
      <c r="A75" s="101">
        <v>2000</v>
      </c>
      <c r="B75" s="101" t="s">
        <v>65</v>
      </c>
      <c r="C75" s="102">
        <f t="shared" si="3"/>
        <v>34922</v>
      </c>
      <c r="D75" s="222">
        <f t="shared" ref="D75:O75" si="17">SUM(D76,D83,D130,D164,D165,D172)</f>
        <v>11166</v>
      </c>
      <c r="E75" s="439">
        <f t="shared" si="17"/>
        <v>0</v>
      </c>
      <c r="F75" s="440">
        <f t="shared" si="17"/>
        <v>11166</v>
      </c>
      <c r="G75" s="222">
        <f t="shared" si="17"/>
        <v>0</v>
      </c>
      <c r="H75" s="255">
        <f t="shared" si="17"/>
        <v>0</v>
      </c>
      <c r="I75" s="104">
        <f t="shared" si="17"/>
        <v>0</v>
      </c>
      <c r="J75" s="255">
        <f t="shared" si="17"/>
        <v>22034</v>
      </c>
      <c r="K75" s="103">
        <f t="shared" si="17"/>
        <v>1722</v>
      </c>
      <c r="L75" s="104">
        <f t="shared" si="17"/>
        <v>23756</v>
      </c>
      <c r="M75" s="102">
        <f t="shared" si="17"/>
        <v>0</v>
      </c>
      <c r="N75" s="103">
        <f t="shared" si="17"/>
        <v>0</v>
      </c>
      <c r="O75" s="104">
        <f t="shared" si="17"/>
        <v>0</v>
      </c>
      <c r="P75" s="343"/>
    </row>
    <row r="76" spans="1:16" ht="24" hidden="1" x14ac:dyDescent="0.25">
      <c r="A76" s="45">
        <v>2100</v>
      </c>
      <c r="B76" s="105" t="s">
        <v>66</v>
      </c>
      <c r="C76" s="46">
        <f t="shared" si="3"/>
        <v>0</v>
      </c>
      <c r="D76" s="223">
        <f t="shared" ref="D76:O76" si="18">SUM(D77,D80)</f>
        <v>0</v>
      </c>
      <c r="E76" s="441">
        <f t="shared" si="18"/>
        <v>0</v>
      </c>
      <c r="F76" s="408">
        <f t="shared" si="18"/>
        <v>0</v>
      </c>
      <c r="G76" s="223">
        <f t="shared" si="18"/>
        <v>0</v>
      </c>
      <c r="H76" s="106">
        <f t="shared" si="18"/>
        <v>0</v>
      </c>
      <c r="I76" s="117">
        <f t="shared" si="18"/>
        <v>0</v>
      </c>
      <c r="J76" s="106">
        <f t="shared" si="18"/>
        <v>0</v>
      </c>
      <c r="K76" s="50">
        <f t="shared" si="18"/>
        <v>0</v>
      </c>
      <c r="L76" s="117">
        <f t="shared" si="18"/>
        <v>0</v>
      </c>
      <c r="M76" s="46">
        <f t="shared" si="18"/>
        <v>0</v>
      </c>
      <c r="N76" s="50">
        <f t="shared" si="18"/>
        <v>0</v>
      </c>
      <c r="O76" s="117">
        <f t="shared" si="18"/>
        <v>0</v>
      </c>
      <c r="P76" s="122"/>
    </row>
    <row r="77" spans="1:16" ht="24" hidden="1" x14ac:dyDescent="0.25">
      <c r="A77" s="736">
        <v>2110</v>
      </c>
      <c r="B77" s="52" t="s">
        <v>67</v>
      </c>
      <c r="C77" s="53">
        <f t="shared" si="3"/>
        <v>0</v>
      </c>
      <c r="D77" s="228">
        <f t="shared" ref="D77:O77" si="19">SUM(D78:D79)</f>
        <v>0</v>
      </c>
      <c r="E77" s="449">
        <f t="shared" si="19"/>
        <v>0</v>
      </c>
      <c r="F77" s="445">
        <f t="shared" si="19"/>
        <v>0</v>
      </c>
      <c r="G77" s="228">
        <f t="shared" si="19"/>
        <v>0</v>
      </c>
      <c r="H77" s="259">
        <f t="shared" si="19"/>
        <v>0</v>
      </c>
      <c r="I77" s="119">
        <f t="shared" si="19"/>
        <v>0</v>
      </c>
      <c r="J77" s="259">
        <f t="shared" si="19"/>
        <v>0</v>
      </c>
      <c r="K77" s="118">
        <f t="shared" si="19"/>
        <v>0</v>
      </c>
      <c r="L77" s="119">
        <f t="shared" si="19"/>
        <v>0</v>
      </c>
      <c r="M77" s="53">
        <f t="shared" si="19"/>
        <v>0</v>
      </c>
      <c r="N77" s="118">
        <f t="shared" si="19"/>
        <v>0</v>
      </c>
      <c r="O77" s="119">
        <f t="shared" si="19"/>
        <v>0</v>
      </c>
      <c r="P77" s="110"/>
    </row>
    <row r="78" spans="1:16" hidden="1" x14ac:dyDescent="0.25">
      <c r="A78" s="38">
        <v>2111</v>
      </c>
      <c r="B78" s="57" t="s">
        <v>68</v>
      </c>
      <c r="C78" s="58">
        <f t="shared" si="3"/>
        <v>0</v>
      </c>
      <c r="D78" s="225"/>
      <c r="E78" s="446"/>
      <c r="F78" s="404">
        <f>D78+E78</f>
        <v>0</v>
      </c>
      <c r="G78" s="225"/>
      <c r="H78" s="257"/>
      <c r="I78" s="114">
        <f>G78+H78</f>
        <v>0</v>
      </c>
      <c r="J78" s="257"/>
      <c r="K78" s="60"/>
      <c r="L78" s="114">
        <f>J78+K78</f>
        <v>0</v>
      </c>
      <c r="M78" s="320"/>
      <c r="N78" s="60"/>
      <c r="O78" s="114">
        <f>M78+N78</f>
        <v>0</v>
      </c>
      <c r="P78" s="111"/>
    </row>
    <row r="79" spans="1:16" ht="24" hidden="1" x14ac:dyDescent="0.25">
      <c r="A79" s="38">
        <v>2112</v>
      </c>
      <c r="B79" s="57" t="s">
        <v>69</v>
      </c>
      <c r="C79" s="58">
        <f t="shared" si="3"/>
        <v>0</v>
      </c>
      <c r="D79" s="225"/>
      <c r="E79" s="446"/>
      <c r="F79" s="404">
        <f>D79+E79</f>
        <v>0</v>
      </c>
      <c r="G79" s="225"/>
      <c r="H79" s="257"/>
      <c r="I79" s="114">
        <f>G79+H79</f>
        <v>0</v>
      </c>
      <c r="J79" s="257"/>
      <c r="K79" s="60"/>
      <c r="L79" s="114">
        <f>J79+K79</f>
        <v>0</v>
      </c>
      <c r="M79" s="320"/>
      <c r="N79" s="60"/>
      <c r="O79" s="114">
        <f>M79+N79</f>
        <v>0</v>
      </c>
      <c r="P79" s="111"/>
    </row>
    <row r="80" spans="1:16" ht="24" hidden="1" x14ac:dyDescent="0.25">
      <c r="A80" s="112">
        <v>2120</v>
      </c>
      <c r="B80" s="57" t="s">
        <v>70</v>
      </c>
      <c r="C80" s="58">
        <f t="shared" si="3"/>
        <v>0</v>
      </c>
      <c r="D80" s="226">
        <f t="shared" ref="D80:O80" si="20">SUM(D81:D82)</f>
        <v>0</v>
      </c>
      <c r="E80" s="447">
        <f t="shared" si="20"/>
        <v>0</v>
      </c>
      <c r="F80" s="404">
        <f t="shared" si="20"/>
        <v>0</v>
      </c>
      <c r="G80" s="226">
        <f t="shared" si="20"/>
        <v>0</v>
      </c>
      <c r="H80" s="120">
        <f t="shared" si="20"/>
        <v>0</v>
      </c>
      <c r="I80" s="114">
        <f t="shared" si="20"/>
        <v>0</v>
      </c>
      <c r="J80" s="120">
        <f t="shared" si="20"/>
        <v>0</v>
      </c>
      <c r="K80" s="113">
        <f t="shared" si="20"/>
        <v>0</v>
      </c>
      <c r="L80" s="114">
        <f t="shared" si="20"/>
        <v>0</v>
      </c>
      <c r="M80" s="58">
        <f t="shared" si="20"/>
        <v>0</v>
      </c>
      <c r="N80" s="113">
        <f t="shared" si="20"/>
        <v>0</v>
      </c>
      <c r="O80" s="114">
        <f t="shared" si="20"/>
        <v>0</v>
      </c>
      <c r="P80" s="111"/>
    </row>
    <row r="81" spans="1:16" hidden="1" x14ac:dyDescent="0.25">
      <c r="A81" s="38">
        <v>2121</v>
      </c>
      <c r="B81" s="57" t="s">
        <v>68</v>
      </c>
      <c r="C81" s="58">
        <f t="shared" si="3"/>
        <v>0</v>
      </c>
      <c r="D81" s="225"/>
      <c r="E81" s="446"/>
      <c r="F81" s="404">
        <f>D81+E81</f>
        <v>0</v>
      </c>
      <c r="G81" s="225"/>
      <c r="H81" s="257"/>
      <c r="I81" s="114">
        <f>G81+H81</f>
        <v>0</v>
      </c>
      <c r="J81" s="257"/>
      <c r="K81" s="60"/>
      <c r="L81" s="114">
        <f>J81+K81</f>
        <v>0</v>
      </c>
      <c r="M81" s="320"/>
      <c r="N81" s="60"/>
      <c r="O81" s="114">
        <f>M81+N81</f>
        <v>0</v>
      </c>
      <c r="P81" s="111"/>
    </row>
    <row r="82" spans="1:16" ht="24" hidden="1" x14ac:dyDescent="0.25">
      <c r="A82" s="38">
        <v>2122</v>
      </c>
      <c r="B82" s="57" t="s">
        <v>69</v>
      </c>
      <c r="C82" s="58">
        <f t="shared" si="3"/>
        <v>0</v>
      </c>
      <c r="D82" s="225"/>
      <c r="E82" s="446"/>
      <c r="F82" s="404">
        <f>D82+E82</f>
        <v>0</v>
      </c>
      <c r="G82" s="225"/>
      <c r="H82" s="257"/>
      <c r="I82" s="114">
        <f>G82+H82</f>
        <v>0</v>
      </c>
      <c r="J82" s="257"/>
      <c r="K82" s="60"/>
      <c r="L82" s="114">
        <f>J82+K82</f>
        <v>0</v>
      </c>
      <c r="M82" s="320"/>
      <c r="N82" s="60"/>
      <c r="O82" s="114">
        <f>M82+N82</f>
        <v>0</v>
      </c>
      <c r="P82" s="111"/>
    </row>
    <row r="83" spans="1:16" x14ac:dyDescent="0.25">
      <c r="A83" s="45">
        <v>2200</v>
      </c>
      <c r="B83" s="105" t="s">
        <v>71</v>
      </c>
      <c r="C83" s="46">
        <f t="shared" si="3"/>
        <v>10385</v>
      </c>
      <c r="D83" s="223">
        <f t="shared" ref="D83:O83" si="21">SUM(D84,D89,D95,D103,D112,D116,D122,D128)</f>
        <v>7970</v>
      </c>
      <c r="E83" s="441">
        <f t="shared" si="21"/>
        <v>0</v>
      </c>
      <c r="F83" s="408">
        <f t="shared" si="21"/>
        <v>7970</v>
      </c>
      <c r="G83" s="223">
        <f t="shared" si="21"/>
        <v>0</v>
      </c>
      <c r="H83" s="106">
        <f t="shared" si="21"/>
        <v>0</v>
      </c>
      <c r="I83" s="117">
        <f t="shared" si="21"/>
        <v>0</v>
      </c>
      <c r="J83" s="106">
        <f t="shared" si="21"/>
        <v>2411</v>
      </c>
      <c r="K83" s="50">
        <f t="shared" si="21"/>
        <v>4</v>
      </c>
      <c r="L83" s="117">
        <f t="shared" si="21"/>
        <v>2415</v>
      </c>
      <c r="M83" s="163">
        <f t="shared" si="21"/>
        <v>0</v>
      </c>
      <c r="N83" s="164">
        <f t="shared" si="21"/>
        <v>0</v>
      </c>
      <c r="O83" s="165">
        <f t="shared" si="21"/>
        <v>0</v>
      </c>
      <c r="P83" s="383"/>
    </row>
    <row r="84" spans="1:16" ht="24" x14ac:dyDescent="0.25">
      <c r="A84" s="107">
        <v>2210</v>
      </c>
      <c r="B84" s="78" t="s">
        <v>72</v>
      </c>
      <c r="C84" s="84">
        <f t="shared" si="3"/>
        <v>4564</v>
      </c>
      <c r="D84" s="131">
        <f t="shared" ref="D84:O84" si="22">SUM(D85:D88)</f>
        <v>3395</v>
      </c>
      <c r="E84" s="442">
        <f t="shared" si="22"/>
        <v>0</v>
      </c>
      <c r="F84" s="443">
        <f t="shared" si="22"/>
        <v>3395</v>
      </c>
      <c r="G84" s="131">
        <f t="shared" si="22"/>
        <v>0</v>
      </c>
      <c r="H84" s="201">
        <f t="shared" si="22"/>
        <v>0</v>
      </c>
      <c r="I84" s="109">
        <f t="shared" si="22"/>
        <v>0</v>
      </c>
      <c r="J84" s="201">
        <f t="shared" si="22"/>
        <v>1169</v>
      </c>
      <c r="K84" s="108">
        <f t="shared" si="22"/>
        <v>0</v>
      </c>
      <c r="L84" s="109">
        <f t="shared" si="22"/>
        <v>1169</v>
      </c>
      <c r="M84" s="84">
        <f t="shared" si="22"/>
        <v>0</v>
      </c>
      <c r="N84" s="108">
        <f t="shared" si="22"/>
        <v>0</v>
      </c>
      <c r="O84" s="109">
        <f t="shared" si="22"/>
        <v>0</v>
      </c>
      <c r="P84" s="116"/>
    </row>
    <row r="85" spans="1:16" ht="24" hidden="1" x14ac:dyDescent="0.25">
      <c r="A85" s="33">
        <v>2211</v>
      </c>
      <c r="B85" s="52" t="s">
        <v>73</v>
      </c>
      <c r="C85" s="53">
        <f t="shared" si="3"/>
        <v>0</v>
      </c>
      <c r="D85" s="224"/>
      <c r="E85" s="444"/>
      <c r="F85" s="445">
        <f>D85+E85</f>
        <v>0</v>
      </c>
      <c r="G85" s="224"/>
      <c r="H85" s="256"/>
      <c r="I85" s="119">
        <f>G85+H85</f>
        <v>0</v>
      </c>
      <c r="J85" s="256"/>
      <c r="K85" s="55"/>
      <c r="L85" s="119">
        <f>J85+K85</f>
        <v>0</v>
      </c>
      <c r="M85" s="319"/>
      <c r="N85" s="55"/>
      <c r="O85" s="119">
        <f>M85+N85</f>
        <v>0</v>
      </c>
      <c r="P85" s="110"/>
    </row>
    <row r="86" spans="1:16" ht="36" x14ac:dyDescent="0.25">
      <c r="A86" s="38">
        <v>2212</v>
      </c>
      <c r="B86" s="57" t="s">
        <v>74</v>
      </c>
      <c r="C86" s="58">
        <f t="shared" si="3"/>
        <v>3874</v>
      </c>
      <c r="D86" s="225">
        <v>3155</v>
      </c>
      <c r="E86" s="446"/>
      <c r="F86" s="404">
        <f>D86+E86</f>
        <v>3155</v>
      </c>
      <c r="G86" s="225"/>
      <c r="H86" s="257"/>
      <c r="I86" s="114">
        <f>G86+H86</f>
        <v>0</v>
      </c>
      <c r="J86" s="257">
        <v>719</v>
      </c>
      <c r="K86" s="60"/>
      <c r="L86" s="114">
        <f>J86+K86</f>
        <v>719</v>
      </c>
      <c r="M86" s="320"/>
      <c r="N86" s="60"/>
      <c r="O86" s="114">
        <f>M86+N86</f>
        <v>0</v>
      </c>
      <c r="P86" s="111"/>
    </row>
    <row r="87" spans="1:16" ht="24" x14ac:dyDescent="0.25">
      <c r="A87" s="38">
        <v>2214</v>
      </c>
      <c r="B87" s="57" t="s">
        <v>75</v>
      </c>
      <c r="C87" s="58">
        <f t="shared" si="3"/>
        <v>450</v>
      </c>
      <c r="D87" s="225">
        <v>240</v>
      </c>
      <c r="E87" s="446"/>
      <c r="F87" s="404">
        <f>D87+E87</f>
        <v>240</v>
      </c>
      <c r="G87" s="225"/>
      <c r="H87" s="257"/>
      <c r="I87" s="114">
        <f>G87+H87</f>
        <v>0</v>
      </c>
      <c r="J87" s="257">
        <v>210</v>
      </c>
      <c r="K87" s="60"/>
      <c r="L87" s="114">
        <f>J87+K87</f>
        <v>210</v>
      </c>
      <c r="M87" s="320"/>
      <c r="N87" s="60"/>
      <c r="O87" s="114">
        <f>M87+N87</f>
        <v>0</v>
      </c>
      <c r="P87" s="111"/>
    </row>
    <row r="88" spans="1:16" x14ac:dyDescent="0.25">
      <c r="A88" s="38">
        <v>2219</v>
      </c>
      <c r="B88" s="57" t="s">
        <v>76</v>
      </c>
      <c r="C88" s="58">
        <f t="shared" si="3"/>
        <v>240</v>
      </c>
      <c r="D88" s="225"/>
      <c r="E88" s="446"/>
      <c r="F88" s="404">
        <f>D88+E88</f>
        <v>0</v>
      </c>
      <c r="G88" s="225"/>
      <c r="H88" s="257"/>
      <c r="I88" s="114">
        <f>G88+H88</f>
        <v>0</v>
      </c>
      <c r="J88" s="257">
        <v>240</v>
      </c>
      <c r="K88" s="60"/>
      <c r="L88" s="114">
        <f>J88+K88</f>
        <v>240</v>
      </c>
      <c r="M88" s="320"/>
      <c r="N88" s="60"/>
      <c r="O88" s="114">
        <f>M88+N88</f>
        <v>0</v>
      </c>
      <c r="P88" s="111"/>
    </row>
    <row r="89" spans="1:16" ht="24" x14ac:dyDescent="0.25">
      <c r="A89" s="112">
        <v>2220</v>
      </c>
      <c r="B89" s="57" t="s">
        <v>77</v>
      </c>
      <c r="C89" s="58">
        <f t="shared" si="3"/>
        <v>3751</v>
      </c>
      <c r="D89" s="226">
        <f t="shared" ref="D89:O89" si="23">SUM(D90:D94)</f>
        <v>3751</v>
      </c>
      <c r="E89" s="447">
        <f t="shared" si="23"/>
        <v>0</v>
      </c>
      <c r="F89" s="404">
        <f t="shared" si="23"/>
        <v>3751</v>
      </c>
      <c r="G89" s="226">
        <f t="shared" si="23"/>
        <v>0</v>
      </c>
      <c r="H89" s="120">
        <f t="shared" si="23"/>
        <v>0</v>
      </c>
      <c r="I89" s="114">
        <f t="shared" si="23"/>
        <v>0</v>
      </c>
      <c r="J89" s="120">
        <f t="shared" si="23"/>
        <v>0</v>
      </c>
      <c r="K89" s="113">
        <f t="shared" si="23"/>
        <v>0</v>
      </c>
      <c r="L89" s="114">
        <f t="shared" si="23"/>
        <v>0</v>
      </c>
      <c r="M89" s="58">
        <f t="shared" si="23"/>
        <v>0</v>
      </c>
      <c r="N89" s="113">
        <f t="shared" si="23"/>
        <v>0</v>
      </c>
      <c r="O89" s="114">
        <f t="shared" si="23"/>
        <v>0</v>
      </c>
      <c r="P89" s="111"/>
    </row>
    <row r="90" spans="1:16" ht="24" x14ac:dyDescent="0.25">
      <c r="A90" s="38">
        <v>2221</v>
      </c>
      <c r="B90" s="57" t="s">
        <v>289</v>
      </c>
      <c r="C90" s="58">
        <f t="shared" si="3"/>
        <v>2117</v>
      </c>
      <c r="D90" s="225">
        <v>2117</v>
      </c>
      <c r="E90" s="446"/>
      <c r="F90" s="404">
        <f>D90+E90</f>
        <v>2117</v>
      </c>
      <c r="G90" s="225"/>
      <c r="H90" s="257"/>
      <c r="I90" s="114">
        <f>G90+H90</f>
        <v>0</v>
      </c>
      <c r="J90" s="257"/>
      <c r="K90" s="60"/>
      <c r="L90" s="114">
        <f>J90+K90</f>
        <v>0</v>
      </c>
      <c r="M90" s="320"/>
      <c r="N90" s="60"/>
      <c r="O90" s="114">
        <f>M90+N90</f>
        <v>0</v>
      </c>
      <c r="P90" s="111"/>
    </row>
    <row r="91" spans="1:16" x14ac:dyDescent="0.25">
      <c r="A91" s="38">
        <v>2222</v>
      </c>
      <c r="B91" s="57" t="s">
        <v>78</v>
      </c>
      <c r="C91" s="58">
        <f t="shared" si="3"/>
        <v>175</v>
      </c>
      <c r="D91" s="225">
        <v>175</v>
      </c>
      <c r="E91" s="446"/>
      <c r="F91" s="404">
        <f>D91+E91</f>
        <v>175</v>
      </c>
      <c r="G91" s="225"/>
      <c r="H91" s="257"/>
      <c r="I91" s="114">
        <f>G91+H91</f>
        <v>0</v>
      </c>
      <c r="J91" s="257"/>
      <c r="K91" s="60"/>
      <c r="L91" s="114">
        <f>J91+K91</f>
        <v>0</v>
      </c>
      <c r="M91" s="320"/>
      <c r="N91" s="60"/>
      <c r="O91" s="114">
        <f>M91+N91</f>
        <v>0</v>
      </c>
      <c r="P91" s="111"/>
    </row>
    <row r="92" spans="1:16" x14ac:dyDescent="0.25">
      <c r="A92" s="38">
        <v>2223</v>
      </c>
      <c r="B92" s="57" t="s">
        <v>79</v>
      </c>
      <c r="C92" s="58">
        <f t="shared" si="3"/>
        <v>1313</v>
      </c>
      <c r="D92" s="225">
        <v>1313</v>
      </c>
      <c r="E92" s="446"/>
      <c r="F92" s="404">
        <f>D92+E92</f>
        <v>1313</v>
      </c>
      <c r="G92" s="225"/>
      <c r="H92" s="257"/>
      <c r="I92" s="114">
        <f>G92+H92</f>
        <v>0</v>
      </c>
      <c r="J92" s="257"/>
      <c r="K92" s="60"/>
      <c r="L92" s="114">
        <f>J92+K92</f>
        <v>0</v>
      </c>
      <c r="M92" s="320"/>
      <c r="N92" s="60"/>
      <c r="O92" s="114">
        <f>M92+N92</f>
        <v>0</v>
      </c>
      <c r="P92" s="111"/>
    </row>
    <row r="93" spans="1:16" ht="48" x14ac:dyDescent="0.25">
      <c r="A93" s="38">
        <v>2224</v>
      </c>
      <c r="B93" s="57" t="s">
        <v>299</v>
      </c>
      <c r="C93" s="58">
        <f t="shared" si="3"/>
        <v>146</v>
      </c>
      <c r="D93" s="225">
        <v>146</v>
      </c>
      <c r="E93" s="446"/>
      <c r="F93" s="404">
        <f>D93+E93</f>
        <v>146</v>
      </c>
      <c r="G93" s="225"/>
      <c r="H93" s="257"/>
      <c r="I93" s="114">
        <f>G93+H93</f>
        <v>0</v>
      </c>
      <c r="J93" s="257"/>
      <c r="K93" s="60"/>
      <c r="L93" s="114">
        <f>J93+K93</f>
        <v>0</v>
      </c>
      <c r="M93" s="320"/>
      <c r="N93" s="60"/>
      <c r="O93" s="114">
        <f>M93+N93</f>
        <v>0</v>
      </c>
      <c r="P93" s="111"/>
    </row>
    <row r="94" spans="1:16" ht="24" hidden="1" x14ac:dyDescent="0.25">
      <c r="A94" s="38">
        <v>2229</v>
      </c>
      <c r="B94" s="57" t="s">
        <v>80</v>
      </c>
      <c r="C94" s="58">
        <f t="shared" si="3"/>
        <v>0</v>
      </c>
      <c r="D94" s="225"/>
      <c r="E94" s="446"/>
      <c r="F94" s="404">
        <f>D94+E94</f>
        <v>0</v>
      </c>
      <c r="G94" s="225"/>
      <c r="H94" s="257"/>
      <c r="I94" s="114">
        <f>G94+H94</f>
        <v>0</v>
      </c>
      <c r="J94" s="257"/>
      <c r="K94" s="60"/>
      <c r="L94" s="114">
        <f>J94+K94</f>
        <v>0</v>
      </c>
      <c r="M94" s="320"/>
      <c r="N94" s="60"/>
      <c r="O94" s="114">
        <f>M94+N94</f>
        <v>0</v>
      </c>
      <c r="P94" s="111"/>
    </row>
    <row r="95" spans="1:16" ht="36" x14ac:dyDescent="0.25">
      <c r="A95" s="112">
        <v>2230</v>
      </c>
      <c r="B95" s="57" t="s">
        <v>81</v>
      </c>
      <c r="C95" s="58">
        <f t="shared" si="3"/>
        <v>1416</v>
      </c>
      <c r="D95" s="226">
        <f t="shared" ref="D95:O95" si="24">SUM(D96:D102)</f>
        <v>335</v>
      </c>
      <c r="E95" s="447">
        <f t="shared" si="24"/>
        <v>0</v>
      </c>
      <c r="F95" s="404">
        <f t="shared" si="24"/>
        <v>335</v>
      </c>
      <c r="G95" s="226">
        <f t="shared" si="24"/>
        <v>0</v>
      </c>
      <c r="H95" s="120">
        <f t="shared" si="24"/>
        <v>0</v>
      </c>
      <c r="I95" s="114">
        <f t="shared" si="24"/>
        <v>0</v>
      </c>
      <c r="J95" s="120">
        <f t="shared" si="24"/>
        <v>1081</v>
      </c>
      <c r="K95" s="113">
        <f t="shared" si="24"/>
        <v>0</v>
      </c>
      <c r="L95" s="114">
        <f t="shared" si="24"/>
        <v>1081</v>
      </c>
      <c r="M95" s="58">
        <f t="shared" si="24"/>
        <v>0</v>
      </c>
      <c r="N95" s="113">
        <f t="shared" si="24"/>
        <v>0</v>
      </c>
      <c r="O95" s="114">
        <f t="shared" si="24"/>
        <v>0</v>
      </c>
      <c r="P95" s="111"/>
    </row>
    <row r="96" spans="1:16" ht="24" hidden="1" x14ac:dyDescent="0.25">
      <c r="A96" s="38">
        <v>2231</v>
      </c>
      <c r="B96" s="57" t="s">
        <v>82</v>
      </c>
      <c r="C96" s="58">
        <f t="shared" si="3"/>
        <v>0</v>
      </c>
      <c r="D96" s="225"/>
      <c r="E96" s="446"/>
      <c r="F96" s="404">
        <f t="shared" ref="F96:F102" si="25">D96+E96</f>
        <v>0</v>
      </c>
      <c r="G96" s="225"/>
      <c r="H96" s="257"/>
      <c r="I96" s="114">
        <f t="shared" ref="I96:I102" si="26">G96+H96</f>
        <v>0</v>
      </c>
      <c r="J96" s="257"/>
      <c r="K96" s="60"/>
      <c r="L96" s="114">
        <f t="shared" ref="L96:L102" si="27">J96+K96</f>
        <v>0</v>
      </c>
      <c r="M96" s="320"/>
      <c r="N96" s="60"/>
      <c r="O96" s="114">
        <f t="shared" ref="O96:O102" si="28">M96+N96</f>
        <v>0</v>
      </c>
      <c r="P96" s="111"/>
    </row>
    <row r="97" spans="1:16" ht="24.75" hidden="1" customHeight="1" x14ac:dyDescent="0.25">
      <c r="A97" s="38">
        <v>2232</v>
      </c>
      <c r="B97" s="57" t="s">
        <v>83</v>
      </c>
      <c r="C97" s="58">
        <f t="shared" si="3"/>
        <v>0</v>
      </c>
      <c r="D97" s="225"/>
      <c r="E97" s="446"/>
      <c r="F97" s="404">
        <f t="shared" si="25"/>
        <v>0</v>
      </c>
      <c r="G97" s="225"/>
      <c r="H97" s="257"/>
      <c r="I97" s="114">
        <f t="shared" si="26"/>
        <v>0</v>
      </c>
      <c r="J97" s="257"/>
      <c r="K97" s="60"/>
      <c r="L97" s="114">
        <f t="shared" si="27"/>
        <v>0</v>
      </c>
      <c r="M97" s="320"/>
      <c r="N97" s="60"/>
      <c r="O97" s="114">
        <f t="shared" si="28"/>
        <v>0</v>
      </c>
      <c r="P97" s="111"/>
    </row>
    <row r="98" spans="1:16" ht="24" hidden="1" x14ac:dyDescent="0.25">
      <c r="A98" s="33">
        <v>2233</v>
      </c>
      <c r="B98" s="52" t="s">
        <v>84</v>
      </c>
      <c r="C98" s="53">
        <f t="shared" si="3"/>
        <v>0</v>
      </c>
      <c r="D98" s="224"/>
      <c r="E98" s="444"/>
      <c r="F98" s="445">
        <f t="shared" si="25"/>
        <v>0</v>
      </c>
      <c r="G98" s="224"/>
      <c r="H98" s="256"/>
      <c r="I98" s="119">
        <f t="shared" si="26"/>
        <v>0</v>
      </c>
      <c r="J98" s="256"/>
      <c r="K98" s="55"/>
      <c r="L98" s="119">
        <f t="shared" si="27"/>
        <v>0</v>
      </c>
      <c r="M98" s="319"/>
      <c r="N98" s="55"/>
      <c r="O98" s="119">
        <f t="shared" si="28"/>
        <v>0</v>
      </c>
      <c r="P98" s="110"/>
    </row>
    <row r="99" spans="1:16" ht="36" hidden="1" x14ac:dyDescent="0.25">
      <c r="A99" s="38">
        <v>2234</v>
      </c>
      <c r="B99" s="57" t="s">
        <v>85</v>
      </c>
      <c r="C99" s="58">
        <f t="shared" si="3"/>
        <v>0</v>
      </c>
      <c r="D99" s="225"/>
      <c r="E99" s="446"/>
      <c r="F99" s="404">
        <f t="shared" si="25"/>
        <v>0</v>
      </c>
      <c r="G99" s="225"/>
      <c r="H99" s="257"/>
      <c r="I99" s="114">
        <f t="shared" si="26"/>
        <v>0</v>
      </c>
      <c r="J99" s="257"/>
      <c r="K99" s="60"/>
      <c r="L99" s="114">
        <f t="shared" si="27"/>
        <v>0</v>
      </c>
      <c r="M99" s="320"/>
      <c r="N99" s="60"/>
      <c r="O99" s="114">
        <f t="shared" si="28"/>
        <v>0</v>
      </c>
      <c r="P99" s="111"/>
    </row>
    <row r="100" spans="1:16" ht="24" hidden="1" x14ac:dyDescent="0.25">
      <c r="A100" s="38">
        <v>2235</v>
      </c>
      <c r="B100" s="57" t="s">
        <v>86</v>
      </c>
      <c r="C100" s="58">
        <f t="shared" si="3"/>
        <v>0</v>
      </c>
      <c r="D100" s="225"/>
      <c r="E100" s="446"/>
      <c r="F100" s="404">
        <f t="shared" si="25"/>
        <v>0</v>
      </c>
      <c r="G100" s="225"/>
      <c r="H100" s="257"/>
      <c r="I100" s="114">
        <f t="shared" si="26"/>
        <v>0</v>
      </c>
      <c r="J100" s="257">
        <v>0</v>
      </c>
      <c r="K100" s="60"/>
      <c r="L100" s="114">
        <f t="shared" si="27"/>
        <v>0</v>
      </c>
      <c r="M100" s="320"/>
      <c r="N100" s="60"/>
      <c r="O100" s="114">
        <f t="shared" si="28"/>
        <v>0</v>
      </c>
      <c r="P100" s="111"/>
    </row>
    <row r="101" spans="1:16" x14ac:dyDescent="0.25">
      <c r="A101" s="38">
        <v>2236</v>
      </c>
      <c r="B101" s="57" t="s">
        <v>87</v>
      </c>
      <c r="C101" s="58">
        <f t="shared" si="3"/>
        <v>585</v>
      </c>
      <c r="D101" s="225">
        <v>119</v>
      </c>
      <c r="E101" s="446"/>
      <c r="F101" s="404">
        <f t="shared" si="25"/>
        <v>119</v>
      </c>
      <c r="G101" s="225"/>
      <c r="H101" s="257"/>
      <c r="I101" s="114">
        <f t="shared" si="26"/>
        <v>0</v>
      </c>
      <c r="J101" s="257">
        <v>466</v>
      </c>
      <c r="K101" s="60"/>
      <c r="L101" s="114">
        <f t="shared" si="27"/>
        <v>466</v>
      </c>
      <c r="M101" s="320"/>
      <c r="N101" s="60"/>
      <c r="O101" s="114">
        <f t="shared" si="28"/>
        <v>0</v>
      </c>
      <c r="P101" s="111"/>
    </row>
    <row r="102" spans="1:16" ht="24" x14ac:dyDescent="0.25">
      <c r="A102" s="38">
        <v>2239</v>
      </c>
      <c r="B102" s="57" t="s">
        <v>88</v>
      </c>
      <c r="C102" s="58">
        <f t="shared" si="3"/>
        <v>831</v>
      </c>
      <c r="D102" s="225">
        <v>216</v>
      </c>
      <c r="E102" s="446"/>
      <c r="F102" s="404">
        <f t="shared" si="25"/>
        <v>216</v>
      </c>
      <c r="G102" s="225"/>
      <c r="H102" s="257"/>
      <c r="I102" s="114">
        <f t="shared" si="26"/>
        <v>0</v>
      </c>
      <c r="J102" s="257">
        <v>615</v>
      </c>
      <c r="K102" s="60"/>
      <c r="L102" s="114">
        <f t="shared" si="27"/>
        <v>615</v>
      </c>
      <c r="M102" s="320"/>
      <c r="N102" s="60"/>
      <c r="O102" s="114">
        <f t="shared" si="28"/>
        <v>0</v>
      </c>
      <c r="P102" s="111"/>
    </row>
    <row r="103" spans="1:16" ht="36" x14ac:dyDescent="0.25">
      <c r="A103" s="112">
        <v>2240</v>
      </c>
      <c r="B103" s="57" t="s">
        <v>89</v>
      </c>
      <c r="C103" s="58">
        <f t="shared" si="3"/>
        <v>580</v>
      </c>
      <c r="D103" s="226">
        <f t="shared" ref="D103:O103" si="29">SUM(D104:D111)</f>
        <v>480</v>
      </c>
      <c r="E103" s="447">
        <f t="shared" si="29"/>
        <v>0</v>
      </c>
      <c r="F103" s="404">
        <f t="shared" si="29"/>
        <v>480</v>
      </c>
      <c r="G103" s="226">
        <f t="shared" si="29"/>
        <v>0</v>
      </c>
      <c r="H103" s="120">
        <f t="shared" si="29"/>
        <v>0</v>
      </c>
      <c r="I103" s="114">
        <f t="shared" si="29"/>
        <v>0</v>
      </c>
      <c r="J103" s="120">
        <f t="shared" si="29"/>
        <v>100</v>
      </c>
      <c r="K103" s="113">
        <f t="shared" si="29"/>
        <v>0</v>
      </c>
      <c r="L103" s="114">
        <f t="shared" si="29"/>
        <v>100</v>
      </c>
      <c r="M103" s="58">
        <f t="shared" si="29"/>
        <v>0</v>
      </c>
      <c r="N103" s="113">
        <f t="shared" si="29"/>
        <v>0</v>
      </c>
      <c r="O103" s="114">
        <f t="shared" si="29"/>
        <v>0</v>
      </c>
      <c r="P103" s="111"/>
    </row>
    <row r="104" spans="1:16" hidden="1" x14ac:dyDescent="0.25">
      <c r="A104" s="38">
        <v>2241</v>
      </c>
      <c r="B104" s="57" t="s">
        <v>90</v>
      </c>
      <c r="C104" s="58">
        <f t="shared" si="3"/>
        <v>0</v>
      </c>
      <c r="D104" s="225"/>
      <c r="E104" s="446"/>
      <c r="F104" s="404">
        <f t="shared" ref="F104:F111" si="30">D104+E104</f>
        <v>0</v>
      </c>
      <c r="G104" s="225"/>
      <c r="H104" s="257"/>
      <c r="I104" s="114">
        <f t="shared" ref="I104:I111" si="31">G104+H104</f>
        <v>0</v>
      </c>
      <c r="J104" s="257"/>
      <c r="K104" s="60"/>
      <c r="L104" s="114">
        <f t="shared" ref="L104:L111" si="32">J104+K104</f>
        <v>0</v>
      </c>
      <c r="M104" s="320"/>
      <c r="N104" s="60"/>
      <c r="O104" s="114">
        <f t="shared" ref="O104:O111" si="33">M104+N104</f>
        <v>0</v>
      </c>
      <c r="P104" s="111"/>
    </row>
    <row r="105" spans="1:16" ht="24" hidden="1" x14ac:dyDescent="0.25">
      <c r="A105" s="38">
        <v>2242</v>
      </c>
      <c r="B105" s="57" t="s">
        <v>91</v>
      </c>
      <c r="C105" s="58">
        <f t="shared" si="3"/>
        <v>0</v>
      </c>
      <c r="D105" s="225"/>
      <c r="E105" s="446"/>
      <c r="F105" s="404">
        <f t="shared" si="30"/>
        <v>0</v>
      </c>
      <c r="G105" s="225"/>
      <c r="H105" s="257"/>
      <c r="I105" s="114">
        <f t="shared" si="31"/>
        <v>0</v>
      </c>
      <c r="J105" s="257"/>
      <c r="K105" s="60"/>
      <c r="L105" s="114">
        <f t="shared" si="32"/>
        <v>0</v>
      </c>
      <c r="M105" s="320"/>
      <c r="N105" s="60"/>
      <c r="O105" s="114">
        <f t="shared" si="33"/>
        <v>0</v>
      </c>
      <c r="P105" s="111"/>
    </row>
    <row r="106" spans="1:16" ht="24" x14ac:dyDescent="0.25">
      <c r="A106" s="38">
        <v>2243</v>
      </c>
      <c r="B106" s="57" t="s">
        <v>92</v>
      </c>
      <c r="C106" s="58">
        <f t="shared" si="3"/>
        <v>100</v>
      </c>
      <c r="D106" s="225"/>
      <c r="E106" s="446"/>
      <c r="F106" s="404">
        <f t="shared" si="30"/>
        <v>0</v>
      </c>
      <c r="G106" s="225"/>
      <c r="H106" s="257"/>
      <c r="I106" s="114">
        <f t="shared" si="31"/>
        <v>0</v>
      </c>
      <c r="J106" s="257">
        <v>100</v>
      </c>
      <c r="K106" s="60"/>
      <c r="L106" s="114">
        <f t="shared" si="32"/>
        <v>100</v>
      </c>
      <c r="M106" s="320"/>
      <c r="N106" s="60"/>
      <c r="O106" s="114">
        <f t="shared" si="33"/>
        <v>0</v>
      </c>
      <c r="P106" s="111"/>
    </row>
    <row r="107" spans="1:16" x14ac:dyDescent="0.25">
      <c r="A107" s="38">
        <v>2244</v>
      </c>
      <c r="B107" s="57" t="s">
        <v>93</v>
      </c>
      <c r="C107" s="58">
        <f t="shared" si="3"/>
        <v>480</v>
      </c>
      <c r="D107" s="225">
        <v>480</v>
      </c>
      <c r="E107" s="446"/>
      <c r="F107" s="404">
        <f t="shared" si="30"/>
        <v>480</v>
      </c>
      <c r="G107" s="225"/>
      <c r="H107" s="257"/>
      <c r="I107" s="114">
        <f t="shared" si="31"/>
        <v>0</v>
      </c>
      <c r="J107" s="257"/>
      <c r="K107" s="60"/>
      <c r="L107" s="114">
        <f t="shared" si="32"/>
        <v>0</v>
      </c>
      <c r="M107" s="320"/>
      <c r="N107" s="60"/>
      <c r="O107" s="114">
        <f t="shared" si="33"/>
        <v>0</v>
      </c>
      <c r="P107" s="111"/>
    </row>
    <row r="108" spans="1:16" ht="24" hidden="1" x14ac:dyDescent="0.25">
      <c r="A108" s="38">
        <v>2246</v>
      </c>
      <c r="B108" s="57" t="s">
        <v>94</v>
      </c>
      <c r="C108" s="58">
        <f t="shared" si="3"/>
        <v>0</v>
      </c>
      <c r="D108" s="225"/>
      <c r="E108" s="446"/>
      <c r="F108" s="404">
        <f t="shared" si="30"/>
        <v>0</v>
      </c>
      <c r="G108" s="225"/>
      <c r="H108" s="257"/>
      <c r="I108" s="114">
        <f t="shared" si="31"/>
        <v>0</v>
      </c>
      <c r="J108" s="257"/>
      <c r="K108" s="60"/>
      <c r="L108" s="114">
        <f t="shared" si="32"/>
        <v>0</v>
      </c>
      <c r="M108" s="320"/>
      <c r="N108" s="60"/>
      <c r="O108" s="114">
        <f t="shared" si="33"/>
        <v>0</v>
      </c>
      <c r="P108" s="111"/>
    </row>
    <row r="109" spans="1:16" hidden="1" x14ac:dyDescent="0.25">
      <c r="A109" s="38">
        <v>2247</v>
      </c>
      <c r="B109" s="57" t="s">
        <v>95</v>
      </c>
      <c r="C109" s="58">
        <f t="shared" si="3"/>
        <v>0</v>
      </c>
      <c r="D109" s="225"/>
      <c r="E109" s="446"/>
      <c r="F109" s="404">
        <f t="shared" si="30"/>
        <v>0</v>
      </c>
      <c r="G109" s="225"/>
      <c r="H109" s="257"/>
      <c r="I109" s="114">
        <f t="shared" si="31"/>
        <v>0</v>
      </c>
      <c r="J109" s="257"/>
      <c r="K109" s="60"/>
      <c r="L109" s="114">
        <f t="shared" si="32"/>
        <v>0</v>
      </c>
      <c r="M109" s="320"/>
      <c r="N109" s="60"/>
      <c r="O109" s="114">
        <f t="shared" si="33"/>
        <v>0</v>
      </c>
      <c r="P109" s="111"/>
    </row>
    <row r="110" spans="1:16" ht="24" hidden="1" x14ac:dyDescent="0.25">
      <c r="A110" s="38">
        <v>2248</v>
      </c>
      <c r="B110" s="57" t="s">
        <v>300</v>
      </c>
      <c r="C110" s="58">
        <f t="shared" si="3"/>
        <v>0</v>
      </c>
      <c r="D110" s="225"/>
      <c r="E110" s="446"/>
      <c r="F110" s="404">
        <f t="shared" si="30"/>
        <v>0</v>
      </c>
      <c r="G110" s="225"/>
      <c r="H110" s="257"/>
      <c r="I110" s="114">
        <f t="shared" si="31"/>
        <v>0</v>
      </c>
      <c r="J110" s="257"/>
      <c r="K110" s="60"/>
      <c r="L110" s="114">
        <f t="shared" si="32"/>
        <v>0</v>
      </c>
      <c r="M110" s="320"/>
      <c r="N110" s="60"/>
      <c r="O110" s="114">
        <f t="shared" si="33"/>
        <v>0</v>
      </c>
      <c r="P110" s="111"/>
    </row>
    <row r="111" spans="1:16" ht="24" hidden="1" x14ac:dyDescent="0.25">
      <c r="A111" s="38">
        <v>2249</v>
      </c>
      <c r="B111" s="57" t="s">
        <v>96</v>
      </c>
      <c r="C111" s="58">
        <f t="shared" si="3"/>
        <v>0</v>
      </c>
      <c r="D111" s="225"/>
      <c r="E111" s="446"/>
      <c r="F111" s="404">
        <f t="shared" si="30"/>
        <v>0</v>
      </c>
      <c r="G111" s="225"/>
      <c r="H111" s="257"/>
      <c r="I111" s="114">
        <f t="shared" si="31"/>
        <v>0</v>
      </c>
      <c r="J111" s="257"/>
      <c r="K111" s="60"/>
      <c r="L111" s="114">
        <f t="shared" si="32"/>
        <v>0</v>
      </c>
      <c r="M111" s="320"/>
      <c r="N111" s="60"/>
      <c r="O111" s="114">
        <f t="shared" si="33"/>
        <v>0</v>
      </c>
      <c r="P111" s="111"/>
    </row>
    <row r="112" spans="1:16" hidden="1" x14ac:dyDescent="0.25">
      <c r="A112" s="112">
        <v>2250</v>
      </c>
      <c r="B112" s="57" t="s">
        <v>97</v>
      </c>
      <c r="C112" s="58">
        <f t="shared" si="3"/>
        <v>0</v>
      </c>
      <c r="D112" s="226">
        <f t="shared" ref="D112:O112" si="34">SUM(D113:D115)</f>
        <v>0</v>
      </c>
      <c r="E112" s="447">
        <f t="shared" si="34"/>
        <v>0</v>
      </c>
      <c r="F112" s="404">
        <f t="shared" si="34"/>
        <v>0</v>
      </c>
      <c r="G112" s="226">
        <f t="shared" si="34"/>
        <v>0</v>
      </c>
      <c r="H112" s="120">
        <f t="shared" si="34"/>
        <v>0</v>
      </c>
      <c r="I112" s="114">
        <f t="shared" si="34"/>
        <v>0</v>
      </c>
      <c r="J112" s="120">
        <f t="shared" si="34"/>
        <v>0</v>
      </c>
      <c r="K112" s="113">
        <f t="shared" si="34"/>
        <v>0</v>
      </c>
      <c r="L112" s="114">
        <f t="shared" si="34"/>
        <v>0</v>
      </c>
      <c r="M112" s="58">
        <f t="shared" si="34"/>
        <v>0</v>
      </c>
      <c r="N112" s="113">
        <f t="shared" si="34"/>
        <v>0</v>
      </c>
      <c r="O112" s="114">
        <f t="shared" si="34"/>
        <v>0</v>
      </c>
      <c r="P112" s="111"/>
    </row>
    <row r="113" spans="1:16" hidden="1" x14ac:dyDescent="0.25">
      <c r="A113" s="38">
        <v>2251</v>
      </c>
      <c r="B113" s="57" t="s">
        <v>98</v>
      </c>
      <c r="C113" s="58">
        <f t="shared" si="3"/>
        <v>0</v>
      </c>
      <c r="D113" s="225"/>
      <c r="E113" s="446"/>
      <c r="F113" s="404">
        <f>D113+E113</f>
        <v>0</v>
      </c>
      <c r="G113" s="225"/>
      <c r="H113" s="257"/>
      <c r="I113" s="114">
        <f>G113+H113</f>
        <v>0</v>
      </c>
      <c r="J113" s="257"/>
      <c r="K113" s="60"/>
      <c r="L113" s="114">
        <f>J113+K113</f>
        <v>0</v>
      </c>
      <c r="M113" s="320"/>
      <c r="N113" s="60"/>
      <c r="O113" s="114">
        <f>M113+N113</f>
        <v>0</v>
      </c>
      <c r="P113" s="111"/>
    </row>
    <row r="114" spans="1:16" ht="24" hidden="1" x14ac:dyDescent="0.25">
      <c r="A114" s="38">
        <v>2252</v>
      </c>
      <c r="B114" s="57" t="s">
        <v>99</v>
      </c>
      <c r="C114" s="58">
        <f t="shared" ref="C114:C177" si="35">F114+I114+L114+O114</f>
        <v>0</v>
      </c>
      <c r="D114" s="225"/>
      <c r="E114" s="446"/>
      <c r="F114" s="404">
        <f>D114+E114</f>
        <v>0</v>
      </c>
      <c r="G114" s="225"/>
      <c r="H114" s="257"/>
      <c r="I114" s="114">
        <f>G114+H114</f>
        <v>0</v>
      </c>
      <c r="J114" s="257"/>
      <c r="K114" s="60"/>
      <c r="L114" s="114">
        <f>J114+K114</f>
        <v>0</v>
      </c>
      <c r="M114" s="320"/>
      <c r="N114" s="60"/>
      <c r="O114" s="114">
        <f>M114+N114</f>
        <v>0</v>
      </c>
      <c r="P114" s="111"/>
    </row>
    <row r="115" spans="1:16" ht="24" hidden="1" x14ac:dyDescent="0.25">
      <c r="A115" s="38">
        <v>2259</v>
      </c>
      <c r="B115" s="57" t="s">
        <v>100</v>
      </c>
      <c r="C115" s="58">
        <f t="shared" si="35"/>
        <v>0</v>
      </c>
      <c r="D115" s="225"/>
      <c r="E115" s="446"/>
      <c r="F115" s="404">
        <f>D115+E115</f>
        <v>0</v>
      </c>
      <c r="G115" s="225"/>
      <c r="H115" s="257"/>
      <c r="I115" s="114">
        <f>G115+H115</f>
        <v>0</v>
      </c>
      <c r="J115" s="257"/>
      <c r="K115" s="60"/>
      <c r="L115" s="114">
        <f>J115+K115</f>
        <v>0</v>
      </c>
      <c r="M115" s="320"/>
      <c r="N115" s="60"/>
      <c r="O115" s="114">
        <f>M115+N115</f>
        <v>0</v>
      </c>
      <c r="P115" s="111"/>
    </row>
    <row r="116" spans="1:16" x14ac:dyDescent="0.25">
      <c r="A116" s="112">
        <v>2260</v>
      </c>
      <c r="B116" s="57" t="s">
        <v>101</v>
      </c>
      <c r="C116" s="58">
        <f t="shared" si="35"/>
        <v>70</v>
      </c>
      <c r="D116" s="226">
        <f t="shared" ref="D116:O116" si="36">SUM(D117:D121)</f>
        <v>9</v>
      </c>
      <c r="E116" s="447">
        <f t="shared" si="36"/>
        <v>0</v>
      </c>
      <c r="F116" s="404">
        <f t="shared" si="36"/>
        <v>9</v>
      </c>
      <c r="G116" s="226">
        <f t="shared" si="36"/>
        <v>0</v>
      </c>
      <c r="H116" s="120">
        <f t="shared" si="36"/>
        <v>0</v>
      </c>
      <c r="I116" s="114">
        <f t="shared" si="36"/>
        <v>0</v>
      </c>
      <c r="J116" s="120">
        <f t="shared" si="36"/>
        <v>61</v>
      </c>
      <c r="K116" s="113">
        <f t="shared" si="36"/>
        <v>0</v>
      </c>
      <c r="L116" s="114">
        <f t="shared" si="36"/>
        <v>61</v>
      </c>
      <c r="M116" s="58">
        <f t="shared" si="36"/>
        <v>0</v>
      </c>
      <c r="N116" s="113">
        <f t="shared" si="36"/>
        <v>0</v>
      </c>
      <c r="O116" s="114">
        <f t="shared" si="36"/>
        <v>0</v>
      </c>
      <c r="P116" s="111"/>
    </row>
    <row r="117" spans="1:16" hidden="1" x14ac:dyDescent="0.25">
      <c r="A117" s="38">
        <v>2261</v>
      </c>
      <c r="B117" s="57" t="s">
        <v>102</v>
      </c>
      <c r="C117" s="58">
        <f t="shared" si="35"/>
        <v>0</v>
      </c>
      <c r="D117" s="225"/>
      <c r="E117" s="446"/>
      <c r="F117" s="404">
        <f>D117+E117</f>
        <v>0</v>
      </c>
      <c r="G117" s="225"/>
      <c r="H117" s="257"/>
      <c r="I117" s="114">
        <f>G117+H117</f>
        <v>0</v>
      </c>
      <c r="J117" s="257"/>
      <c r="K117" s="60"/>
      <c r="L117" s="114">
        <f>J117+K117</f>
        <v>0</v>
      </c>
      <c r="M117" s="320"/>
      <c r="N117" s="60"/>
      <c r="O117" s="114">
        <f>M117+N117</f>
        <v>0</v>
      </c>
      <c r="P117" s="111"/>
    </row>
    <row r="118" spans="1:16" hidden="1" x14ac:dyDescent="0.25">
      <c r="A118" s="38">
        <v>2262</v>
      </c>
      <c r="B118" s="57" t="s">
        <v>103</v>
      </c>
      <c r="C118" s="58">
        <f t="shared" si="35"/>
        <v>0</v>
      </c>
      <c r="D118" s="225"/>
      <c r="E118" s="446"/>
      <c r="F118" s="404">
        <f>D118+E118</f>
        <v>0</v>
      </c>
      <c r="G118" s="225"/>
      <c r="H118" s="257"/>
      <c r="I118" s="114">
        <f>G118+H118</f>
        <v>0</v>
      </c>
      <c r="J118" s="257"/>
      <c r="K118" s="60"/>
      <c r="L118" s="114">
        <f>J118+K118</f>
        <v>0</v>
      </c>
      <c r="M118" s="320"/>
      <c r="N118" s="60"/>
      <c r="O118" s="114">
        <f>M118+N118</f>
        <v>0</v>
      </c>
      <c r="P118" s="111"/>
    </row>
    <row r="119" spans="1:16" hidden="1" x14ac:dyDescent="0.25">
      <c r="A119" s="38">
        <v>2263</v>
      </c>
      <c r="B119" s="57" t="s">
        <v>104</v>
      </c>
      <c r="C119" s="58">
        <f t="shared" si="35"/>
        <v>0</v>
      </c>
      <c r="D119" s="225"/>
      <c r="E119" s="446"/>
      <c r="F119" s="404">
        <f>D119+E119</f>
        <v>0</v>
      </c>
      <c r="G119" s="225"/>
      <c r="H119" s="257"/>
      <c r="I119" s="114">
        <f>G119+H119</f>
        <v>0</v>
      </c>
      <c r="J119" s="257"/>
      <c r="K119" s="60"/>
      <c r="L119" s="114">
        <f>J119+K119</f>
        <v>0</v>
      </c>
      <c r="M119" s="320"/>
      <c r="N119" s="60"/>
      <c r="O119" s="114">
        <f>M119+N119</f>
        <v>0</v>
      </c>
      <c r="P119" s="111"/>
    </row>
    <row r="120" spans="1:16" ht="24" x14ac:dyDescent="0.25">
      <c r="A120" s="38">
        <v>2264</v>
      </c>
      <c r="B120" s="57" t="s">
        <v>105</v>
      </c>
      <c r="C120" s="58">
        <f t="shared" si="35"/>
        <v>61</v>
      </c>
      <c r="D120" s="225"/>
      <c r="E120" s="446"/>
      <c r="F120" s="404">
        <f>D120+E120</f>
        <v>0</v>
      </c>
      <c r="G120" s="225"/>
      <c r="H120" s="257"/>
      <c r="I120" s="114">
        <f>G120+H120</f>
        <v>0</v>
      </c>
      <c r="J120" s="257">
        <v>61</v>
      </c>
      <c r="K120" s="60"/>
      <c r="L120" s="114">
        <f>J120+K120</f>
        <v>61</v>
      </c>
      <c r="M120" s="320"/>
      <c r="N120" s="60"/>
      <c r="O120" s="114">
        <f>M120+N120</f>
        <v>0</v>
      </c>
      <c r="P120" s="111"/>
    </row>
    <row r="121" spans="1:16" x14ac:dyDescent="0.25">
      <c r="A121" s="38">
        <v>2269</v>
      </c>
      <c r="B121" s="57" t="s">
        <v>106</v>
      </c>
      <c r="C121" s="58">
        <f t="shared" si="35"/>
        <v>9</v>
      </c>
      <c r="D121" s="225">
        <v>9</v>
      </c>
      <c r="E121" s="446"/>
      <c r="F121" s="404">
        <f>D121+E121</f>
        <v>9</v>
      </c>
      <c r="G121" s="225"/>
      <c r="H121" s="257"/>
      <c r="I121" s="114">
        <f>G121+H121</f>
        <v>0</v>
      </c>
      <c r="J121" s="257">
        <v>0</v>
      </c>
      <c r="K121" s="60"/>
      <c r="L121" s="114">
        <f>J121+K121</f>
        <v>0</v>
      </c>
      <c r="M121" s="320"/>
      <c r="N121" s="60"/>
      <c r="O121" s="114">
        <f>M121+N121</f>
        <v>0</v>
      </c>
      <c r="P121" s="111"/>
    </row>
    <row r="122" spans="1:16" x14ac:dyDescent="0.25">
      <c r="A122" s="112">
        <v>2270</v>
      </c>
      <c r="B122" s="57" t="s">
        <v>107</v>
      </c>
      <c r="C122" s="58">
        <f t="shared" si="35"/>
        <v>4</v>
      </c>
      <c r="D122" s="226">
        <f t="shared" ref="D122:O122" si="37">SUM(D123:D127)</f>
        <v>0</v>
      </c>
      <c r="E122" s="447">
        <f t="shared" si="37"/>
        <v>0</v>
      </c>
      <c r="F122" s="404">
        <f t="shared" si="37"/>
        <v>0</v>
      </c>
      <c r="G122" s="226">
        <f t="shared" si="37"/>
        <v>0</v>
      </c>
      <c r="H122" s="120">
        <f t="shared" si="37"/>
        <v>0</v>
      </c>
      <c r="I122" s="114">
        <f t="shared" si="37"/>
        <v>0</v>
      </c>
      <c r="J122" s="120">
        <f t="shared" si="37"/>
        <v>0</v>
      </c>
      <c r="K122" s="113">
        <f t="shared" si="37"/>
        <v>4</v>
      </c>
      <c r="L122" s="114">
        <f t="shared" si="37"/>
        <v>4</v>
      </c>
      <c r="M122" s="58">
        <f t="shared" si="37"/>
        <v>0</v>
      </c>
      <c r="N122" s="113">
        <f t="shared" si="37"/>
        <v>0</v>
      </c>
      <c r="O122" s="114">
        <f t="shared" si="37"/>
        <v>0</v>
      </c>
      <c r="P122" s="111"/>
    </row>
    <row r="123" spans="1:16" ht="36" x14ac:dyDescent="0.25">
      <c r="A123" s="38">
        <v>2272</v>
      </c>
      <c r="B123" s="145" t="s">
        <v>108</v>
      </c>
      <c r="C123" s="58">
        <f t="shared" si="35"/>
        <v>4</v>
      </c>
      <c r="D123" s="225"/>
      <c r="E123" s="446"/>
      <c r="F123" s="404">
        <f>D123+E123</f>
        <v>0</v>
      </c>
      <c r="G123" s="225"/>
      <c r="H123" s="257"/>
      <c r="I123" s="114">
        <f>G123+H123</f>
        <v>0</v>
      </c>
      <c r="J123" s="257"/>
      <c r="K123" s="60">
        <v>4</v>
      </c>
      <c r="L123" s="114">
        <f>J123+K123</f>
        <v>4</v>
      </c>
      <c r="M123" s="320"/>
      <c r="N123" s="60"/>
      <c r="O123" s="114">
        <f>M123+N123</f>
        <v>0</v>
      </c>
      <c r="P123" s="362" t="s">
        <v>1169</v>
      </c>
    </row>
    <row r="124" spans="1:16" ht="24" hidden="1" x14ac:dyDescent="0.25">
      <c r="A124" s="38">
        <v>2274</v>
      </c>
      <c r="B124" s="181" t="s">
        <v>290</v>
      </c>
      <c r="C124" s="58">
        <f t="shared" si="35"/>
        <v>0</v>
      </c>
      <c r="D124" s="225"/>
      <c r="E124" s="446"/>
      <c r="F124" s="404">
        <f>D124+E124</f>
        <v>0</v>
      </c>
      <c r="G124" s="225"/>
      <c r="H124" s="257"/>
      <c r="I124" s="114">
        <f>G124+H124</f>
        <v>0</v>
      </c>
      <c r="J124" s="257"/>
      <c r="K124" s="60"/>
      <c r="L124" s="114">
        <f>J124+K124</f>
        <v>0</v>
      </c>
      <c r="M124" s="320"/>
      <c r="N124" s="60"/>
      <c r="O124" s="114">
        <f>M124+N124</f>
        <v>0</v>
      </c>
      <c r="P124" s="111"/>
    </row>
    <row r="125" spans="1:16" ht="24" hidden="1" x14ac:dyDescent="0.25">
      <c r="A125" s="38">
        <v>2275</v>
      </c>
      <c r="B125" s="57" t="s">
        <v>109</v>
      </c>
      <c r="C125" s="58">
        <f t="shared" si="35"/>
        <v>0</v>
      </c>
      <c r="D125" s="225"/>
      <c r="E125" s="446"/>
      <c r="F125" s="404">
        <f>D125+E125</f>
        <v>0</v>
      </c>
      <c r="G125" s="225"/>
      <c r="H125" s="257"/>
      <c r="I125" s="114">
        <f>G125+H125</f>
        <v>0</v>
      </c>
      <c r="J125" s="257"/>
      <c r="K125" s="60"/>
      <c r="L125" s="114">
        <f>J125+K125</f>
        <v>0</v>
      </c>
      <c r="M125" s="320"/>
      <c r="N125" s="60"/>
      <c r="O125" s="114">
        <f>M125+N125</f>
        <v>0</v>
      </c>
      <c r="P125" s="111"/>
    </row>
    <row r="126" spans="1:16" ht="36" hidden="1" x14ac:dyDescent="0.25">
      <c r="A126" s="38">
        <v>2276</v>
      </c>
      <c r="B126" s="57" t="s">
        <v>110</v>
      </c>
      <c r="C126" s="58">
        <f t="shared" si="35"/>
        <v>0</v>
      </c>
      <c r="D126" s="225"/>
      <c r="E126" s="446"/>
      <c r="F126" s="404">
        <f>D126+E126</f>
        <v>0</v>
      </c>
      <c r="G126" s="225"/>
      <c r="H126" s="257"/>
      <c r="I126" s="114">
        <f>G126+H126</f>
        <v>0</v>
      </c>
      <c r="J126" s="257"/>
      <c r="K126" s="60"/>
      <c r="L126" s="114">
        <f>J126+K126</f>
        <v>0</v>
      </c>
      <c r="M126" s="320"/>
      <c r="N126" s="60"/>
      <c r="O126" s="114">
        <f>M126+N126</f>
        <v>0</v>
      </c>
      <c r="P126" s="111"/>
    </row>
    <row r="127" spans="1:16" ht="24" hidden="1" x14ac:dyDescent="0.25">
      <c r="A127" s="38">
        <v>2279</v>
      </c>
      <c r="B127" s="57" t="s">
        <v>111</v>
      </c>
      <c r="C127" s="58">
        <f t="shared" si="35"/>
        <v>0</v>
      </c>
      <c r="D127" s="225"/>
      <c r="E127" s="446"/>
      <c r="F127" s="404">
        <f>D127+E127</f>
        <v>0</v>
      </c>
      <c r="G127" s="225"/>
      <c r="H127" s="257"/>
      <c r="I127" s="114">
        <f>G127+H127</f>
        <v>0</v>
      </c>
      <c r="J127" s="257"/>
      <c r="K127" s="60"/>
      <c r="L127" s="114">
        <f>J127+K127</f>
        <v>0</v>
      </c>
      <c r="M127" s="320"/>
      <c r="N127" s="60"/>
      <c r="O127" s="114">
        <f>M127+N127</f>
        <v>0</v>
      </c>
      <c r="P127" s="111"/>
    </row>
    <row r="128" spans="1:16" ht="24" hidden="1" x14ac:dyDescent="0.25">
      <c r="A128" s="736">
        <v>2280</v>
      </c>
      <c r="B128" s="52" t="s">
        <v>301</v>
      </c>
      <c r="C128" s="53">
        <f t="shared" si="35"/>
        <v>0</v>
      </c>
      <c r="D128" s="228">
        <f t="shared" ref="D128:O128" si="38">SUM(D129)</f>
        <v>0</v>
      </c>
      <c r="E128" s="449">
        <f t="shared" si="38"/>
        <v>0</v>
      </c>
      <c r="F128" s="445">
        <f t="shared" si="38"/>
        <v>0</v>
      </c>
      <c r="G128" s="228">
        <f t="shared" si="38"/>
        <v>0</v>
      </c>
      <c r="H128" s="259">
        <f t="shared" si="38"/>
        <v>0</v>
      </c>
      <c r="I128" s="119">
        <f t="shared" si="38"/>
        <v>0</v>
      </c>
      <c r="J128" s="259">
        <f t="shared" si="38"/>
        <v>0</v>
      </c>
      <c r="K128" s="118">
        <f t="shared" si="38"/>
        <v>0</v>
      </c>
      <c r="L128" s="119">
        <f t="shared" si="38"/>
        <v>0</v>
      </c>
      <c r="M128" s="58">
        <f t="shared" si="38"/>
        <v>0</v>
      </c>
      <c r="N128" s="113">
        <f t="shared" si="38"/>
        <v>0</v>
      </c>
      <c r="O128" s="114">
        <f t="shared" si="38"/>
        <v>0</v>
      </c>
      <c r="P128" s="111"/>
    </row>
    <row r="129" spans="1:16" ht="24" hidden="1" x14ac:dyDescent="0.25">
      <c r="A129" s="38">
        <v>2283</v>
      </c>
      <c r="B129" s="57" t="s">
        <v>112</v>
      </c>
      <c r="C129" s="58">
        <f t="shared" si="35"/>
        <v>0</v>
      </c>
      <c r="D129" s="225"/>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5">
      <c r="A130" s="45">
        <v>2300</v>
      </c>
      <c r="B130" s="105" t="s">
        <v>113</v>
      </c>
      <c r="C130" s="46">
        <f t="shared" si="35"/>
        <v>16754</v>
      </c>
      <c r="D130" s="223">
        <f t="shared" ref="D130:O130" si="39">SUM(D131,D136,D140,D141,D144,D151,D159,D160,D163)</f>
        <v>3196</v>
      </c>
      <c r="E130" s="441">
        <f t="shared" si="39"/>
        <v>0</v>
      </c>
      <c r="F130" s="408">
        <f t="shared" si="39"/>
        <v>3196</v>
      </c>
      <c r="G130" s="223">
        <f t="shared" si="39"/>
        <v>0</v>
      </c>
      <c r="H130" s="106">
        <f t="shared" si="39"/>
        <v>0</v>
      </c>
      <c r="I130" s="117">
        <f t="shared" si="39"/>
        <v>0</v>
      </c>
      <c r="J130" s="106">
        <f t="shared" si="39"/>
        <v>12123</v>
      </c>
      <c r="K130" s="50">
        <f t="shared" si="39"/>
        <v>1435</v>
      </c>
      <c r="L130" s="117">
        <f t="shared" si="39"/>
        <v>13558</v>
      </c>
      <c r="M130" s="46">
        <f t="shared" si="39"/>
        <v>0</v>
      </c>
      <c r="N130" s="50">
        <f t="shared" si="39"/>
        <v>0</v>
      </c>
      <c r="O130" s="117">
        <f t="shared" si="39"/>
        <v>0</v>
      </c>
      <c r="P130" s="122"/>
    </row>
    <row r="131" spans="1:16" ht="24" x14ac:dyDescent="0.25">
      <c r="A131" s="736">
        <v>2310</v>
      </c>
      <c r="B131" s="52" t="s">
        <v>114</v>
      </c>
      <c r="C131" s="53">
        <f t="shared" si="35"/>
        <v>2535</v>
      </c>
      <c r="D131" s="228">
        <f t="shared" ref="D131:O131" si="40">SUM(D132:D135)</f>
        <v>414</v>
      </c>
      <c r="E131" s="449">
        <f t="shared" si="40"/>
        <v>0</v>
      </c>
      <c r="F131" s="445">
        <f t="shared" si="40"/>
        <v>414</v>
      </c>
      <c r="G131" s="228">
        <f t="shared" si="40"/>
        <v>0</v>
      </c>
      <c r="H131" s="259">
        <f t="shared" si="40"/>
        <v>0</v>
      </c>
      <c r="I131" s="119">
        <f t="shared" si="40"/>
        <v>0</v>
      </c>
      <c r="J131" s="259">
        <f t="shared" si="40"/>
        <v>399</v>
      </c>
      <c r="K131" s="118">
        <f t="shared" si="40"/>
        <v>1722</v>
      </c>
      <c r="L131" s="119">
        <f t="shared" si="40"/>
        <v>2121</v>
      </c>
      <c r="M131" s="53">
        <f t="shared" si="40"/>
        <v>0</v>
      </c>
      <c r="N131" s="118">
        <f t="shared" si="40"/>
        <v>0</v>
      </c>
      <c r="O131" s="119">
        <f t="shared" si="40"/>
        <v>0</v>
      </c>
      <c r="P131" s="110"/>
    </row>
    <row r="132" spans="1:16" x14ac:dyDescent="0.25">
      <c r="A132" s="38">
        <v>2311</v>
      </c>
      <c r="B132" s="57" t="s">
        <v>115</v>
      </c>
      <c r="C132" s="58">
        <f t="shared" si="35"/>
        <v>763</v>
      </c>
      <c r="D132" s="225">
        <v>414</v>
      </c>
      <c r="E132" s="446"/>
      <c r="F132" s="404">
        <f>D132+E132</f>
        <v>414</v>
      </c>
      <c r="G132" s="225"/>
      <c r="H132" s="257"/>
      <c r="I132" s="114">
        <f>G132+H132</f>
        <v>0</v>
      </c>
      <c r="J132" s="257">
        <v>349</v>
      </c>
      <c r="K132" s="60"/>
      <c r="L132" s="114">
        <f>J132+K132</f>
        <v>349</v>
      </c>
      <c r="M132" s="320"/>
      <c r="N132" s="60"/>
      <c r="O132" s="114">
        <f>M132+N132</f>
        <v>0</v>
      </c>
      <c r="P132" s="111"/>
    </row>
    <row r="133" spans="1:16" ht="60" x14ac:dyDescent="0.25">
      <c r="A133" s="38">
        <v>2312</v>
      </c>
      <c r="B133" s="57" t="s">
        <v>116</v>
      </c>
      <c r="C133" s="58">
        <f t="shared" si="35"/>
        <v>1722</v>
      </c>
      <c r="D133" s="225">
        <v>0</v>
      </c>
      <c r="E133" s="446"/>
      <c r="F133" s="404">
        <f>D133+E133</f>
        <v>0</v>
      </c>
      <c r="G133" s="225"/>
      <c r="H133" s="257"/>
      <c r="I133" s="114">
        <f>G133+H133</f>
        <v>0</v>
      </c>
      <c r="J133" s="257"/>
      <c r="K133" s="60">
        <v>1722</v>
      </c>
      <c r="L133" s="114">
        <f>J133+K133</f>
        <v>1722</v>
      </c>
      <c r="M133" s="320"/>
      <c r="N133" s="60"/>
      <c r="O133" s="114">
        <f>M133+N133</f>
        <v>0</v>
      </c>
      <c r="P133" s="947" t="s">
        <v>1170</v>
      </c>
    </row>
    <row r="134" spans="1:16" hidden="1" x14ac:dyDescent="0.25">
      <c r="A134" s="38">
        <v>2313</v>
      </c>
      <c r="B134" s="57" t="s">
        <v>117</v>
      </c>
      <c r="C134" s="58">
        <f t="shared" si="35"/>
        <v>0</v>
      </c>
      <c r="D134" s="225"/>
      <c r="E134" s="446"/>
      <c r="F134" s="404">
        <f>D134+E134</f>
        <v>0</v>
      </c>
      <c r="G134" s="225"/>
      <c r="H134" s="257"/>
      <c r="I134" s="114">
        <f>G134+H134</f>
        <v>0</v>
      </c>
      <c r="J134" s="257"/>
      <c r="K134" s="60"/>
      <c r="L134" s="114">
        <f>J134+K134</f>
        <v>0</v>
      </c>
      <c r="M134" s="320"/>
      <c r="N134" s="60"/>
      <c r="O134" s="114">
        <f>M134+N134</f>
        <v>0</v>
      </c>
      <c r="P134" s="111"/>
    </row>
    <row r="135" spans="1:16" ht="36" customHeight="1" x14ac:dyDescent="0.25">
      <c r="A135" s="38">
        <v>2314</v>
      </c>
      <c r="B135" s="57" t="s">
        <v>291</v>
      </c>
      <c r="C135" s="58">
        <f t="shared" si="35"/>
        <v>50</v>
      </c>
      <c r="D135" s="225"/>
      <c r="E135" s="446"/>
      <c r="F135" s="404">
        <f>D135+E135</f>
        <v>0</v>
      </c>
      <c r="G135" s="225"/>
      <c r="H135" s="257"/>
      <c r="I135" s="114">
        <f>G135+H135</f>
        <v>0</v>
      </c>
      <c r="J135" s="257">
        <v>50</v>
      </c>
      <c r="K135" s="60"/>
      <c r="L135" s="114">
        <f>J135+K135</f>
        <v>50</v>
      </c>
      <c r="M135" s="320"/>
      <c r="N135" s="60"/>
      <c r="O135" s="114">
        <f>M135+N135</f>
        <v>0</v>
      </c>
      <c r="P135" s="111"/>
    </row>
    <row r="136" spans="1:16" x14ac:dyDescent="0.25">
      <c r="A136" s="112">
        <v>2320</v>
      </c>
      <c r="B136" s="57" t="s">
        <v>118</v>
      </c>
      <c r="C136" s="58">
        <f t="shared" si="35"/>
        <v>2846</v>
      </c>
      <c r="D136" s="226">
        <f t="shared" ref="D136:O136" si="41">SUM(D137:D139)</f>
        <v>0</v>
      </c>
      <c r="E136" s="447">
        <f t="shared" si="41"/>
        <v>0</v>
      </c>
      <c r="F136" s="404">
        <f t="shared" si="41"/>
        <v>0</v>
      </c>
      <c r="G136" s="226">
        <f t="shared" si="41"/>
        <v>0</v>
      </c>
      <c r="H136" s="120">
        <f t="shared" si="41"/>
        <v>0</v>
      </c>
      <c r="I136" s="114">
        <f t="shared" si="41"/>
        <v>0</v>
      </c>
      <c r="J136" s="120">
        <f t="shared" si="41"/>
        <v>3133</v>
      </c>
      <c r="K136" s="113">
        <f t="shared" si="41"/>
        <v>-287</v>
      </c>
      <c r="L136" s="114">
        <f t="shared" si="41"/>
        <v>2846</v>
      </c>
      <c r="M136" s="58">
        <f t="shared" si="41"/>
        <v>0</v>
      </c>
      <c r="N136" s="113">
        <f t="shared" si="41"/>
        <v>0</v>
      </c>
      <c r="O136" s="114">
        <f t="shared" si="41"/>
        <v>0</v>
      </c>
      <c r="P136" s="111"/>
    </row>
    <row r="137" spans="1:16" hidden="1" x14ac:dyDescent="0.25">
      <c r="A137" s="38">
        <v>2321</v>
      </c>
      <c r="B137" s="57" t="s">
        <v>119</v>
      </c>
      <c r="C137" s="58">
        <f t="shared" si="35"/>
        <v>0</v>
      </c>
      <c r="D137" s="225"/>
      <c r="E137" s="446"/>
      <c r="F137" s="404">
        <f>D137+E137</f>
        <v>0</v>
      </c>
      <c r="G137" s="225"/>
      <c r="H137" s="257"/>
      <c r="I137" s="114">
        <f>G137+H137</f>
        <v>0</v>
      </c>
      <c r="J137" s="257"/>
      <c r="K137" s="60"/>
      <c r="L137" s="114">
        <f>J137+K137</f>
        <v>0</v>
      </c>
      <c r="M137" s="320"/>
      <c r="N137" s="60"/>
      <c r="O137" s="114">
        <f>M137+N137</f>
        <v>0</v>
      </c>
      <c r="P137" s="111"/>
    </row>
    <row r="138" spans="1:16" ht="72" x14ac:dyDescent="0.25">
      <c r="A138" s="38">
        <v>2322</v>
      </c>
      <c r="B138" s="57" t="s">
        <v>120</v>
      </c>
      <c r="C138" s="58">
        <f t="shared" si="35"/>
        <v>2846</v>
      </c>
      <c r="D138" s="225"/>
      <c r="E138" s="446"/>
      <c r="F138" s="404">
        <f>D138+E138</f>
        <v>0</v>
      </c>
      <c r="G138" s="225"/>
      <c r="H138" s="257"/>
      <c r="I138" s="114">
        <f>G138+H138</f>
        <v>0</v>
      </c>
      <c r="J138" s="257">
        <v>3133</v>
      </c>
      <c r="K138" s="60">
        <v>-287</v>
      </c>
      <c r="L138" s="114">
        <f>J138+K138</f>
        <v>2846</v>
      </c>
      <c r="M138" s="320"/>
      <c r="N138" s="60"/>
      <c r="O138" s="114">
        <f>M138+N138</f>
        <v>0</v>
      </c>
      <c r="P138" s="362" t="s">
        <v>1171</v>
      </c>
    </row>
    <row r="139" spans="1:16" ht="10.5" hidden="1" customHeight="1" x14ac:dyDescent="0.25">
      <c r="A139" s="38">
        <v>2329</v>
      </c>
      <c r="B139" s="57" t="s">
        <v>121</v>
      </c>
      <c r="C139" s="58">
        <f t="shared" si="35"/>
        <v>0</v>
      </c>
      <c r="D139" s="225"/>
      <c r="E139" s="446"/>
      <c r="F139" s="404">
        <f>D139+E139</f>
        <v>0</v>
      </c>
      <c r="G139" s="225"/>
      <c r="H139" s="257"/>
      <c r="I139" s="114">
        <f>G139+H139</f>
        <v>0</v>
      </c>
      <c r="J139" s="257"/>
      <c r="K139" s="60"/>
      <c r="L139" s="114">
        <f>J139+K139</f>
        <v>0</v>
      </c>
      <c r="M139" s="320"/>
      <c r="N139" s="60"/>
      <c r="O139" s="114">
        <f>M139+N139</f>
        <v>0</v>
      </c>
      <c r="P139" s="111"/>
    </row>
    <row r="140" spans="1:16" hidden="1" x14ac:dyDescent="0.25">
      <c r="A140" s="112">
        <v>2330</v>
      </c>
      <c r="B140" s="57" t="s">
        <v>122</v>
      </c>
      <c r="C140" s="58">
        <f t="shared" si="35"/>
        <v>0</v>
      </c>
      <c r="D140" s="225"/>
      <c r="E140" s="446"/>
      <c r="F140" s="404">
        <f>D140+E140</f>
        <v>0</v>
      </c>
      <c r="G140" s="225"/>
      <c r="H140" s="257"/>
      <c r="I140" s="114">
        <f>G140+H140</f>
        <v>0</v>
      </c>
      <c r="J140" s="257"/>
      <c r="K140" s="60"/>
      <c r="L140" s="114">
        <f>J140+K140</f>
        <v>0</v>
      </c>
      <c r="M140" s="320"/>
      <c r="N140" s="60"/>
      <c r="O140" s="114">
        <f>M140+N140</f>
        <v>0</v>
      </c>
      <c r="P140" s="111"/>
    </row>
    <row r="141" spans="1:16" ht="48" x14ac:dyDescent="0.25">
      <c r="A141" s="112">
        <v>2340</v>
      </c>
      <c r="B141" s="57" t="s">
        <v>302</v>
      </c>
      <c r="C141" s="58">
        <f t="shared" si="35"/>
        <v>150</v>
      </c>
      <c r="D141" s="226">
        <f t="shared" ref="D141:O141" si="42">SUM(D142:D143)</f>
        <v>0</v>
      </c>
      <c r="E141" s="447">
        <f t="shared" si="42"/>
        <v>0</v>
      </c>
      <c r="F141" s="404">
        <f t="shared" si="42"/>
        <v>0</v>
      </c>
      <c r="G141" s="226">
        <f t="shared" si="42"/>
        <v>0</v>
      </c>
      <c r="H141" s="120">
        <f t="shared" si="42"/>
        <v>0</v>
      </c>
      <c r="I141" s="114">
        <f t="shared" si="42"/>
        <v>0</v>
      </c>
      <c r="J141" s="120">
        <f t="shared" si="42"/>
        <v>150</v>
      </c>
      <c r="K141" s="113">
        <f t="shared" si="42"/>
        <v>0</v>
      </c>
      <c r="L141" s="114">
        <f t="shared" si="42"/>
        <v>150</v>
      </c>
      <c r="M141" s="58">
        <f t="shared" si="42"/>
        <v>0</v>
      </c>
      <c r="N141" s="113">
        <f t="shared" si="42"/>
        <v>0</v>
      </c>
      <c r="O141" s="114">
        <f t="shared" si="42"/>
        <v>0</v>
      </c>
      <c r="P141" s="111"/>
    </row>
    <row r="142" spans="1:16" x14ac:dyDescent="0.25">
      <c r="A142" s="38">
        <v>2341</v>
      </c>
      <c r="B142" s="57" t="s">
        <v>123</v>
      </c>
      <c r="C142" s="58">
        <f t="shared" si="35"/>
        <v>150</v>
      </c>
      <c r="D142" s="225"/>
      <c r="E142" s="446"/>
      <c r="F142" s="404">
        <f>D142+E142</f>
        <v>0</v>
      </c>
      <c r="G142" s="225"/>
      <c r="H142" s="257"/>
      <c r="I142" s="114">
        <f>G142+H142</f>
        <v>0</v>
      </c>
      <c r="J142" s="257">
        <v>150</v>
      </c>
      <c r="K142" s="60"/>
      <c r="L142" s="114">
        <f>J142+K142</f>
        <v>150</v>
      </c>
      <c r="M142" s="320"/>
      <c r="N142" s="60"/>
      <c r="O142" s="114">
        <f>M142+N142</f>
        <v>0</v>
      </c>
      <c r="P142" s="111"/>
    </row>
    <row r="143" spans="1:16" ht="24" hidden="1" x14ac:dyDescent="0.25">
      <c r="A143" s="38">
        <v>2344</v>
      </c>
      <c r="B143" s="57" t="s">
        <v>124</v>
      </c>
      <c r="C143" s="58">
        <f t="shared" si="35"/>
        <v>0</v>
      </c>
      <c r="D143" s="225"/>
      <c r="E143" s="446"/>
      <c r="F143" s="404">
        <f>D143+E143</f>
        <v>0</v>
      </c>
      <c r="G143" s="225"/>
      <c r="H143" s="257"/>
      <c r="I143" s="114">
        <f>G143+H143</f>
        <v>0</v>
      </c>
      <c r="J143" s="257"/>
      <c r="K143" s="60"/>
      <c r="L143" s="114">
        <f>J143+K143</f>
        <v>0</v>
      </c>
      <c r="M143" s="320"/>
      <c r="N143" s="60"/>
      <c r="O143" s="114">
        <f>M143+N143</f>
        <v>0</v>
      </c>
      <c r="P143" s="111"/>
    </row>
    <row r="144" spans="1:16" ht="24" x14ac:dyDescent="0.25">
      <c r="A144" s="107">
        <v>2350</v>
      </c>
      <c r="B144" s="78" t="s">
        <v>125</v>
      </c>
      <c r="C144" s="84">
        <f t="shared" si="35"/>
        <v>11223</v>
      </c>
      <c r="D144" s="131">
        <f t="shared" ref="D144:O144" si="43">SUM(D145:D150)</f>
        <v>2782</v>
      </c>
      <c r="E144" s="442">
        <f t="shared" si="43"/>
        <v>0</v>
      </c>
      <c r="F144" s="443">
        <f t="shared" si="43"/>
        <v>2782</v>
      </c>
      <c r="G144" s="131">
        <f t="shared" si="43"/>
        <v>0</v>
      </c>
      <c r="H144" s="201">
        <f t="shared" si="43"/>
        <v>0</v>
      </c>
      <c r="I144" s="109">
        <f t="shared" si="43"/>
        <v>0</v>
      </c>
      <c r="J144" s="201">
        <f t="shared" si="43"/>
        <v>8441</v>
      </c>
      <c r="K144" s="108">
        <f t="shared" si="43"/>
        <v>0</v>
      </c>
      <c r="L144" s="109">
        <f t="shared" si="43"/>
        <v>8441</v>
      </c>
      <c r="M144" s="84">
        <f t="shared" si="43"/>
        <v>0</v>
      </c>
      <c r="N144" s="108">
        <f t="shared" si="43"/>
        <v>0</v>
      </c>
      <c r="O144" s="109">
        <f t="shared" si="43"/>
        <v>0</v>
      </c>
      <c r="P144" s="116"/>
    </row>
    <row r="145" spans="1:16" x14ac:dyDescent="0.25">
      <c r="A145" s="33">
        <v>2351</v>
      </c>
      <c r="B145" s="52" t="s">
        <v>126</v>
      </c>
      <c r="C145" s="53">
        <f t="shared" si="35"/>
        <v>1050</v>
      </c>
      <c r="D145" s="224">
        <v>50</v>
      </c>
      <c r="E145" s="444"/>
      <c r="F145" s="445">
        <f t="shared" ref="F145:F150" si="44">D145+E145</f>
        <v>50</v>
      </c>
      <c r="G145" s="224"/>
      <c r="H145" s="256"/>
      <c r="I145" s="119">
        <f t="shared" ref="I145:I150" si="45">G145+H145</f>
        <v>0</v>
      </c>
      <c r="J145" s="256">
        <v>1000</v>
      </c>
      <c r="K145" s="55"/>
      <c r="L145" s="119">
        <f t="shared" ref="L145:L150" si="46">J145+K145</f>
        <v>1000</v>
      </c>
      <c r="M145" s="319"/>
      <c r="N145" s="55"/>
      <c r="O145" s="119">
        <f t="shared" ref="O145:O150" si="47">M145+N145</f>
        <v>0</v>
      </c>
      <c r="P145" s="110"/>
    </row>
    <row r="146" spans="1:16" x14ac:dyDescent="0.25">
      <c r="A146" s="38">
        <v>2352</v>
      </c>
      <c r="B146" s="57" t="s">
        <v>127</v>
      </c>
      <c r="C146" s="58">
        <f t="shared" si="35"/>
        <v>10173</v>
      </c>
      <c r="D146" s="225">
        <v>2732</v>
      </c>
      <c r="E146" s="446"/>
      <c r="F146" s="404">
        <f t="shared" si="44"/>
        <v>2732</v>
      </c>
      <c r="G146" s="225"/>
      <c r="H146" s="257"/>
      <c r="I146" s="114">
        <f t="shared" si="45"/>
        <v>0</v>
      </c>
      <c r="J146" s="257">
        <v>7441</v>
      </c>
      <c r="K146" s="60"/>
      <c r="L146" s="114">
        <f t="shared" si="46"/>
        <v>7441</v>
      </c>
      <c r="M146" s="320"/>
      <c r="N146" s="60"/>
      <c r="O146" s="114">
        <f t="shared" si="47"/>
        <v>0</v>
      </c>
      <c r="P146" s="111"/>
    </row>
    <row r="147" spans="1:16" ht="24" hidden="1" x14ac:dyDescent="0.25">
      <c r="A147" s="38">
        <v>2353</v>
      </c>
      <c r="B147" s="57" t="s">
        <v>128</v>
      </c>
      <c r="C147" s="58">
        <f t="shared" si="35"/>
        <v>0</v>
      </c>
      <c r="D147" s="225"/>
      <c r="E147" s="446"/>
      <c r="F147" s="404">
        <f t="shared" si="44"/>
        <v>0</v>
      </c>
      <c r="G147" s="225"/>
      <c r="H147" s="257"/>
      <c r="I147" s="114">
        <f t="shared" si="45"/>
        <v>0</v>
      </c>
      <c r="J147" s="257"/>
      <c r="K147" s="60"/>
      <c r="L147" s="114">
        <f t="shared" si="46"/>
        <v>0</v>
      </c>
      <c r="M147" s="320"/>
      <c r="N147" s="60"/>
      <c r="O147" s="114">
        <f t="shared" si="47"/>
        <v>0</v>
      </c>
      <c r="P147" s="111"/>
    </row>
    <row r="148" spans="1:16" ht="24" hidden="1" x14ac:dyDescent="0.25">
      <c r="A148" s="38">
        <v>2354</v>
      </c>
      <c r="B148" s="57" t="s">
        <v>129</v>
      </c>
      <c r="C148" s="58">
        <f t="shared" si="35"/>
        <v>0</v>
      </c>
      <c r="D148" s="225"/>
      <c r="E148" s="446"/>
      <c r="F148" s="404">
        <f t="shared" si="44"/>
        <v>0</v>
      </c>
      <c r="G148" s="225"/>
      <c r="H148" s="257"/>
      <c r="I148" s="114">
        <f t="shared" si="45"/>
        <v>0</v>
      </c>
      <c r="J148" s="257"/>
      <c r="K148" s="60"/>
      <c r="L148" s="114">
        <f t="shared" si="46"/>
        <v>0</v>
      </c>
      <c r="M148" s="320"/>
      <c r="N148" s="60"/>
      <c r="O148" s="114">
        <f t="shared" si="47"/>
        <v>0</v>
      </c>
      <c r="P148" s="111"/>
    </row>
    <row r="149" spans="1:16" ht="24" hidden="1" x14ac:dyDescent="0.25">
      <c r="A149" s="38">
        <v>2355</v>
      </c>
      <c r="B149" s="57" t="s">
        <v>130</v>
      </c>
      <c r="C149" s="58">
        <f t="shared" si="35"/>
        <v>0</v>
      </c>
      <c r="D149" s="225"/>
      <c r="E149" s="446"/>
      <c r="F149" s="404">
        <f t="shared" si="44"/>
        <v>0</v>
      </c>
      <c r="G149" s="225"/>
      <c r="H149" s="257"/>
      <c r="I149" s="114">
        <f t="shared" si="45"/>
        <v>0</v>
      </c>
      <c r="J149" s="257"/>
      <c r="K149" s="60"/>
      <c r="L149" s="114">
        <f t="shared" si="46"/>
        <v>0</v>
      </c>
      <c r="M149" s="320"/>
      <c r="N149" s="60"/>
      <c r="O149" s="114">
        <f t="shared" si="47"/>
        <v>0</v>
      </c>
      <c r="P149" s="111"/>
    </row>
    <row r="150" spans="1:16" ht="24" hidden="1" x14ac:dyDescent="0.25">
      <c r="A150" s="38">
        <v>2359</v>
      </c>
      <c r="B150" s="57" t="s">
        <v>131</v>
      </c>
      <c r="C150" s="58">
        <f t="shared" si="35"/>
        <v>0</v>
      </c>
      <c r="D150" s="225"/>
      <c r="E150" s="446"/>
      <c r="F150" s="404">
        <f t="shared" si="44"/>
        <v>0</v>
      </c>
      <c r="G150" s="225"/>
      <c r="H150" s="257"/>
      <c r="I150" s="114">
        <f t="shared" si="45"/>
        <v>0</v>
      </c>
      <c r="J150" s="257"/>
      <c r="K150" s="60"/>
      <c r="L150" s="114">
        <f t="shared" si="46"/>
        <v>0</v>
      </c>
      <c r="M150" s="320"/>
      <c r="N150" s="60"/>
      <c r="O150" s="114">
        <f t="shared" si="47"/>
        <v>0</v>
      </c>
      <c r="P150" s="111"/>
    </row>
    <row r="151" spans="1:16" ht="24.75" hidden="1" customHeight="1" x14ac:dyDescent="0.25">
      <c r="A151" s="112">
        <v>2360</v>
      </c>
      <c r="B151" s="57" t="s">
        <v>132</v>
      </c>
      <c r="C151" s="58">
        <f t="shared" si="35"/>
        <v>0</v>
      </c>
      <c r="D151" s="226">
        <f t="shared" ref="D151:O151" si="48">SUM(D152:D158)</f>
        <v>0</v>
      </c>
      <c r="E151" s="447">
        <f t="shared" si="48"/>
        <v>0</v>
      </c>
      <c r="F151" s="404">
        <f t="shared" si="48"/>
        <v>0</v>
      </c>
      <c r="G151" s="226">
        <f t="shared" si="48"/>
        <v>0</v>
      </c>
      <c r="H151" s="120">
        <f t="shared" si="48"/>
        <v>0</v>
      </c>
      <c r="I151" s="114">
        <f t="shared" si="48"/>
        <v>0</v>
      </c>
      <c r="J151" s="120">
        <f t="shared" si="48"/>
        <v>0</v>
      </c>
      <c r="K151" s="113">
        <f t="shared" si="48"/>
        <v>0</v>
      </c>
      <c r="L151" s="114">
        <f t="shared" si="48"/>
        <v>0</v>
      </c>
      <c r="M151" s="58">
        <f t="shared" si="48"/>
        <v>0</v>
      </c>
      <c r="N151" s="113">
        <f t="shared" si="48"/>
        <v>0</v>
      </c>
      <c r="O151" s="114">
        <f t="shared" si="48"/>
        <v>0</v>
      </c>
      <c r="P151" s="111"/>
    </row>
    <row r="152" spans="1:16" hidden="1" x14ac:dyDescent="0.25">
      <c r="A152" s="37">
        <v>2361</v>
      </c>
      <c r="B152" s="57" t="s">
        <v>133</v>
      </c>
      <c r="C152" s="58">
        <f t="shared" si="35"/>
        <v>0</v>
      </c>
      <c r="D152" s="225"/>
      <c r="E152" s="446"/>
      <c r="F152" s="404">
        <f t="shared" ref="F152:F159" si="49">D152+E152</f>
        <v>0</v>
      </c>
      <c r="G152" s="225"/>
      <c r="H152" s="257"/>
      <c r="I152" s="114">
        <f t="shared" ref="I152:I159" si="50">G152+H152</f>
        <v>0</v>
      </c>
      <c r="J152" s="257"/>
      <c r="K152" s="60"/>
      <c r="L152" s="114">
        <f t="shared" ref="L152:L159" si="51">J152+K152</f>
        <v>0</v>
      </c>
      <c r="M152" s="320"/>
      <c r="N152" s="60"/>
      <c r="O152" s="114">
        <f t="shared" ref="O152:O159" si="52">M152+N152</f>
        <v>0</v>
      </c>
      <c r="P152" s="111"/>
    </row>
    <row r="153" spans="1:16" ht="24" hidden="1" x14ac:dyDescent="0.25">
      <c r="A153" s="37">
        <v>2362</v>
      </c>
      <c r="B153" s="57" t="s">
        <v>134</v>
      </c>
      <c r="C153" s="58">
        <f t="shared" si="35"/>
        <v>0</v>
      </c>
      <c r="D153" s="225"/>
      <c r="E153" s="446"/>
      <c r="F153" s="404">
        <f t="shared" si="49"/>
        <v>0</v>
      </c>
      <c r="G153" s="225"/>
      <c r="H153" s="257"/>
      <c r="I153" s="114">
        <f t="shared" si="50"/>
        <v>0</v>
      </c>
      <c r="J153" s="257"/>
      <c r="K153" s="60"/>
      <c r="L153" s="114">
        <f t="shared" si="51"/>
        <v>0</v>
      </c>
      <c r="M153" s="320"/>
      <c r="N153" s="60"/>
      <c r="O153" s="114">
        <f t="shared" si="52"/>
        <v>0</v>
      </c>
      <c r="P153" s="111"/>
    </row>
    <row r="154" spans="1:16" hidden="1" x14ac:dyDescent="0.25">
      <c r="A154" s="37">
        <v>2363</v>
      </c>
      <c r="B154" s="57" t="s">
        <v>135</v>
      </c>
      <c r="C154" s="58">
        <f t="shared" si="35"/>
        <v>0</v>
      </c>
      <c r="D154" s="225"/>
      <c r="E154" s="446"/>
      <c r="F154" s="404">
        <f t="shared" si="49"/>
        <v>0</v>
      </c>
      <c r="G154" s="225"/>
      <c r="H154" s="257"/>
      <c r="I154" s="114">
        <f t="shared" si="50"/>
        <v>0</v>
      </c>
      <c r="J154" s="257"/>
      <c r="K154" s="60"/>
      <c r="L154" s="114">
        <f t="shared" si="51"/>
        <v>0</v>
      </c>
      <c r="M154" s="320"/>
      <c r="N154" s="60"/>
      <c r="O154" s="114">
        <f t="shared" si="52"/>
        <v>0</v>
      </c>
      <c r="P154" s="111"/>
    </row>
    <row r="155" spans="1:16" hidden="1" x14ac:dyDescent="0.25">
      <c r="A155" s="37">
        <v>2364</v>
      </c>
      <c r="B155" s="57" t="s">
        <v>136</v>
      </c>
      <c r="C155" s="58">
        <f t="shared" si="35"/>
        <v>0</v>
      </c>
      <c r="D155" s="225"/>
      <c r="E155" s="446"/>
      <c r="F155" s="404">
        <f t="shared" si="49"/>
        <v>0</v>
      </c>
      <c r="G155" s="225"/>
      <c r="H155" s="257"/>
      <c r="I155" s="114">
        <f t="shared" si="50"/>
        <v>0</v>
      </c>
      <c r="J155" s="257"/>
      <c r="K155" s="60"/>
      <c r="L155" s="114">
        <f t="shared" si="51"/>
        <v>0</v>
      </c>
      <c r="M155" s="320"/>
      <c r="N155" s="60"/>
      <c r="O155" s="114">
        <f t="shared" si="52"/>
        <v>0</v>
      </c>
      <c r="P155" s="111"/>
    </row>
    <row r="156" spans="1:16" ht="12.75" hidden="1" customHeight="1" x14ac:dyDescent="0.25">
      <c r="A156" s="37">
        <v>2365</v>
      </c>
      <c r="B156" s="57" t="s">
        <v>137</v>
      </c>
      <c r="C156" s="58">
        <f t="shared" si="35"/>
        <v>0</v>
      </c>
      <c r="D156" s="225"/>
      <c r="E156" s="446"/>
      <c r="F156" s="404">
        <f t="shared" si="49"/>
        <v>0</v>
      </c>
      <c r="G156" s="225"/>
      <c r="H156" s="257"/>
      <c r="I156" s="114">
        <f t="shared" si="50"/>
        <v>0</v>
      </c>
      <c r="J156" s="257"/>
      <c r="K156" s="60"/>
      <c r="L156" s="114">
        <f t="shared" si="51"/>
        <v>0</v>
      </c>
      <c r="M156" s="320"/>
      <c r="N156" s="60"/>
      <c r="O156" s="114">
        <f t="shared" si="52"/>
        <v>0</v>
      </c>
      <c r="P156" s="111"/>
    </row>
    <row r="157" spans="1:16" ht="36" hidden="1" x14ac:dyDescent="0.25">
      <c r="A157" s="37">
        <v>2366</v>
      </c>
      <c r="B157" s="57" t="s">
        <v>138</v>
      </c>
      <c r="C157" s="58">
        <f t="shared" si="35"/>
        <v>0</v>
      </c>
      <c r="D157" s="225"/>
      <c r="E157" s="446"/>
      <c r="F157" s="404">
        <f t="shared" si="49"/>
        <v>0</v>
      </c>
      <c r="G157" s="225"/>
      <c r="H157" s="257"/>
      <c r="I157" s="114">
        <f t="shared" si="50"/>
        <v>0</v>
      </c>
      <c r="J157" s="257"/>
      <c r="K157" s="60"/>
      <c r="L157" s="114">
        <f t="shared" si="51"/>
        <v>0</v>
      </c>
      <c r="M157" s="320"/>
      <c r="N157" s="60"/>
      <c r="O157" s="114">
        <f t="shared" si="52"/>
        <v>0</v>
      </c>
      <c r="P157" s="111"/>
    </row>
    <row r="158" spans="1:16" ht="48" hidden="1" x14ac:dyDescent="0.25">
      <c r="A158" s="37">
        <v>2369</v>
      </c>
      <c r="B158" s="57" t="s">
        <v>139</v>
      </c>
      <c r="C158" s="58">
        <f t="shared" si="35"/>
        <v>0</v>
      </c>
      <c r="D158" s="225"/>
      <c r="E158" s="446"/>
      <c r="F158" s="404">
        <f t="shared" si="49"/>
        <v>0</v>
      </c>
      <c r="G158" s="225"/>
      <c r="H158" s="257"/>
      <c r="I158" s="114">
        <f t="shared" si="50"/>
        <v>0</v>
      </c>
      <c r="J158" s="257"/>
      <c r="K158" s="60"/>
      <c r="L158" s="114">
        <f t="shared" si="51"/>
        <v>0</v>
      </c>
      <c r="M158" s="320"/>
      <c r="N158" s="60"/>
      <c r="O158" s="114">
        <f t="shared" si="52"/>
        <v>0</v>
      </c>
      <c r="P158" s="111"/>
    </row>
    <row r="159" spans="1:16" hidden="1" x14ac:dyDescent="0.25">
      <c r="A159" s="107">
        <v>2370</v>
      </c>
      <c r="B159" s="78" t="s">
        <v>140</v>
      </c>
      <c r="C159" s="84">
        <f t="shared" si="35"/>
        <v>0</v>
      </c>
      <c r="D159" s="227"/>
      <c r="E159" s="448"/>
      <c r="F159" s="443">
        <f t="shared" si="49"/>
        <v>0</v>
      </c>
      <c r="G159" s="227"/>
      <c r="H159" s="258"/>
      <c r="I159" s="109">
        <f t="shared" si="50"/>
        <v>0</v>
      </c>
      <c r="J159" s="258"/>
      <c r="K159" s="115"/>
      <c r="L159" s="109">
        <f t="shared" si="51"/>
        <v>0</v>
      </c>
      <c r="M159" s="321"/>
      <c r="N159" s="115"/>
      <c r="O159" s="109">
        <f t="shared" si="52"/>
        <v>0</v>
      </c>
      <c r="P159" s="116"/>
    </row>
    <row r="160" spans="1:16" hidden="1" x14ac:dyDescent="0.25">
      <c r="A160" s="107">
        <v>2380</v>
      </c>
      <c r="B160" s="78" t="s">
        <v>141</v>
      </c>
      <c r="C160" s="84">
        <f t="shared" si="35"/>
        <v>0</v>
      </c>
      <c r="D160" s="131">
        <f t="shared" ref="D160:O160" si="53">SUM(D161:D162)</f>
        <v>0</v>
      </c>
      <c r="E160" s="442">
        <f t="shared" si="53"/>
        <v>0</v>
      </c>
      <c r="F160" s="443">
        <f t="shared" si="53"/>
        <v>0</v>
      </c>
      <c r="G160" s="131">
        <f t="shared" si="53"/>
        <v>0</v>
      </c>
      <c r="H160" s="201">
        <f t="shared" si="53"/>
        <v>0</v>
      </c>
      <c r="I160" s="109">
        <f t="shared" si="53"/>
        <v>0</v>
      </c>
      <c r="J160" s="201">
        <f t="shared" si="53"/>
        <v>0</v>
      </c>
      <c r="K160" s="108">
        <f t="shared" si="53"/>
        <v>0</v>
      </c>
      <c r="L160" s="109">
        <f t="shared" si="53"/>
        <v>0</v>
      </c>
      <c r="M160" s="84">
        <f t="shared" si="53"/>
        <v>0</v>
      </c>
      <c r="N160" s="108">
        <f t="shared" si="53"/>
        <v>0</v>
      </c>
      <c r="O160" s="109">
        <f t="shared" si="53"/>
        <v>0</v>
      </c>
      <c r="P160" s="116"/>
    </row>
    <row r="161" spans="1:16" hidden="1" x14ac:dyDescent="0.25">
      <c r="A161" s="32">
        <v>2381</v>
      </c>
      <c r="B161" s="52" t="s">
        <v>142</v>
      </c>
      <c r="C161" s="53">
        <f t="shared" si="35"/>
        <v>0</v>
      </c>
      <c r="D161" s="224"/>
      <c r="E161" s="444"/>
      <c r="F161" s="445">
        <f>D161+E161</f>
        <v>0</v>
      </c>
      <c r="G161" s="224"/>
      <c r="H161" s="256"/>
      <c r="I161" s="119">
        <f>G161+H161</f>
        <v>0</v>
      </c>
      <c r="J161" s="256"/>
      <c r="K161" s="55"/>
      <c r="L161" s="119">
        <f>J161+K161</f>
        <v>0</v>
      </c>
      <c r="M161" s="319"/>
      <c r="N161" s="55"/>
      <c r="O161" s="119">
        <f>M161+N161</f>
        <v>0</v>
      </c>
      <c r="P161" s="110"/>
    </row>
    <row r="162" spans="1:16" ht="24" hidden="1" x14ac:dyDescent="0.25">
      <c r="A162" s="37">
        <v>2389</v>
      </c>
      <c r="B162" s="57" t="s">
        <v>143</v>
      </c>
      <c r="C162" s="58">
        <f t="shared" si="35"/>
        <v>0</v>
      </c>
      <c r="D162" s="225"/>
      <c r="E162" s="446"/>
      <c r="F162" s="404">
        <f>D162+E162</f>
        <v>0</v>
      </c>
      <c r="G162" s="225"/>
      <c r="H162" s="257"/>
      <c r="I162" s="114">
        <f>G162+H162</f>
        <v>0</v>
      </c>
      <c r="J162" s="257"/>
      <c r="K162" s="60"/>
      <c r="L162" s="114">
        <f>J162+K162</f>
        <v>0</v>
      </c>
      <c r="M162" s="320"/>
      <c r="N162" s="60"/>
      <c r="O162" s="114">
        <f>M162+N162</f>
        <v>0</v>
      </c>
      <c r="P162" s="111"/>
    </row>
    <row r="163" spans="1:16" hidden="1" x14ac:dyDescent="0.25">
      <c r="A163" s="107">
        <v>2390</v>
      </c>
      <c r="B163" s="78" t="s">
        <v>144</v>
      </c>
      <c r="C163" s="84">
        <f t="shared" si="35"/>
        <v>0</v>
      </c>
      <c r="D163" s="227"/>
      <c r="E163" s="448"/>
      <c r="F163" s="443">
        <f>D163+E163</f>
        <v>0</v>
      </c>
      <c r="G163" s="227"/>
      <c r="H163" s="258"/>
      <c r="I163" s="109">
        <f>G163+H163</f>
        <v>0</v>
      </c>
      <c r="J163" s="258"/>
      <c r="K163" s="115"/>
      <c r="L163" s="109">
        <f>J163+K163</f>
        <v>0</v>
      </c>
      <c r="M163" s="321"/>
      <c r="N163" s="115"/>
      <c r="O163" s="109">
        <f>M163+N163</f>
        <v>0</v>
      </c>
      <c r="P163" s="116"/>
    </row>
    <row r="164" spans="1:16" hidden="1" x14ac:dyDescent="0.25">
      <c r="A164" s="45">
        <v>2400</v>
      </c>
      <c r="B164" s="105" t="s">
        <v>145</v>
      </c>
      <c r="C164" s="46">
        <f t="shared" si="35"/>
        <v>0</v>
      </c>
      <c r="D164" s="229"/>
      <c r="E164" s="450"/>
      <c r="F164" s="408">
        <f>D164+E164</f>
        <v>0</v>
      </c>
      <c r="G164" s="229"/>
      <c r="H164" s="260"/>
      <c r="I164" s="117">
        <f>G164+H164</f>
        <v>0</v>
      </c>
      <c r="J164" s="260"/>
      <c r="K164" s="121"/>
      <c r="L164" s="117">
        <f>J164+K164</f>
        <v>0</v>
      </c>
      <c r="M164" s="322"/>
      <c r="N164" s="121"/>
      <c r="O164" s="119">
        <f>M164+N164</f>
        <v>0</v>
      </c>
      <c r="P164" s="122"/>
    </row>
    <row r="165" spans="1:16" ht="24" x14ac:dyDescent="0.25">
      <c r="A165" s="45">
        <v>2500</v>
      </c>
      <c r="B165" s="105" t="s">
        <v>146</v>
      </c>
      <c r="C165" s="46">
        <f t="shared" si="35"/>
        <v>7783</v>
      </c>
      <c r="D165" s="223">
        <f t="shared" ref="D165:O165" si="54">SUM(D166,D171)</f>
        <v>0</v>
      </c>
      <c r="E165" s="441">
        <f t="shared" si="54"/>
        <v>0</v>
      </c>
      <c r="F165" s="408">
        <f t="shared" si="54"/>
        <v>0</v>
      </c>
      <c r="G165" s="223">
        <f t="shared" si="54"/>
        <v>0</v>
      </c>
      <c r="H165" s="106">
        <f t="shared" si="54"/>
        <v>0</v>
      </c>
      <c r="I165" s="117">
        <f t="shared" si="54"/>
        <v>0</v>
      </c>
      <c r="J165" s="106">
        <f t="shared" si="54"/>
        <v>7500</v>
      </c>
      <c r="K165" s="50">
        <f t="shared" si="54"/>
        <v>283</v>
      </c>
      <c r="L165" s="117">
        <f t="shared" si="54"/>
        <v>7783</v>
      </c>
      <c r="M165" s="129">
        <f t="shared" si="54"/>
        <v>0</v>
      </c>
      <c r="N165" s="130">
        <f t="shared" si="54"/>
        <v>0</v>
      </c>
      <c r="O165" s="285">
        <f t="shared" si="54"/>
        <v>0</v>
      </c>
      <c r="P165" s="344"/>
    </row>
    <row r="166" spans="1:16" ht="16.5" customHeight="1" x14ac:dyDescent="0.25">
      <c r="A166" s="736">
        <v>2510</v>
      </c>
      <c r="B166" s="52" t="s">
        <v>147</v>
      </c>
      <c r="C166" s="53">
        <f t="shared" si="35"/>
        <v>7783</v>
      </c>
      <c r="D166" s="228">
        <f t="shared" ref="D166:O166" si="55">SUM(D167:D170)</f>
        <v>0</v>
      </c>
      <c r="E166" s="449">
        <f t="shared" si="55"/>
        <v>0</v>
      </c>
      <c r="F166" s="445">
        <f t="shared" si="55"/>
        <v>0</v>
      </c>
      <c r="G166" s="228">
        <f t="shared" si="55"/>
        <v>0</v>
      </c>
      <c r="H166" s="259">
        <f t="shared" si="55"/>
        <v>0</v>
      </c>
      <c r="I166" s="119">
        <f t="shared" si="55"/>
        <v>0</v>
      </c>
      <c r="J166" s="259">
        <f t="shared" si="55"/>
        <v>7500</v>
      </c>
      <c r="K166" s="118">
        <f t="shared" si="55"/>
        <v>283</v>
      </c>
      <c r="L166" s="119">
        <f t="shared" si="55"/>
        <v>7783</v>
      </c>
      <c r="M166" s="64">
        <f t="shared" si="55"/>
        <v>0</v>
      </c>
      <c r="N166" s="299">
        <f t="shared" si="55"/>
        <v>0</v>
      </c>
      <c r="O166" s="304">
        <f t="shared" si="55"/>
        <v>0</v>
      </c>
      <c r="P166" s="384"/>
    </row>
    <row r="167" spans="1:16" ht="24" x14ac:dyDescent="0.25">
      <c r="A167" s="38">
        <v>2512</v>
      </c>
      <c r="B167" s="57" t="s">
        <v>148</v>
      </c>
      <c r="C167" s="58">
        <f t="shared" si="35"/>
        <v>7500</v>
      </c>
      <c r="D167" s="225"/>
      <c r="E167" s="446"/>
      <c r="F167" s="404">
        <f t="shared" ref="F167:F172" si="56">D167+E167</f>
        <v>0</v>
      </c>
      <c r="G167" s="225"/>
      <c r="H167" s="257"/>
      <c r="I167" s="114">
        <f t="shared" ref="I167:I172" si="57">G167+H167</f>
        <v>0</v>
      </c>
      <c r="J167" s="257">
        <v>7500</v>
      </c>
      <c r="K167" s="60"/>
      <c r="L167" s="114">
        <f t="shared" ref="L167:L172" si="58">J167+K167</f>
        <v>7500</v>
      </c>
      <c r="M167" s="320"/>
      <c r="N167" s="60"/>
      <c r="O167" s="114">
        <f t="shared" ref="O167:O172" si="59">M167+N167</f>
        <v>0</v>
      </c>
      <c r="P167" s="111"/>
    </row>
    <row r="168" spans="1:16" ht="36" hidden="1" x14ac:dyDescent="0.25">
      <c r="A168" s="38">
        <v>2513</v>
      </c>
      <c r="B168" s="57" t="s">
        <v>149</v>
      </c>
      <c r="C168" s="58">
        <f t="shared" si="35"/>
        <v>0</v>
      </c>
      <c r="D168" s="225"/>
      <c r="E168" s="446"/>
      <c r="F168" s="404">
        <f t="shared" si="56"/>
        <v>0</v>
      </c>
      <c r="G168" s="225"/>
      <c r="H168" s="257"/>
      <c r="I168" s="114">
        <f t="shared" si="57"/>
        <v>0</v>
      </c>
      <c r="J168" s="257"/>
      <c r="K168" s="60"/>
      <c r="L168" s="114">
        <f t="shared" si="58"/>
        <v>0</v>
      </c>
      <c r="M168" s="320"/>
      <c r="N168" s="60"/>
      <c r="O168" s="114">
        <f t="shared" si="59"/>
        <v>0</v>
      </c>
      <c r="P168" s="111"/>
    </row>
    <row r="169" spans="1:16" ht="24" hidden="1" x14ac:dyDescent="0.25">
      <c r="A169" s="38">
        <v>2515</v>
      </c>
      <c r="B169" s="57" t="s">
        <v>150</v>
      </c>
      <c r="C169" s="58">
        <f t="shared" si="35"/>
        <v>0</v>
      </c>
      <c r="D169" s="225"/>
      <c r="E169" s="446"/>
      <c r="F169" s="404">
        <f t="shared" si="56"/>
        <v>0</v>
      </c>
      <c r="G169" s="225"/>
      <c r="H169" s="257"/>
      <c r="I169" s="114">
        <f t="shared" si="57"/>
        <v>0</v>
      </c>
      <c r="J169" s="257"/>
      <c r="K169" s="60"/>
      <c r="L169" s="114">
        <f t="shared" si="58"/>
        <v>0</v>
      </c>
      <c r="M169" s="320"/>
      <c r="N169" s="60"/>
      <c r="O169" s="114">
        <f t="shared" si="59"/>
        <v>0</v>
      </c>
      <c r="P169" s="111"/>
    </row>
    <row r="170" spans="1:16" ht="60" x14ac:dyDescent="0.25">
      <c r="A170" s="38">
        <v>2519</v>
      </c>
      <c r="B170" s="57" t="s">
        <v>151</v>
      </c>
      <c r="C170" s="58">
        <f t="shared" si="35"/>
        <v>283</v>
      </c>
      <c r="D170" s="225"/>
      <c r="E170" s="446"/>
      <c r="F170" s="404">
        <f t="shared" si="56"/>
        <v>0</v>
      </c>
      <c r="G170" s="225"/>
      <c r="H170" s="257"/>
      <c r="I170" s="114">
        <f t="shared" si="57"/>
        <v>0</v>
      </c>
      <c r="J170" s="257"/>
      <c r="K170" s="60">
        <v>283</v>
      </c>
      <c r="L170" s="114">
        <f t="shared" si="58"/>
        <v>283</v>
      </c>
      <c r="M170" s="320"/>
      <c r="N170" s="60"/>
      <c r="O170" s="114">
        <f t="shared" si="59"/>
        <v>0</v>
      </c>
      <c r="P170" s="362" t="s">
        <v>1172</v>
      </c>
    </row>
    <row r="171" spans="1:16" ht="24" hidden="1" x14ac:dyDescent="0.25">
      <c r="A171" s="112">
        <v>2520</v>
      </c>
      <c r="B171" s="57" t="s">
        <v>152</v>
      </c>
      <c r="C171" s="58">
        <f t="shared" si="35"/>
        <v>0</v>
      </c>
      <c r="D171" s="225"/>
      <c r="E171" s="446"/>
      <c r="F171" s="404">
        <f t="shared" si="56"/>
        <v>0</v>
      </c>
      <c r="G171" s="225"/>
      <c r="H171" s="257"/>
      <c r="I171" s="114">
        <f t="shared" si="57"/>
        <v>0</v>
      </c>
      <c r="J171" s="257"/>
      <c r="K171" s="60"/>
      <c r="L171" s="114">
        <f t="shared" si="58"/>
        <v>0</v>
      </c>
      <c r="M171" s="320"/>
      <c r="N171" s="60"/>
      <c r="O171" s="114">
        <f t="shared" si="59"/>
        <v>0</v>
      </c>
      <c r="P171" s="111"/>
    </row>
    <row r="172" spans="1:16" s="123" customFormat="1" ht="36" hidden="1" customHeight="1" x14ac:dyDescent="0.25">
      <c r="A172" s="17">
        <v>2800</v>
      </c>
      <c r="B172" s="52" t="s">
        <v>153</v>
      </c>
      <c r="C172" s="53">
        <f t="shared" si="35"/>
        <v>0</v>
      </c>
      <c r="D172" s="208"/>
      <c r="E172" s="401"/>
      <c r="F172" s="402">
        <f t="shared" si="56"/>
        <v>0</v>
      </c>
      <c r="G172" s="208"/>
      <c r="H172" s="243"/>
      <c r="I172" s="347">
        <f t="shared" si="57"/>
        <v>0</v>
      </c>
      <c r="J172" s="243"/>
      <c r="K172" s="35"/>
      <c r="L172" s="347">
        <f t="shared" si="58"/>
        <v>0</v>
      </c>
      <c r="M172" s="310"/>
      <c r="N172" s="35"/>
      <c r="O172" s="347">
        <f t="shared" si="59"/>
        <v>0</v>
      </c>
      <c r="P172" s="36"/>
    </row>
    <row r="173" spans="1:16" hidden="1" x14ac:dyDescent="0.25">
      <c r="A173" s="101">
        <v>3000</v>
      </c>
      <c r="B173" s="101" t="s">
        <v>154</v>
      </c>
      <c r="C173" s="102">
        <f t="shared" si="35"/>
        <v>0</v>
      </c>
      <c r="D173" s="222">
        <f t="shared" ref="D173:O173" si="60">SUM(D174,D184)</f>
        <v>0</v>
      </c>
      <c r="E173" s="439">
        <f t="shared" si="60"/>
        <v>0</v>
      </c>
      <c r="F173" s="440">
        <f t="shared" si="60"/>
        <v>0</v>
      </c>
      <c r="G173" s="222">
        <f t="shared" si="60"/>
        <v>0</v>
      </c>
      <c r="H173" s="255">
        <f t="shared" si="60"/>
        <v>0</v>
      </c>
      <c r="I173" s="104">
        <f t="shared" si="60"/>
        <v>0</v>
      </c>
      <c r="J173" s="255">
        <f t="shared" si="60"/>
        <v>0</v>
      </c>
      <c r="K173" s="103">
        <f t="shared" si="60"/>
        <v>0</v>
      </c>
      <c r="L173" s="104">
        <f t="shared" si="60"/>
        <v>0</v>
      </c>
      <c r="M173" s="102">
        <f t="shared" si="60"/>
        <v>0</v>
      </c>
      <c r="N173" s="103">
        <f t="shared" si="60"/>
        <v>0</v>
      </c>
      <c r="O173" s="104">
        <f t="shared" si="60"/>
        <v>0</v>
      </c>
      <c r="P173" s="343"/>
    </row>
    <row r="174" spans="1:16" ht="24" hidden="1" x14ac:dyDescent="0.25">
      <c r="A174" s="45">
        <v>3200</v>
      </c>
      <c r="B174" s="124" t="s">
        <v>155</v>
      </c>
      <c r="C174" s="46">
        <f t="shared" si="35"/>
        <v>0</v>
      </c>
      <c r="D174" s="223">
        <f t="shared" ref="D174:O174" si="61">SUM(D175,D179)</f>
        <v>0</v>
      </c>
      <c r="E174" s="441">
        <f t="shared" si="61"/>
        <v>0</v>
      </c>
      <c r="F174" s="408">
        <f t="shared" si="61"/>
        <v>0</v>
      </c>
      <c r="G174" s="223">
        <f t="shared" si="61"/>
        <v>0</v>
      </c>
      <c r="H174" s="106">
        <f t="shared" si="61"/>
        <v>0</v>
      </c>
      <c r="I174" s="117">
        <f t="shared" si="61"/>
        <v>0</v>
      </c>
      <c r="J174" s="106">
        <f t="shared" si="61"/>
        <v>0</v>
      </c>
      <c r="K174" s="50">
        <f t="shared" si="61"/>
        <v>0</v>
      </c>
      <c r="L174" s="117">
        <f t="shared" si="61"/>
        <v>0</v>
      </c>
      <c r="M174" s="129">
        <f t="shared" si="61"/>
        <v>0</v>
      </c>
      <c r="N174" s="130">
        <f t="shared" si="61"/>
        <v>0</v>
      </c>
      <c r="O174" s="289">
        <f t="shared" si="61"/>
        <v>0</v>
      </c>
      <c r="P174" s="344"/>
    </row>
    <row r="175" spans="1:16" ht="36" hidden="1" x14ac:dyDescent="0.25">
      <c r="A175" s="736">
        <v>3260</v>
      </c>
      <c r="B175" s="52" t="s">
        <v>156</v>
      </c>
      <c r="C175" s="53">
        <f t="shared" si="35"/>
        <v>0</v>
      </c>
      <c r="D175" s="228">
        <f t="shared" ref="D175:O175" si="62">SUM(D176:D178)</f>
        <v>0</v>
      </c>
      <c r="E175" s="449">
        <f t="shared" si="62"/>
        <v>0</v>
      </c>
      <c r="F175" s="445">
        <f t="shared" si="62"/>
        <v>0</v>
      </c>
      <c r="G175" s="228">
        <f t="shared" si="62"/>
        <v>0</v>
      </c>
      <c r="H175" s="259">
        <f t="shared" si="62"/>
        <v>0</v>
      </c>
      <c r="I175" s="119">
        <f t="shared" si="62"/>
        <v>0</v>
      </c>
      <c r="J175" s="259">
        <f t="shared" si="62"/>
        <v>0</v>
      </c>
      <c r="K175" s="118">
        <f t="shared" si="62"/>
        <v>0</v>
      </c>
      <c r="L175" s="119">
        <f t="shared" si="62"/>
        <v>0</v>
      </c>
      <c r="M175" s="53">
        <f t="shared" si="62"/>
        <v>0</v>
      </c>
      <c r="N175" s="118">
        <f t="shared" si="62"/>
        <v>0</v>
      </c>
      <c r="O175" s="119">
        <f t="shared" si="62"/>
        <v>0</v>
      </c>
      <c r="P175" s="110"/>
    </row>
    <row r="176" spans="1:16" ht="24" hidden="1" x14ac:dyDescent="0.25">
      <c r="A176" s="38">
        <v>3261</v>
      </c>
      <c r="B176" s="57" t="s">
        <v>157</v>
      </c>
      <c r="C176" s="58">
        <f t="shared" si="35"/>
        <v>0</v>
      </c>
      <c r="D176" s="225"/>
      <c r="E176" s="446"/>
      <c r="F176" s="404">
        <f>D176+E176</f>
        <v>0</v>
      </c>
      <c r="G176" s="225"/>
      <c r="H176" s="257"/>
      <c r="I176" s="114">
        <f>G176+H176</f>
        <v>0</v>
      </c>
      <c r="J176" s="257"/>
      <c r="K176" s="60"/>
      <c r="L176" s="114">
        <f>J176+K176</f>
        <v>0</v>
      </c>
      <c r="M176" s="320"/>
      <c r="N176" s="60"/>
      <c r="O176" s="114">
        <f>M176+N176</f>
        <v>0</v>
      </c>
      <c r="P176" s="111"/>
    </row>
    <row r="177" spans="1:16" ht="36" hidden="1" x14ac:dyDescent="0.25">
      <c r="A177" s="38">
        <v>3262</v>
      </c>
      <c r="B177" s="57" t="s">
        <v>158</v>
      </c>
      <c r="C177" s="58">
        <f t="shared" si="35"/>
        <v>0</v>
      </c>
      <c r="D177" s="225"/>
      <c r="E177" s="446"/>
      <c r="F177" s="404">
        <f>D177+E177</f>
        <v>0</v>
      </c>
      <c r="G177" s="225"/>
      <c r="H177" s="257"/>
      <c r="I177" s="114">
        <f>G177+H177</f>
        <v>0</v>
      </c>
      <c r="J177" s="257"/>
      <c r="K177" s="60"/>
      <c r="L177" s="114">
        <f>J177+K177</f>
        <v>0</v>
      </c>
      <c r="M177" s="320"/>
      <c r="N177" s="60"/>
      <c r="O177" s="114">
        <f>M177+N177</f>
        <v>0</v>
      </c>
      <c r="P177" s="111"/>
    </row>
    <row r="178" spans="1:16" ht="24" hidden="1" x14ac:dyDescent="0.25">
      <c r="A178" s="38">
        <v>3263</v>
      </c>
      <c r="B178" s="57" t="s">
        <v>159</v>
      </c>
      <c r="C178" s="58">
        <f t="shared" ref="C178:C241" si="63">F178+I178+L178+O178</f>
        <v>0</v>
      </c>
      <c r="D178" s="225"/>
      <c r="E178" s="446"/>
      <c r="F178" s="404">
        <f>D178+E178</f>
        <v>0</v>
      </c>
      <c r="G178" s="225"/>
      <c r="H178" s="257"/>
      <c r="I178" s="114">
        <f>G178+H178</f>
        <v>0</v>
      </c>
      <c r="J178" s="257"/>
      <c r="K178" s="60"/>
      <c r="L178" s="114">
        <f>J178+K178</f>
        <v>0</v>
      </c>
      <c r="M178" s="320"/>
      <c r="N178" s="60"/>
      <c r="O178" s="114">
        <f>M178+N178</f>
        <v>0</v>
      </c>
      <c r="P178" s="111"/>
    </row>
    <row r="179" spans="1:16" ht="84" hidden="1" x14ac:dyDescent="0.25">
      <c r="A179" s="736">
        <v>3290</v>
      </c>
      <c r="B179" s="52" t="s">
        <v>286</v>
      </c>
      <c r="C179" s="126">
        <f t="shared" si="63"/>
        <v>0</v>
      </c>
      <c r="D179" s="228">
        <f t="shared" ref="D179:O179" si="64">SUM(D180:D183)</f>
        <v>0</v>
      </c>
      <c r="E179" s="449">
        <f t="shared" si="64"/>
        <v>0</v>
      </c>
      <c r="F179" s="445">
        <f t="shared" si="64"/>
        <v>0</v>
      </c>
      <c r="G179" s="228">
        <f t="shared" si="64"/>
        <v>0</v>
      </c>
      <c r="H179" s="259">
        <f t="shared" si="64"/>
        <v>0</v>
      </c>
      <c r="I179" s="119">
        <f t="shared" si="64"/>
        <v>0</v>
      </c>
      <c r="J179" s="259">
        <f t="shared" si="64"/>
        <v>0</v>
      </c>
      <c r="K179" s="118">
        <f t="shared" si="64"/>
        <v>0</v>
      </c>
      <c r="L179" s="119">
        <f t="shared" si="64"/>
        <v>0</v>
      </c>
      <c r="M179" s="126">
        <f t="shared" si="64"/>
        <v>0</v>
      </c>
      <c r="N179" s="300">
        <f t="shared" si="64"/>
        <v>0</v>
      </c>
      <c r="O179" s="305">
        <f t="shared" si="64"/>
        <v>0</v>
      </c>
      <c r="P179" s="385"/>
    </row>
    <row r="180" spans="1:16" ht="72" hidden="1" x14ac:dyDescent="0.25">
      <c r="A180" s="38">
        <v>3291</v>
      </c>
      <c r="B180" s="57" t="s">
        <v>160</v>
      </c>
      <c r="C180" s="58">
        <f t="shared" si="63"/>
        <v>0</v>
      </c>
      <c r="D180" s="225"/>
      <c r="E180" s="446"/>
      <c r="F180" s="404">
        <f>D180+E180</f>
        <v>0</v>
      </c>
      <c r="G180" s="225"/>
      <c r="H180" s="257"/>
      <c r="I180" s="114">
        <f>G180+H180</f>
        <v>0</v>
      </c>
      <c r="J180" s="257"/>
      <c r="K180" s="60"/>
      <c r="L180" s="114">
        <f>J180+K180</f>
        <v>0</v>
      </c>
      <c r="M180" s="320"/>
      <c r="N180" s="60"/>
      <c r="O180" s="114">
        <f>M180+N180</f>
        <v>0</v>
      </c>
      <c r="P180" s="111"/>
    </row>
    <row r="181" spans="1:16" ht="72" hidden="1" x14ac:dyDescent="0.25">
      <c r="A181" s="38">
        <v>3292</v>
      </c>
      <c r="B181" s="57" t="s">
        <v>161</v>
      </c>
      <c r="C181" s="58">
        <f t="shared" si="63"/>
        <v>0</v>
      </c>
      <c r="D181" s="225"/>
      <c r="E181" s="446"/>
      <c r="F181" s="404">
        <f>D181+E181</f>
        <v>0</v>
      </c>
      <c r="G181" s="225"/>
      <c r="H181" s="257"/>
      <c r="I181" s="114">
        <f>G181+H181</f>
        <v>0</v>
      </c>
      <c r="J181" s="257"/>
      <c r="K181" s="60"/>
      <c r="L181" s="114">
        <f>J181+K181</f>
        <v>0</v>
      </c>
      <c r="M181" s="320"/>
      <c r="N181" s="60"/>
      <c r="O181" s="114">
        <f>M181+N181</f>
        <v>0</v>
      </c>
      <c r="P181" s="111"/>
    </row>
    <row r="182" spans="1:16" ht="72" hidden="1" x14ac:dyDescent="0.25">
      <c r="A182" s="38">
        <v>3293</v>
      </c>
      <c r="B182" s="57" t="s">
        <v>162</v>
      </c>
      <c r="C182" s="58">
        <f t="shared" si="63"/>
        <v>0</v>
      </c>
      <c r="D182" s="225"/>
      <c r="E182" s="446"/>
      <c r="F182" s="404">
        <f>D182+E182</f>
        <v>0</v>
      </c>
      <c r="G182" s="225"/>
      <c r="H182" s="257"/>
      <c r="I182" s="114">
        <f>G182+H182</f>
        <v>0</v>
      </c>
      <c r="J182" s="257"/>
      <c r="K182" s="60"/>
      <c r="L182" s="114">
        <f>J182+K182</f>
        <v>0</v>
      </c>
      <c r="M182" s="320"/>
      <c r="N182" s="60"/>
      <c r="O182" s="114">
        <f>M182+N182</f>
        <v>0</v>
      </c>
      <c r="P182" s="111"/>
    </row>
    <row r="183" spans="1:16" ht="60" hidden="1" x14ac:dyDescent="0.25">
      <c r="A183" s="127">
        <v>3294</v>
      </c>
      <c r="B183" s="57" t="s">
        <v>163</v>
      </c>
      <c r="C183" s="126">
        <f t="shared" si="63"/>
        <v>0</v>
      </c>
      <c r="D183" s="230"/>
      <c r="E183" s="451"/>
      <c r="F183" s="452">
        <f>D183+E183</f>
        <v>0</v>
      </c>
      <c r="G183" s="230"/>
      <c r="H183" s="261"/>
      <c r="I183" s="305">
        <f>G183+H183</f>
        <v>0</v>
      </c>
      <c r="J183" s="261"/>
      <c r="K183" s="128"/>
      <c r="L183" s="305">
        <f>J183+K183</f>
        <v>0</v>
      </c>
      <c r="M183" s="323"/>
      <c r="N183" s="128"/>
      <c r="O183" s="305">
        <f>M183+N183</f>
        <v>0</v>
      </c>
      <c r="P183" s="385"/>
    </row>
    <row r="184" spans="1:16" ht="48" hidden="1" x14ac:dyDescent="0.25">
      <c r="A184" s="69">
        <v>3300</v>
      </c>
      <c r="B184" s="124" t="s">
        <v>164</v>
      </c>
      <c r="C184" s="129">
        <f t="shared" si="63"/>
        <v>0</v>
      </c>
      <c r="D184" s="231">
        <f t="shared" ref="D184:O184" si="65">SUM(D185:D186)</f>
        <v>0</v>
      </c>
      <c r="E184" s="453">
        <f t="shared" si="65"/>
        <v>0</v>
      </c>
      <c r="F184" s="454">
        <f t="shared" si="65"/>
        <v>0</v>
      </c>
      <c r="G184" s="231">
        <f t="shared" si="65"/>
        <v>0</v>
      </c>
      <c r="H184" s="262">
        <f t="shared" si="65"/>
        <v>0</v>
      </c>
      <c r="I184" s="289">
        <f t="shared" si="65"/>
        <v>0</v>
      </c>
      <c r="J184" s="262">
        <f t="shared" si="65"/>
        <v>0</v>
      </c>
      <c r="K184" s="130">
        <f t="shared" si="65"/>
        <v>0</v>
      </c>
      <c r="L184" s="289">
        <f t="shared" si="65"/>
        <v>0</v>
      </c>
      <c r="M184" s="129">
        <f t="shared" si="65"/>
        <v>0</v>
      </c>
      <c r="N184" s="130">
        <f t="shared" si="65"/>
        <v>0</v>
      </c>
      <c r="O184" s="289">
        <f t="shared" si="65"/>
        <v>0</v>
      </c>
      <c r="P184" s="344"/>
    </row>
    <row r="185" spans="1:16" ht="48" hidden="1" x14ac:dyDescent="0.25">
      <c r="A185" s="77">
        <v>3310</v>
      </c>
      <c r="B185" s="78" t="s">
        <v>165</v>
      </c>
      <c r="C185" s="84">
        <f t="shared" si="63"/>
        <v>0</v>
      </c>
      <c r="D185" s="227"/>
      <c r="E185" s="448"/>
      <c r="F185" s="443">
        <f>D185+E185</f>
        <v>0</v>
      </c>
      <c r="G185" s="227"/>
      <c r="H185" s="258"/>
      <c r="I185" s="109">
        <f>G185+H185</f>
        <v>0</v>
      </c>
      <c r="J185" s="258"/>
      <c r="K185" s="115"/>
      <c r="L185" s="109">
        <f>J185+K185</f>
        <v>0</v>
      </c>
      <c r="M185" s="321"/>
      <c r="N185" s="115"/>
      <c r="O185" s="109">
        <f>M185+N185</f>
        <v>0</v>
      </c>
      <c r="P185" s="116"/>
    </row>
    <row r="186" spans="1:16" ht="48.75" hidden="1" customHeight="1" x14ac:dyDescent="0.25">
      <c r="A186" s="33">
        <v>3320</v>
      </c>
      <c r="B186" s="52" t="s">
        <v>166</v>
      </c>
      <c r="C186" s="53">
        <f t="shared" si="63"/>
        <v>0</v>
      </c>
      <c r="D186" s="224"/>
      <c r="E186" s="444"/>
      <c r="F186" s="445">
        <f>D186+E186</f>
        <v>0</v>
      </c>
      <c r="G186" s="224"/>
      <c r="H186" s="256"/>
      <c r="I186" s="119">
        <f>G186+H186</f>
        <v>0</v>
      </c>
      <c r="J186" s="256"/>
      <c r="K186" s="55"/>
      <c r="L186" s="119">
        <f>J186+K186</f>
        <v>0</v>
      </c>
      <c r="M186" s="319"/>
      <c r="N186" s="55"/>
      <c r="O186" s="119">
        <f>M186+N186</f>
        <v>0</v>
      </c>
      <c r="P186" s="110"/>
    </row>
    <row r="187" spans="1:16" hidden="1" x14ac:dyDescent="0.25">
      <c r="A187" s="132">
        <v>4000</v>
      </c>
      <c r="B187" s="101" t="s">
        <v>167</v>
      </c>
      <c r="C187" s="102">
        <f t="shared" si="63"/>
        <v>0</v>
      </c>
      <c r="D187" s="222">
        <f t="shared" ref="D187:O187" si="66">SUM(D188,D191)</f>
        <v>0</v>
      </c>
      <c r="E187" s="439">
        <f t="shared" si="66"/>
        <v>0</v>
      </c>
      <c r="F187" s="440">
        <f t="shared" si="66"/>
        <v>0</v>
      </c>
      <c r="G187" s="222">
        <f t="shared" si="66"/>
        <v>0</v>
      </c>
      <c r="H187" s="255">
        <f t="shared" si="66"/>
        <v>0</v>
      </c>
      <c r="I187" s="104">
        <f t="shared" si="66"/>
        <v>0</v>
      </c>
      <c r="J187" s="255">
        <f t="shared" si="66"/>
        <v>0</v>
      </c>
      <c r="K187" s="103">
        <f t="shared" si="66"/>
        <v>0</v>
      </c>
      <c r="L187" s="104">
        <f t="shared" si="66"/>
        <v>0</v>
      </c>
      <c r="M187" s="102">
        <f t="shared" si="66"/>
        <v>0</v>
      </c>
      <c r="N187" s="103">
        <f t="shared" si="66"/>
        <v>0</v>
      </c>
      <c r="O187" s="104">
        <f t="shared" si="66"/>
        <v>0</v>
      </c>
      <c r="P187" s="343"/>
    </row>
    <row r="188" spans="1:16" ht="24" hidden="1" x14ac:dyDescent="0.25">
      <c r="A188" s="133">
        <v>4200</v>
      </c>
      <c r="B188" s="105" t="s">
        <v>168</v>
      </c>
      <c r="C188" s="46">
        <f t="shared" si="63"/>
        <v>0</v>
      </c>
      <c r="D188" s="223">
        <f t="shared" ref="D188:O188" si="67">SUM(D189,D190)</f>
        <v>0</v>
      </c>
      <c r="E188" s="441">
        <f t="shared" si="67"/>
        <v>0</v>
      </c>
      <c r="F188" s="408">
        <f t="shared" si="67"/>
        <v>0</v>
      </c>
      <c r="G188" s="223">
        <f t="shared" si="67"/>
        <v>0</v>
      </c>
      <c r="H188" s="106">
        <f t="shared" si="67"/>
        <v>0</v>
      </c>
      <c r="I188" s="117">
        <f t="shared" si="67"/>
        <v>0</v>
      </c>
      <c r="J188" s="106">
        <f t="shared" si="67"/>
        <v>0</v>
      </c>
      <c r="K188" s="50">
        <f t="shared" si="67"/>
        <v>0</v>
      </c>
      <c r="L188" s="117">
        <f t="shared" si="67"/>
        <v>0</v>
      </c>
      <c r="M188" s="46">
        <f t="shared" si="67"/>
        <v>0</v>
      </c>
      <c r="N188" s="50">
        <f t="shared" si="67"/>
        <v>0</v>
      </c>
      <c r="O188" s="117">
        <f t="shared" si="67"/>
        <v>0</v>
      </c>
      <c r="P188" s="122"/>
    </row>
    <row r="189" spans="1:16" ht="36" hidden="1" x14ac:dyDescent="0.25">
      <c r="A189" s="736">
        <v>4240</v>
      </c>
      <c r="B189" s="52" t="s">
        <v>169</v>
      </c>
      <c r="C189" s="53">
        <f t="shared" si="63"/>
        <v>0</v>
      </c>
      <c r="D189" s="224"/>
      <c r="E189" s="444"/>
      <c r="F189" s="445">
        <f>D189+E189</f>
        <v>0</v>
      </c>
      <c r="G189" s="224"/>
      <c r="H189" s="256"/>
      <c r="I189" s="119">
        <f>G189+H189</f>
        <v>0</v>
      </c>
      <c r="J189" s="256"/>
      <c r="K189" s="55"/>
      <c r="L189" s="119">
        <f>J189+K189</f>
        <v>0</v>
      </c>
      <c r="M189" s="319"/>
      <c r="N189" s="55"/>
      <c r="O189" s="119">
        <f>M189+N189</f>
        <v>0</v>
      </c>
      <c r="P189" s="110"/>
    </row>
    <row r="190" spans="1:16" ht="24" hidden="1" x14ac:dyDescent="0.25">
      <c r="A190" s="112">
        <v>4250</v>
      </c>
      <c r="B190" s="57" t="s">
        <v>170</v>
      </c>
      <c r="C190" s="58">
        <f t="shared" si="63"/>
        <v>0</v>
      </c>
      <c r="D190" s="225"/>
      <c r="E190" s="446"/>
      <c r="F190" s="404">
        <f>D190+E190</f>
        <v>0</v>
      </c>
      <c r="G190" s="225"/>
      <c r="H190" s="257"/>
      <c r="I190" s="114">
        <f>G190+H190</f>
        <v>0</v>
      </c>
      <c r="J190" s="257"/>
      <c r="K190" s="60"/>
      <c r="L190" s="114">
        <f>J190+K190</f>
        <v>0</v>
      </c>
      <c r="M190" s="320"/>
      <c r="N190" s="60"/>
      <c r="O190" s="114">
        <f>M190+N190</f>
        <v>0</v>
      </c>
      <c r="P190" s="111"/>
    </row>
    <row r="191" spans="1:16" hidden="1" x14ac:dyDescent="0.25">
      <c r="A191" s="45">
        <v>4300</v>
      </c>
      <c r="B191" s="105" t="s">
        <v>171</v>
      </c>
      <c r="C191" s="46">
        <f t="shared" si="63"/>
        <v>0</v>
      </c>
      <c r="D191" s="223">
        <f t="shared" ref="D191:O191" si="68">SUM(D192)</f>
        <v>0</v>
      </c>
      <c r="E191" s="441">
        <f t="shared" si="68"/>
        <v>0</v>
      </c>
      <c r="F191" s="408">
        <f t="shared" si="68"/>
        <v>0</v>
      </c>
      <c r="G191" s="223">
        <f t="shared" si="68"/>
        <v>0</v>
      </c>
      <c r="H191" s="106">
        <f t="shared" si="68"/>
        <v>0</v>
      </c>
      <c r="I191" s="117">
        <f t="shared" si="68"/>
        <v>0</v>
      </c>
      <c r="J191" s="106">
        <f t="shared" si="68"/>
        <v>0</v>
      </c>
      <c r="K191" s="50">
        <f t="shared" si="68"/>
        <v>0</v>
      </c>
      <c r="L191" s="117">
        <f t="shared" si="68"/>
        <v>0</v>
      </c>
      <c r="M191" s="46">
        <f t="shared" si="68"/>
        <v>0</v>
      </c>
      <c r="N191" s="50">
        <f t="shared" si="68"/>
        <v>0</v>
      </c>
      <c r="O191" s="117">
        <f t="shared" si="68"/>
        <v>0</v>
      </c>
      <c r="P191" s="122"/>
    </row>
    <row r="192" spans="1:16" ht="24" hidden="1" x14ac:dyDescent="0.25">
      <c r="A192" s="736">
        <v>4310</v>
      </c>
      <c r="B192" s="52" t="s">
        <v>172</v>
      </c>
      <c r="C192" s="53">
        <f t="shared" si="63"/>
        <v>0</v>
      </c>
      <c r="D192" s="228">
        <f t="shared" ref="D192:O192" si="69">SUM(D193:D193)</f>
        <v>0</v>
      </c>
      <c r="E192" s="449">
        <f t="shared" si="69"/>
        <v>0</v>
      </c>
      <c r="F192" s="445">
        <f t="shared" si="69"/>
        <v>0</v>
      </c>
      <c r="G192" s="228">
        <f t="shared" si="69"/>
        <v>0</v>
      </c>
      <c r="H192" s="259">
        <f t="shared" si="69"/>
        <v>0</v>
      </c>
      <c r="I192" s="119">
        <f t="shared" si="69"/>
        <v>0</v>
      </c>
      <c r="J192" s="259">
        <f t="shared" si="69"/>
        <v>0</v>
      </c>
      <c r="K192" s="118">
        <f t="shared" si="69"/>
        <v>0</v>
      </c>
      <c r="L192" s="119">
        <f t="shared" si="69"/>
        <v>0</v>
      </c>
      <c r="M192" s="53">
        <f t="shared" si="69"/>
        <v>0</v>
      </c>
      <c r="N192" s="118">
        <f t="shared" si="69"/>
        <v>0</v>
      </c>
      <c r="O192" s="119">
        <f t="shared" si="69"/>
        <v>0</v>
      </c>
      <c r="P192" s="110"/>
    </row>
    <row r="193" spans="1:16" ht="36" hidden="1" x14ac:dyDescent="0.25">
      <c r="A193" s="38">
        <v>4311</v>
      </c>
      <c r="B193" s="57" t="s">
        <v>173</v>
      </c>
      <c r="C193" s="58">
        <f t="shared" si="63"/>
        <v>0</v>
      </c>
      <c r="D193" s="225"/>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63"/>
        <v>436</v>
      </c>
      <c r="D194" s="221">
        <f t="shared" ref="D194:O194" si="70">SUM(D195,D230,D269)</f>
        <v>436</v>
      </c>
      <c r="E194" s="437">
        <f t="shared" si="70"/>
        <v>0</v>
      </c>
      <c r="F194" s="438">
        <f t="shared" si="70"/>
        <v>436</v>
      </c>
      <c r="G194" s="221">
        <f t="shared" si="70"/>
        <v>0</v>
      </c>
      <c r="H194" s="254">
        <f t="shared" si="70"/>
        <v>0</v>
      </c>
      <c r="I194" s="100">
        <f t="shared" si="70"/>
        <v>0</v>
      </c>
      <c r="J194" s="254">
        <f t="shared" si="70"/>
        <v>0</v>
      </c>
      <c r="K194" s="99">
        <f t="shared" si="70"/>
        <v>0</v>
      </c>
      <c r="L194" s="100">
        <f t="shared" si="70"/>
        <v>0</v>
      </c>
      <c r="M194" s="324">
        <f t="shared" si="70"/>
        <v>0</v>
      </c>
      <c r="N194" s="301">
        <f t="shared" si="70"/>
        <v>0</v>
      </c>
      <c r="O194" s="306">
        <f t="shared" si="70"/>
        <v>0</v>
      </c>
      <c r="P194" s="386"/>
    </row>
    <row r="195" spans="1:16" x14ac:dyDescent="0.25">
      <c r="A195" s="101">
        <v>5000</v>
      </c>
      <c r="B195" s="101" t="s">
        <v>175</v>
      </c>
      <c r="C195" s="102">
        <f t="shared" si="63"/>
        <v>436</v>
      </c>
      <c r="D195" s="222">
        <f t="shared" ref="D195:O195" si="71">D196+D204</f>
        <v>436</v>
      </c>
      <c r="E195" s="439">
        <f t="shared" si="71"/>
        <v>0</v>
      </c>
      <c r="F195" s="440">
        <f t="shared" si="71"/>
        <v>436</v>
      </c>
      <c r="G195" s="222">
        <f t="shared" si="71"/>
        <v>0</v>
      </c>
      <c r="H195" s="255">
        <f t="shared" si="71"/>
        <v>0</v>
      </c>
      <c r="I195" s="104">
        <f t="shared" si="71"/>
        <v>0</v>
      </c>
      <c r="J195" s="255">
        <f t="shared" si="71"/>
        <v>0</v>
      </c>
      <c r="K195" s="103">
        <f t="shared" si="71"/>
        <v>0</v>
      </c>
      <c r="L195" s="104">
        <f t="shared" si="71"/>
        <v>0</v>
      </c>
      <c r="M195" s="102">
        <f t="shared" si="71"/>
        <v>0</v>
      </c>
      <c r="N195" s="103">
        <f t="shared" si="71"/>
        <v>0</v>
      </c>
      <c r="O195" s="104">
        <f t="shared" si="71"/>
        <v>0</v>
      </c>
      <c r="P195" s="343"/>
    </row>
    <row r="196" spans="1:16" hidden="1" x14ac:dyDescent="0.25">
      <c r="A196" s="45">
        <v>5100</v>
      </c>
      <c r="B196" s="105" t="s">
        <v>176</v>
      </c>
      <c r="C196" s="46">
        <f t="shared" si="63"/>
        <v>0</v>
      </c>
      <c r="D196" s="223">
        <f t="shared" ref="D196:O196" si="72">D197+D198+D201+D202+D203</f>
        <v>0</v>
      </c>
      <c r="E196" s="441">
        <f t="shared" si="72"/>
        <v>0</v>
      </c>
      <c r="F196" s="408">
        <f t="shared" si="72"/>
        <v>0</v>
      </c>
      <c r="G196" s="223">
        <f t="shared" si="72"/>
        <v>0</v>
      </c>
      <c r="H196" s="106">
        <f t="shared" si="72"/>
        <v>0</v>
      </c>
      <c r="I196" s="117">
        <f t="shared" si="72"/>
        <v>0</v>
      </c>
      <c r="J196" s="106">
        <f t="shared" si="72"/>
        <v>0</v>
      </c>
      <c r="K196" s="50">
        <f t="shared" si="72"/>
        <v>0</v>
      </c>
      <c r="L196" s="117">
        <f t="shared" si="72"/>
        <v>0</v>
      </c>
      <c r="M196" s="46">
        <f t="shared" si="72"/>
        <v>0</v>
      </c>
      <c r="N196" s="50">
        <f t="shared" si="72"/>
        <v>0</v>
      </c>
      <c r="O196" s="117">
        <f t="shared" si="72"/>
        <v>0</v>
      </c>
      <c r="P196" s="122"/>
    </row>
    <row r="197" spans="1:16" hidden="1" x14ac:dyDescent="0.25">
      <c r="A197" s="736">
        <v>5110</v>
      </c>
      <c r="B197" s="52" t="s">
        <v>177</v>
      </c>
      <c r="C197" s="53">
        <f t="shared" si="63"/>
        <v>0</v>
      </c>
      <c r="D197" s="224"/>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63"/>
        <v>0</v>
      </c>
      <c r="D198" s="226">
        <f t="shared" ref="D198:O198" si="73">D199+D200</f>
        <v>0</v>
      </c>
      <c r="E198" s="447">
        <f t="shared" si="73"/>
        <v>0</v>
      </c>
      <c r="F198" s="404">
        <f t="shared" si="73"/>
        <v>0</v>
      </c>
      <c r="G198" s="226">
        <f t="shared" si="73"/>
        <v>0</v>
      </c>
      <c r="H198" s="120">
        <f t="shared" si="73"/>
        <v>0</v>
      </c>
      <c r="I198" s="114">
        <f t="shared" si="73"/>
        <v>0</v>
      </c>
      <c r="J198" s="120">
        <f t="shared" si="73"/>
        <v>0</v>
      </c>
      <c r="K198" s="113">
        <f t="shared" si="73"/>
        <v>0</v>
      </c>
      <c r="L198" s="114">
        <f t="shared" si="73"/>
        <v>0</v>
      </c>
      <c r="M198" s="58">
        <f t="shared" si="73"/>
        <v>0</v>
      </c>
      <c r="N198" s="113">
        <f t="shared" si="73"/>
        <v>0</v>
      </c>
      <c r="O198" s="114">
        <f t="shared" si="73"/>
        <v>0</v>
      </c>
      <c r="P198" s="111"/>
    </row>
    <row r="199" spans="1:16" hidden="1" x14ac:dyDescent="0.25">
      <c r="A199" s="38">
        <v>5121</v>
      </c>
      <c r="B199" s="57" t="s">
        <v>179</v>
      </c>
      <c r="C199" s="58">
        <f t="shared" si="63"/>
        <v>0</v>
      </c>
      <c r="D199" s="225"/>
      <c r="E199" s="446"/>
      <c r="F199" s="404">
        <f>D199+E199</f>
        <v>0</v>
      </c>
      <c r="G199" s="225"/>
      <c r="H199" s="257"/>
      <c r="I199" s="114">
        <f>G199+H199</f>
        <v>0</v>
      </c>
      <c r="J199" s="257"/>
      <c r="K199" s="60"/>
      <c r="L199" s="114">
        <f>J199+K199</f>
        <v>0</v>
      </c>
      <c r="M199" s="320"/>
      <c r="N199" s="60"/>
      <c r="O199" s="114">
        <f>M199+N199</f>
        <v>0</v>
      </c>
      <c r="P199" s="111"/>
    </row>
    <row r="200" spans="1:16" ht="24" hidden="1" x14ac:dyDescent="0.25">
      <c r="A200" s="38">
        <v>5129</v>
      </c>
      <c r="B200" s="57" t="s">
        <v>180</v>
      </c>
      <c r="C200" s="58">
        <f t="shared" si="63"/>
        <v>0</v>
      </c>
      <c r="D200" s="225"/>
      <c r="E200" s="446"/>
      <c r="F200" s="404">
        <f>D200+E200</f>
        <v>0</v>
      </c>
      <c r="G200" s="225"/>
      <c r="H200" s="257"/>
      <c r="I200" s="114">
        <f>G200+H200</f>
        <v>0</v>
      </c>
      <c r="J200" s="257"/>
      <c r="K200" s="60"/>
      <c r="L200" s="114">
        <f>J200+K200</f>
        <v>0</v>
      </c>
      <c r="M200" s="320"/>
      <c r="N200" s="60"/>
      <c r="O200" s="114">
        <f>M200+N200</f>
        <v>0</v>
      </c>
      <c r="P200" s="111"/>
    </row>
    <row r="201" spans="1:16" hidden="1" x14ac:dyDescent="0.25">
      <c r="A201" s="112">
        <v>5130</v>
      </c>
      <c r="B201" s="57" t="s">
        <v>181</v>
      </c>
      <c r="C201" s="58">
        <f t="shared" si="63"/>
        <v>0</v>
      </c>
      <c r="D201" s="225"/>
      <c r="E201" s="446"/>
      <c r="F201" s="404">
        <f>D201+E201</f>
        <v>0</v>
      </c>
      <c r="G201" s="225"/>
      <c r="H201" s="257"/>
      <c r="I201" s="114">
        <f>G201+H201</f>
        <v>0</v>
      </c>
      <c r="J201" s="257"/>
      <c r="K201" s="60"/>
      <c r="L201" s="114">
        <f>J201+K201</f>
        <v>0</v>
      </c>
      <c r="M201" s="320"/>
      <c r="N201" s="60"/>
      <c r="O201" s="114">
        <f>M201+N201</f>
        <v>0</v>
      </c>
      <c r="P201" s="111"/>
    </row>
    <row r="202" spans="1:16" hidden="1" x14ac:dyDescent="0.25">
      <c r="A202" s="112">
        <v>5140</v>
      </c>
      <c r="B202" s="57" t="s">
        <v>182</v>
      </c>
      <c r="C202" s="58">
        <f t="shared" si="63"/>
        <v>0</v>
      </c>
      <c r="D202" s="225"/>
      <c r="E202" s="446"/>
      <c r="F202" s="404">
        <f>D202+E202</f>
        <v>0</v>
      </c>
      <c r="G202" s="225"/>
      <c r="H202" s="257"/>
      <c r="I202" s="114">
        <f>G202+H202</f>
        <v>0</v>
      </c>
      <c r="J202" s="257"/>
      <c r="K202" s="60"/>
      <c r="L202" s="114">
        <f>J202+K202</f>
        <v>0</v>
      </c>
      <c r="M202" s="320"/>
      <c r="N202" s="60"/>
      <c r="O202" s="114">
        <f>M202+N202</f>
        <v>0</v>
      </c>
      <c r="P202" s="111"/>
    </row>
    <row r="203" spans="1:16" ht="24" hidden="1" x14ac:dyDescent="0.25">
      <c r="A203" s="112">
        <v>5170</v>
      </c>
      <c r="B203" s="57" t="s">
        <v>183</v>
      </c>
      <c r="C203" s="58">
        <f t="shared" si="63"/>
        <v>0</v>
      </c>
      <c r="D203" s="225"/>
      <c r="E203" s="446"/>
      <c r="F203" s="404">
        <f>D203+E203</f>
        <v>0</v>
      </c>
      <c r="G203" s="225"/>
      <c r="H203" s="257"/>
      <c r="I203" s="114">
        <f>G203+H203</f>
        <v>0</v>
      </c>
      <c r="J203" s="257"/>
      <c r="K203" s="60"/>
      <c r="L203" s="114">
        <f>J203+K203</f>
        <v>0</v>
      </c>
      <c r="M203" s="320"/>
      <c r="N203" s="60"/>
      <c r="O203" s="114">
        <f>M203+N203</f>
        <v>0</v>
      </c>
      <c r="P203" s="111"/>
    </row>
    <row r="204" spans="1:16" x14ac:dyDescent="0.25">
      <c r="A204" s="45">
        <v>5200</v>
      </c>
      <c r="B204" s="105" t="s">
        <v>184</v>
      </c>
      <c r="C204" s="46">
        <f t="shared" si="63"/>
        <v>436</v>
      </c>
      <c r="D204" s="223">
        <f t="shared" ref="D204:O204" si="74">D205+D215+D216+D225+D226+D227+D229</f>
        <v>436</v>
      </c>
      <c r="E204" s="441">
        <f t="shared" si="74"/>
        <v>0</v>
      </c>
      <c r="F204" s="408">
        <f t="shared" si="74"/>
        <v>436</v>
      </c>
      <c r="G204" s="223">
        <f t="shared" si="74"/>
        <v>0</v>
      </c>
      <c r="H204" s="106">
        <f t="shared" si="74"/>
        <v>0</v>
      </c>
      <c r="I204" s="117">
        <f t="shared" si="74"/>
        <v>0</v>
      </c>
      <c r="J204" s="106">
        <f t="shared" si="74"/>
        <v>0</v>
      </c>
      <c r="K204" s="50">
        <f t="shared" si="74"/>
        <v>0</v>
      </c>
      <c r="L204" s="117">
        <f t="shared" si="74"/>
        <v>0</v>
      </c>
      <c r="M204" s="46">
        <f t="shared" si="74"/>
        <v>0</v>
      </c>
      <c r="N204" s="50">
        <f t="shared" si="74"/>
        <v>0</v>
      </c>
      <c r="O204" s="117">
        <f t="shared" si="74"/>
        <v>0</v>
      </c>
      <c r="P204" s="122"/>
    </row>
    <row r="205" spans="1:16" hidden="1" x14ac:dyDescent="0.25">
      <c r="A205" s="107">
        <v>5210</v>
      </c>
      <c r="B205" s="78" t="s">
        <v>185</v>
      </c>
      <c r="C205" s="84">
        <f t="shared" si="63"/>
        <v>0</v>
      </c>
      <c r="D205" s="131">
        <f t="shared" ref="D205:O205" si="75">SUM(D206:D214)</f>
        <v>0</v>
      </c>
      <c r="E205" s="442">
        <f t="shared" si="75"/>
        <v>0</v>
      </c>
      <c r="F205" s="443">
        <f t="shared" si="75"/>
        <v>0</v>
      </c>
      <c r="G205" s="131">
        <f t="shared" si="75"/>
        <v>0</v>
      </c>
      <c r="H205" s="201">
        <f t="shared" si="75"/>
        <v>0</v>
      </c>
      <c r="I205" s="109">
        <f t="shared" si="75"/>
        <v>0</v>
      </c>
      <c r="J205" s="201">
        <f t="shared" si="75"/>
        <v>0</v>
      </c>
      <c r="K205" s="108">
        <f t="shared" si="75"/>
        <v>0</v>
      </c>
      <c r="L205" s="109">
        <f t="shared" si="75"/>
        <v>0</v>
      </c>
      <c r="M205" s="84">
        <f t="shared" si="75"/>
        <v>0</v>
      </c>
      <c r="N205" s="108">
        <f t="shared" si="75"/>
        <v>0</v>
      </c>
      <c r="O205" s="109">
        <f t="shared" si="75"/>
        <v>0</v>
      </c>
      <c r="P205" s="116"/>
    </row>
    <row r="206" spans="1:16" hidden="1" x14ac:dyDescent="0.25">
      <c r="A206" s="33">
        <v>5211</v>
      </c>
      <c r="B206" s="52" t="s">
        <v>186</v>
      </c>
      <c r="C206" s="53">
        <f t="shared" si="63"/>
        <v>0</v>
      </c>
      <c r="D206" s="224"/>
      <c r="E206" s="444"/>
      <c r="F206" s="445">
        <f t="shared" ref="F206:F215" si="76">D206+E206</f>
        <v>0</v>
      </c>
      <c r="G206" s="224"/>
      <c r="H206" s="256"/>
      <c r="I206" s="119">
        <f t="shared" ref="I206:I215" si="77">G206+H206</f>
        <v>0</v>
      </c>
      <c r="J206" s="256"/>
      <c r="K206" s="55"/>
      <c r="L206" s="119">
        <f t="shared" ref="L206:L215" si="78">J206+K206</f>
        <v>0</v>
      </c>
      <c r="M206" s="319"/>
      <c r="N206" s="55"/>
      <c r="O206" s="119">
        <f t="shared" ref="O206:O215" si="79">M206+N206</f>
        <v>0</v>
      </c>
      <c r="P206" s="110"/>
    </row>
    <row r="207" spans="1:16" hidden="1" x14ac:dyDescent="0.25">
      <c r="A207" s="38">
        <v>5212</v>
      </c>
      <c r="B207" s="57" t="s">
        <v>187</v>
      </c>
      <c r="C207" s="58">
        <f t="shared" si="63"/>
        <v>0</v>
      </c>
      <c r="D207" s="225"/>
      <c r="E207" s="446"/>
      <c r="F207" s="404">
        <f t="shared" si="76"/>
        <v>0</v>
      </c>
      <c r="G207" s="225"/>
      <c r="H207" s="257"/>
      <c r="I207" s="114">
        <f t="shared" si="77"/>
        <v>0</v>
      </c>
      <c r="J207" s="257"/>
      <c r="K207" s="60"/>
      <c r="L207" s="114">
        <f t="shared" si="78"/>
        <v>0</v>
      </c>
      <c r="M207" s="320"/>
      <c r="N207" s="60"/>
      <c r="O207" s="114">
        <f t="shared" si="79"/>
        <v>0</v>
      </c>
      <c r="P207" s="111"/>
    </row>
    <row r="208" spans="1:16" hidden="1" x14ac:dyDescent="0.25">
      <c r="A208" s="38">
        <v>5213</v>
      </c>
      <c r="B208" s="57" t="s">
        <v>188</v>
      </c>
      <c r="C208" s="58">
        <f t="shared" si="63"/>
        <v>0</v>
      </c>
      <c r="D208" s="225"/>
      <c r="E208" s="446"/>
      <c r="F208" s="404">
        <f t="shared" si="76"/>
        <v>0</v>
      </c>
      <c r="G208" s="225"/>
      <c r="H208" s="257"/>
      <c r="I208" s="114">
        <f t="shared" si="77"/>
        <v>0</v>
      </c>
      <c r="J208" s="257"/>
      <c r="K208" s="60"/>
      <c r="L208" s="114">
        <f t="shared" si="78"/>
        <v>0</v>
      </c>
      <c r="M208" s="320"/>
      <c r="N208" s="60"/>
      <c r="O208" s="114">
        <f t="shared" si="79"/>
        <v>0</v>
      </c>
      <c r="P208" s="111"/>
    </row>
    <row r="209" spans="1:16" hidden="1" x14ac:dyDescent="0.25">
      <c r="A209" s="38">
        <v>5214</v>
      </c>
      <c r="B209" s="57" t="s">
        <v>189</v>
      </c>
      <c r="C209" s="58">
        <f t="shared" si="63"/>
        <v>0</v>
      </c>
      <c r="D209" s="225"/>
      <c r="E209" s="446"/>
      <c r="F209" s="404">
        <f t="shared" si="76"/>
        <v>0</v>
      </c>
      <c r="G209" s="225"/>
      <c r="H209" s="257"/>
      <c r="I209" s="114">
        <f t="shared" si="77"/>
        <v>0</v>
      </c>
      <c r="J209" s="257"/>
      <c r="K209" s="60"/>
      <c r="L209" s="114">
        <f t="shared" si="78"/>
        <v>0</v>
      </c>
      <c r="M209" s="320"/>
      <c r="N209" s="60"/>
      <c r="O209" s="114">
        <f t="shared" si="79"/>
        <v>0</v>
      </c>
      <c r="P209" s="111"/>
    </row>
    <row r="210" spans="1:16" hidden="1" x14ac:dyDescent="0.25">
      <c r="A210" s="38">
        <v>5215</v>
      </c>
      <c r="B210" s="57" t="s">
        <v>190</v>
      </c>
      <c r="C210" s="58">
        <f t="shared" si="63"/>
        <v>0</v>
      </c>
      <c r="D210" s="225"/>
      <c r="E210" s="446"/>
      <c r="F210" s="404">
        <f t="shared" si="76"/>
        <v>0</v>
      </c>
      <c r="G210" s="225"/>
      <c r="H210" s="257"/>
      <c r="I210" s="114">
        <f t="shared" si="77"/>
        <v>0</v>
      </c>
      <c r="J210" s="257"/>
      <c r="K210" s="60"/>
      <c r="L210" s="114">
        <f t="shared" si="78"/>
        <v>0</v>
      </c>
      <c r="M210" s="320"/>
      <c r="N210" s="60"/>
      <c r="O210" s="114">
        <f t="shared" si="79"/>
        <v>0</v>
      </c>
      <c r="P210" s="111"/>
    </row>
    <row r="211" spans="1:16" ht="14.25" hidden="1" customHeight="1" x14ac:dyDescent="0.25">
      <c r="A211" s="38">
        <v>5216</v>
      </c>
      <c r="B211" s="57" t="s">
        <v>191</v>
      </c>
      <c r="C211" s="58">
        <f t="shared" si="63"/>
        <v>0</v>
      </c>
      <c r="D211" s="225"/>
      <c r="E211" s="446"/>
      <c r="F211" s="404">
        <f t="shared" si="76"/>
        <v>0</v>
      </c>
      <c r="G211" s="225"/>
      <c r="H211" s="257"/>
      <c r="I211" s="114">
        <f t="shared" si="77"/>
        <v>0</v>
      </c>
      <c r="J211" s="257"/>
      <c r="K211" s="60"/>
      <c r="L211" s="114">
        <f t="shared" si="78"/>
        <v>0</v>
      </c>
      <c r="M211" s="320"/>
      <c r="N211" s="60"/>
      <c r="O211" s="114">
        <f t="shared" si="79"/>
        <v>0</v>
      </c>
      <c r="P211" s="111"/>
    </row>
    <row r="212" spans="1:16" hidden="1" x14ac:dyDescent="0.25">
      <c r="A212" s="38">
        <v>5217</v>
      </c>
      <c r="B212" s="57" t="s">
        <v>192</v>
      </c>
      <c r="C212" s="58">
        <f t="shared" si="63"/>
        <v>0</v>
      </c>
      <c r="D212" s="225"/>
      <c r="E212" s="446"/>
      <c r="F212" s="404">
        <f t="shared" si="76"/>
        <v>0</v>
      </c>
      <c r="G212" s="225"/>
      <c r="H212" s="257"/>
      <c r="I212" s="114">
        <f t="shared" si="77"/>
        <v>0</v>
      </c>
      <c r="J212" s="257"/>
      <c r="K212" s="60"/>
      <c r="L212" s="114">
        <f t="shared" si="78"/>
        <v>0</v>
      </c>
      <c r="M212" s="320"/>
      <c r="N212" s="60"/>
      <c r="O212" s="114">
        <f t="shared" si="79"/>
        <v>0</v>
      </c>
      <c r="P212" s="111"/>
    </row>
    <row r="213" spans="1:16" hidden="1" x14ac:dyDescent="0.25">
      <c r="A213" s="38">
        <v>5218</v>
      </c>
      <c r="B213" s="57" t="s">
        <v>193</v>
      </c>
      <c r="C213" s="58">
        <f t="shared" si="63"/>
        <v>0</v>
      </c>
      <c r="D213" s="225"/>
      <c r="E213" s="446"/>
      <c r="F213" s="404">
        <f t="shared" si="76"/>
        <v>0</v>
      </c>
      <c r="G213" s="225"/>
      <c r="H213" s="257"/>
      <c r="I213" s="114">
        <f t="shared" si="77"/>
        <v>0</v>
      </c>
      <c r="J213" s="257"/>
      <c r="K213" s="60"/>
      <c r="L213" s="114">
        <f t="shared" si="78"/>
        <v>0</v>
      </c>
      <c r="M213" s="320"/>
      <c r="N213" s="60"/>
      <c r="O213" s="114">
        <f t="shared" si="79"/>
        <v>0</v>
      </c>
      <c r="P213" s="111"/>
    </row>
    <row r="214" spans="1:16" hidden="1" x14ac:dyDescent="0.25">
      <c r="A214" s="38">
        <v>5219</v>
      </c>
      <c r="B214" s="57" t="s">
        <v>194</v>
      </c>
      <c r="C214" s="58">
        <f t="shared" si="63"/>
        <v>0</v>
      </c>
      <c r="D214" s="225"/>
      <c r="E214" s="446"/>
      <c r="F214" s="404">
        <f t="shared" si="76"/>
        <v>0</v>
      </c>
      <c r="G214" s="225"/>
      <c r="H214" s="257"/>
      <c r="I214" s="114">
        <f t="shared" si="77"/>
        <v>0</v>
      </c>
      <c r="J214" s="257"/>
      <c r="K214" s="60"/>
      <c r="L214" s="114">
        <f t="shared" si="78"/>
        <v>0</v>
      </c>
      <c r="M214" s="320"/>
      <c r="N214" s="60"/>
      <c r="O214" s="114">
        <f t="shared" si="79"/>
        <v>0</v>
      </c>
      <c r="P214" s="111"/>
    </row>
    <row r="215" spans="1:16" ht="13.5" hidden="1" customHeight="1" x14ac:dyDescent="0.25">
      <c r="A215" s="112">
        <v>5220</v>
      </c>
      <c r="B215" s="57" t="s">
        <v>195</v>
      </c>
      <c r="C215" s="58">
        <f t="shared" si="63"/>
        <v>0</v>
      </c>
      <c r="D215" s="225"/>
      <c r="E215" s="446"/>
      <c r="F215" s="404">
        <f t="shared" si="76"/>
        <v>0</v>
      </c>
      <c r="G215" s="225"/>
      <c r="H215" s="257"/>
      <c r="I215" s="114">
        <f t="shared" si="77"/>
        <v>0</v>
      </c>
      <c r="J215" s="257"/>
      <c r="K215" s="60"/>
      <c r="L215" s="114">
        <f t="shared" si="78"/>
        <v>0</v>
      </c>
      <c r="M215" s="320"/>
      <c r="N215" s="60"/>
      <c r="O215" s="114">
        <f t="shared" si="79"/>
        <v>0</v>
      </c>
      <c r="P215" s="111"/>
    </row>
    <row r="216" spans="1:16" x14ac:dyDescent="0.25">
      <c r="A216" s="112">
        <v>5230</v>
      </c>
      <c r="B216" s="57" t="s">
        <v>196</v>
      </c>
      <c r="C216" s="58">
        <f t="shared" si="63"/>
        <v>436</v>
      </c>
      <c r="D216" s="226">
        <f t="shared" ref="D216:O216" si="80">SUM(D217:D224)</f>
        <v>436</v>
      </c>
      <c r="E216" s="447">
        <f t="shared" si="80"/>
        <v>0</v>
      </c>
      <c r="F216" s="404">
        <f t="shared" si="80"/>
        <v>436</v>
      </c>
      <c r="G216" s="226">
        <f t="shared" si="80"/>
        <v>0</v>
      </c>
      <c r="H216" s="120">
        <f t="shared" si="80"/>
        <v>0</v>
      </c>
      <c r="I216" s="114">
        <f t="shared" si="80"/>
        <v>0</v>
      </c>
      <c r="J216" s="120">
        <f t="shared" si="80"/>
        <v>0</v>
      </c>
      <c r="K216" s="113">
        <f t="shared" si="80"/>
        <v>0</v>
      </c>
      <c r="L216" s="114">
        <f t="shared" si="80"/>
        <v>0</v>
      </c>
      <c r="M216" s="58">
        <f t="shared" si="80"/>
        <v>0</v>
      </c>
      <c r="N216" s="113">
        <f t="shared" si="80"/>
        <v>0</v>
      </c>
      <c r="O216" s="114">
        <f t="shared" si="80"/>
        <v>0</v>
      </c>
      <c r="P216" s="111"/>
    </row>
    <row r="217" spans="1:16" hidden="1" x14ac:dyDescent="0.25">
      <c r="A217" s="38">
        <v>5231</v>
      </c>
      <c r="B217" s="57" t="s">
        <v>197</v>
      </c>
      <c r="C217" s="58">
        <f t="shared" si="63"/>
        <v>0</v>
      </c>
      <c r="D217" s="225"/>
      <c r="E217" s="446"/>
      <c r="F217" s="404">
        <f t="shared" ref="F217:F226" si="81">D217+E217</f>
        <v>0</v>
      </c>
      <c r="G217" s="225"/>
      <c r="H217" s="257"/>
      <c r="I217" s="114">
        <f t="shared" ref="I217:I226" si="82">G217+H217</f>
        <v>0</v>
      </c>
      <c r="J217" s="257"/>
      <c r="K217" s="60"/>
      <c r="L217" s="114">
        <f t="shared" ref="L217:L226" si="83">J217+K217</f>
        <v>0</v>
      </c>
      <c r="M217" s="320"/>
      <c r="N217" s="60"/>
      <c r="O217" s="114">
        <f t="shared" ref="O217:O226" si="84">M217+N217</f>
        <v>0</v>
      </c>
      <c r="P217" s="111"/>
    </row>
    <row r="218" spans="1:16" x14ac:dyDescent="0.25">
      <c r="A218" s="38">
        <v>5232</v>
      </c>
      <c r="B218" s="57" t="s">
        <v>198</v>
      </c>
      <c r="C218" s="58">
        <f t="shared" si="63"/>
        <v>436</v>
      </c>
      <c r="D218" s="225">
        <v>436</v>
      </c>
      <c r="E218" s="446"/>
      <c r="F218" s="404">
        <f t="shared" si="81"/>
        <v>436</v>
      </c>
      <c r="G218" s="225"/>
      <c r="H218" s="257"/>
      <c r="I218" s="114">
        <f t="shared" si="82"/>
        <v>0</v>
      </c>
      <c r="J218" s="257"/>
      <c r="K218" s="60"/>
      <c r="L218" s="114">
        <f t="shared" si="83"/>
        <v>0</v>
      </c>
      <c r="M218" s="320"/>
      <c r="N218" s="60"/>
      <c r="O218" s="114">
        <f t="shared" si="84"/>
        <v>0</v>
      </c>
      <c r="P218" s="111"/>
    </row>
    <row r="219" spans="1:16" hidden="1" x14ac:dyDescent="0.25">
      <c r="A219" s="38">
        <v>5233</v>
      </c>
      <c r="B219" s="57" t="s">
        <v>199</v>
      </c>
      <c r="C219" s="58">
        <f t="shared" si="63"/>
        <v>0</v>
      </c>
      <c r="D219" s="225"/>
      <c r="E219" s="446"/>
      <c r="F219" s="404">
        <f t="shared" si="81"/>
        <v>0</v>
      </c>
      <c r="G219" s="225"/>
      <c r="H219" s="257"/>
      <c r="I219" s="114">
        <f t="shared" si="82"/>
        <v>0</v>
      </c>
      <c r="J219" s="257"/>
      <c r="K219" s="60"/>
      <c r="L219" s="114">
        <f t="shared" si="83"/>
        <v>0</v>
      </c>
      <c r="M219" s="320"/>
      <c r="N219" s="60"/>
      <c r="O219" s="114">
        <f t="shared" si="84"/>
        <v>0</v>
      </c>
      <c r="P219" s="111"/>
    </row>
    <row r="220" spans="1:16" ht="24" hidden="1" x14ac:dyDescent="0.25">
      <c r="A220" s="38">
        <v>5234</v>
      </c>
      <c r="B220" s="57" t="s">
        <v>200</v>
      </c>
      <c r="C220" s="58">
        <f t="shared" si="63"/>
        <v>0</v>
      </c>
      <c r="D220" s="225"/>
      <c r="E220" s="446"/>
      <c r="F220" s="404">
        <f t="shared" si="81"/>
        <v>0</v>
      </c>
      <c r="G220" s="225"/>
      <c r="H220" s="257"/>
      <c r="I220" s="114">
        <f t="shared" si="82"/>
        <v>0</v>
      </c>
      <c r="J220" s="257"/>
      <c r="K220" s="60"/>
      <c r="L220" s="114">
        <f t="shared" si="83"/>
        <v>0</v>
      </c>
      <c r="M220" s="320"/>
      <c r="N220" s="60"/>
      <c r="O220" s="114">
        <f t="shared" si="84"/>
        <v>0</v>
      </c>
      <c r="P220" s="111"/>
    </row>
    <row r="221" spans="1:16" ht="14.25" hidden="1" customHeight="1" x14ac:dyDescent="0.25">
      <c r="A221" s="38">
        <v>5236</v>
      </c>
      <c r="B221" s="57" t="s">
        <v>201</v>
      </c>
      <c r="C221" s="58">
        <f t="shared" si="63"/>
        <v>0</v>
      </c>
      <c r="D221" s="225"/>
      <c r="E221" s="446"/>
      <c r="F221" s="404">
        <f t="shared" si="81"/>
        <v>0</v>
      </c>
      <c r="G221" s="225"/>
      <c r="H221" s="257"/>
      <c r="I221" s="114">
        <f t="shared" si="82"/>
        <v>0</v>
      </c>
      <c r="J221" s="257"/>
      <c r="K221" s="60"/>
      <c r="L221" s="114">
        <f t="shared" si="83"/>
        <v>0</v>
      </c>
      <c r="M221" s="320"/>
      <c r="N221" s="60"/>
      <c r="O221" s="114">
        <f t="shared" si="84"/>
        <v>0</v>
      </c>
      <c r="P221" s="111"/>
    </row>
    <row r="222" spans="1:16" ht="14.25" hidden="1" customHeight="1" x14ac:dyDescent="0.25">
      <c r="A222" s="38">
        <v>5237</v>
      </c>
      <c r="B222" s="57" t="s">
        <v>202</v>
      </c>
      <c r="C222" s="58">
        <f t="shared" si="63"/>
        <v>0</v>
      </c>
      <c r="D222" s="225"/>
      <c r="E222" s="446"/>
      <c r="F222" s="404">
        <f t="shared" si="81"/>
        <v>0</v>
      </c>
      <c r="G222" s="225"/>
      <c r="H222" s="257"/>
      <c r="I222" s="114">
        <f t="shared" si="82"/>
        <v>0</v>
      </c>
      <c r="J222" s="257"/>
      <c r="K222" s="60"/>
      <c r="L222" s="114">
        <f t="shared" si="83"/>
        <v>0</v>
      </c>
      <c r="M222" s="320"/>
      <c r="N222" s="60"/>
      <c r="O222" s="114">
        <f t="shared" si="84"/>
        <v>0</v>
      </c>
      <c r="P222" s="111"/>
    </row>
    <row r="223" spans="1:16" ht="24" hidden="1" x14ac:dyDescent="0.25">
      <c r="A223" s="38">
        <v>5238</v>
      </c>
      <c r="B223" s="57" t="s">
        <v>203</v>
      </c>
      <c r="C223" s="58">
        <f t="shared" si="63"/>
        <v>0</v>
      </c>
      <c r="D223" s="225"/>
      <c r="E223" s="446"/>
      <c r="F223" s="404">
        <f t="shared" si="81"/>
        <v>0</v>
      </c>
      <c r="G223" s="225"/>
      <c r="H223" s="257"/>
      <c r="I223" s="114">
        <f t="shared" si="82"/>
        <v>0</v>
      </c>
      <c r="J223" s="257"/>
      <c r="K223" s="60"/>
      <c r="L223" s="114">
        <f t="shared" si="83"/>
        <v>0</v>
      </c>
      <c r="M223" s="320"/>
      <c r="N223" s="60"/>
      <c r="O223" s="114">
        <f t="shared" si="84"/>
        <v>0</v>
      </c>
      <c r="P223" s="111"/>
    </row>
    <row r="224" spans="1:16" ht="24" hidden="1" x14ac:dyDescent="0.25">
      <c r="A224" s="38">
        <v>5239</v>
      </c>
      <c r="B224" s="57" t="s">
        <v>204</v>
      </c>
      <c r="C224" s="58">
        <f t="shared" si="63"/>
        <v>0</v>
      </c>
      <c r="D224" s="225"/>
      <c r="E224" s="446"/>
      <c r="F224" s="404">
        <f t="shared" si="81"/>
        <v>0</v>
      </c>
      <c r="G224" s="225"/>
      <c r="H224" s="257"/>
      <c r="I224" s="114">
        <f t="shared" si="82"/>
        <v>0</v>
      </c>
      <c r="J224" s="257"/>
      <c r="K224" s="60"/>
      <c r="L224" s="114">
        <f t="shared" si="83"/>
        <v>0</v>
      </c>
      <c r="M224" s="320"/>
      <c r="N224" s="60"/>
      <c r="O224" s="114">
        <f t="shared" si="84"/>
        <v>0</v>
      </c>
      <c r="P224" s="111"/>
    </row>
    <row r="225" spans="1:16" ht="24" hidden="1" x14ac:dyDescent="0.25">
      <c r="A225" s="112">
        <v>5240</v>
      </c>
      <c r="B225" s="57" t="s">
        <v>205</v>
      </c>
      <c r="C225" s="58">
        <f t="shared" si="63"/>
        <v>0</v>
      </c>
      <c r="D225" s="225"/>
      <c r="E225" s="446"/>
      <c r="F225" s="404">
        <f t="shared" si="81"/>
        <v>0</v>
      </c>
      <c r="G225" s="225"/>
      <c r="H225" s="257"/>
      <c r="I225" s="114">
        <f t="shared" si="82"/>
        <v>0</v>
      </c>
      <c r="J225" s="257"/>
      <c r="K225" s="60"/>
      <c r="L225" s="114">
        <f t="shared" si="83"/>
        <v>0</v>
      </c>
      <c r="M225" s="320"/>
      <c r="N225" s="60"/>
      <c r="O225" s="114">
        <f t="shared" si="84"/>
        <v>0</v>
      </c>
      <c r="P225" s="111"/>
    </row>
    <row r="226" spans="1:16" hidden="1" x14ac:dyDescent="0.25">
      <c r="A226" s="112">
        <v>5250</v>
      </c>
      <c r="B226" s="57" t="s">
        <v>206</v>
      </c>
      <c r="C226" s="58">
        <f t="shared" si="63"/>
        <v>0</v>
      </c>
      <c r="D226" s="225"/>
      <c r="E226" s="446"/>
      <c r="F226" s="404">
        <f t="shared" si="81"/>
        <v>0</v>
      </c>
      <c r="G226" s="225"/>
      <c r="H226" s="257"/>
      <c r="I226" s="114">
        <f t="shared" si="82"/>
        <v>0</v>
      </c>
      <c r="J226" s="257"/>
      <c r="K226" s="60"/>
      <c r="L226" s="114">
        <f t="shared" si="83"/>
        <v>0</v>
      </c>
      <c r="M226" s="320"/>
      <c r="N226" s="60"/>
      <c r="O226" s="114">
        <f t="shared" si="84"/>
        <v>0</v>
      </c>
      <c r="P226" s="111"/>
    </row>
    <row r="227" spans="1:16" hidden="1" x14ac:dyDescent="0.25">
      <c r="A227" s="112">
        <v>5260</v>
      </c>
      <c r="B227" s="57" t="s">
        <v>207</v>
      </c>
      <c r="C227" s="58">
        <f t="shared" si="63"/>
        <v>0</v>
      </c>
      <c r="D227" s="226">
        <f t="shared" ref="D227:O227" si="85">SUM(D228)</f>
        <v>0</v>
      </c>
      <c r="E227" s="447">
        <f t="shared" si="85"/>
        <v>0</v>
      </c>
      <c r="F227" s="404">
        <f t="shared" si="85"/>
        <v>0</v>
      </c>
      <c r="G227" s="226">
        <f t="shared" si="85"/>
        <v>0</v>
      </c>
      <c r="H227" s="120">
        <f t="shared" si="85"/>
        <v>0</v>
      </c>
      <c r="I227" s="114">
        <f t="shared" si="85"/>
        <v>0</v>
      </c>
      <c r="J227" s="120">
        <f t="shared" si="85"/>
        <v>0</v>
      </c>
      <c r="K227" s="113">
        <f t="shared" si="85"/>
        <v>0</v>
      </c>
      <c r="L227" s="114">
        <f t="shared" si="85"/>
        <v>0</v>
      </c>
      <c r="M227" s="58">
        <f t="shared" si="85"/>
        <v>0</v>
      </c>
      <c r="N227" s="113">
        <f t="shared" si="85"/>
        <v>0</v>
      </c>
      <c r="O227" s="114">
        <f t="shared" si="85"/>
        <v>0</v>
      </c>
      <c r="P227" s="111"/>
    </row>
    <row r="228" spans="1:16" ht="24" hidden="1" x14ac:dyDescent="0.25">
      <c r="A228" s="38">
        <v>5269</v>
      </c>
      <c r="B228" s="57" t="s">
        <v>208</v>
      </c>
      <c r="C228" s="58">
        <f t="shared" si="63"/>
        <v>0</v>
      </c>
      <c r="D228" s="225"/>
      <c r="E228" s="446"/>
      <c r="F228" s="404">
        <f>D228+E228</f>
        <v>0</v>
      </c>
      <c r="G228" s="225"/>
      <c r="H228" s="257"/>
      <c r="I228" s="114">
        <f>G228+H228</f>
        <v>0</v>
      </c>
      <c r="J228" s="257"/>
      <c r="K228" s="60"/>
      <c r="L228" s="114">
        <f>J228+K228</f>
        <v>0</v>
      </c>
      <c r="M228" s="320"/>
      <c r="N228" s="60"/>
      <c r="O228" s="114">
        <f>M228+N228</f>
        <v>0</v>
      </c>
      <c r="P228" s="111"/>
    </row>
    <row r="229" spans="1:16" ht="24" hidden="1" x14ac:dyDescent="0.25">
      <c r="A229" s="107">
        <v>5270</v>
      </c>
      <c r="B229" s="78" t="s">
        <v>209</v>
      </c>
      <c r="C229" s="84">
        <f t="shared" si="63"/>
        <v>0</v>
      </c>
      <c r="D229" s="227"/>
      <c r="E229" s="448"/>
      <c r="F229" s="443">
        <f>D229+E229</f>
        <v>0</v>
      </c>
      <c r="G229" s="227"/>
      <c r="H229" s="258"/>
      <c r="I229" s="109">
        <f>G229+H229</f>
        <v>0</v>
      </c>
      <c r="J229" s="258"/>
      <c r="K229" s="115"/>
      <c r="L229" s="109">
        <f>J229+K229</f>
        <v>0</v>
      </c>
      <c r="M229" s="321"/>
      <c r="N229" s="115"/>
      <c r="O229" s="109">
        <f>M229+N229</f>
        <v>0</v>
      </c>
      <c r="P229" s="116"/>
    </row>
    <row r="230" spans="1:16" hidden="1" x14ac:dyDescent="0.25">
      <c r="A230" s="101">
        <v>6000</v>
      </c>
      <c r="B230" s="101" t="s">
        <v>210</v>
      </c>
      <c r="C230" s="102">
        <f t="shared" si="63"/>
        <v>0</v>
      </c>
      <c r="D230" s="222">
        <f t="shared" ref="D230:O230" si="86">D231+D251+D259</f>
        <v>0</v>
      </c>
      <c r="E230" s="439">
        <f t="shared" si="86"/>
        <v>0</v>
      </c>
      <c r="F230" s="440">
        <f t="shared" si="86"/>
        <v>0</v>
      </c>
      <c r="G230" s="222">
        <f t="shared" si="86"/>
        <v>0</v>
      </c>
      <c r="H230" s="255">
        <f t="shared" si="86"/>
        <v>0</v>
      </c>
      <c r="I230" s="104">
        <f t="shared" si="86"/>
        <v>0</v>
      </c>
      <c r="J230" s="255">
        <f t="shared" si="86"/>
        <v>0</v>
      </c>
      <c r="K230" s="103">
        <f t="shared" si="86"/>
        <v>0</v>
      </c>
      <c r="L230" s="104">
        <f t="shared" si="86"/>
        <v>0</v>
      </c>
      <c r="M230" s="102">
        <f t="shared" si="86"/>
        <v>0</v>
      </c>
      <c r="N230" s="103">
        <f t="shared" si="86"/>
        <v>0</v>
      </c>
      <c r="O230" s="104">
        <f t="shared" si="86"/>
        <v>0</v>
      </c>
      <c r="P230" s="343"/>
    </row>
    <row r="231" spans="1:16" ht="14.25" hidden="1" customHeight="1" x14ac:dyDescent="0.25">
      <c r="A231" s="69">
        <v>6200</v>
      </c>
      <c r="B231" s="124" t="s">
        <v>211</v>
      </c>
      <c r="C231" s="129">
        <f t="shared" si="63"/>
        <v>0</v>
      </c>
      <c r="D231" s="231">
        <f t="shared" ref="D231:O231" si="87">SUM(D232,D233,D235,D238,D244,D245,D246)</f>
        <v>0</v>
      </c>
      <c r="E231" s="453">
        <f t="shared" si="87"/>
        <v>0</v>
      </c>
      <c r="F231" s="454">
        <f t="shared" si="87"/>
        <v>0</v>
      </c>
      <c r="G231" s="231">
        <f t="shared" si="87"/>
        <v>0</v>
      </c>
      <c r="H231" s="262">
        <f t="shared" si="87"/>
        <v>0</v>
      </c>
      <c r="I231" s="289">
        <f t="shared" si="87"/>
        <v>0</v>
      </c>
      <c r="J231" s="262">
        <f t="shared" si="87"/>
        <v>0</v>
      </c>
      <c r="K231" s="130">
        <f t="shared" si="87"/>
        <v>0</v>
      </c>
      <c r="L231" s="289">
        <f t="shared" si="87"/>
        <v>0</v>
      </c>
      <c r="M231" s="129">
        <f t="shared" si="87"/>
        <v>0</v>
      </c>
      <c r="N231" s="130">
        <f t="shared" si="87"/>
        <v>0</v>
      </c>
      <c r="O231" s="289">
        <f t="shared" si="87"/>
        <v>0</v>
      </c>
      <c r="P231" s="344"/>
    </row>
    <row r="232" spans="1:16" ht="24" hidden="1" x14ac:dyDescent="0.25">
      <c r="A232" s="736">
        <v>6220</v>
      </c>
      <c r="B232" s="52" t="s">
        <v>212</v>
      </c>
      <c r="C232" s="53">
        <f t="shared" si="63"/>
        <v>0</v>
      </c>
      <c r="D232" s="224"/>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63"/>
        <v>0</v>
      </c>
      <c r="D233" s="226">
        <f t="shared" ref="D233:O233" si="88">SUM(D234)</f>
        <v>0</v>
      </c>
      <c r="E233" s="447">
        <f t="shared" si="88"/>
        <v>0</v>
      </c>
      <c r="F233" s="404">
        <f t="shared" si="88"/>
        <v>0</v>
      </c>
      <c r="G233" s="226">
        <f t="shared" si="88"/>
        <v>0</v>
      </c>
      <c r="H233" s="120">
        <f t="shared" si="88"/>
        <v>0</v>
      </c>
      <c r="I233" s="114">
        <f t="shared" si="88"/>
        <v>0</v>
      </c>
      <c r="J233" s="120">
        <f t="shared" si="88"/>
        <v>0</v>
      </c>
      <c r="K233" s="113">
        <f t="shared" si="88"/>
        <v>0</v>
      </c>
      <c r="L233" s="114">
        <f t="shared" si="88"/>
        <v>0</v>
      </c>
      <c r="M233" s="58">
        <f t="shared" si="88"/>
        <v>0</v>
      </c>
      <c r="N233" s="113">
        <f t="shared" si="88"/>
        <v>0</v>
      </c>
      <c r="O233" s="114">
        <f t="shared" si="88"/>
        <v>0</v>
      </c>
      <c r="P233" s="111"/>
    </row>
    <row r="234" spans="1:16" ht="24" hidden="1" x14ac:dyDescent="0.25">
      <c r="A234" s="38">
        <v>6239</v>
      </c>
      <c r="B234" s="52" t="s">
        <v>214</v>
      </c>
      <c r="C234" s="58">
        <f t="shared" si="63"/>
        <v>0</v>
      </c>
      <c r="D234" s="224"/>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63"/>
        <v>0</v>
      </c>
      <c r="D235" s="226">
        <f t="shared" ref="D235:O235" si="89">SUM(D236:D237)</f>
        <v>0</v>
      </c>
      <c r="E235" s="447">
        <f t="shared" si="89"/>
        <v>0</v>
      </c>
      <c r="F235" s="404">
        <f t="shared" si="89"/>
        <v>0</v>
      </c>
      <c r="G235" s="226">
        <f t="shared" si="89"/>
        <v>0</v>
      </c>
      <c r="H235" s="120">
        <f t="shared" si="89"/>
        <v>0</v>
      </c>
      <c r="I235" s="114">
        <f t="shared" si="89"/>
        <v>0</v>
      </c>
      <c r="J235" s="120">
        <f t="shared" si="89"/>
        <v>0</v>
      </c>
      <c r="K235" s="113">
        <f t="shared" si="89"/>
        <v>0</v>
      </c>
      <c r="L235" s="114">
        <f t="shared" si="89"/>
        <v>0</v>
      </c>
      <c r="M235" s="58">
        <f t="shared" si="89"/>
        <v>0</v>
      </c>
      <c r="N235" s="113">
        <f t="shared" si="89"/>
        <v>0</v>
      </c>
      <c r="O235" s="114">
        <f t="shared" si="89"/>
        <v>0</v>
      </c>
      <c r="P235" s="111"/>
    </row>
    <row r="236" spans="1:16" hidden="1" x14ac:dyDescent="0.25">
      <c r="A236" s="38">
        <v>6241</v>
      </c>
      <c r="B236" s="57" t="s">
        <v>216</v>
      </c>
      <c r="C236" s="58">
        <f t="shared" si="63"/>
        <v>0</v>
      </c>
      <c r="D236" s="225"/>
      <c r="E236" s="446"/>
      <c r="F236" s="404">
        <f>D236+E236</f>
        <v>0</v>
      </c>
      <c r="G236" s="225"/>
      <c r="H236" s="257"/>
      <c r="I236" s="114">
        <f>G236+H236</f>
        <v>0</v>
      </c>
      <c r="J236" s="257"/>
      <c r="K236" s="60"/>
      <c r="L236" s="114">
        <f>J236+K236</f>
        <v>0</v>
      </c>
      <c r="M236" s="320"/>
      <c r="N236" s="60"/>
      <c r="O236" s="114">
        <f>M236+N236</f>
        <v>0</v>
      </c>
      <c r="P236" s="111"/>
    </row>
    <row r="237" spans="1:16" hidden="1" x14ac:dyDescent="0.25">
      <c r="A237" s="38">
        <v>6242</v>
      </c>
      <c r="B237" s="57" t="s">
        <v>217</v>
      </c>
      <c r="C237" s="58">
        <f t="shared" si="63"/>
        <v>0</v>
      </c>
      <c r="D237" s="225"/>
      <c r="E237" s="446"/>
      <c r="F237" s="404">
        <f>D237+E237</f>
        <v>0</v>
      </c>
      <c r="G237" s="225"/>
      <c r="H237" s="257"/>
      <c r="I237" s="114">
        <f>G237+H237</f>
        <v>0</v>
      </c>
      <c r="J237" s="257"/>
      <c r="K237" s="60"/>
      <c r="L237" s="114">
        <f>J237+K237</f>
        <v>0</v>
      </c>
      <c r="M237" s="320"/>
      <c r="N237" s="60"/>
      <c r="O237" s="114">
        <f>M237+N237</f>
        <v>0</v>
      </c>
      <c r="P237" s="111"/>
    </row>
    <row r="238" spans="1:16" ht="25.5" hidden="1" customHeight="1" x14ac:dyDescent="0.25">
      <c r="A238" s="112">
        <v>6250</v>
      </c>
      <c r="B238" s="57" t="s">
        <v>218</v>
      </c>
      <c r="C238" s="58">
        <f t="shared" si="63"/>
        <v>0</v>
      </c>
      <c r="D238" s="226">
        <f t="shared" ref="D238:O238" si="90">SUM(D239:D243)</f>
        <v>0</v>
      </c>
      <c r="E238" s="447">
        <f t="shared" si="90"/>
        <v>0</v>
      </c>
      <c r="F238" s="404">
        <f t="shared" si="90"/>
        <v>0</v>
      </c>
      <c r="G238" s="226">
        <f t="shared" si="90"/>
        <v>0</v>
      </c>
      <c r="H238" s="120">
        <f t="shared" si="90"/>
        <v>0</v>
      </c>
      <c r="I238" s="114">
        <f t="shared" si="90"/>
        <v>0</v>
      </c>
      <c r="J238" s="120">
        <f t="shared" si="90"/>
        <v>0</v>
      </c>
      <c r="K238" s="113">
        <f t="shared" si="90"/>
        <v>0</v>
      </c>
      <c r="L238" s="114">
        <f t="shared" si="90"/>
        <v>0</v>
      </c>
      <c r="M238" s="58">
        <f t="shared" si="90"/>
        <v>0</v>
      </c>
      <c r="N238" s="113">
        <f t="shared" si="90"/>
        <v>0</v>
      </c>
      <c r="O238" s="114">
        <f t="shared" si="90"/>
        <v>0</v>
      </c>
      <c r="P238" s="111"/>
    </row>
    <row r="239" spans="1:16" ht="14.25" hidden="1" customHeight="1" x14ac:dyDescent="0.25">
      <c r="A239" s="38">
        <v>6252</v>
      </c>
      <c r="B239" s="57" t="s">
        <v>219</v>
      </c>
      <c r="C239" s="58">
        <f t="shared" si="63"/>
        <v>0</v>
      </c>
      <c r="D239" s="225"/>
      <c r="E239" s="446"/>
      <c r="F239" s="404">
        <f t="shared" ref="F239:F245" si="91">D239+E239</f>
        <v>0</v>
      </c>
      <c r="G239" s="225"/>
      <c r="H239" s="257"/>
      <c r="I239" s="114">
        <f t="shared" ref="I239:I245" si="92">G239+H239</f>
        <v>0</v>
      </c>
      <c r="J239" s="257"/>
      <c r="K239" s="60"/>
      <c r="L239" s="114">
        <f t="shared" ref="L239:L245" si="93">J239+K239</f>
        <v>0</v>
      </c>
      <c r="M239" s="320"/>
      <c r="N239" s="60"/>
      <c r="O239" s="114">
        <f t="shared" ref="O239:O245" si="94">M239+N239</f>
        <v>0</v>
      </c>
      <c r="P239" s="111"/>
    </row>
    <row r="240" spans="1:16" ht="14.25" hidden="1" customHeight="1" x14ac:dyDescent="0.25">
      <c r="A240" s="38">
        <v>6253</v>
      </c>
      <c r="B240" s="57" t="s">
        <v>220</v>
      </c>
      <c r="C240" s="58">
        <f t="shared" si="63"/>
        <v>0</v>
      </c>
      <c r="D240" s="225"/>
      <c r="E240" s="446"/>
      <c r="F240" s="404">
        <f t="shared" si="91"/>
        <v>0</v>
      </c>
      <c r="G240" s="225"/>
      <c r="H240" s="257"/>
      <c r="I240" s="114">
        <f t="shared" si="92"/>
        <v>0</v>
      </c>
      <c r="J240" s="257"/>
      <c r="K240" s="60"/>
      <c r="L240" s="114">
        <f t="shared" si="93"/>
        <v>0</v>
      </c>
      <c r="M240" s="320"/>
      <c r="N240" s="60"/>
      <c r="O240" s="114">
        <f t="shared" si="94"/>
        <v>0</v>
      </c>
      <c r="P240" s="111"/>
    </row>
    <row r="241" spans="1:16" ht="24" hidden="1" x14ac:dyDescent="0.25">
      <c r="A241" s="38">
        <v>6254</v>
      </c>
      <c r="B241" s="57" t="s">
        <v>221</v>
      </c>
      <c r="C241" s="58">
        <f t="shared" si="63"/>
        <v>0</v>
      </c>
      <c r="D241" s="225"/>
      <c r="E241" s="446"/>
      <c r="F241" s="404">
        <f t="shared" si="91"/>
        <v>0</v>
      </c>
      <c r="G241" s="225"/>
      <c r="H241" s="257"/>
      <c r="I241" s="114">
        <f t="shared" si="92"/>
        <v>0</v>
      </c>
      <c r="J241" s="257"/>
      <c r="K241" s="60"/>
      <c r="L241" s="114">
        <f t="shared" si="93"/>
        <v>0</v>
      </c>
      <c r="M241" s="320"/>
      <c r="N241" s="60"/>
      <c r="O241" s="114">
        <f t="shared" si="94"/>
        <v>0</v>
      </c>
      <c r="P241" s="111"/>
    </row>
    <row r="242" spans="1:16" ht="24" hidden="1" x14ac:dyDescent="0.25">
      <c r="A242" s="38">
        <v>6255</v>
      </c>
      <c r="B242" s="57" t="s">
        <v>222</v>
      </c>
      <c r="C242" s="58">
        <f t="shared" ref="C242:C298" si="95">F242+I242+L242+O242</f>
        <v>0</v>
      </c>
      <c r="D242" s="225"/>
      <c r="E242" s="446"/>
      <c r="F242" s="404">
        <f t="shared" si="91"/>
        <v>0</v>
      </c>
      <c r="G242" s="225"/>
      <c r="H242" s="257"/>
      <c r="I242" s="114">
        <f t="shared" si="92"/>
        <v>0</v>
      </c>
      <c r="J242" s="257"/>
      <c r="K242" s="60"/>
      <c r="L242" s="114">
        <f t="shared" si="93"/>
        <v>0</v>
      </c>
      <c r="M242" s="320"/>
      <c r="N242" s="60"/>
      <c r="O242" s="114">
        <f t="shared" si="94"/>
        <v>0</v>
      </c>
      <c r="P242" s="111"/>
    </row>
    <row r="243" spans="1:16" hidden="1" x14ac:dyDescent="0.25">
      <c r="A243" s="38">
        <v>6259</v>
      </c>
      <c r="B243" s="57" t="s">
        <v>223</v>
      </c>
      <c r="C243" s="58">
        <f t="shared" si="95"/>
        <v>0</v>
      </c>
      <c r="D243" s="225"/>
      <c r="E243" s="446"/>
      <c r="F243" s="404">
        <f t="shared" si="91"/>
        <v>0</v>
      </c>
      <c r="G243" s="225"/>
      <c r="H243" s="257"/>
      <c r="I243" s="114">
        <f t="shared" si="92"/>
        <v>0</v>
      </c>
      <c r="J243" s="257"/>
      <c r="K243" s="60"/>
      <c r="L243" s="114">
        <f t="shared" si="93"/>
        <v>0</v>
      </c>
      <c r="M243" s="320"/>
      <c r="N243" s="60"/>
      <c r="O243" s="114">
        <f t="shared" si="94"/>
        <v>0</v>
      </c>
      <c r="P243" s="111"/>
    </row>
    <row r="244" spans="1:16" ht="24" hidden="1" x14ac:dyDescent="0.25">
      <c r="A244" s="112">
        <v>6260</v>
      </c>
      <c r="B244" s="57" t="s">
        <v>224</v>
      </c>
      <c r="C244" s="58">
        <f t="shared" si="95"/>
        <v>0</v>
      </c>
      <c r="D244" s="225"/>
      <c r="E244" s="446"/>
      <c r="F244" s="404">
        <f t="shared" si="91"/>
        <v>0</v>
      </c>
      <c r="G244" s="225"/>
      <c r="H244" s="257"/>
      <c r="I244" s="114">
        <f t="shared" si="92"/>
        <v>0</v>
      </c>
      <c r="J244" s="257"/>
      <c r="K244" s="60"/>
      <c r="L244" s="114">
        <f t="shared" si="93"/>
        <v>0</v>
      </c>
      <c r="M244" s="320"/>
      <c r="N244" s="60"/>
      <c r="O244" s="114">
        <f t="shared" si="94"/>
        <v>0</v>
      </c>
      <c r="P244" s="111"/>
    </row>
    <row r="245" spans="1:16" hidden="1" x14ac:dyDescent="0.25">
      <c r="A245" s="112">
        <v>6270</v>
      </c>
      <c r="B245" s="57" t="s">
        <v>225</v>
      </c>
      <c r="C245" s="58">
        <f t="shared" si="95"/>
        <v>0</v>
      </c>
      <c r="D245" s="225"/>
      <c r="E245" s="446"/>
      <c r="F245" s="404">
        <f t="shared" si="91"/>
        <v>0</v>
      </c>
      <c r="G245" s="225"/>
      <c r="H245" s="257"/>
      <c r="I245" s="114">
        <f t="shared" si="92"/>
        <v>0</v>
      </c>
      <c r="J245" s="257"/>
      <c r="K245" s="60"/>
      <c r="L245" s="114">
        <f t="shared" si="93"/>
        <v>0</v>
      </c>
      <c r="M245" s="320"/>
      <c r="N245" s="60"/>
      <c r="O245" s="114">
        <f t="shared" si="94"/>
        <v>0</v>
      </c>
      <c r="P245" s="111"/>
    </row>
    <row r="246" spans="1:16" ht="24" hidden="1" x14ac:dyDescent="0.25">
      <c r="A246" s="736">
        <v>6290</v>
      </c>
      <c r="B246" s="52" t="s">
        <v>226</v>
      </c>
      <c r="C246" s="126">
        <f t="shared" si="95"/>
        <v>0</v>
      </c>
      <c r="D246" s="228">
        <f t="shared" ref="D246:O246" si="96">SUM(D247:D250)</f>
        <v>0</v>
      </c>
      <c r="E246" s="449">
        <f t="shared" si="96"/>
        <v>0</v>
      </c>
      <c r="F246" s="445">
        <f t="shared" si="96"/>
        <v>0</v>
      </c>
      <c r="G246" s="228">
        <f t="shared" si="96"/>
        <v>0</v>
      </c>
      <c r="H246" s="259">
        <f t="shared" si="96"/>
        <v>0</v>
      </c>
      <c r="I246" s="119">
        <f t="shared" si="96"/>
        <v>0</v>
      </c>
      <c r="J246" s="259">
        <f t="shared" si="96"/>
        <v>0</v>
      </c>
      <c r="K246" s="118">
        <f t="shared" si="96"/>
        <v>0</v>
      </c>
      <c r="L246" s="119">
        <f t="shared" si="96"/>
        <v>0</v>
      </c>
      <c r="M246" s="126">
        <f t="shared" si="96"/>
        <v>0</v>
      </c>
      <c r="N246" s="300">
        <f t="shared" si="96"/>
        <v>0</v>
      </c>
      <c r="O246" s="305">
        <f t="shared" si="96"/>
        <v>0</v>
      </c>
      <c r="P246" s="385"/>
    </row>
    <row r="247" spans="1:16" hidden="1" x14ac:dyDescent="0.25">
      <c r="A247" s="38">
        <v>6291</v>
      </c>
      <c r="B247" s="57" t="s">
        <v>227</v>
      </c>
      <c r="C247" s="58">
        <f t="shared" si="95"/>
        <v>0</v>
      </c>
      <c r="D247" s="225"/>
      <c r="E247" s="446"/>
      <c r="F247" s="404">
        <f>D247+E247</f>
        <v>0</v>
      </c>
      <c r="G247" s="225"/>
      <c r="H247" s="257"/>
      <c r="I247" s="114">
        <f>G247+H247</f>
        <v>0</v>
      </c>
      <c r="J247" s="257"/>
      <c r="K247" s="60"/>
      <c r="L247" s="114">
        <f>J247+K247</f>
        <v>0</v>
      </c>
      <c r="M247" s="320"/>
      <c r="N247" s="60"/>
      <c r="O247" s="114">
        <f>M247+N247</f>
        <v>0</v>
      </c>
      <c r="P247" s="111"/>
    </row>
    <row r="248" spans="1:16" hidden="1" x14ac:dyDescent="0.25">
      <c r="A248" s="38">
        <v>6292</v>
      </c>
      <c r="B248" s="57" t="s">
        <v>228</v>
      </c>
      <c r="C248" s="58">
        <f t="shared" si="95"/>
        <v>0</v>
      </c>
      <c r="D248" s="225"/>
      <c r="E248" s="446"/>
      <c r="F248" s="404">
        <f>D248+E248</f>
        <v>0</v>
      </c>
      <c r="G248" s="225"/>
      <c r="H248" s="257"/>
      <c r="I248" s="114">
        <f>G248+H248</f>
        <v>0</v>
      </c>
      <c r="J248" s="257"/>
      <c r="K248" s="60"/>
      <c r="L248" s="114">
        <f>J248+K248</f>
        <v>0</v>
      </c>
      <c r="M248" s="320"/>
      <c r="N248" s="60"/>
      <c r="O248" s="114">
        <f>M248+N248</f>
        <v>0</v>
      </c>
      <c r="P248" s="111"/>
    </row>
    <row r="249" spans="1:16" ht="72" hidden="1" x14ac:dyDescent="0.25">
      <c r="A249" s="38">
        <v>6296</v>
      </c>
      <c r="B249" s="57" t="s">
        <v>229</v>
      </c>
      <c r="C249" s="58">
        <f t="shared" si="95"/>
        <v>0</v>
      </c>
      <c r="D249" s="225"/>
      <c r="E249" s="446"/>
      <c r="F249" s="404">
        <f>D249+E249</f>
        <v>0</v>
      </c>
      <c r="G249" s="225"/>
      <c r="H249" s="257"/>
      <c r="I249" s="114">
        <f>G249+H249</f>
        <v>0</v>
      </c>
      <c r="J249" s="257"/>
      <c r="K249" s="60"/>
      <c r="L249" s="114">
        <f>J249+K249</f>
        <v>0</v>
      </c>
      <c r="M249" s="320"/>
      <c r="N249" s="60"/>
      <c r="O249" s="114">
        <f>M249+N249</f>
        <v>0</v>
      </c>
      <c r="P249" s="111"/>
    </row>
    <row r="250" spans="1:16" ht="39.75" hidden="1" customHeight="1" x14ac:dyDescent="0.25">
      <c r="A250" s="38">
        <v>6299</v>
      </c>
      <c r="B250" s="57" t="s">
        <v>230</v>
      </c>
      <c r="C250" s="58">
        <f t="shared" si="95"/>
        <v>0</v>
      </c>
      <c r="D250" s="225"/>
      <c r="E250" s="446"/>
      <c r="F250" s="404">
        <f>D250+E250</f>
        <v>0</v>
      </c>
      <c r="G250" s="225"/>
      <c r="H250" s="257"/>
      <c r="I250" s="114">
        <f>G250+H250</f>
        <v>0</v>
      </c>
      <c r="J250" s="257"/>
      <c r="K250" s="60"/>
      <c r="L250" s="114">
        <f>J250+K250</f>
        <v>0</v>
      </c>
      <c r="M250" s="320"/>
      <c r="N250" s="60"/>
      <c r="O250" s="114">
        <f>M250+N250</f>
        <v>0</v>
      </c>
      <c r="P250" s="111"/>
    </row>
    <row r="251" spans="1:16" hidden="1" x14ac:dyDescent="0.25">
      <c r="A251" s="45">
        <v>6300</v>
      </c>
      <c r="B251" s="105" t="s">
        <v>231</v>
      </c>
      <c r="C251" s="46">
        <f t="shared" si="95"/>
        <v>0</v>
      </c>
      <c r="D251" s="223">
        <f t="shared" ref="D251:O251" si="97">SUM(D252,D257,D258)</f>
        <v>0</v>
      </c>
      <c r="E251" s="441">
        <f t="shared" si="97"/>
        <v>0</v>
      </c>
      <c r="F251" s="408">
        <f t="shared" si="97"/>
        <v>0</v>
      </c>
      <c r="G251" s="223">
        <f t="shared" si="97"/>
        <v>0</v>
      </c>
      <c r="H251" s="106">
        <f t="shared" si="97"/>
        <v>0</v>
      </c>
      <c r="I251" s="117">
        <f t="shared" si="97"/>
        <v>0</v>
      </c>
      <c r="J251" s="106">
        <f t="shared" si="97"/>
        <v>0</v>
      </c>
      <c r="K251" s="50">
        <f t="shared" si="97"/>
        <v>0</v>
      </c>
      <c r="L251" s="117">
        <f t="shared" si="97"/>
        <v>0</v>
      </c>
      <c r="M251" s="163">
        <f t="shared" si="97"/>
        <v>0</v>
      </c>
      <c r="N251" s="164">
        <f t="shared" si="97"/>
        <v>0</v>
      </c>
      <c r="O251" s="165">
        <f t="shared" si="97"/>
        <v>0</v>
      </c>
      <c r="P251" s="383"/>
    </row>
    <row r="252" spans="1:16" ht="24" hidden="1" x14ac:dyDescent="0.25">
      <c r="A252" s="736">
        <v>6320</v>
      </c>
      <c r="B252" s="52" t="s">
        <v>303</v>
      </c>
      <c r="C252" s="126">
        <f t="shared" si="95"/>
        <v>0</v>
      </c>
      <c r="D252" s="228">
        <f t="shared" ref="D252:O252" si="98">SUM(D253:D256)</f>
        <v>0</v>
      </c>
      <c r="E252" s="449">
        <f t="shared" si="98"/>
        <v>0</v>
      </c>
      <c r="F252" s="445">
        <f t="shared" si="98"/>
        <v>0</v>
      </c>
      <c r="G252" s="228">
        <f t="shared" si="98"/>
        <v>0</v>
      </c>
      <c r="H252" s="259">
        <f t="shared" si="98"/>
        <v>0</v>
      </c>
      <c r="I252" s="119">
        <f t="shared" si="98"/>
        <v>0</v>
      </c>
      <c r="J252" s="259">
        <f t="shared" si="98"/>
        <v>0</v>
      </c>
      <c r="K252" s="118">
        <f t="shared" si="98"/>
        <v>0</v>
      </c>
      <c r="L252" s="119">
        <f t="shared" si="98"/>
        <v>0</v>
      </c>
      <c r="M252" s="53">
        <f t="shared" si="98"/>
        <v>0</v>
      </c>
      <c r="N252" s="118">
        <f t="shared" si="98"/>
        <v>0</v>
      </c>
      <c r="O252" s="119">
        <f t="shared" si="98"/>
        <v>0</v>
      </c>
      <c r="P252" s="110"/>
    </row>
    <row r="253" spans="1:16" hidden="1" x14ac:dyDescent="0.25">
      <c r="A253" s="38">
        <v>6322</v>
      </c>
      <c r="B253" s="57" t="s">
        <v>232</v>
      </c>
      <c r="C253" s="58">
        <f t="shared" si="95"/>
        <v>0</v>
      </c>
      <c r="D253" s="225"/>
      <c r="E253" s="446"/>
      <c r="F253" s="404">
        <f t="shared" ref="F253:F258" si="99">D253+E253</f>
        <v>0</v>
      </c>
      <c r="G253" s="225"/>
      <c r="H253" s="257"/>
      <c r="I253" s="114">
        <f t="shared" ref="I253:I258" si="100">G253+H253</f>
        <v>0</v>
      </c>
      <c r="J253" s="257"/>
      <c r="K253" s="60"/>
      <c r="L253" s="114">
        <f t="shared" ref="L253:L258" si="101">J253+K253</f>
        <v>0</v>
      </c>
      <c r="M253" s="320"/>
      <c r="N253" s="60"/>
      <c r="O253" s="114">
        <f t="shared" ref="O253:O258" si="102">M253+N253</f>
        <v>0</v>
      </c>
      <c r="P253" s="111"/>
    </row>
    <row r="254" spans="1:16" ht="24" hidden="1" x14ac:dyDescent="0.25">
      <c r="A254" s="38">
        <v>6323</v>
      </c>
      <c r="B254" s="57" t="s">
        <v>233</v>
      </c>
      <c r="C254" s="58">
        <f t="shared" si="95"/>
        <v>0</v>
      </c>
      <c r="D254" s="225"/>
      <c r="E254" s="446"/>
      <c r="F254" s="404">
        <f t="shared" si="99"/>
        <v>0</v>
      </c>
      <c r="G254" s="225"/>
      <c r="H254" s="257"/>
      <c r="I254" s="114">
        <f t="shared" si="100"/>
        <v>0</v>
      </c>
      <c r="J254" s="257"/>
      <c r="K254" s="60"/>
      <c r="L254" s="114">
        <f t="shared" si="101"/>
        <v>0</v>
      </c>
      <c r="M254" s="320"/>
      <c r="N254" s="60"/>
      <c r="O254" s="114">
        <f t="shared" si="102"/>
        <v>0</v>
      </c>
      <c r="P254" s="111"/>
    </row>
    <row r="255" spans="1:16" ht="24" hidden="1" x14ac:dyDescent="0.25">
      <c r="A255" s="38">
        <v>6324</v>
      </c>
      <c r="B255" s="57" t="s">
        <v>287</v>
      </c>
      <c r="C255" s="58">
        <f t="shared" si="95"/>
        <v>0</v>
      </c>
      <c r="D255" s="225"/>
      <c r="E255" s="446"/>
      <c r="F255" s="404">
        <f t="shared" si="99"/>
        <v>0</v>
      </c>
      <c r="G255" s="225"/>
      <c r="H255" s="257"/>
      <c r="I255" s="114">
        <f t="shared" si="100"/>
        <v>0</v>
      </c>
      <c r="J255" s="257"/>
      <c r="K255" s="60"/>
      <c r="L255" s="114">
        <f t="shared" si="101"/>
        <v>0</v>
      </c>
      <c r="M255" s="320"/>
      <c r="N255" s="60"/>
      <c r="O255" s="114">
        <f t="shared" si="102"/>
        <v>0</v>
      </c>
      <c r="P255" s="111"/>
    </row>
    <row r="256" spans="1:16" hidden="1" x14ac:dyDescent="0.25">
      <c r="A256" s="33">
        <v>6329</v>
      </c>
      <c r="B256" s="52" t="s">
        <v>288</v>
      </c>
      <c r="C256" s="53">
        <f t="shared" si="95"/>
        <v>0</v>
      </c>
      <c r="D256" s="224"/>
      <c r="E256" s="444"/>
      <c r="F256" s="445">
        <f t="shared" si="99"/>
        <v>0</v>
      </c>
      <c r="G256" s="224"/>
      <c r="H256" s="256"/>
      <c r="I256" s="119">
        <f t="shared" si="100"/>
        <v>0</v>
      </c>
      <c r="J256" s="256"/>
      <c r="K256" s="55"/>
      <c r="L256" s="119">
        <f t="shared" si="101"/>
        <v>0</v>
      </c>
      <c r="M256" s="319"/>
      <c r="N256" s="55"/>
      <c r="O256" s="119">
        <f t="shared" si="102"/>
        <v>0</v>
      </c>
      <c r="P256" s="110"/>
    </row>
    <row r="257" spans="1:16" ht="24" hidden="1" x14ac:dyDescent="0.25">
      <c r="A257" s="142">
        <v>6330</v>
      </c>
      <c r="B257" s="143" t="s">
        <v>234</v>
      </c>
      <c r="C257" s="126">
        <f t="shared" si="95"/>
        <v>0</v>
      </c>
      <c r="D257" s="230"/>
      <c r="E257" s="451"/>
      <c r="F257" s="452">
        <f t="shared" si="99"/>
        <v>0</v>
      </c>
      <c r="G257" s="230"/>
      <c r="H257" s="261"/>
      <c r="I257" s="305">
        <f t="shared" si="100"/>
        <v>0</v>
      </c>
      <c r="J257" s="261"/>
      <c r="K257" s="128"/>
      <c r="L257" s="305">
        <f t="shared" si="101"/>
        <v>0</v>
      </c>
      <c r="M257" s="323"/>
      <c r="N257" s="128"/>
      <c r="O257" s="305">
        <f t="shared" si="102"/>
        <v>0</v>
      </c>
      <c r="P257" s="385"/>
    </row>
    <row r="258" spans="1:16" hidden="1" x14ac:dyDescent="0.25">
      <c r="A258" s="112">
        <v>6360</v>
      </c>
      <c r="B258" s="57" t="s">
        <v>235</v>
      </c>
      <c r="C258" s="58">
        <f t="shared" si="95"/>
        <v>0</v>
      </c>
      <c r="D258" s="225"/>
      <c r="E258" s="446"/>
      <c r="F258" s="404">
        <f t="shared" si="99"/>
        <v>0</v>
      </c>
      <c r="G258" s="225"/>
      <c r="H258" s="257"/>
      <c r="I258" s="114">
        <f t="shared" si="100"/>
        <v>0</v>
      </c>
      <c r="J258" s="257"/>
      <c r="K258" s="60"/>
      <c r="L258" s="114">
        <f t="shared" si="101"/>
        <v>0</v>
      </c>
      <c r="M258" s="320"/>
      <c r="N258" s="60"/>
      <c r="O258" s="114">
        <f t="shared" si="102"/>
        <v>0</v>
      </c>
      <c r="P258" s="111"/>
    </row>
    <row r="259" spans="1:16" ht="36" hidden="1" x14ac:dyDescent="0.25">
      <c r="A259" s="45">
        <v>6400</v>
      </c>
      <c r="B259" s="105" t="s">
        <v>236</v>
      </c>
      <c r="C259" s="46">
        <f t="shared" si="95"/>
        <v>0</v>
      </c>
      <c r="D259" s="223">
        <f t="shared" ref="D259:O259" si="103">SUM(D260,D264)</f>
        <v>0</v>
      </c>
      <c r="E259" s="441">
        <f t="shared" si="103"/>
        <v>0</v>
      </c>
      <c r="F259" s="408">
        <f t="shared" si="103"/>
        <v>0</v>
      </c>
      <c r="G259" s="223">
        <f t="shared" si="103"/>
        <v>0</v>
      </c>
      <c r="H259" s="106">
        <f t="shared" si="103"/>
        <v>0</v>
      </c>
      <c r="I259" s="117">
        <f t="shared" si="103"/>
        <v>0</v>
      </c>
      <c r="J259" s="106">
        <f t="shared" si="103"/>
        <v>0</v>
      </c>
      <c r="K259" s="50">
        <f t="shared" si="103"/>
        <v>0</v>
      </c>
      <c r="L259" s="117">
        <f t="shared" si="103"/>
        <v>0</v>
      </c>
      <c r="M259" s="163">
        <f t="shared" si="103"/>
        <v>0</v>
      </c>
      <c r="N259" s="164">
        <f t="shared" si="103"/>
        <v>0</v>
      </c>
      <c r="O259" s="165">
        <f t="shared" si="103"/>
        <v>0</v>
      </c>
      <c r="P259" s="383"/>
    </row>
    <row r="260" spans="1:16" ht="24" hidden="1" x14ac:dyDescent="0.25">
      <c r="A260" s="736">
        <v>6410</v>
      </c>
      <c r="B260" s="52" t="s">
        <v>237</v>
      </c>
      <c r="C260" s="53">
        <f t="shared" si="95"/>
        <v>0</v>
      </c>
      <c r="D260" s="228">
        <f t="shared" ref="D260:O260" si="104">SUM(D261:D263)</f>
        <v>0</v>
      </c>
      <c r="E260" s="449">
        <f t="shared" si="104"/>
        <v>0</v>
      </c>
      <c r="F260" s="445">
        <f t="shared" si="104"/>
        <v>0</v>
      </c>
      <c r="G260" s="228">
        <f t="shared" si="104"/>
        <v>0</v>
      </c>
      <c r="H260" s="259">
        <f t="shared" si="104"/>
        <v>0</v>
      </c>
      <c r="I260" s="119">
        <f t="shared" si="104"/>
        <v>0</v>
      </c>
      <c r="J260" s="259">
        <f t="shared" si="104"/>
        <v>0</v>
      </c>
      <c r="K260" s="118">
        <f t="shared" si="104"/>
        <v>0</v>
      </c>
      <c r="L260" s="119">
        <f t="shared" si="104"/>
        <v>0</v>
      </c>
      <c r="M260" s="64">
        <f t="shared" si="104"/>
        <v>0</v>
      </c>
      <c r="N260" s="299">
        <f t="shared" si="104"/>
        <v>0</v>
      </c>
      <c r="O260" s="304">
        <f t="shared" si="104"/>
        <v>0</v>
      </c>
      <c r="P260" s="384"/>
    </row>
    <row r="261" spans="1:16" hidden="1" x14ac:dyDescent="0.25">
      <c r="A261" s="38">
        <v>6411</v>
      </c>
      <c r="B261" s="145" t="s">
        <v>238</v>
      </c>
      <c r="C261" s="58">
        <f t="shared" si="95"/>
        <v>0</v>
      </c>
      <c r="D261" s="225"/>
      <c r="E261" s="446"/>
      <c r="F261" s="404">
        <f>D261+E261</f>
        <v>0</v>
      </c>
      <c r="G261" s="225"/>
      <c r="H261" s="257"/>
      <c r="I261" s="114">
        <f>G261+H261</f>
        <v>0</v>
      </c>
      <c r="J261" s="257"/>
      <c r="K261" s="60"/>
      <c r="L261" s="114">
        <f>J261+K261</f>
        <v>0</v>
      </c>
      <c r="M261" s="320"/>
      <c r="N261" s="60"/>
      <c r="O261" s="114">
        <f>M261+N261</f>
        <v>0</v>
      </c>
      <c r="P261" s="111"/>
    </row>
    <row r="262" spans="1:16" ht="36" hidden="1" x14ac:dyDescent="0.25">
      <c r="A262" s="38">
        <v>6412</v>
      </c>
      <c r="B262" s="57" t="s">
        <v>239</v>
      </c>
      <c r="C262" s="58">
        <f t="shared" si="95"/>
        <v>0</v>
      </c>
      <c r="D262" s="225"/>
      <c r="E262" s="446"/>
      <c r="F262" s="404">
        <f>D262+E262</f>
        <v>0</v>
      </c>
      <c r="G262" s="225"/>
      <c r="H262" s="257"/>
      <c r="I262" s="114">
        <f>G262+H262</f>
        <v>0</v>
      </c>
      <c r="J262" s="257"/>
      <c r="K262" s="60"/>
      <c r="L262" s="114">
        <f>J262+K262</f>
        <v>0</v>
      </c>
      <c r="M262" s="320"/>
      <c r="N262" s="60"/>
      <c r="O262" s="114">
        <f>M262+N262</f>
        <v>0</v>
      </c>
      <c r="P262" s="111"/>
    </row>
    <row r="263" spans="1:16" ht="36" hidden="1" x14ac:dyDescent="0.25">
      <c r="A263" s="38">
        <v>6419</v>
      </c>
      <c r="B263" s="57" t="s">
        <v>240</v>
      </c>
      <c r="C263" s="58">
        <f t="shared" si="95"/>
        <v>0</v>
      </c>
      <c r="D263" s="225"/>
      <c r="E263" s="446"/>
      <c r="F263" s="404">
        <f>D263+E263</f>
        <v>0</v>
      </c>
      <c r="G263" s="225"/>
      <c r="H263" s="257"/>
      <c r="I263" s="114">
        <f>G263+H263</f>
        <v>0</v>
      </c>
      <c r="J263" s="257"/>
      <c r="K263" s="60"/>
      <c r="L263" s="114">
        <f>J263+K263</f>
        <v>0</v>
      </c>
      <c r="M263" s="320"/>
      <c r="N263" s="60"/>
      <c r="O263" s="114">
        <f>M263+N263</f>
        <v>0</v>
      </c>
      <c r="P263" s="111"/>
    </row>
    <row r="264" spans="1:16" ht="36" hidden="1" x14ac:dyDescent="0.25">
      <c r="A264" s="112">
        <v>6420</v>
      </c>
      <c r="B264" s="57" t="s">
        <v>241</v>
      </c>
      <c r="C264" s="58">
        <f t="shared" si="95"/>
        <v>0</v>
      </c>
      <c r="D264" s="226">
        <f t="shared" ref="D264:O264" si="105">SUM(D265:D268)</f>
        <v>0</v>
      </c>
      <c r="E264" s="447">
        <f t="shared" si="105"/>
        <v>0</v>
      </c>
      <c r="F264" s="404">
        <f t="shared" si="105"/>
        <v>0</v>
      </c>
      <c r="G264" s="226">
        <f t="shared" si="105"/>
        <v>0</v>
      </c>
      <c r="H264" s="120">
        <f t="shared" si="105"/>
        <v>0</v>
      </c>
      <c r="I264" s="114">
        <f t="shared" si="105"/>
        <v>0</v>
      </c>
      <c r="J264" s="120">
        <f t="shared" si="105"/>
        <v>0</v>
      </c>
      <c r="K264" s="113">
        <f t="shared" si="105"/>
        <v>0</v>
      </c>
      <c r="L264" s="114">
        <f t="shared" si="105"/>
        <v>0</v>
      </c>
      <c r="M264" s="58">
        <f t="shared" si="105"/>
        <v>0</v>
      </c>
      <c r="N264" s="113">
        <f t="shared" si="105"/>
        <v>0</v>
      </c>
      <c r="O264" s="114">
        <f t="shared" si="105"/>
        <v>0</v>
      </c>
      <c r="P264" s="111"/>
    </row>
    <row r="265" spans="1:16" hidden="1" x14ac:dyDescent="0.25">
      <c r="A265" s="38">
        <v>6421</v>
      </c>
      <c r="B265" s="57" t="s">
        <v>242</v>
      </c>
      <c r="C265" s="58">
        <f t="shared" si="95"/>
        <v>0</v>
      </c>
      <c r="D265" s="225"/>
      <c r="E265" s="446"/>
      <c r="F265" s="404">
        <f>D265+E265</f>
        <v>0</v>
      </c>
      <c r="G265" s="225"/>
      <c r="H265" s="257"/>
      <c r="I265" s="114">
        <f>G265+H265</f>
        <v>0</v>
      </c>
      <c r="J265" s="257"/>
      <c r="K265" s="60"/>
      <c r="L265" s="114">
        <f>J265+K265</f>
        <v>0</v>
      </c>
      <c r="M265" s="320"/>
      <c r="N265" s="60"/>
      <c r="O265" s="114">
        <f>M265+N265</f>
        <v>0</v>
      </c>
      <c r="P265" s="111"/>
    </row>
    <row r="266" spans="1:16" hidden="1" x14ac:dyDescent="0.25">
      <c r="A266" s="38">
        <v>6422</v>
      </c>
      <c r="B266" s="57" t="s">
        <v>243</v>
      </c>
      <c r="C266" s="58">
        <f t="shared" si="95"/>
        <v>0</v>
      </c>
      <c r="D266" s="225"/>
      <c r="E266" s="446"/>
      <c r="F266" s="404">
        <f>D266+E266</f>
        <v>0</v>
      </c>
      <c r="G266" s="225"/>
      <c r="H266" s="257"/>
      <c r="I266" s="114">
        <f>G266+H266</f>
        <v>0</v>
      </c>
      <c r="J266" s="257"/>
      <c r="K266" s="60"/>
      <c r="L266" s="114">
        <f>J266+K266</f>
        <v>0</v>
      </c>
      <c r="M266" s="320"/>
      <c r="N266" s="60"/>
      <c r="O266" s="114">
        <f>M266+N266</f>
        <v>0</v>
      </c>
      <c r="P266" s="111"/>
    </row>
    <row r="267" spans="1:16" ht="13.5" hidden="1" customHeight="1" x14ac:dyDescent="0.25">
      <c r="A267" s="38">
        <v>6423</v>
      </c>
      <c r="B267" s="57" t="s">
        <v>244</v>
      </c>
      <c r="C267" s="58">
        <f t="shared" si="95"/>
        <v>0</v>
      </c>
      <c r="D267" s="225"/>
      <c r="E267" s="446"/>
      <c r="F267" s="404">
        <f>D267+E267</f>
        <v>0</v>
      </c>
      <c r="G267" s="225"/>
      <c r="H267" s="257"/>
      <c r="I267" s="114">
        <f>G267+H267</f>
        <v>0</v>
      </c>
      <c r="J267" s="257"/>
      <c r="K267" s="60"/>
      <c r="L267" s="114">
        <f>J267+K267</f>
        <v>0</v>
      </c>
      <c r="M267" s="320"/>
      <c r="N267" s="60"/>
      <c r="O267" s="114">
        <f>M267+N267</f>
        <v>0</v>
      </c>
      <c r="P267" s="111"/>
    </row>
    <row r="268" spans="1:16" ht="36" hidden="1" x14ac:dyDescent="0.25">
      <c r="A268" s="38">
        <v>6424</v>
      </c>
      <c r="B268" s="57" t="s">
        <v>245</v>
      </c>
      <c r="C268" s="58">
        <f t="shared" si="95"/>
        <v>0</v>
      </c>
      <c r="D268" s="225"/>
      <c r="E268" s="446"/>
      <c r="F268" s="404">
        <f>D268+E268</f>
        <v>0</v>
      </c>
      <c r="G268" s="225"/>
      <c r="H268" s="257"/>
      <c r="I268" s="114">
        <f>G268+H268</f>
        <v>0</v>
      </c>
      <c r="J268" s="257"/>
      <c r="K268" s="60"/>
      <c r="L268" s="114">
        <f>J268+K268</f>
        <v>0</v>
      </c>
      <c r="M268" s="320"/>
      <c r="N268" s="60"/>
      <c r="O268" s="114">
        <f>M268+N268</f>
        <v>0</v>
      </c>
      <c r="P268" s="111"/>
    </row>
    <row r="269" spans="1:16" ht="36" hidden="1" x14ac:dyDescent="0.25">
      <c r="A269" s="148">
        <v>7000</v>
      </c>
      <c r="B269" s="148" t="s">
        <v>246</v>
      </c>
      <c r="C269" s="151">
        <f t="shared" si="95"/>
        <v>0</v>
      </c>
      <c r="D269" s="232">
        <f t="shared" ref="D269:O269" si="106">SUM(D270,D281)</f>
        <v>0</v>
      </c>
      <c r="E269" s="455">
        <f t="shared" si="106"/>
        <v>0</v>
      </c>
      <c r="F269" s="456">
        <f t="shared" si="106"/>
        <v>0</v>
      </c>
      <c r="G269" s="232">
        <f t="shared" si="106"/>
        <v>0</v>
      </c>
      <c r="H269" s="263">
        <f t="shared" si="106"/>
        <v>0</v>
      </c>
      <c r="I269" s="290">
        <f t="shared" si="106"/>
        <v>0</v>
      </c>
      <c r="J269" s="263">
        <f t="shared" si="106"/>
        <v>0</v>
      </c>
      <c r="K269" s="150">
        <f t="shared" si="106"/>
        <v>0</v>
      </c>
      <c r="L269" s="290">
        <f t="shared" si="106"/>
        <v>0</v>
      </c>
      <c r="M269" s="325">
        <f t="shared" si="106"/>
        <v>0</v>
      </c>
      <c r="N269" s="302">
        <f t="shared" si="106"/>
        <v>0</v>
      </c>
      <c r="O269" s="307">
        <f t="shared" si="106"/>
        <v>0</v>
      </c>
      <c r="P269" s="387"/>
    </row>
    <row r="270" spans="1:16" ht="24" hidden="1" x14ac:dyDescent="0.25">
      <c r="A270" s="45">
        <v>7200</v>
      </c>
      <c r="B270" s="105" t="s">
        <v>247</v>
      </c>
      <c r="C270" s="46">
        <f t="shared" si="95"/>
        <v>0</v>
      </c>
      <c r="D270" s="223">
        <f t="shared" ref="D270:O270" si="107">SUM(D271,D272,D275,D276,D280)</f>
        <v>0</v>
      </c>
      <c r="E270" s="441">
        <f t="shared" si="107"/>
        <v>0</v>
      </c>
      <c r="F270" s="408">
        <f t="shared" si="107"/>
        <v>0</v>
      </c>
      <c r="G270" s="223">
        <f t="shared" si="107"/>
        <v>0</v>
      </c>
      <c r="H270" s="106">
        <f t="shared" si="107"/>
        <v>0</v>
      </c>
      <c r="I270" s="117">
        <f t="shared" si="107"/>
        <v>0</v>
      </c>
      <c r="J270" s="106">
        <f t="shared" si="107"/>
        <v>0</v>
      </c>
      <c r="K270" s="50">
        <f t="shared" si="107"/>
        <v>0</v>
      </c>
      <c r="L270" s="117">
        <f t="shared" si="107"/>
        <v>0</v>
      </c>
      <c r="M270" s="129">
        <f t="shared" si="107"/>
        <v>0</v>
      </c>
      <c r="N270" s="130">
        <f t="shared" si="107"/>
        <v>0</v>
      </c>
      <c r="O270" s="289">
        <f t="shared" si="107"/>
        <v>0</v>
      </c>
      <c r="P270" s="344"/>
    </row>
    <row r="271" spans="1:16" ht="24" hidden="1" x14ac:dyDescent="0.25">
      <c r="A271" s="736">
        <v>7210</v>
      </c>
      <c r="B271" s="52" t="s">
        <v>248</v>
      </c>
      <c r="C271" s="53">
        <f t="shared" si="95"/>
        <v>0</v>
      </c>
      <c r="D271" s="224"/>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95"/>
        <v>0</v>
      </c>
      <c r="D272" s="226">
        <f t="shared" ref="D272:O272" si="108">SUM(D273:D274)</f>
        <v>0</v>
      </c>
      <c r="E272" s="447">
        <f t="shared" si="108"/>
        <v>0</v>
      </c>
      <c r="F272" s="404">
        <f t="shared" si="108"/>
        <v>0</v>
      </c>
      <c r="G272" s="226">
        <f t="shared" si="108"/>
        <v>0</v>
      </c>
      <c r="H272" s="120">
        <f t="shared" si="108"/>
        <v>0</v>
      </c>
      <c r="I272" s="114">
        <f t="shared" si="108"/>
        <v>0</v>
      </c>
      <c r="J272" s="120">
        <f t="shared" si="108"/>
        <v>0</v>
      </c>
      <c r="K272" s="113">
        <f t="shared" si="108"/>
        <v>0</v>
      </c>
      <c r="L272" s="114">
        <f t="shared" si="108"/>
        <v>0</v>
      </c>
      <c r="M272" s="58">
        <f t="shared" si="108"/>
        <v>0</v>
      </c>
      <c r="N272" s="113">
        <f t="shared" si="108"/>
        <v>0</v>
      </c>
      <c r="O272" s="114">
        <f t="shared" si="108"/>
        <v>0</v>
      </c>
      <c r="P272" s="111"/>
    </row>
    <row r="273" spans="1:16" s="147" customFormat="1" ht="36" hidden="1" x14ac:dyDescent="0.25">
      <c r="A273" s="38">
        <v>7221</v>
      </c>
      <c r="B273" s="57" t="s">
        <v>250</v>
      </c>
      <c r="C273" s="58">
        <f t="shared" si="95"/>
        <v>0</v>
      </c>
      <c r="D273" s="225"/>
      <c r="E273" s="446"/>
      <c r="F273" s="404">
        <f>D273+E273</f>
        <v>0</v>
      </c>
      <c r="G273" s="225"/>
      <c r="H273" s="257"/>
      <c r="I273" s="114">
        <f>G273+H273</f>
        <v>0</v>
      </c>
      <c r="J273" s="257"/>
      <c r="K273" s="60"/>
      <c r="L273" s="114">
        <f>J273+K273</f>
        <v>0</v>
      </c>
      <c r="M273" s="320"/>
      <c r="N273" s="60"/>
      <c r="O273" s="114">
        <f>M273+N273</f>
        <v>0</v>
      </c>
      <c r="P273" s="111"/>
    </row>
    <row r="274" spans="1:16" s="147" customFormat="1" ht="36" hidden="1" x14ac:dyDescent="0.25">
      <c r="A274" s="38">
        <v>7222</v>
      </c>
      <c r="B274" s="57" t="s">
        <v>251</v>
      </c>
      <c r="C274" s="58">
        <f t="shared" si="95"/>
        <v>0</v>
      </c>
      <c r="D274" s="225"/>
      <c r="E274" s="446"/>
      <c r="F274" s="404">
        <f>D274+E274</f>
        <v>0</v>
      </c>
      <c r="G274" s="225"/>
      <c r="H274" s="257"/>
      <c r="I274" s="114">
        <f>G274+H274</f>
        <v>0</v>
      </c>
      <c r="J274" s="257"/>
      <c r="K274" s="60"/>
      <c r="L274" s="114">
        <f>J274+K274</f>
        <v>0</v>
      </c>
      <c r="M274" s="320"/>
      <c r="N274" s="60"/>
      <c r="O274" s="114">
        <f>M274+N274</f>
        <v>0</v>
      </c>
      <c r="P274" s="111"/>
    </row>
    <row r="275" spans="1:16" ht="24" hidden="1" x14ac:dyDescent="0.25">
      <c r="A275" s="112">
        <v>7230</v>
      </c>
      <c r="B275" s="57" t="s">
        <v>292</v>
      </c>
      <c r="C275" s="58">
        <f t="shared" si="95"/>
        <v>0</v>
      </c>
      <c r="D275" s="225"/>
      <c r="E275" s="446"/>
      <c r="F275" s="404">
        <f>D275+E275</f>
        <v>0</v>
      </c>
      <c r="G275" s="225"/>
      <c r="H275" s="257"/>
      <c r="I275" s="114">
        <f>G275+H275</f>
        <v>0</v>
      </c>
      <c r="J275" s="257"/>
      <c r="K275" s="60"/>
      <c r="L275" s="114">
        <f>J275+K275</f>
        <v>0</v>
      </c>
      <c r="M275" s="320"/>
      <c r="N275" s="60"/>
      <c r="O275" s="114">
        <f>M275+N275</f>
        <v>0</v>
      </c>
      <c r="P275" s="111"/>
    </row>
    <row r="276" spans="1:16" ht="24" hidden="1" x14ac:dyDescent="0.25">
      <c r="A276" s="112">
        <v>7240</v>
      </c>
      <c r="B276" s="57" t="s">
        <v>252</v>
      </c>
      <c r="C276" s="58">
        <f t="shared" si="95"/>
        <v>0</v>
      </c>
      <c r="D276" s="226">
        <f t="shared" ref="D276:O276" si="109">SUM(D277:D279)</f>
        <v>0</v>
      </c>
      <c r="E276" s="447">
        <f t="shared" si="109"/>
        <v>0</v>
      </c>
      <c r="F276" s="404">
        <f t="shared" si="109"/>
        <v>0</v>
      </c>
      <c r="G276" s="226">
        <f t="shared" si="109"/>
        <v>0</v>
      </c>
      <c r="H276" s="120">
        <f t="shared" si="109"/>
        <v>0</v>
      </c>
      <c r="I276" s="114">
        <f t="shared" si="109"/>
        <v>0</v>
      </c>
      <c r="J276" s="120">
        <f t="shared" si="109"/>
        <v>0</v>
      </c>
      <c r="K276" s="113">
        <f t="shared" si="109"/>
        <v>0</v>
      </c>
      <c r="L276" s="114">
        <f t="shared" si="109"/>
        <v>0</v>
      </c>
      <c r="M276" s="58">
        <f t="shared" si="109"/>
        <v>0</v>
      </c>
      <c r="N276" s="113">
        <f t="shared" si="109"/>
        <v>0</v>
      </c>
      <c r="O276" s="114">
        <f t="shared" si="109"/>
        <v>0</v>
      </c>
      <c r="P276" s="111"/>
    </row>
    <row r="277" spans="1:16" ht="48" hidden="1" x14ac:dyDescent="0.25">
      <c r="A277" s="38">
        <v>7245</v>
      </c>
      <c r="B277" s="57" t="s">
        <v>253</v>
      </c>
      <c r="C277" s="58">
        <f t="shared" si="95"/>
        <v>0</v>
      </c>
      <c r="D277" s="225"/>
      <c r="E277" s="446"/>
      <c r="F277" s="404">
        <f>D277+E277</f>
        <v>0</v>
      </c>
      <c r="G277" s="225"/>
      <c r="H277" s="257"/>
      <c r="I277" s="114">
        <f>G277+H277</f>
        <v>0</v>
      </c>
      <c r="J277" s="257"/>
      <c r="K277" s="60"/>
      <c r="L277" s="114">
        <f>J277+K277</f>
        <v>0</v>
      </c>
      <c r="M277" s="320"/>
      <c r="N277" s="60"/>
      <c r="O277" s="114">
        <f>M277+N277</f>
        <v>0</v>
      </c>
      <c r="P277" s="111"/>
    </row>
    <row r="278" spans="1:16" ht="84.75" hidden="1" customHeight="1" x14ac:dyDescent="0.25">
      <c r="A278" s="38">
        <v>7246</v>
      </c>
      <c r="B278" s="57" t="s">
        <v>254</v>
      </c>
      <c r="C278" s="58">
        <f t="shared" si="95"/>
        <v>0</v>
      </c>
      <c r="D278" s="225"/>
      <c r="E278" s="446"/>
      <c r="F278" s="404">
        <f>D278+E278</f>
        <v>0</v>
      </c>
      <c r="G278" s="225"/>
      <c r="H278" s="257"/>
      <c r="I278" s="114">
        <f>G278+H278</f>
        <v>0</v>
      </c>
      <c r="J278" s="257"/>
      <c r="K278" s="60"/>
      <c r="L278" s="114">
        <f>J278+K278</f>
        <v>0</v>
      </c>
      <c r="M278" s="320"/>
      <c r="N278" s="60"/>
      <c r="O278" s="114">
        <f>M278+N278</f>
        <v>0</v>
      </c>
      <c r="P278" s="111"/>
    </row>
    <row r="279" spans="1:16" ht="36" hidden="1" x14ac:dyDescent="0.25">
      <c r="A279" s="38">
        <v>7247</v>
      </c>
      <c r="B279" s="57" t="s">
        <v>309</v>
      </c>
      <c r="C279" s="58">
        <f t="shared" si="95"/>
        <v>0</v>
      </c>
      <c r="D279" s="225"/>
      <c r="E279" s="446"/>
      <c r="F279" s="404">
        <f>D279+E279</f>
        <v>0</v>
      </c>
      <c r="G279" s="225"/>
      <c r="H279" s="257"/>
      <c r="I279" s="114">
        <f>G279+H279</f>
        <v>0</v>
      </c>
      <c r="J279" s="257"/>
      <c r="K279" s="60"/>
      <c r="L279" s="114">
        <f>J279+K279</f>
        <v>0</v>
      </c>
      <c r="M279" s="320"/>
      <c r="N279" s="60"/>
      <c r="O279" s="114">
        <f>M279+N279</f>
        <v>0</v>
      </c>
      <c r="P279" s="111"/>
    </row>
    <row r="280" spans="1:16" ht="24" hidden="1" x14ac:dyDescent="0.25">
      <c r="A280" s="736">
        <v>7260</v>
      </c>
      <c r="B280" s="52" t="s">
        <v>255</v>
      </c>
      <c r="C280" s="53">
        <f t="shared" si="95"/>
        <v>0</v>
      </c>
      <c r="D280" s="224"/>
      <c r="E280" s="444"/>
      <c r="F280" s="445">
        <f>D280+E280</f>
        <v>0</v>
      </c>
      <c r="G280" s="224"/>
      <c r="H280" s="256"/>
      <c r="I280" s="119">
        <f>G280+H280</f>
        <v>0</v>
      </c>
      <c r="J280" s="256"/>
      <c r="K280" s="55"/>
      <c r="L280" s="119">
        <f>J280+K280</f>
        <v>0</v>
      </c>
      <c r="M280" s="319"/>
      <c r="N280" s="55"/>
      <c r="O280" s="119">
        <f>M280+N280</f>
        <v>0</v>
      </c>
      <c r="P280" s="110"/>
    </row>
    <row r="281" spans="1:16" hidden="1" x14ac:dyDescent="0.25">
      <c r="A281" s="73">
        <v>7700</v>
      </c>
      <c r="B281" s="162" t="s">
        <v>284</v>
      </c>
      <c r="C281" s="163">
        <f t="shared" si="95"/>
        <v>0</v>
      </c>
      <c r="D281" s="233">
        <f t="shared" ref="D281:O281" si="110">D282</f>
        <v>0</v>
      </c>
      <c r="E281" s="457">
        <f t="shared" si="110"/>
        <v>0</v>
      </c>
      <c r="F281" s="423">
        <f t="shared" si="110"/>
        <v>0</v>
      </c>
      <c r="G281" s="233">
        <f t="shared" si="110"/>
        <v>0</v>
      </c>
      <c r="H281" s="264">
        <f t="shared" si="110"/>
        <v>0</v>
      </c>
      <c r="I281" s="165">
        <f t="shared" si="110"/>
        <v>0</v>
      </c>
      <c r="J281" s="264">
        <f t="shared" si="110"/>
        <v>0</v>
      </c>
      <c r="K281" s="164">
        <f t="shared" si="110"/>
        <v>0</v>
      </c>
      <c r="L281" s="165">
        <f t="shared" si="110"/>
        <v>0</v>
      </c>
      <c r="M281" s="163">
        <f t="shared" si="110"/>
        <v>0</v>
      </c>
      <c r="N281" s="164">
        <f t="shared" si="110"/>
        <v>0</v>
      </c>
      <c r="O281" s="165">
        <f t="shared" si="110"/>
        <v>0</v>
      </c>
      <c r="P281" s="383"/>
    </row>
    <row r="282" spans="1:16" hidden="1" x14ac:dyDescent="0.25">
      <c r="A282" s="107">
        <v>7720</v>
      </c>
      <c r="B282" s="52" t="s">
        <v>285</v>
      </c>
      <c r="C282" s="64">
        <f t="shared" si="95"/>
        <v>0</v>
      </c>
      <c r="D282" s="234"/>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95"/>
        <v>0</v>
      </c>
      <c r="D283" s="226">
        <f t="shared" ref="D283:O283" si="111">SUM(D284:D285)</f>
        <v>0</v>
      </c>
      <c r="E283" s="447">
        <f t="shared" si="111"/>
        <v>0</v>
      </c>
      <c r="F283" s="404">
        <f t="shared" si="111"/>
        <v>0</v>
      </c>
      <c r="G283" s="226">
        <f t="shared" si="111"/>
        <v>0</v>
      </c>
      <c r="H283" s="120">
        <f t="shared" si="111"/>
        <v>0</v>
      </c>
      <c r="I283" s="114">
        <f t="shared" si="111"/>
        <v>0</v>
      </c>
      <c r="J283" s="120">
        <f t="shared" si="111"/>
        <v>0</v>
      </c>
      <c r="K283" s="113">
        <f t="shared" si="111"/>
        <v>0</v>
      </c>
      <c r="L283" s="114">
        <f t="shared" si="111"/>
        <v>0</v>
      </c>
      <c r="M283" s="58">
        <f t="shared" si="111"/>
        <v>0</v>
      </c>
      <c r="N283" s="113">
        <f t="shared" si="111"/>
        <v>0</v>
      </c>
      <c r="O283" s="114">
        <f t="shared" si="111"/>
        <v>0</v>
      </c>
      <c r="P283" s="111"/>
    </row>
    <row r="284" spans="1:16" hidden="1" x14ac:dyDescent="0.25">
      <c r="A284" s="145" t="s">
        <v>257</v>
      </c>
      <c r="B284" s="38" t="s">
        <v>258</v>
      </c>
      <c r="C284" s="58">
        <f t="shared" si="95"/>
        <v>0</v>
      </c>
      <c r="D284" s="225"/>
      <c r="E284" s="446"/>
      <c r="F284" s="404">
        <f>D284+E284</f>
        <v>0</v>
      </c>
      <c r="G284" s="225"/>
      <c r="H284" s="257"/>
      <c r="I284" s="114">
        <f>G284+H284</f>
        <v>0</v>
      </c>
      <c r="J284" s="257"/>
      <c r="K284" s="60"/>
      <c r="L284" s="114">
        <f>J284+K284</f>
        <v>0</v>
      </c>
      <c r="M284" s="320"/>
      <c r="N284" s="60"/>
      <c r="O284" s="114">
        <f>M284+N284</f>
        <v>0</v>
      </c>
      <c r="P284" s="111"/>
    </row>
    <row r="285" spans="1:16" ht="24" hidden="1" x14ac:dyDescent="0.25">
      <c r="A285" s="145" t="s">
        <v>259</v>
      </c>
      <c r="B285" s="152" t="s">
        <v>260</v>
      </c>
      <c r="C285" s="53">
        <f t="shared" si="95"/>
        <v>0</v>
      </c>
      <c r="D285" s="224"/>
      <c r="E285" s="444"/>
      <c r="F285" s="445">
        <f>D285+E285</f>
        <v>0</v>
      </c>
      <c r="G285" s="224"/>
      <c r="H285" s="256"/>
      <c r="I285" s="119">
        <f>G285+H285</f>
        <v>0</v>
      </c>
      <c r="J285" s="256"/>
      <c r="K285" s="55"/>
      <c r="L285" s="119">
        <f>J285+K285</f>
        <v>0</v>
      </c>
      <c r="M285" s="319"/>
      <c r="N285" s="55"/>
      <c r="O285" s="119">
        <f>M285+N285</f>
        <v>0</v>
      </c>
      <c r="P285" s="110"/>
    </row>
    <row r="286" spans="1:16" ht="12.75" thickBot="1" x14ac:dyDescent="0.3">
      <c r="A286" s="170"/>
      <c r="B286" s="170" t="s">
        <v>261</v>
      </c>
      <c r="C286" s="308">
        <f t="shared" si="95"/>
        <v>653080</v>
      </c>
      <c r="D286" s="235">
        <f t="shared" ref="D286:O286" si="112">SUM(D283,D269,D230,D195,D187,D173,D75,D53)</f>
        <v>628777</v>
      </c>
      <c r="E286" s="459">
        <f t="shared" si="112"/>
        <v>0</v>
      </c>
      <c r="F286" s="460">
        <f t="shared" si="112"/>
        <v>628777</v>
      </c>
      <c r="G286" s="235">
        <f t="shared" si="112"/>
        <v>0</v>
      </c>
      <c r="H286" s="172">
        <f t="shared" si="112"/>
        <v>0</v>
      </c>
      <c r="I286" s="291">
        <f t="shared" si="112"/>
        <v>0</v>
      </c>
      <c r="J286" s="172">
        <f t="shared" si="112"/>
        <v>22581</v>
      </c>
      <c r="K286" s="171">
        <f t="shared" si="112"/>
        <v>1722</v>
      </c>
      <c r="L286" s="291">
        <f t="shared" si="112"/>
        <v>24303</v>
      </c>
      <c r="M286" s="308">
        <f t="shared" si="112"/>
        <v>0</v>
      </c>
      <c r="N286" s="171">
        <f t="shared" si="112"/>
        <v>0</v>
      </c>
      <c r="O286" s="291">
        <f t="shared" si="112"/>
        <v>0</v>
      </c>
      <c r="P286" s="388"/>
    </row>
    <row r="287" spans="1:16" s="21" customFormat="1" ht="13.5" thickTop="1" thickBot="1" x14ac:dyDescent="0.3">
      <c r="A287" s="951" t="s">
        <v>262</v>
      </c>
      <c r="B287" s="952"/>
      <c r="C287" s="179">
        <f t="shared" si="95"/>
        <v>-1722</v>
      </c>
      <c r="D287" s="236">
        <f t="shared" ref="D287:I287" si="113">SUM(D24,D25,D41)-D51</f>
        <v>0</v>
      </c>
      <c r="E287" s="461">
        <f t="shared" si="113"/>
        <v>0</v>
      </c>
      <c r="F287" s="462">
        <f t="shared" si="113"/>
        <v>0</v>
      </c>
      <c r="G287" s="236">
        <f t="shared" si="113"/>
        <v>0</v>
      </c>
      <c r="H287" s="266">
        <f t="shared" si="113"/>
        <v>0</v>
      </c>
      <c r="I287" s="292">
        <f t="shared" si="113"/>
        <v>0</v>
      </c>
      <c r="J287" s="266">
        <f>(J26+J43)-J51</f>
        <v>0</v>
      </c>
      <c r="K287" s="174">
        <f>(K26+K43)-K51</f>
        <v>-1722</v>
      </c>
      <c r="L287" s="292">
        <f>(L26+L43)-L51</f>
        <v>-1722</v>
      </c>
      <c r="M287" s="179">
        <f>M45-M51</f>
        <v>0</v>
      </c>
      <c r="N287" s="174">
        <f>N45-N51</f>
        <v>0</v>
      </c>
      <c r="O287" s="292">
        <f>O45-O51</f>
        <v>0</v>
      </c>
      <c r="P287" s="389"/>
    </row>
    <row r="288" spans="1:16" s="21" customFormat="1" ht="12.75" thickTop="1" x14ac:dyDescent="0.25">
      <c r="A288" s="953" t="s">
        <v>263</v>
      </c>
      <c r="B288" s="954"/>
      <c r="C288" s="160">
        <f t="shared" si="95"/>
        <v>1722</v>
      </c>
      <c r="D288" s="237">
        <f t="shared" ref="D288:O288" si="114">SUM(D289,D290)-D297+D298</f>
        <v>0</v>
      </c>
      <c r="E288" s="463">
        <f t="shared" si="114"/>
        <v>0</v>
      </c>
      <c r="F288" s="464">
        <f t="shared" si="114"/>
        <v>0</v>
      </c>
      <c r="G288" s="237">
        <f t="shared" si="114"/>
        <v>0</v>
      </c>
      <c r="H288" s="267">
        <f t="shared" si="114"/>
        <v>0</v>
      </c>
      <c r="I288" s="158">
        <f t="shared" si="114"/>
        <v>0</v>
      </c>
      <c r="J288" s="267">
        <f t="shared" si="114"/>
        <v>0</v>
      </c>
      <c r="K288" s="157">
        <f t="shared" si="114"/>
        <v>1722</v>
      </c>
      <c r="L288" s="158">
        <f t="shared" si="114"/>
        <v>1722</v>
      </c>
      <c r="M288" s="160">
        <f t="shared" si="114"/>
        <v>0</v>
      </c>
      <c r="N288" s="157">
        <f t="shared" si="114"/>
        <v>0</v>
      </c>
      <c r="O288" s="158">
        <f t="shared" si="114"/>
        <v>0</v>
      </c>
      <c r="P288" s="390"/>
    </row>
    <row r="289" spans="1:16" s="21" customFormat="1" ht="12.75" thickBot="1" x14ac:dyDescent="0.3">
      <c r="A289" s="88" t="s">
        <v>264</v>
      </c>
      <c r="B289" s="88" t="s">
        <v>265</v>
      </c>
      <c r="C289" s="89">
        <f t="shared" si="95"/>
        <v>1722</v>
      </c>
      <c r="D289" s="219">
        <f t="shared" ref="D289:O289" si="115">D21-D283</f>
        <v>0</v>
      </c>
      <c r="E289" s="433">
        <f t="shared" si="115"/>
        <v>0</v>
      </c>
      <c r="F289" s="434">
        <f t="shared" si="115"/>
        <v>0</v>
      </c>
      <c r="G289" s="219">
        <f t="shared" si="115"/>
        <v>0</v>
      </c>
      <c r="H289" s="252">
        <f t="shared" si="115"/>
        <v>0</v>
      </c>
      <c r="I289" s="91">
        <f t="shared" si="115"/>
        <v>0</v>
      </c>
      <c r="J289" s="252">
        <f t="shared" si="115"/>
        <v>0</v>
      </c>
      <c r="K289" s="90">
        <f t="shared" si="115"/>
        <v>1722</v>
      </c>
      <c r="L289" s="91">
        <f t="shared" si="115"/>
        <v>1722</v>
      </c>
      <c r="M289" s="89">
        <f t="shared" si="115"/>
        <v>0</v>
      </c>
      <c r="N289" s="90">
        <f t="shared" si="115"/>
        <v>0</v>
      </c>
      <c r="O289" s="91">
        <f t="shared" si="115"/>
        <v>0</v>
      </c>
      <c r="P289" s="340"/>
    </row>
    <row r="290" spans="1:16" s="21" customFormat="1" ht="12.75" hidden="1" thickTop="1" x14ac:dyDescent="0.25">
      <c r="A290" s="176" t="s">
        <v>266</v>
      </c>
      <c r="B290" s="176" t="s">
        <v>267</v>
      </c>
      <c r="C290" s="160">
        <f t="shared" si="95"/>
        <v>0</v>
      </c>
      <c r="D290" s="237">
        <f t="shared" ref="D290:O290" si="116">SUM(D291,D293,D295)-SUM(D292,D294,D296)</f>
        <v>0</v>
      </c>
      <c r="E290" s="463">
        <f t="shared" si="116"/>
        <v>0</v>
      </c>
      <c r="F290" s="464">
        <f t="shared" si="116"/>
        <v>0</v>
      </c>
      <c r="G290" s="237">
        <f t="shared" si="116"/>
        <v>0</v>
      </c>
      <c r="H290" s="267">
        <f t="shared" si="116"/>
        <v>0</v>
      </c>
      <c r="I290" s="158">
        <f t="shared" si="116"/>
        <v>0</v>
      </c>
      <c r="J290" s="267">
        <f t="shared" si="116"/>
        <v>0</v>
      </c>
      <c r="K290" s="157">
        <f t="shared" si="116"/>
        <v>0</v>
      </c>
      <c r="L290" s="158">
        <f t="shared" si="116"/>
        <v>0</v>
      </c>
      <c r="M290" s="160">
        <f t="shared" si="116"/>
        <v>0</v>
      </c>
      <c r="N290" s="157">
        <f t="shared" si="116"/>
        <v>0</v>
      </c>
      <c r="O290" s="158">
        <f t="shared" si="116"/>
        <v>0</v>
      </c>
      <c r="P290" s="390"/>
    </row>
    <row r="291" spans="1:16" ht="12.75" hidden="1" thickTop="1" x14ac:dyDescent="0.25">
      <c r="A291" s="153" t="s">
        <v>268</v>
      </c>
      <c r="B291" s="83" t="s">
        <v>269</v>
      </c>
      <c r="C291" s="64">
        <f t="shared" si="95"/>
        <v>0</v>
      </c>
      <c r="D291" s="234"/>
      <c r="E291" s="458"/>
      <c r="F291" s="427">
        <f t="shared" ref="F291:F298" si="117">D291+E291</f>
        <v>0</v>
      </c>
      <c r="G291" s="234"/>
      <c r="H291" s="265"/>
      <c r="I291" s="304">
        <f t="shared" ref="I291:I298" si="118">G291+H291</f>
        <v>0</v>
      </c>
      <c r="J291" s="265"/>
      <c r="K291" s="66"/>
      <c r="L291" s="304">
        <f t="shared" ref="L291:L298" si="119">J291+K291</f>
        <v>0</v>
      </c>
      <c r="M291" s="326"/>
      <c r="N291" s="66"/>
      <c r="O291" s="304">
        <f t="shared" ref="O291:O298" si="120">M291+N291</f>
        <v>0</v>
      </c>
      <c r="P291" s="384"/>
    </row>
    <row r="292" spans="1:16" ht="24.75" hidden="1" thickTop="1" x14ac:dyDescent="0.25">
      <c r="A292" s="145" t="s">
        <v>270</v>
      </c>
      <c r="B292" s="37" t="s">
        <v>271</v>
      </c>
      <c r="C292" s="58">
        <f t="shared" si="95"/>
        <v>0</v>
      </c>
      <c r="D292" s="225"/>
      <c r="E292" s="446"/>
      <c r="F292" s="404">
        <f t="shared" si="117"/>
        <v>0</v>
      </c>
      <c r="G292" s="225"/>
      <c r="H292" s="257"/>
      <c r="I292" s="114">
        <f t="shared" si="118"/>
        <v>0</v>
      </c>
      <c r="J292" s="257"/>
      <c r="K292" s="60"/>
      <c r="L292" s="114">
        <f t="shared" si="119"/>
        <v>0</v>
      </c>
      <c r="M292" s="320"/>
      <c r="N292" s="60"/>
      <c r="O292" s="114">
        <f t="shared" si="120"/>
        <v>0</v>
      </c>
      <c r="P292" s="111"/>
    </row>
    <row r="293" spans="1:16" ht="12.75" hidden="1" thickTop="1" x14ac:dyDescent="0.25">
      <c r="A293" s="145" t="s">
        <v>272</v>
      </c>
      <c r="B293" s="37" t="s">
        <v>273</v>
      </c>
      <c r="C293" s="58">
        <f t="shared" si="95"/>
        <v>0</v>
      </c>
      <c r="D293" s="225"/>
      <c r="E293" s="446"/>
      <c r="F293" s="404">
        <f t="shared" si="117"/>
        <v>0</v>
      </c>
      <c r="G293" s="225"/>
      <c r="H293" s="257"/>
      <c r="I293" s="114">
        <f t="shared" si="118"/>
        <v>0</v>
      </c>
      <c r="J293" s="257"/>
      <c r="K293" s="60"/>
      <c r="L293" s="114">
        <f t="shared" si="119"/>
        <v>0</v>
      </c>
      <c r="M293" s="320"/>
      <c r="N293" s="60"/>
      <c r="O293" s="114">
        <f t="shared" si="120"/>
        <v>0</v>
      </c>
      <c r="P293" s="111"/>
    </row>
    <row r="294" spans="1:16" ht="24.75" hidden="1" thickTop="1" x14ac:dyDescent="0.25">
      <c r="A294" s="145" t="s">
        <v>274</v>
      </c>
      <c r="B294" s="37" t="s">
        <v>275</v>
      </c>
      <c r="C294" s="58">
        <f t="shared" si="95"/>
        <v>0</v>
      </c>
      <c r="D294" s="225"/>
      <c r="E294" s="446"/>
      <c r="F294" s="404">
        <f t="shared" si="117"/>
        <v>0</v>
      </c>
      <c r="G294" s="225"/>
      <c r="H294" s="257"/>
      <c r="I294" s="114">
        <f t="shared" si="118"/>
        <v>0</v>
      </c>
      <c r="J294" s="257"/>
      <c r="K294" s="60"/>
      <c r="L294" s="114">
        <f t="shared" si="119"/>
        <v>0</v>
      </c>
      <c r="M294" s="320"/>
      <c r="N294" s="60"/>
      <c r="O294" s="114">
        <f t="shared" si="120"/>
        <v>0</v>
      </c>
      <c r="P294" s="111"/>
    </row>
    <row r="295" spans="1:16" ht="12.75" hidden="1" thickTop="1" x14ac:dyDescent="0.25">
      <c r="A295" s="145" t="s">
        <v>276</v>
      </c>
      <c r="B295" s="37" t="s">
        <v>277</v>
      </c>
      <c r="C295" s="58">
        <f t="shared" si="95"/>
        <v>0</v>
      </c>
      <c r="D295" s="225"/>
      <c r="E295" s="446"/>
      <c r="F295" s="404">
        <f t="shared" si="117"/>
        <v>0</v>
      </c>
      <c r="G295" s="225"/>
      <c r="H295" s="257"/>
      <c r="I295" s="114">
        <f t="shared" si="118"/>
        <v>0</v>
      </c>
      <c r="J295" s="257"/>
      <c r="K295" s="60"/>
      <c r="L295" s="114">
        <f t="shared" si="119"/>
        <v>0</v>
      </c>
      <c r="M295" s="320"/>
      <c r="N295" s="60"/>
      <c r="O295" s="114">
        <f t="shared" si="120"/>
        <v>0</v>
      </c>
      <c r="P295" s="111"/>
    </row>
    <row r="296" spans="1:16" ht="24.75" hidden="1" thickTop="1" x14ac:dyDescent="0.25">
      <c r="A296" s="154" t="s">
        <v>278</v>
      </c>
      <c r="B296" s="155" t="s">
        <v>279</v>
      </c>
      <c r="C296" s="126">
        <f t="shared" si="95"/>
        <v>0</v>
      </c>
      <c r="D296" s="230"/>
      <c r="E296" s="451"/>
      <c r="F296" s="452">
        <f t="shared" si="117"/>
        <v>0</v>
      </c>
      <c r="G296" s="230"/>
      <c r="H296" s="261"/>
      <c r="I296" s="305">
        <f t="shared" si="118"/>
        <v>0</v>
      </c>
      <c r="J296" s="261"/>
      <c r="K296" s="128"/>
      <c r="L296" s="305">
        <f t="shared" si="119"/>
        <v>0</v>
      </c>
      <c r="M296" s="323"/>
      <c r="N296" s="128"/>
      <c r="O296" s="305">
        <f t="shared" si="120"/>
        <v>0</v>
      </c>
      <c r="P296" s="385"/>
    </row>
    <row r="297" spans="1:16" s="21" customFormat="1" ht="13.5" hidden="1" thickTop="1" thickBot="1" x14ac:dyDescent="0.3">
      <c r="A297" s="178" t="s">
        <v>280</v>
      </c>
      <c r="B297" s="178" t="s">
        <v>281</v>
      </c>
      <c r="C297" s="179">
        <f t="shared" si="95"/>
        <v>0</v>
      </c>
      <c r="D297" s="238"/>
      <c r="E297" s="465"/>
      <c r="F297" s="462">
        <f t="shared" si="117"/>
        <v>0</v>
      </c>
      <c r="G297" s="238"/>
      <c r="H297" s="268"/>
      <c r="I297" s="292">
        <f t="shared" si="118"/>
        <v>0</v>
      </c>
      <c r="J297" s="268"/>
      <c r="K297" s="180"/>
      <c r="L297" s="292">
        <f t="shared" si="119"/>
        <v>0</v>
      </c>
      <c r="M297" s="327"/>
      <c r="N297" s="180"/>
      <c r="O297" s="292">
        <f t="shared" si="120"/>
        <v>0</v>
      </c>
      <c r="P297" s="389"/>
    </row>
    <row r="298" spans="1:16" s="21" customFormat="1" ht="48.75" hidden="1" thickTop="1" x14ac:dyDescent="0.25">
      <c r="A298" s="176" t="s">
        <v>282</v>
      </c>
      <c r="B298" s="159" t="s">
        <v>283</v>
      </c>
      <c r="C298" s="160">
        <f t="shared" si="95"/>
        <v>0</v>
      </c>
      <c r="D298" s="229"/>
      <c r="E298" s="450"/>
      <c r="F298" s="408">
        <f t="shared" si="117"/>
        <v>0</v>
      </c>
      <c r="G298" s="229"/>
      <c r="H298" s="260"/>
      <c r="I298" s="117">
        <f t="shared" si="118"/>
        <v>0</v>
      </c>
      <c r="J298" s="260"/>
      <c r="K298" s="121"/>
      <c r="L298" s="117">
        <f t="shared" si="119"/>
        <v>0</v>
      </c>
      <c r="M298" s="322"/>
      <c r="N298" s="121"/>
      <c r="O298" s="117">
        <f t="shared" si="120"/>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qIx7rgTx9TGUtpIrqytSXjUQDcZkq4GuT0MnpnmZIAkXl2ABaTmJvmRjOu6nZuFNLrfiZOKfN2hhmaUGbR+k1Q==" saltValue="sd7euRPfIhH20xfLnbtCnA==" spinCount="100000" sheet="1" objects="1" scenarios="1" formatCells="0" formatColumns="0" formatRows="0"/>
  <autoFilter ref="A18:P298">
    <filterColumn colId="2">
      <filters blank="1">
        <filter val="1 047"/>
        <filter val="1 050"/>
        <filter val="1 313"/>
        <filter val="1 416"/>
        <filter val="1 722"/>
        <filter val="-1 722"/>
        <filter val="10 173"/>
        <filter val="10 207"/>
        <filter val="10 385"/>
        <filter val="100"/>
        <filter val="11 223"/>
        <filter val="117 935"/>
        <filter val="146"/>
        <filter val="148 665"/>
        <filter val="150"/>
        <filter val="16 754"/>
        <filter val="175"/>
        <filter val="2 117"/>
        <filter val="2 535"/>
        <filter val="2 846"/>
        <filter val="20 505"/>
        <filter val="22 581"/>
        <filter val="22 827"/>
        <filter val="240"/>
        <filter val="283"/>
        <filter val="3 102"/>
        <filter val="3 751"/>
        <filter val="3 874"/>
        <filter val="30 730"/>
        <filter val="34 922"/>
        <filter val="4"/>
        <filter val="4 326"/>
        <filter val="4 564"/>
        <filter val="413 772"/>
        <filter val="436"/>
        <filter val="450"/>
        <filter val="469 057"/>
        <filter val="480"/>
        <filter val="50"/>
        <filter val="52 183"/>
        <filter val="580"/>
        <filter val="585"/>
        <filter val="6 161"/>
        <filter val="61"/>
        <filter val="617 722"/>
        <filter val="628 777"/>
        <filter val="652 644"/>
        <filter val="653 080"/>
        <filter val="7 500"/>
        <filter val="7 783"/>
        <filter val="70"/>
        <filter val="763"/>
        <filter val="8 662"/>
        <filter val="831"/>
        <filter val="9"/>
        <filter val="9 17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39.pielikums Jūrmalas pilsētas domes
2018.gada 15.marta saistošajiem noteikumiem Nr.11
(protokols Nr.4, 28.punkts)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5"/>
  <sheetViews>
    <sheetView view="pageLayout" zoomScaleNormal="100" workbookViewId="0">
      <selection activeCell="T7" sqref="T6:T7"/>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1173</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1162</v>
      </c>
      <c r="D3" s="994"/>
      <c r="E3" s="994"/>
      <c r="F3" s="994"/>
      <c r="G3" s="994"/>
      <c r="H3" s="994"/>
      <c r="I3" s="994"/>
      <c r="J3" s="994"/>
      <c r="K3" s="994"/>
      <c r="L3" s="994"/>
      <c r="M3" s="994"/>
      <c r="N3" s="994"/>
      <c r="O3" s="994"/>
      <c r="P3" s="995"/>
      <c r="Q3" s="393"/>
    </row>
    <row r="4" spans="1:17" ht="12.75" customHeight="1" x14ac:dyDescent="0.25">
      <c r="A4" s="4" t="s">
        <v>1</v>
      </c>
      <c r="B4" s="5"/>
      <c r="C4" s="994" t="s">
        <v>1163</v>
      </c>
      <c r="D4" s="994"/>
      <c r="E4" s="994"/>
      <c r="F4" s="994"/>
      <c r="G4" s="994"/>
      <c r="H4" s="994"/>
      <c r="I4" s="994"/>
      <c r="J4" s="994"/>
      <c r="K4" s="994"/>
      <c r="L4" s="994"/>
      <c r="M4" s="994"/>
      <c r="N4" s="994"/>
      <c r="O4" s="994"/>
      <c r="P4" s="995"/>
      <c r="Q4" s="393"/>
    </row>
    <row r="5" spans="1:17" ht="12.75" customHeight="1" x14ac:dyDescent="0.25">
      <c r="A5" s="2" t="s">
        <v>2</v>
      </c>
      <c r="B5" s="3"/>
      <c r="C5" s="989" t="s">
        <v>1164</v>
      </c>
      <c r="D5" s="989"/>
      <c r="E5" s="989"/>
      <c r="F5" s="989"/>
      <c r="G5" s="989"/>
      <c r="H5" s="989"/>
      <c r="I5" s="989"/>
      <c r="J5" s="989"/>
      <c r="K5" s="989"/>
      <c r="L5" s="989"/>
      <c r="M5" s="989"/>
      <c r="N5" s="989"/>
      <c r="O5" s="989"/>
      <c r="P5" s="990"/>
      <c r="Q5" s="393"/>
    </row>
    <row r="6" spans="1:17" ht="12.75" customHeight="1" x14ac:dyDescent="0.25">
      <c r="A6" s="2" t="s">
        <v>3</v>
      </c>
      <c r="B6" s="3"/>
      <c r="C6" s="989" t="s">
        <v>1165</v>
      </c>
      <c r="D6" s="989"/>
      <c r="E6" s="989"/>
      <c r="F6" s="989"/>
      <c r="G6" s="989"/>
      <c r="H6" s="989"/>
      <c r="I6" s="989"/>
      <c r="J6" s="989"/>
      <c r="K6" s="989"/>
      <c r="L6" s="989"/>
      <c r="M6" s="989"/>
      <c r="N6" s="989"/>
      <c r="O6" s="989"/>
      <c r="P6" s="990"/>
      <c r="Q6" s="393"/>
    </row>
    <row r="7" spans="1:17" ht="15" customHeight="1" x14ac:dyDescent="0.25">
      <c r="A7" s="2" t="s">
        <v>4</v>
      </c>
      <c r="B7" s="3"/>
      <c r="C7" s="994" t="s">
        <v>1174</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1166</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1167</v>
      </c>
      <c r="D12" s="989"/>
      <c r="E12" s="989"/>
      <c r="F12" s="989"/>
      <c r="G12" s="989"/>
      <c r="H12" s="989"/>
      <c r="I12" s="989"/>
      <c r="J12" s="989"/>
      <c r="K12" s="989"/>
      <c r="L12" s="989"/>
      <c r="M12" s="989"/>
      <c r="N12" s="989"/>
      <c r="O12" s="989"/>
      <c r="P12" s="990"/>
      <c r="Q12" s="393"/>
    </row>
    <row r="13" spans="1:17" ht="12.75" customHeight="1" x14ac:dyDescent="0.25">
      <c r="A13" s="2"/>
      <c r="B13" s="3" t="s">
        <v>10</v>
      </c>
      <c r="C13" s="989" t="s">
        <v>1168</v>
      </c>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64625</v>
      </c>
      <c r="D20" s="206">
        <f>SUM(D21,D24,D25,D41,D43)</f>
        <v>30399</v>
      </c>
      <c r="E20" s="397">
        <f t="shared" ref="E20:F20" si="0">SUM(E21,E24,E25,E41,E43)</f>
        <v>0</v>
      </c>
      <c r="F20" s="398">
        <f t="shared" si="0"/>
        <v>30399</v>
      </c>
      <c r="G20" s="206">
        <f>SUM(G21,G24,G43)</f>
        <v>0</v>
      </c>
      <c r="H20" s="241">
        <f t="shared" ref="H20:I20" si="1">SUM(H21,H24,H43)</f>
        <v>0</v>
      </c>
      <c r="I20" s="26">
        <f t="shared" si="1"/>
        <v>0</v>
      </c>
      <c r="J20" s="241">
        <f>SUM(J21,J26,J43)</f>
        <v>29410</v>
      </c>
      <c r="K20" s="25">
        <f t="shared" ref="K20:L20" si="2">SUM(K21,K26,K43)</f>
        <v>4816</v>
      </c>
      <c r="L20" s="26">
        <f t="shared" si="2"/>
        <v>34226</v>
      </c>
      <c r="M20" s="24">
        <f>SUM(M21,M45)</f>
        <v>0</v>
      </c>
      <c r="N20" s="25">
        <f t="shared" ref="N20:O20" si="3">SUM(N21,N45)</f>
        <v>0</v>
      </c>
      <c r="O20" s="26">
        <f t="shared" si="3"/>
        <v>0</v>
      </c>
      <c r="P20" s="329"/>
    </row>
    <row r="21" spans="1:16" ht="12.75" thickTop="1" x14ac:dyDescent="0.25">
      <c r="A21" s="27"/>
      <c r="B21" s="28" t="s">
        <v>20</v>
      </c>
      <c r="C21" s="29">
        <f t="shared" ref="C21:C84" si="4">F21+I21+L21+O21</f>
        <v>4816</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4816</v>
      </c>
      <c r="L21" s="31">
        <f t="shared" si="7"/>
        <v>4816</v>
      </c>
      <c r="M21" s="29">
        <f>SUM(M22:M23)</f>
        <v>0</v>
      </c>
      <c r="N21" s="30">
        <f t="shared" ref="N21:O21" si="8">SUM(N22:N23)</f>
        <v>0</v>
      </c>
      <c r="O21" s="31">
        <f t="shared" si="8"/>
        <v>0</v>
      </c>
      <c r="P21" s="330"/>
    </row>
    <row r="22" spans="1:16" hidden="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x14ac:dyDescent="0.25">
      <c r="A23" s="37"/>
      <c r="B23" s="38" t="s">
        <v>22</v>
      </c>
      <c r="C23" s="39">
        <f t="shared" si="4"/>
        <v>4816</v>
      </c>
      <c r="D23" s="209"/>
      <c r="E23" s="403"/>
      <c r="F23" s="404">
        <f>D23+E23</f>
        <v>0</v>
      </c>
      <c r="G23" s="209"/>
      <c r="H23" s="244"/>
      <c r="I23" s="303">
        <f>G23+H23</f>
        <v>0</v>
      </c>
      <c r="J23" s="244"/>
      <c r="K23" s="40">
        <v>4816</v>
      </c>
      <c r="L23" s="303">
        <f>J23+K23</f>
        <v>4816</v>
      </c>
      <c r="M23" s="358"/>
      <c r="N23" s="40"/>
      <c r="O23" s="303">
        <f>M23+N23</f>
        <v>0</v>
      </c>
      <c r="P23" s="381"/>
    </row>
    <row r="24" spans="1:16" s="21" customFormat="1" ht="24.75" thickBot="1" x14ac:dyDescent="0.3">
      <c r="A24" s="41">
        <v>19300</v>
      </c>
      <c r="B24" s="41" t="s">
        <v>304</v>
      </c>
      <c r="C24" s="42">
        <f>F24+I24</f>
        <v>30399</v>
      </c>
      <c r="D24" s="210">
        <f>D51</f>
        <v>30399</v>
      </c>
      <c r="E24" s="405"/>
      <c r="F24" s="406">
        <f>D24+E24</f>
        <v>30399</v>
      </c>
      <c r="G24" s="210"/>
      <c r="H24" s="245"/>
      <c r="I24" s="348">
        <f>G24+H24</f>
        <v>0</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29410</v>
      </c>
      <c r="D26" s="212" t="s">
        <v>23</v>
      </c>
      <c r="E26" s="409" t="s">
        <v>23</v>
      </c>
      <c r="F26" s="410" t="s">
        <v>23</v>
      </c>
      <c r="G26" s="212" t="s">
        <v>23</v>
      </c>
      <c r="H26" s="246" t="s">
        <v>23</v>
      </c>
      <c r="I26" s="49" t="s">
        <v>23</v>
      </c>
      <c r="J26" s="106">
        <f>SUM(J27,J31,J33,J36)</f>
        <v>29410</v>
      </c>
      <c r="K26" s="50">
        <f t="shared" ref="K26:L26" si="9">SUM(K27,K31,K33,K36)</f>
        <v>0</v>
      </c>
      <c r="L26" s="117">
        <f t="shared" si="9"/>
        <v>29410</v>
      </c>
      <c r="M26" s="312" t="s">
        <v>23</v>
      </c>
      <c r="N26" s="48" t="s">
        <v>23</v>
      </c>
      <c r="O26" s="49" t="s">
        <v>23</v>
      </c>
      <c r="P26" s="332"/>
    </row>
    <row r="27" spans="1:16"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x14ac:dyDescent="0.25">
      <c r="A33" s="51">
        <v>21380</v>
      </c>
      <c r="B33" s="45" t="s">
        <v>31</v>
      </c>
      <c r="C33" s="46">
        <f t="shared" si="10"/>
        <v>29410</v>
      </c>
      <c r="D33" s="212" t="s">
        <v>23</v>
      </c>
      <c r="E33" s="409" t="s">
        <v>23</v>
      </c>
      <c r="F33" s="410" t="s">
        <v>23</v>
      </c>
      <c r="G33" s="212" t="s">
        <v>23</v>
      </c>
      <c r="H33" s="246" t="s">
        <v>23</v>
      </c>
      <c r="I33" s="49" t="s">
        <v>23</v>
      </c>
      <c r="J33" s="106">
        <f>SUM(J34:J35)</f>
        <v>29410</v>
      </c>
      <c r="K33" s="50">
        <f t="shared" ref="K33:L33" si="13">SUM(K34:K35)</f>
        <v>0</v>
      </c>
      <c r="L33" s="117">
        <f t="shared" si="13"/>
        <v>29410</v>
      </c>
      <c r="M33" s="312" t="s">
        <v>23</v>
      </c>
      <c r="N33" s="48" t="s">
        <v>23</v>
      </c>
      <c r="O33" s="49" t="s">
        <v>23</v>
      </c>
      <c r="P33" s="332"/>
    </row>
    <row r="34" spans="1:16" x14ac:dyDescent="0.25">
      <c r="A34" s="62">
        <v>21381</v>
      </c>
      <c r="B34" s="63" t="s">
        <v>306</v>
      </c>
      <c r="C34" s="427">
        <f t="shared" si="10"/>
        <v>29410</v>
      </c>
      <c r="D34" s="213" t="s">
        <v>23</v>
      </c>
      <c r="E34" s="411" t="s">
        <v>23</v>
      </c>
      <c r="F34" s="416" t="s">
        <v>23</v>
      </c>
      <c r="G34" s="213" t="s">
        <v>23</v>
      </c>
      <c r="H34" s="247" t="s">
        <v>23</v>
      </c>
      <c r="I34" s="67" t="s">
        <v>23</v>
      </c>
      <c r="J34" s="256">
        <v>29410</v>
      </c>
      <c r="K34" s="55"/>
      <c r="L34" s="349">
        <f>J34+K34</f>
        <v>29410</v>
      </c>
      <c r="M34" s="313" t="s">
        <v>23</v>
      </c>
      <c r="N34" s="54" t="s">
        <v>23</v>
      </c>
      <c r="O34" s="67" t="s">
        <v>23</v>
      </c>
      <c r="P34" s="333"/>
    </row>
    <row r="35" spans="1:16"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09" t="s">
        <v>23</v>
      </c>
      <c r="F36" s="410" t="s">
        <v>23</v>
      </c>
      <c r="G36" s="212" t="s">
        <v>23</v>
      </c>
      <c r="H36" s="246" t="s">
        <v>23</v>
      </c>
      <c r="I36" s="49" t="s">
        <v>23</v>
      </c>
      <c r="J36" s="106">
        <f>SUM(J37:J40)</f>
        <v>0</v>
      </c>
      <c r="K36" s="50">
        <f t="shared" ref="K36:L36" si="14">SUM(K37:K40)</f>
        <v>0</v>
      </c>
      <c r="L36" s="117">
        <f t="shared" si="14"/>
        <v>0</v>
      </c>
      <c r="M36" s="312" t="s">
        <v>23</v>
      </c>
      <c r="N36" s="48" t="s">
        <v>23</v>
      </c>
      <c r="O36" s="49" t="s">
        <v>23</v>
      </c>
      <c r="P36" s="33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idden="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hidden="1" x14ac:dyDescent="0.25">
      <c r="A40" s="184">
        <v>21399</v>
      </c>
      <c r="B40" s="162" t="s">
        <v>36</v>
      </c>
      <c r="C40" s="163">
        <f t="shared" si="10"/>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hidden="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 hidden="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64625</v>
      </c>
      <c r="D50" s="219">
        <f>SUM(D51,D283)</f>
        <v>30399</v>
      </c>
      <c r="E50" s="433">
        <f t="shared" ref="E50:F50" si="19">SUM(E51,E283)</f>
        <v>0</v>
      </c>
      <c r="F50" s="434">
        <f t="shared" si="19"/>
        <v>30399</v>
      </c>
      <c r="G50" s="219">
        <f>SUM(G51,G283)</f>
        <v>0</v>
      </c>
      <c r="H50" s="252">
        <f t="shared" ref="H50:I50" si="20">SUM(H51,H283)</f>
        <v>0</v>
      </c>
      <c r="I50" s="91">
        <f t="shared" si="20"/>
        <v>0</v>
      </c>
      <c r="J50" s="252">
        <f>SUM(J51,J283)</f>
        <v>29410</v>
      </c>
      <c r="K50" s="90">
        <f t="shared" ref="K50:L50" si="21">SUM(K51,K283)</f>
        <v>4816</v>
      </c>
      <c r="L50" s="91">
        <f t="shared" si="21"/>
        <v>34226</v>
      </c>
      <c r="M50" s="89">
        <f>SUM(M51,M283)</f>
        <v>0</v>
      </c>
      <c r="N50" s="90">
        <f t="shared" ref="N50:O50" si="22">SUM(N51,N283)</f>
        <v>0</v>
      </c>
      <c r="O50" s="91">
        <f t="shared" si="22"/>
        <v>0</v>
      </c>
      <c r="P50" s="340"/>
    </row>
    <row r="51" spans="1:16" s="21" customFormat="1" ht="36.75" thickTop="1" x14ac:dyDescent="0.25">
      <c r="A51" s="92"/>
      <c r="B51" s="93" t="s">
        <v>45</v>
      </c>
      <c r="C51" s="94">
        <f t="shared" si="4"/>
        <v>64625</v>
      </c>
      <c r="D51" s="220">
        <f>SUM(D52,D194)</f>
        <v>30399</v>
      </c>
      <c r="E51" s="435">
        <f t="shared" ref="E51:F51" si="23">SUM(E52,E194)</f>
        <v>0</v>
      </c>
      <c r="F51" s="436">
        <f t="shared" si="23"/>
        <v>30399</v>
      </c>
      <c r="G51" s="220">
        <f>SUM(G52,G194)</f>
        <v>0</v>
      </c>
      <c r="H51" s="253">
        <f t="shared" ref="H51:I51" si="24">SUM(H52,H194)</f>
        <v>0</v>
      </c>
      <c r="I51" s="96">
        <f t="shared" si="24"/>
        <v>0</v>
      </c>
      <c r="J51" s="253">
        <f>SUM(J52,J194)</f>
        <v>29410</v>
      </c>
      <c r="K51" s="95">
        <f t="shared" ref="K51:L51" si="25">SUM(K52,K194)</f>
        <v>4816</v>
      </c>
      <c r="L51" s="96">
        <f t="shared" si="25"/>
        <v>34226</v>
      </c>
      <c r="M51" s="94">
        <f>SUM(M52,M194)</f>
        <v>0</v>
      </c>
      <c r="N51" s="95">
        <f t="shared" ref="N51:O51" si="26">SUM(N52,N194)</f>
        <v>0</v>
      </c>
      <c r="O51" s="96">
        <f t="shared" si="26"/>
        <v>0</v>
      </c>
      <c r="P51" s="341"/>
    </row>
    <row r="52" spans="1:16" s="21" customFormat="1" ht="24" x14ac:dyDescent="0.25">
      <c r="A52" s="97"/>
      <c r="B52" s="16" t="s">
        <v>46</v>
      </c>
      <c r="C52" s="98">
        <f t="shared" si="4"/>
        <v>62488</v>
      </c>
      <c r="D52" s="221">
        <f>SUM(D53,D75,D173,D187)</f>
        <v>30399</v>
      </c>
      <c r="E52" s="437">
        <f t="shared" ref="E52:F52" si="27">SUM(E53,E75,E173,E187)</f>
        <v>0</v>
      </c>
      <c r="F52" s="438">
        <f t="shared" si="27"/>
        <v>30399</v>
      </c>
      <c r="G52" s="221">
        <f>SUM(G53,G75,G173,G187)</f>
        <v>0</v>
      </c>
      <c r="H52" s="254">
        <f t="shared" ref="H52:I52" si="28">SUM(H53,H75,H173,H187)</f>
        <v>0</v>
      </c>
      <c r="I52" s="100">
        <f t="shared" si="28"/>
        <v>0</v>
      </c>
      <c r="J52" s="254">
        <f>SUM(J53,J75,J173,J187)</f>
        <v>28910</v>
      </c>
      <c r="K52" s="99">
        <f t="shared" ref="K52:L52" si="29">SUM(K53,K75,K173,K187)</f>
        <v>3179</v>
      </c>
      <c r="L52" s="100">
        <f t="shared" si="29"/>
        <v>32089</v>
      </c>
      <c r="M52" s="98">
        <f>SUM(M53,M75,M173,M187)</f>
        <v>0</v>
      </c>
      <c r="N52" s="99">
        <f t="shared" ref="N52:O52" si="30">SUM(N53,N75,N173,N187)</f>
        <v>0</v>
      </c>
      <c r="O52" s="100">
        <f t="shared" si="30"/>
        <v>0</v>
      </c>
      <c r="P52" s="342"/>
    </row>
    <row r="53" spans="1:16" s="21" customFormat="1" hidden="1" x14ac:dyDescent="0.25">
      <c r="A53" s="101">
        <v>1000</v>
      </c>
      <c r="B53" s="101" t="s">
        <v>47</v>
      </c>
      <c r="C53" s="102">
        <f t="shared" si="4"/>
        <v>0</v>
      </c>
      <c r="D53" s="222">
        <f>SUM(D54,D67)</f>
        <v>0</v>
      </c>
      <c r="E53" s="439">
        <f t="shared" ref="E53:F53" si="31">SUM(E54,E67)</f>
        <v>0</v>
      </c>
      <c r="F53" s="440">
        <f t="shared" si="31"/>
        <v>0</v>
      </c>
      <c r="G53" s="222">
        <f>SUM(G54,G67)</f>
        <v>0</v>
      </c>
      <c r="H53" s="255">
        <f t="shared" ref="H53:I53" si="32">SUM(H54,H67)</f>
        <v>0</v>
      </c>
      <c r="I53" s="104">
        <f t="shared" si="32"/>
        <v>0</v>
      </c>
      <c r="J53" s="255">
        <f>SUM(J54,J67)</f>
        <v>0</v>
      </c>
      <c r="K53" s="103">
        <f t="shared" ref="K53:L53" si="33">SUM(K54,K67)</f>
        <v>0</v>
      </c>
      <c r="L53" s="104">
        <f t="shared" si="33"/>
        <v>0</v>
      </c>
      <c r="M53" s="102">
        <f>SUM(M54,M67)</f>
        <v>0</v>
      </c>
      <c r="N53" s="103">
        <f t="shared" ref="N53:O53" si="34">SUM(N54,N67)</f>
        <v>0</v>
      </c>
      <c r="O53" s="104">
        <f t="shared" si="34"/>
        <v>0</v>
      </c>
      <c r="P53" s="343"/>
    </row>
    <row r="54" spans="1:16" hidden="1" x14ac:dyDescent="0.25">
      <c r="A54" s="45">
        <v>1100</v>
      </c>
      <c r="B54" s="105" t="s">
        <v>48</v>
      </c>
      <c r="C54" s="46">
        <f t="shared" si="4"/>
        <v>0</v>
      </c>
      <c r="D54" s="223">
        <f>SUM(D55,D58,D66)</f>
        <v>0</v>
      </c>
      <c r="E54" s="441">
        <f t="shared" ref="E54:F54" si="35">SUM(E55,E58,E66)</f>
        <v>0</v>
      </c>
      <c r="F54" s="408">
        <f t="shared" si="35"/>
        <v>0</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5">
      <c r="A57" s="38">
        <v>1119</v>
      </c>
      <c r="B57" s="57" t="s">
        <v>51</v>
      </c>
      <c r="C57" s="58">
        <f t="shared" si="4"/>
        <v>0</v>
      </c>
      <c r="D57" s="225"/>
      <c r="E57" s="446"/>
      <c r="F57" s="404">
        <f t="shared" si="43"/>
        <v>0</v>
      </c>
      <c r="G57" s="225"/>
      <c r="H57" s="257"/>
      <c r="I57" s="114">
        <f t="shared" si="44"/>
        <v>0</v>
      </c>
      <c r="J57" s="257"/>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c r="E60" s="446"/>
      <c r="F60" s="404">
        <f t="shared" si="50"/>
        <v>0</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111"/>
    </row>
    <row r="63" spans="1:16" hidden="1" x14ac:dyDescent="0.25">
      <c r="A63" s="38">
        <v>1147</v>
      </c>
      <c r="B63" s="57" t="s">
        <v>56</v>
      </c>
      <c r="C63" s="58">
        <f t="shared" si="4"/>
        <v>0</v>
      </c>
      <c r="D63" s="225"/>
      <c r="E63" s="446"/>
      <c r="F63" s="404">
        <f t="shared" si="50"/>
        <v>0</v>
      </c>
      <c r="G63" s="225"/>
      <c r="H63" s="257"/>
      <c r="I63" s="114">
        <f t="shared" si="51"/>
        <v>0</v>
      </c>
      <c r="J63" s="257"/>
      <c r="K63" s="60"/>
      <c r="L63" s="114">
        <f t="shared" si="52"/>
        <v>0</v>
      </c>
      <c r="M63" s="320"/>
      <c r="N63" s="60"/>
      <c r="O63" s="114">
        <f t="shared" si="53"/>
        <v>0</v>
      </c>
      <c r="P63" s="111"/>
    </row>
    <row r="64" spans="1:16" hidden="1" x14ac:dyDescent="0.25">
      <c r="A64" s="38">
        <v>1148</v>
      </c>
      <c r="B64" s="57" t="s">
        <v>57</v>
      </c>
      <c r="C64" s="58">
        <f t="shared" si="4"/>
        <v>0</v>
      </c>
      <c r="D64" s="225"/>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5">
      <c r="A65" s="38">
        <v>1149</v>
      </c>
      <c r="B65" s="57" t="s">
        <v>58</v>
      </c>
      <c r="C65" s="58">
        <f>F65+I65+L65+O65</f>
        <v>0</v>
      </c>
      <c r="D65" s="225"/>
      <c r="E65" s="446"/>
      <c r="F65" s="404">
        <f t="shared" si="50"/>
        <v>0</v>
      </c>
      <c r="G65" s="225"/>
      <c r="H65" s="257"/>
      <c r="I65" s="114">
        <f t="shared" si="51"/>
        <v>0</v>
      </c>
      <c r="J65" s="257"/>
      <c r="K65" s="60"/>
      <c r="L65" s="114">
        <f t="shared" si="52"/>
        <v>0</v>
      </c>
      <c r="M65" s="320"/>
      <c r="N65" s="60"/>
      <c r="O65" s="114">
        <f t="shared" si="53"/>
        <v>0</v>
      </c>
      <c r="P65" s="111"/>
    </row>
    <row r="66" spans="1:16" ht="36" hidden="1" x14ac:dyDescent="0.25">
      <c r="A66" s="107">
        <v>1150</v>
      </c>
      <c r="B66" s="78" t="s">
        <v>59</v>
      </c>
      <c r="C66" s="84">
        <f>F66+I66+L66+O66</f>
        <v>0</v>
      </c>
      <c r="D66" s="227"/>
      <c r="E66" s="448"/>
      <c r="F66" s="443">
        <f t="shared" si="50"/>
        <v>0</v>
      </c>
      <c r="G66" s="227"/>
      <c r="H66" s="258"/>
      <c r="I66" s="109">
        <f t="shared" si="51"/>
        <v>0</v>
      </c>
      <c r="J66" s="258"/>
      <c r="K66" s="115"/>
      <c r="L66" s="109">
        <f t="shared" si="52"/>
        <v>0</v>
      </c>
      <c r="M66" s="321"/>
      <c r="N66" s="115"/>
      <c r="O66" s="109">
        <f t="shared" si="53"/>
        <v>0</v>
      </c>
      <c r="P66" s="116"/>
    </row>
    <row r="67" spans="1:16" ht="24" hidden="1" x14ac:dyDescent="0.25">
      <c r="A67" s="45">
        <v>1200</v>
      </c>
      <c r="B67" s="105" t="s">
        <v>296</v>
      </c>
      <c r="C67" s="46">
        <f t="shared" si="4"/>
        <v>0</v>
      </c>
      <c r="D67" s="223">
        <f>SUM(D68:D69)</f>
        <v>0</v>
      </c>
      <c r="E67" s="441">
        <f t="shared" ref="E67:F67" si="54">SUM(E68:E69)</f>
        <v>0</v>
      </c>
      <c r="F67" s="408">
        <f t="shared" si="54"/>
        <v>0</v>
      </c>
      <c r="G67" s="223">
        <f>SUM(G68:G69)</f>
        <v>0</v>
      </c>
      <c r="H67" s="106">
        <f t="shared" ref="H67:I67" si="55">SUM(H68:H69)</f>
        <v>0</v>
      </c>
      <c r="I67" s="117">
        <f t="shared" si="55"/>
        <v>0</v>
      </c>
      <c r="J67" s="106">
        <f>SUM(J68:J69)</f>
        <v>0</v>
      </c>
      <c r="K67" s="50">
        <f t="shared" ref="K67:L67" si="56">SUM(K68:K69)</f>
        <v>0</v>
      </c>
      <c r="L67" s="117">
        <f t="shared" si="56"/>
        <v>0</v>
      </c>
      <c r="M67" s="46">
        <f>SUM(M68:M69)</f>
        <v>0</v>
      </c>
      <c r="N67" s="50">
        <f t="shared" ref="N67:O67" si="57">SUM(N68:N69)</f>
        <v>0</v>
      </c>
      <c r="O67" s="117">
        <f t="shared" si="57"/>
        <v>0</v>
      </c>
      <c r="P67" s="122"/>
    </row>
    <row r="68" spans="1:16" ht="24" hidden="1" x14ac:dyDescent="0.25">
      <c r="A68" s="736">
        <v>1210</v>
      </c>
      <c r="B68" s="52" t="s">
        <v>60</v>
      </c>
      <c r="C68" s="53">
        <f t="shared" si="4"/>
        <v>0</v>
      </c>
      <c r="D68" s="224"/>
      <c r="E68" s="444"/>
      <c r="F68" s="445">
        <f>D68+E68</f>
        <v>0</v>
      </c>
      <c r="G68" s="224"/>
      <c r="H68" s="256"/>
      <c r="I68" s="119">
        <f>G68+H68</f>
        <v>0</v>
      </c>
      <c r="J68" s="256"/>
      <c r="K68" s="55"/>
      <c r="L68" s="119">
        <f>J68+K68</f>
        <v>0</v>
      </c>
      <c r="M68" s="319"/>
      <c r="N68" s="55"/>
      <c r="O68" s="119">
        <f>M68+N68</f>
        <v>0</v>
      </c>
      <c r="P68" s="110"/>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111"/>
    </row>
    <row r="73" spans="1:16" ht="36" hidden="1" x14ac:dyDescent="0.25">
      <c r="A73" s="38">
        <v>1227</v>
      </c>
      <c r="B73" s="57" t="s">
        <v>64</v>
      </c>
      <c r="C73" s="58">
        <f t="shared" si="4"/>
        <v>0</v>
      </c>
      <c r="D73" s="225"/>
      <c r="E73" s="446"/>
      <c r="F73" s="404">
        <f t="shared" si="62"/>
        <v>0</v>
      </c>
      <c r="G73" s="225"/>
      <c r="H73" s="257"/>
      <c r="I73" s="114">
        <f t="shared" si="63"/>
        <v>0</v>
      </c>
      <c r="J73" s="257"/>
      <c r="K73" s="60"/>
      <c r="L73" s="114">
        <f t="shared" si="64"/>
        <v>0</v>
      </c>
      <c r="M73" s="320"/>
      <c r="N73" s="60"/>
      <c r="O73" s="114">
        <f t="shared" si="65"/>
        <v>0</v>
      </c>
      <c r="P73" s="111"/>
    </row>
    <row r="74" spans="1:16" ht="48" hidden="1" x14ac:dyDescent="0.25">
      <c r="A74" s="38">
        <v>1228</v>
      </c>
      <c r="B74" s="57" t="s">
        <v>298</v>
      </c>
      <c r="C74" s="58">
        <f t="shared" si="4"/>
        <v>0</v>
      </c>
      <c r="D74" s="225"/>
      <c r="E74" s="446"/>
      <c r="F74" s="404">
        <f t="shared" si="62"/>
        <v>0</v>
      </c>
      <c r="G74" s="225"/>
      <c r="H74" s="257"/>
      <c r="I74" s="114">
        <f t="shared" si="63"/>
        <v>0</v>
      </c>
      <c r="J74" s="257"/>
      <c r="K74" s="60"/>
      <c r="L74" s="114">
        <f t="shared" si="64"/>
        <v>0</v>
      </c>
      <c r="M74" s="320"/>
      <c r="N74" s="60"/>
      <c r="O74" s="114">
        <f t="shared" si="65"/>
        <v>0</v>
      </c>
      <c r="P74" s="111"/>
    </row>
    <row r="75" spans="1:16" x14ac:dyDescent="0.25">
      <c r="A75" s="101">
        <v>2000</v>
      </c>
      <c r="B75" s="101" t="s">
        <v>65</v>
      </c>
      <c r="C75" s="102">
        <f t="shared" si="4"/>
        <v>62488</v>
      </c>
      <c r="D75" s="222">
        <f>SUM(D76,D83,D130,D164,D165,D172)</f>
        <v>30399</v>
      </c>
      <c r="E75" s="439">
        <f t="shared" ref="E75:F75" si="66">SUM(E76,E83,E130,E164,E165,E172)</f>
        <v>0</v>
      </c>
      <c r="F75" s="440">
        <f t="shared" si="66"/>
        <v>30399</v>
      </c>
      <c r="G75" s="222">
        <f>SUM(G76,G83,G130,G164,G165,G172)</f>
        <v>0</v>
      </c>
      <c r="H75" s="255">
        <f t="shared" ref="H75:I75" si="67">SUM(H76,H83,H130,H164,H165,H172)</f>
        <v>0</v>
      </c>
      <c r="I75" s="104">
        <f t="shared" si="67"/>
        <v>0</v>
      </c>
      <c r="J75" s="255">
        <f>SUM(J76,J83,J130,J164,J165,J172)</f>
        <v>28910</v>
      </c>
      <c r="K75" s="103">
        <f t="shared" ref="K75:L75" si="68">SUM(K76,K83,K130,K164,K165,K172)</f>
        <v>3179</v>
      </c>
      <c r="L75" s="104">
        <f t="shared" si="68"/>
        <v>32089</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38538</v>
      </c>
      <c r="D83" s="223">
        <f>SUM(D84,D89,D95,D103,D112,D116,D122,D128)</f>
        <v>17977</v>
      </c>
      <c r="E83" s="441">
        <f t="shared" ref="E83:F83" si="90">SUM(E84,E89,E95,E103,E112,E116,E122,E128)</f>
        <v>0</v>
      </c>
      <c r="F83" s="408">
        <f t="shared" si="90"/>
        <v>17977</v>
      </c>
      <c r="G83" s="223">
        <f>SUM(G84,G89,G95,G103,G112,G116,G122,G128)</f>
        <v>0</v>
      </c>
      <c r="H83" s="106">
        <f t="shared" ref="H83:I83" si="91">SUM(H84,H89,H95,H103,H112,H116,H122,H128)</f>
        <v>0</v>
      </c>
      <c r="I83" s="117">
        <f t="shared" si="91"/>
        <v>0</v>
      </c>
      <c r="J83" s="106">
        <f>SUM(J84,J89,J95,J103,J112,J116,J122,J128)</f>
        <v>20561</v>
      </c>
      <c r="K83" s="50">
        <f t="shared" ref="K83:L83" si="92">SUM(K84,K89,K95,K103,K112,K116,K122,K128)</f>
        <v>0</v>
      </c>
      <c r="L83" s="117">
        <f t="shared" si="92"/>
        <v>20561</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hidden="1" x14ac:dyDescent="0.25">
      <c r="A86" s="38">
        <v>2212</v>
      </c>
      <c r="B86" s="57" t="s">
        <v>74</v>
      </c>
      <c r="C86" s="58">
        <f t="shared" si="98"/>
        <v>0</v>
      </c>
      <c r="D86" s="225"/>
      <c r="E86" s="446"/>
      <c r="F86" s="404">
        <f t="shared" si="99"/>
        <v>0</v>
      </c>
      <c r="G86" s="225"/>
      <c r="H86" s="257"/>
      <c r="I86" s="114">
        <f t="shared" si="100"/>
        <v>0</v>
      </c>
      <c r="J86" s="257"/>
      <c r="K86" s="60"/>
      <c r="L86" s="114">
        <f t="shared" si="101"/>
        <v>0</v>
      </c>
      <c r="M86" s="320"/>
      <c r="N86" s="60"/>
      <c r="O86" s="114">
        <f t="shared" si="102"/>
        <v>0</v>
      </c>
      <c r="P86" s="111"/>
    </row>
    <row r="87" spans="1:16" ht="24" hidden="1" x14ac:dyDescent="0.25">
      <c r="A87" s="38">
        <v>2214</v>
      </c>
      <c r="B87" s="57" t="s">
        <v>75</v>
      </c>
      <c r="C87" s="58">
        <f t="shared" si="98"/>
        <v>0</v>
      </c>
      <c r="D87" s="225"/>
      <c r="E87" s="446"/>
      <c r="F87" s="404">
        <f t="shared" si="99"/>
        <v>0</v>
      </c>
      <c r="G87" s="225"/>
      <c r="H87" s="257"/>
      <c r="I87" s="114">
        <f t="shared" si="100"/>
        <v>0</v>
      </c>
      <c r="J87" s="257"/>
      <c r="K87" s="60"/>
      <c r="L87" s="114">
        <f t="shared" si="101"/>
        <v>0</v>
      </c>
      <c r="M87" s="320"/>
      <c r="N87" s="60"/>
      <c r="O87" s="114">
        <f t="shared" si="102"/>
        <v>0</v>
      </c>
      <c r="P87" s="111"/>
    </row>
    <row r="88" spans="1:16" hidden="1" x14ac:dyDescent="0.25">
      <c r="A88" s="38">
        <v>2219</v>
      </c>
      <c r="B88" s="57" t="s">
        <v>76</v>
      </c>
      <c r="C88" s="58">
        <f t="shared" si="98"/>
        <v>0</v>
      </c>
      <c r="D88" s="225"/>
      <c r="E88" s="446"/>
      <c r="F88" s="404">
        <f t="shared" si="99"/>
        <v>0</v>
      </c>
      <c r="G88" s="225"/>
      <c r="H88" s="257"/>
      <c r="I88" s="114">
        <f t="shared" si="100"/>
        <v>0</v>
      </c>
      <c r="J88" s="257"/>
      <c r="K88" s="60"/>
      <c r="L88" s="114">
        <f t="shared" si="101"/>
        <v>0</v>
      </c>
      <c r="M88" s="320"/>
      <c r="N88" s="60"/>
      <c r="O88" s="114">
        <f t="shared" si="102"/>
        <v>0</v>
      </c>
      <c r="P88" s="111"/>
    </row>
    <row r="89" spans="1:16" ht="24" x14ac:dyDescent="0.25">
      <c r="A89" s="112">
        <v>2220</v>
      </c>
      <c r="B89" s="57" t="s">
        <v>77</v>
      </c>
      <c r="C89" s="58">
        <f t="shared" si="98"/>
        <v>24348</v>
      </c>
      <c r="D89" s="226">
        <f>SUM(D90:D94)</f>
        <v>14440</v>
      </c>
      <c r="E89" s="447">
        <f t="shared" ref="E89:F89" si="103">SUM(E90:E94)</f>
        <v>0</v>
      </c>
      <c r="F89" s="404">
        <f t="shared" si="103"/>
        <v>14440</v>
      </c>
      <c r="G89" s="226">
        <f>SUM(G90:G94)</f>
        <v>0</v>
      </c>
      <c r="H89" s="120">
        <f t="shared" ref="H89:I89" si="104">SUM(H90:H94)</f>
        <v>0</v>
      </c>
      <c r="I89" s="114">
        <f t="shared" si="104"/>
        <v>0</v>
      </c>
      <c r="J89" s="120">
        <f>SUM(J90:J94)</f>
        <v>9908</v>
      </c>
      <c r="K89" s="113">
        <f t="shared" ref="K89:L89" si="105">SUM(K90:K94)</f>
        <v>0</v>
      </c>
      <c r="L89" s="114">
        <f t="shared" si="105"/>
        <v>9908</v>
      </c>
      <c r="M89" s="58">
        <f>SUM(M90:M94)</f>
        <v>0</v>
      </c>
      <c r="N89" s="113">
        <f t="shared" ref="N89:O89" si="106">SUM(N90:N94)</f>
        <v>0</v>
      </c>
      <c r="O89" s="114">
        <f t="shared" si="106"/>
        <v>0</v>
      </c>
      <c r="P89" s="111"/>
    </row>
    <row r="90" spans="1:16" ht="24" hidden="1" x14ac:dyDescent="0.25">
      <c r="A90" s="38">
        <v>2221</v>
      </c>
      <c r="B90" s="57" t="s">
        <v>289</v>
      </c>
      <c r="C90" s="58">
        <f t="shared" si="98"/>
        <v>0</v>
      </c>
      <c r="D90" s="225">
        <v>0</v>
      </c>
      <c r="E90" s="446"/>
      <c r="F90" s="404">
        <f t="shared" ref="F90:F94" si="107">D90+E90</f>
        <v>0</v>
      </c>
      <c r="G90" s="225"/>
      <c r="H90" s="257"/>
      <c r="I90" s="114">
        <f t="shared" ref="I90:I94" si="108">G90+H90</f>
        <v>0</v>
      </c>
      <c r="J90" s="257">
        <v>0</v>
      </c>
      <c r="K90" s="60"/>
      <c r="L90" s="114">
        <f t="shared" ref="L90:L94" si="109">J90+K90</f>
        <v>0</v>
      </c>
      <c r="M90" s="320"/>
      <c r="N90" s="60"/>
      <c r="O90" s="114">
        <f t="shared" ref="O90:O94" si="110">M90+N90</f>
        <v>0</v>
      </c>
      <c r="P90" s="111"/>
    </row>
    <row r="91" spans="1:16" x14ac:dyDescent="0.25">
      <c r="A91" s="38">
        <v>2222</v>
      </c>
      <c r="B91" s="57" t="s">
        <v>78</v>
      </c>
      <c r="C91" s="58">
        <f t="shared" si="98"/>
        <v>4610</v>
      </c>
      <c r="D91" s="225">
        <v>2305</v>
      </c>
      <c r="E91" s="446"/>
      <c r="F91" s="404">
        <f t="shared" si="107"/>
        <v>2305</v>
      </c>
      <c r="G91" s="225"/>
      <c r="H91" s="257"/>
      <c r="I91" s="114">
        <f t="shared" si="108"/>
        <v>0</v>
      </c>
      <c r="J91" s="257">
        <v>2305</v>
      </c>
      <c r="K91" s="60"/>
      <c r="L91" s="114">
        <f t="shared" si="109"/>
        <v>2305</v>
      </c>
      <c r="M91" s="320"/>
      <c r="N91" s="60"/>
      <c r="O91" s="114">
        <f t="shared" si="110"/>
        <v>0</v>
      </c>
      <c r="P91" s="111"/>
    </row>
    <row r="92" spans="1:16" x14ac:dyDescent="0.25">
      <c r="A92" s="38">
        <v>2223</v>
      </c>
      <c r="B92" s="57" t="s">
        <v>79</v>
      </c>
      <c r="C92" s="58">
        <f t="shared" si="98"/>
        <v>19135</v>
      </c>
      <c r="D92" s="225">
        <v>12135</v>
      </c>
      <c r="E92" s="446"/>
      <c r="F92" s="404">
        <f t="shared" si="107"/>
        <v>12135</v>
      </c>
      <c r="G92" s="225"/>
      <c r="H92" s="257"/>
      <c r="I92" s="114">
        <f t="shared" si="108"/>
        <v>0</v>
      </c>
      <c r="J92" s="257">
        <v>7000</v>
      </c>
      <c r="K92" s="60"/>
      <c r="L92" s="114">
        <f t="shared" si="109"/>
        <v>7000</v>
      </c>
      <c r="M92" s="320"/>
      <c r="N92" s="60"/>
      <c r="O92" s="114">
        <f t="shared" si="110"/>
        <v>0</v>
      </c>
      <c r="P92" s="111"/>
    </row>
    <row r="93" spans="1:16" ht="48" x14ac:dyDescent="0.25">
      <c r="A93" s="38">
        <v>2224</v>
      </c>
      <c r="B93" s="57" t="s">
        <v>299</v>
      </c>
      <c r="C93" s="58">
        <f t="shared" si="98"/>
        <v>603</v>
      </c>
      <c r="D93" s="225"/>
      <c r="E93" s="446"/>
      <c r="F93" s="404">
        <f t="shared" si="107"/>
        <v>0</v>
      </c>
      <c r="G93" s="225"/>
      <c r="H93" s="257"/>
      <c r="I93" s="114">
        <f t="shared" si="108"/>
        <v>0</v>
      </c>
      <c r="J93" s="257">
        <v>603</v>
      </c>
      <c r="K93" s="60"/>
      <c r="L93" s="114">
        <f t="shared" si="109"/>
        <v>603</v>
      </c>
      <c r="M93" s="320"/>
      <c r="N93" s="60"/>
      <c r="O93" s="114">
        <f t="shared" si="110"/>
        <v>0</v>
      </c>
      <c r="P93" s="111"/>
    </row>
    <row r="94" spans="1:16"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111"/>
    </row>
    <row r="95" spans="1:16" ht="36" hidden="1" x14ac:dyDescent="0.25">
      <c r="A95" s="112">
        <v>2230</v>
      </c>
      <c r="B95" s="57" t="s">
        <v>81</v>
      </c>
      <c r="C95" s="58">
        <f t="shared" si="98"/>
        <v>0</v>
      </c>
      <c r="D95" s="226">
        <f>SUM(D96:D102)</f>
        <v>0</v>
      </c>
      <c r="E95" s="447">
        <f t="shared" ref="E95:F95" si="111">SUM(E96:E102)</f>
        <v>0</v>
      </c>
      <c r="F95" s="404">
        <f t="shared" si="111"/>
        <v>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c r="E101" s="446"/>
      <c r="F101" s="404">
        <f t="shared" si="115"/>
        <v>0</v>
      </c>
      <c r="G101" s="225"/>
      <c r="H101" s="257"/>
      <c r="I101" s="114">
        <f t="shared" si="116"/>
        <v>0</v>
      </c>
      <c r="J101" s="257"/>
      <c r="K101" s="60"/>
      <c r="L101" s="114">
        <f t="shared" si="117"/>
        <v>0</v>
      </c>
      <c r="M101" s="320"/>
      <c r="N101" s="60"/>
      <c r="O101" s="114">
        <f t="shared" si="118"/>
        <v>0</v>
      </c>
      <c r="P101" s="111"/>
    </row>
    <row r="102" spans="1:16" ht="24" hidden="1" x14ac:dyDescent="0.25">
      <c r="A102" s="38">
        <v>2239</v>
      </c>
      <c r="B102" s="57" t="s">
        <v>88</v>
      </c>
      <c r="C102" s="58">
        <f t="shared" si="98"/>
        <v>0</v>
      </c>
      <c r="D102" s="225"/>
      <c r="E102" s="446"/>
      <c r="F102" s="404">
        <f t="shared" si="115"/>
        <v>0</v>
      </c>
      <c r="G102" s="225"/>
      <c r="H102" s="257"/>
      <c r="I102" s="114">
        <f t="shared" si="116"/>
        <v>0</v>
      </c>
      <c r="J102" s="257"/>
      <c r="K102" s="60"/>
      <c r="L102" s="114">
        <f t="shared" si="117"/>
        <v>0</v>
      </c>
      <c r="M102" s="320"/>
      <c r="N102" s="60"/>
      <c r="O102" s="114">
        <f t="shared" si="118"/>
        <v>0</v>
      </c>
      <c r="P102" s="111"/>
    </row>
    <row r="103" spans="1:16" ht="36" x14ac:dyDescent="0.25">
      <c r="A103" s="112">
        <v>2240</v>
      </c>
      <c r="B103" s="57" t="s">
        <v>89</v>
      </c>
      <c r="C103" s="58">
        <f t="shared" si="98"/>
        <v>14138</v>
      </c>
      <c r="D103" s="226">
        <f>SUM(D104:D111)</f>
        <v>3537</v>
      </c>
      <c r="E103" s="447">
        <f t="shared" ref="E103:F103" si="119">SUM(E104:E111)</f>
        <v>0</v>
      </c>
      <c r="F103" s="404">
        <f t="shared" si="119"/>
        <v>3537</v>
      </c>
      <c r="G103" s="226">
        <f>SUM(G104:G111)</f>
        <v>0</v>
      </c>
      <c r="H103" s="120">
        <f t="shared" ref="H103:I103" si="120">SUM(H104:H111)</f>
        <v>0</v>
      </c>
      <c r="I103" s="114">
        <f t="shared" si="120"/>
        <v>0</v>
      </c>
      <c r="J103" s="120">
        <f>SUM(J104:J111)</f>
        <v>10601</v>
      </c>
      <c r="K103" s="113">
        <f t="shared" ref="K103:L103" si="121">SUM(K104:K111)</f>
        <v>0</v>
      </c>
      <c r="L103" s="114">
        <f t="shared" si="121"/>
        <v>10601</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111"/>
    </row>
    <row r="106" spans="1:16" ht="24" x14ac:dyDescent="0.25">
      <c r="A106" s="38">
        <v>2243</v>
      </c>
      <c r="B106" s="57" t="s">
        <v>92</v>
      </c>
      <c r="C106" s="58">
        <f t="shared" si="98"/>
        <v>3218</v>
      </c>
      <c r="D106" s="225">
        <v>1537</v>
      </c>
      <c r="E106" s="446"/>
      <c r="F106" s="404">
        <f t="shared" si="123"/>
        <v>1537</v>
      </c>
      <c r="G106" s="225"/>
      <c r="H106" s="257"/>
      <c r="I106" s="114">
        <f t="shared" si="124"/>
        <v>0</v>
      </c>
      <c r="J106" s="257">
        <v>1681</v>
      </c>
      <c r="K106" s="60"/>
      <c r="L106" s="114">
        <f t="shared" si="125"/>
        <v>1681</v>
      </c>
      <c r="M106" s="320"/>
      <c r="N106" s="60"/>
      <c r="O106" s="114">
        <f t="shared" si="126"/>
        <v>0</v>
      </c>
      <c r="P106" s="111"/>
    </row>
    <row r="107" spans="1:16" x14ac:dyDescent="0.25">
      <c r="A107" s="38">
        <v>2244</v>
      </c>
      <c r="B107" s="57" t="s">
        <v>93</v>
      </c>
      <c r="C107" s="58">
        <f t="shared" si="98"/>
        <v>10920</v>
      </c>
      <c r="D107" s="225">
        <v>2000</v>
      </c>
      <c r="E107" s="446"/>
      <c r="F107" s="404">
        <f t="shared" si="123"/>
        <v>2000</v>
      </c>
      <c r="G107" s="225"/>
      <c r="H107" s="257"/>
      <c r="I107" s="114">
        <f t="shared" si="124"/>
        <v>0</v>
      </c>
      <c r="J107" s="257">
        <v>8920</v>
      </c>
      <c r="K107" s="60"/>
      <c r="L107" s="114">
        <f t="shared" si="125"/>
        <v>8920</v>
      </c>
      <c r="M107" s="320"/>
      <c r="N107" s="60"/>
      <c r="O107" s="114">
        <f t="shared" si="126"/>
        <v>0</v>
      </c>
      <c r="P107" s="362"/>
    </row>
    <row r="108" spans="1:16"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5">
      <c r="A111" s="38">
        <v>2249</v>
      </c>
      <c r="B111" s="57" t="s">
        <v>96</v>
      </c>
      <c r="C111" s="58">
        <f t="shared" si="98"/>
        <v>0</v>
      </c>
      <c r="D111" s="225"/>
      <c r="E111" s="446"/>
      <c r="F111" s="404">
        <f t="shared" si="123"/>
        <v>0</v>
      </c>
      <c r="G111" s="225"/>
      <c r="H111" s="257"/>
      <c r="I111" s="114">
        <f t="shared" si="124"/>
        <v>0</v>
      </c>
      <c r="J111" s="257"/>
      <c r="K111" s="60"/>
      <c r="L111" s="114">
        <f t="shared" si="125"/>
        <v>0</v>
      </c>
      <c r="M111" s="320"/>
      <c r="N111" s="60"/>
      <c r="O111" s="114">
        <f t="shared" si="126"/>
        <v>0</v>
      </c>
      <c r="P111" s="111"/>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111"/>
    </row>
    <row r="115" spans="1:16" ht="24" hidden="1" x14ac:dyDescent="0.25">
      <c r="A115" s="38">
        <v>2259</v>
      </c>
      <c r="B115" s="57" t="s">
        <v>100</v>
      </c>
      <c r="C115" s="58">
        <f t="shared" si="98"/>
        <v>0</v>
      </c>
      <c r="D115" s="225"/>
      <c r="E115" s="446"/>
      <c r="F115" s="404">
        <f t="shared" si="131"/>
        <v>0</v>
      </c>
      <c r="G115" s="225"/>
      <c r="H115" s="257"/>
      <c r="I115" s="114">
        <f t="shared" si="132"/>
        <v>0</v>
      </c>
      <c r="J115" s="257"/>
      <c r="K115" s="60"/>
      <c r="L115" s="114">
        <f t="shared" si="133"/>
        <v>0</v>
      </c>
      <c r="M115" s="320"/>
      <c r="N115" s="60"/>
      <c r="O115" s="114">
        <f t="shared" si="134"/>
        <v>0</v>
      </c>
      <c r="P115" s="111"/>
    </row>
    <row r="116" spans="1:16" x14ac:dyDescent="0.25">
      <c r="A116" s="112">
        <v>2260</v>
      </c>
      <c r="B116" s="57" t="s">
        <v>101</v>
      </c>
      <c r="C116" s="58">
        <f t="shared" si="98"/>
        <v>52</v>
      </c>
      <c r="D116" s="226">
        <f>SUM(D117:D121)</f>
        <v>0</v>
      </c>
      <c r="E116" s="447">
        <f t="shared" ref="E116:F116" si="135">SUM(E117:E121)</f>
        <v>0</v>
      </c>
      <c r="F116" s="404">
        <f t="shared" si="135"/>
        <v>0</v>
      </c>
      <c r="G116" s="226">
        <f>SUM(G117:G121)</f>
        <v>0</v>
      </c>
      <c r="H116" s="120">
        <f t="shared" ref="H116:I116" si="136">SUM(H117:H121)</f>
        <v>0</v>
      </c>
      <c r="I116" s="114">
        <f t="shared" si="136"/>
        <v>0</v>
      </c>
      <c r="J116" s="120">
        <f>SUM(J117:J121)</f>
        <v>52</v>
      </c>
      <c r="K116" s="113">
        <f t="shared" ref="K116:L116" si="137">SUM(K117:K121)</f>
        <v>0</v>
      </c>
      <c r="L116" s="114">
        <f t="shared" si="137"/>
        <v>52</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c r="E118" s="446"/>
      <c r="F118" s="404">
        <f t="shared" si="139"/>
        <v>0</v>
      </c>
      <c r="G118" s="225"/>
      <c r="H118" s="257"/>
      <c r="I118" s="114">
        <f t="shared" si="140"/>
        <v>0</v>
      </c>
      <c r="J118" s="257"/>
      <c r="K118" s="60"/>
      <c r="L118" s="114">
        <f t="shared" si="141"/>
        <v>0</v>
      </c>
      <c r="M118" s="320"/>
      <c r="N118" s="60"/>
      <c r="O118" s="114">
        <f t="shared" si="142"/>
        <v>0</v>
      </c>
      <c r="P118" s="111"/>
    </row>
    <row r="119" spans="1:16" hidden="1" x14ac:dyDescent="0.25">
      <c r="A119" s="38">
        <v>2263</v>
      </c>
      <c r="B119" s="57" t="s">
        <v>104</v>
      </c>
      <c r="C119" s="58">
        <f t="shared" si="98"/>
        <v>0</v>
      </c>
      <c r="D119" s="225"/>
      <c r="E119" s="446"/>
      <c r="F119" s="404">
        <f t="shared" si="139"/>
        <v>0</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c r="E120" s="446"/>
      <c r="F120" s="404">
        <f t="shared" si="139"/>
        <v>0</v>
      </c>
      <c r="G120" s="225"/>
      <c r="H120" s="257"/>
      <c r="I120" s="114">
        <f t="shared" si="140"/>
        <v>0</v>
      </c>
      <c r="J120" s="257"/>
      <c r="K120" s="60"/>
      <c r="L120" s="114">
        <f t="shared" si="141"/>
        <v>0</v>
      </c>
      <c r="M120" s="320"/>
      <c r="N120" s="60"/>
      <c r="O120" s="114">
        <f t="shared" si="142"/>
        <v>0</v>
      </c>
      <c r="P120" s="111"/>
    </row>
    <row r="121" spans="1:16" x14ac:dyDescent="0.25">
      <c r="A121" s="38">
        <v>2269</v>
      </c>
      <c r="B121" s="57" t="s">
        <v>106</v>
      </c>
      <c r="C121" s="58">
        <f t="shared" si="98"/>
        <v>52</v>
      </c>
      <c r="D121" s="225"/>
      <c r="E121" s="446"/>
      <c r="F121" s="404">
        <f t="shared" si="139"/>
        <v>0</v>
      </c>
      <c r="G121" s="225"/>
      <c r="H121" s="257"/>
      <c r="I121" s="114">
        <f t="shared" si="140"/>
        <v>0</v>
      </c>
      <c r="J121" s="257">
        <v>52</v>
      </c>
      <c r="K121" s="60"/>
      <c r="L121" s="114">
        <f t="shared" si="141"/>
        <v>52</v>
      </c>
      <c r="M121" s="320"/>
      <c r="N121" s="60"/>
      <c r="O121" s="114">
        <f t="shared" si="142"/>
        <v>0</v>
      </c>
      <c r="P121" s="111"/>
    </row>
    <row r="122" spans="1:16" hidden="1" x14ac:dyDescent="0.25">
      <c r="A122" s="112">
        <v>2270</v>
      </c>
      <c r="B122" s="57" t="s">
        <v>107</v>
      </c>
      <c r="C122" s="58">
        <f t="shared" si="98"/>
        <v>0</v>
      </c>
      <c r="D122" s="226">
        <f>SUM(D123:D127)</f>
        <v>0</v>
      </c>
      <c r="E122" s="447">
        <f t="shared" ref="E122:F122" si="143">SUM(E123:E127)</f>
        <v>0</v>
      </c>
      <c r="F122" s="404">
        <f t="shared" si="143"/>
        <v>0</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5">
      <c r="A125" s="38">
        <v>2275</v>
      </c>
      <c r="B125" s="57" t="s">
        <v>109</v>
      </c>
      <c r="C125" s="58">
        <f t="shared" si="98"/>
        <v>0</v>
      </c>
      <c r="D125" s="225"/>
      <c r="E125" s="446"/>
      <c r="F125" s="404">
        <f t="shared" si="147"/>
        <v>0</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111"/>
    </row>
    <row r="127" spans="1:16" ht="24" hidden="1" x14ac:dyDescent="0.25">
      <c r="A127" s="38">
        <v>2279</v>
      </c>
      <c r="B127" s="57" t="s">
        <v>111</v>
      </c>
      <c r="C127" s="58">
        <f t="shared" si="98"/>
        <v>0</v>
      </c>
      <c r="D127" s="225"/>
      <c r="E127" s="446"/>
      <c r="F127" s="404">
        <f t="shared" si="147"/>
        <v>0</v>
      </c>
      <c r="G127" s="225"/>
      <c r="H127" s="257"/>
      <c r="I127" s="114">
        <f t="shared" si="148"/>
        <v>0</v>
      </c>
      <c r="J127" s="257">
        <v>0</v>
      </c>
      <c r="K127" s="60"/>
      <c r="L127" s="114">
        <f t="shared" si="149"/>
        <v>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5">
      <c r="A130" s="45">
        <v>2300</v>
      </c>
      <c r="B130" s="105" t="s">
        <v>113</v>
      </c>
      <c r="C130" s="46">
        <f t="shared" si="98"/>
        <v>23950</v>
      </c>
      <c r="D130" s="223">
        <f>SUM(D131,D136,D140,D141,D144,D151,D159,D160,D163)</f>
        <v>12422</v>
      </c>
      <c r="E130" s="441">
        <f t="shared" ref="E130:F130" si="152">SUM(E131,E136,E140,E141,E144,E151,E159,E160,E163)</f>
        <v>0</v>
      </c>
      <c r="F130" s="408">
        <f t="shared" si="152"/>
        <v>12422</v>
      </c>
      <c r="G130" s="223">
        <f>SUM(G131,G136,G140,G141,G144,G151,G159,G160,G163)</f>
        <v>0</v>
      </c>
      <c r="H130" s="106">
        <f t="shared" ref="H130:I130" si="153">SUM(H131,H136,H140,H141,H144,H151,H159,H160,H163)</f>
        <v>0</v>
      </c>
      <c r="I130" s="117">
        <f t="shared" si="153"/>
        <v>0</v>
      </c>
      <c r="J130" s="106">
        <f>SUM(J131,J136,J140,J141,J144,J151,J159,J160,J163)</f>
        <v>8349</v>
      </c>
      <c r="K130" s="50">
        <f t="shared" ref="K130:L130" si="154">SUM(K131,K136,K140,K141,K144,K151,K159,K160,K163)</f>
        <v>3179</v>
      </c>
      <c r="L130" s="117">
        <f t="shared" si="154"/>
        <v>11528</v>
      </c>
      <c r="M130" s="46">
        <f>SUM(M131,M136,M140,M141,M144,M151,M159,M160,M163)</f>
        <v>0</v>
      </c>
      <c r="N130" s="50">
        <f t="shared" ref="N130:O130" si="155">SUM(N131,N136,N140,N141,N144,N151,N159,N160,N163)</f>
        <v>0</v>
      </c>
      <c r="O130" s="117">
        <f t="shared" si="155"/>
        <v>0</v>
      </c>
      <c r="P130" s="122"/>
    </row>
    <row r="131" spans="1:16" ht="24" x14ac:dyDescent="0.25">
      <c r="A131" s="736">
        <v>2310</v>
      </c>
      <c r="B131" s="52" t="s">
        <v>114</v>
      </c>
      <c r="C131" s="53">
        <f t="shared" si="98"/>
        <v>9828</v>
      </c>
      <c r="D131" s="228">
        <f t="shared" ref="D131:O131" si="156">SUM(D132:D135)</f>
        <v>3400</v>
      </c>
      <c r="E131" s="449">
        <f t="shared" si="156"/>
        <v>0</v>
      </c>
      <c r="F131" s="445">
        <f t="shared" si="156"/>
        <v>3400</v>
      </c>
      <c r="G131" s="228">
        <f t="shared" si="156"/>
        <v>0</v>
      </c>
      <c r="H131" s="259">
        <f t="shared" si="156"/>
        <v>0</v>
      </c>
      <c r="I131" s="119">
        <f t="shared" si="156"/>
        <v>0</v>
      </c>
      <c r="J131" s="259">
        <f t="shared" si="156"/>
        <v>3249</v>
      </c>
      <c r="K131" s="118">
        <f t="shared" si="156"/>
        <v>3179</v>
      </c>
      <c r="L131" s="119">
        <f t="shared" si="156"/>
        <v>6428</v>
      </c>
      <c r="M131" s="53">
        <f t="shared" si="156"/>
        <v>0</v>
      </c>
      <c r="N131" s="118">
        <f t="shared" si="156"/>
        <v>0</v>
      </c>
      <c r="O131" s="119">
        <f t="shared" si="156"/>
        <v>0</v>
      </c>
      <c r="P131" s="110"/>
    </row>
    <row r="132" spans="1:16" hidden="1" x14ac:dyDescent="0.25">
      <c r="A132" s="38">
        <v>2311</v>
      </c>
      <c r="B132" s="57" t="s">
        <v>115</v>
      </c>
      <c r="C132" s="58">
        <f t="shared" si="98"/>
        <v>0</v>
      </c>
      <c r="D132" s="225"/>
      <c r="E132" s="446"/>
      <c r="F132" s="404">
        <f t="shared" ref="F132:F135" si="157">D132+E132</f>
        <v>0</v>
      </c>
      <c r="G132" s="225"/>
      <c r="H132" s="257"/>
      <c r="I132" s="114">
        <f t="shared" ref="I132:I135" si="158">G132+H132</f>
        <v>0</v>
      </c>
      <c r="J132" s="257"/>
      <c r="K132" s="60"/>
      <c r="L132" s="114">
        <f t="shared" ref="L132:L135" si="159">J132+K132</f>
        <v>0</v>
      </c>
      <c r="M132" s="320"/>
      <c r="N132" s="60"/>
      <c r="O132" s="114">
        <f t="shared" ref="O132:O135" si="160">M132+N132</f>
        <v>0</v>
      </c>
      <c r="P132" s="111"/>
    </row>
    <row r="133" spans="1:16" ht="24" x14ac:dyDescent="0.25">
      <c r="A133" s="38">
        <v>2312</v>
      </c>
      <c r="B133" s="57" t="s">
        <v>116</v>
      </c>
      <c r="C133" s="58">
        <f t="shared" si="98"/>
        <v>9828</v>
      </c>
      <c r="D133" s="225">
        <v>3400</v>
      </c>
      <c r="E133" s="446"/>
      <c r="F133" s="404">
        <f t="shared" si="157"/>
        <v>3400</v>
      </c>
      <c r="G133" s="225"/>
      <c r="H133" s="257"/>
      <c r="I133" s="114">
        <f t="shared" si="158"/>
        <v>0</v>
      </c>
      <c r="J133" s="257">
        <f>709+1950+590</f>
        <v>3249</v>
      </c>
      <c r="K133" s="60">
        <v>3179</v>
      </c>
      <c r="L133" s="114">
        <f t="shared" si="159"/>
        <v>6428</v>
      </c>
      <c r="M133" s="320"/>
      <c r="N133" s="60"/>
      <c r="O133" s="114">
        <f t="shared" si="160"/>
        <v>0</v>
      </c>
      <c r="P133" s="362" t="s">
        <v>1175</v>
      </c>
    </row>
    <row r="134" spans="1:16" hidden="1" x14ac:dyDescent="0.25">
      <c r="A134" s="38">
        <v>2313</v>
      </c>
      <c r="B134" s="57" t="s">
        <v>117</v>
      </c>
      <c r="C134" s="58">
        <f t="shared" si="98"/>
        <v>0</v>
      </c>
      <c r="D134" s="225"/>
      <c r="E134" s="446"/>
      <c r="F134" s="404">
        <f t="shared" si="157"/>
        <v>0</v>
      </c>
      <c r="G134" s="225"/>
      <c r="H134" s="257"/>
      <c r="I134" s="114">
        <f t="shared" si="158"/>
        <v>0</v>
      </c>
      <c r="J134" s="257"/>
      <c r="K134" s="60"/>
      <c r="L134" s="114">
        <f t="shared" si="159"/>
        <v>0</v>
      </c>
      <c r="M134" s="320"/>
      <c r="N134" s="60"/>
      <c r="O134" s="114">
        <f t="shared" si="160"/>
        <v>0</v>
      </c>
      <c r="P134" s="111"/>
    </row>
    <row r="135" spans="1:16" ht="36" hidden="1" customHeight="1" x14ac:dyDescent="0.25">
      <c r="A135" s="38">
        <v>2314</v>
      </c>
      <c r="B135" s="57" t="s">
        <v>291</v>
      </c>
      <c r="C135" s="58">
        <f t="shared" si="98"/>
        <v>0</v>
      </c>
      <c r="D135" s="225"/>
      <c r="E135" s="446"/>
      <c r="F135" s="404">
        <f t="shared" si="157"/>
        <v>0</v>
      </c>
      <c r="G135" s="225"/>
      <c r="H135" s="257"/>
      <c r="I135" s="114">
        <f t="shared" si="158"/>
        <v>0</v>
      </c>
      <c r="J135" s="257"/>
      <c r="K135" s="60"/>
      <c r="L135" s="114">
        <f t="shared" si="159"/>
        <v>0</v>
      </c>
      <c r="M135" s="320"/>
      <c r="N135" s="60"/>
      <c r="O135" s="114">
        <f t="shared" si="160"/>
        <v>0</v>
      </c>
      <c r="P135" s="111"/>
    </row>
    <row r="136" spans="1:16" x14ac:dyDescent="0.25">
      <c r="A136" s="112">
        <v>2320</v>
      </c>
      <c r="B136" s="57" t="s">
        <v>118</v>
      </c>
      <c r="C136" s="58">
        <f t="shared" si="98"/>
        <v>13872</v>
      </c>
      <c r="D136" s="226">
        <f>SUM(D137:D139)</f>
        <v>9022</v>
      </c>
      <c r="E136" s="447">
        <f t="shared" ref="E136:F136" si="161">SUM(E137:E139)</f>
        <v>0</v>
      </c>
      <c r="F136" s="404">
        <f t="shared" si="161"/>
        <v>9022</v>
      </c>
      <c r="G136" s="226">
        <f>SUM(G137:G139)</f>
        <v>0</v>
      </c>
      <c r="H136" s="120">
        <f t="shared" ref="H136:I136" si="162">SUM(H137:H139)</f>
        <v>0</v>
      </c>
      <c r="I136" s="114">
        <f t="shared" si="162"/>
        <v>0</v>
      </c>
      <c r="J136" s="120">
        <f>SUM(J137:J139)</f>
        <v>4850</v>
      </c>
      <c r="K136" s="113">
        <f t="shared" ref="K136:L136" si="163">SUM(K137:K139)</f>
        <v>0</v>
      </c>
      <c r="L136" s="114">
        <f t="shared" si="163"/>
        <v>4850</v>
      </c>
      <c r="M136" s="58">
        <f>SUM(M137:M139)</f>
        <v>0</v>
      </c>
      <c r="N136" s="113">
        <f t="shared" ref="N136:O136" si="164">SUM(N137:N139)</f>
        <v>0</v>
      </c>
      <c r="O136" s="114">
        <f t="shared" si="164"/>
        <v>0</v>
      </c>
      <c r="P136" s="111"/>
    </row>
    <row r="137" spans="1:16" x14ac:dyDescent="0.25">
      <c r="A137" s="38">
        <v>2321</v>
      </c>
      <c r="B137" s="57" t="s">
        <v>119</v>
      </c>
      <c r="C137" s="58">
        <f t="shared" si="98"/>
        <v>13022</v>
      </c>
      <c r="D137" s="225">
        <v>9022</v>
      </c>
      <c r="E137" s="446"/>
      <c r="F137" s="404">
        <f t="shared" ref="F137:F140" si="165">D137+E137</f>
        <v>9022</v>
      </c>
      <c r="G137" s="225"/>
      <c r="H137" s="257"/>
      <c r="I137" s="114">
        <f t="shared" ref="I137:I140" si="166">G137+H137</f>
        <v>0</v>
      </c>
      <c r="J137" s="257">
        <v>4000</v>
      </c>
      <c r="K137" s="60"/>
      <c r="L137" s="114">
        <f t="shared" ref="L137:L140" si="167">J137+K137</f>
        <v>4000</v>
      </c>
      <c r="M137" s="320"/>
      <c r="N137" s="60"/>
      <c r="O137" s="114">
        <f t="shared" ref="O137:O140" si="168">M137+N137</f>
        <v>0</v>
      </c>
      <c r="P137" s="111"/>
    </row>
    <row r="138" spans="1:16" x14ac:dyDescent="0.25">
      <c r="A138" s="38">
        <v>2322</v>
      </c>
      <c r="B138" s="57" t="s">
        <v>120</v>
      </c>
      <c r="C138" s="58">
        <f t="shared" si="98"/>
        <v>850</v>
      </c>
      <c r="D138" s="225"/>
      <c r="E138" s="446"/>
      <c r="F138" s="404">
        <f t="shared" si="165"/>
        <v>0</v>
      </c>
      <c r="G138" s="225"/>
      <c r="H138" s="257"/>
      <c r="I138" s="114">
        <f t="shared" si="166"/>
        <v>0</v>
      </c>
      <c r="J138" s="257">
        <v>850</v>
      </c>
      <c r="K138" s="60"/>
      <c r="L138" s="114">
        <f t="shared" si="167"/>
        <v>850</v>
      </c>
      <c r="M138" s="320"/>
      <c r="N138" s="60"/>
      <c r="O138" s="114">
        <f t="shared" si="168"/>
        <v>0</v>
      </c>
      <c r="P138" s="111"/>
    </row>
    <row r="139" spans="1:16" ht="10.5" hidden="1" customHeight="1" x14ac:dyDescent="0.25">
      <c r="A139" s="38">
        <v>2329</v>
      </c>
      <c r="B139" s="57" t="s">
        <v>121</v>
      </c>
      <c r="C139" s="58">
        <f t="shared" si="98"/>
        <v>0</v>
      </c>
      <c r="D139" s="225"/>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c r="E140" s="446"/>
      <c r="F140" s="404">
        <f t="shared" si="165"/>
        <v>0</v>
      </c>
      <c r="G140" s="225"/>
      <c r="H140" s="257"/>
      <c r="I140" s="114">
        <f t="shared" si="166"/>
        <v>0</v>
      </c>
      <c r="J140" s="257"/>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446"/>
      <c r="F143" s="404">
        <f t="shared" si="173"/>
        <v>0</v>
      </c>
      <c r="G143" s="225"/>
      <c r="H143" s="257"/>
      <c r="I143" s="114">
        <f t="shared" si="174"/>
        <v>0</v>
      </c>
      <c r="J143" s="257"/>
      <c r="K143" s="60"/>
      <c r="L143" s="114">
        <f t="shared" si="175"/>
        <v>0</v>
      </c>
      <c r="M143" s="320"/>
      <c r="N143" s="60"/>
      <c r="O143" s="114">
        <f t="shared" si="176"/>
        <v>0</v>
      </c>
      <c r="P143" s="111"/>
    </row>
    <row r="144" spans="1:16" ht="24" x14ac:dyDescent="0.25">
      <c r="A144" s="107">
        <v>2350</v>
      </c>
      <c r="B144" s="78" t="s">
        <v>125</v>
      </c>
      <c r="C144" s="84">
        <f t="shared" si="98"/>
        <v>250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250</v>
      </c>
      <c r="K144" s="108">
        <f t="shared" ref="K144:L144" si="179">SUM(K145:K150)</f>
        <v>0</v>
      </c>
      <c r="L144" s="109">
        <f t="shared" si="179"/>
        <v>250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hidden="1" x14ac:dyDescent="0.25">
      <c r="A146" s="38">
        <v>2352</v>
      </c>
      <c r="B146" s="57" t="s">
        <v>127</v>
      </c>
      <c r="C146" s="58">
        <f t="shared" si="98"/>
        <v>0</v>
      </c>
      <c r="D146" s="225"/>
      <c r="E146" s="446"/>
      <c r="F146" s="404">
        <f t="shared" si="181"/>
        <v>0</v>
      </c>
      <c r="G146" s="225"/>
      <c r="H146" s="257"/>
      <c r="I146" s="114">
        <f t="shared" si="182"/>
        <v>0</v>
      </c>
      <c r="J146" s="257"/>
      <c r="K146" s="60"/>
      <c r="L146" s="114">
        <f t="shared" si="183"/>
        <v>0</v>
      </c>
      <c r="M146" s="320"/>
      <c r="N146" s="60"/>
      <c r="O146" s="114">
        <f t="shared" si="184"/>
        <v>0</v>
      </c>
      <c r="P146" s="111"/>
    </row>
    <row r="147" spans="1:16" ht="24" x14ac:dyDescent="0.25">
      <c r="A147" s="38">
        <v>2353</v>
      </c>
      <c r="B147" s="57" t="s">
        <v>128</v>
      </c>
      <c r="C147" s="58">
        <f t="shared" si="98"/>
        <v>250</v>
      </c>
      <c r="D147" s="225"/>
      <c r="E147" s="446"/>
      <c r="F147" s="404">
        <f t="shared" si="181"/>
        <v>0</v>
      </c>
      <c r="G147" s="225"/>
      <c r="H147" s="257"/>
      <c r="I147" s="114">
        <f t="shared" si="182"/>
        <v>0</v>
      </c>
      <c r="J147" s="257">
        <v>250</v>
      </c>
      <c r="K147" s="60"/>
      <c r="L147" s="114">
        <f t="shared" si="183"/>
        <v>250</v>
      </c>
      <c r="M147" s="320"/>
      <c r="N147" s="60"/>
      <c r="O147" s="114">
        <f t="shared" si="184"/>
        <v>0</v>
      </c>
      <c r="P147" s="111"/>
    </row>
    <row r="148" spans="1:16" ht="24" hidden="1" x14ac:dyDescent="0.25">
      <c r="A148" s="38">
        <v>2354</v>
      </c>
      <c r="B148" s="57" t="s">
        <v>129</v>
      </c>
      <c r="C148" s="58">
        <f t="shared" si="98"/>
        <v>0</v>
      </c>
      <c r="D148" s="225"/>
      <c r="E148" s="446"/>
      <c r="F148" s="404">
        <f t="shared" si="181"/>
        <v>0</v>
      </c>
      <c r="G148" s="225"/>
      <c r="H148" s="257"/>
      <c r="I148" s="114">
        <f t="shared" si="182"/>
        <v>0</v>
      </c>
      <c r="J148" s="257"/>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c r="E149" s="446"/>
      <c r="F149" s="404">
        <f t="shared" si="181"/>
        <v>0</v>
      </c>
      <c r="G149" s="225"/>
      <c r="H149" s="257"/>
      <c r="I149" s="114">
        <f t="shared" si="182"/>
        <v>0</v>
      </c>
      <c r="J149" s="257"/>
      <c r="K149" s="60"/>
      <c r="L149" s="114">
        <f t="shared" si="183"/>
        <v>0</v>
      </c>
      <c r="M149" s="320"/>
      <c r="N149" s="60"/>
      <c r="O149" s="114">
        <f t="shared" si="184"/>
        <v>0</v>
      </c>
      <c r="P149" s="111"/>
    </row>
    <row r="150" spans="1:16" ht="24" hidden="1" x14ac:dyDescent="0.25">
      <c r="A150" s="38">
        <v>2359</v>
      </c>
      <c r="B150" s="57" t="s">
        <v>131</v>
      </c>
      <c r="C150" s="58">
        <f t="shared" si="185"/>
        <v>0</v>
      </c>
      <c r="D150" s="225"/>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5">
      <c r="A159" s="107">
        <v>2370</v>
      </c>
      <c r="B159" s="78" t="s">
        <v>140</v>
      </c>
      <c r="C159" s="84">
        <f t="shared" si="185"/>
        <v>0</v>
      </c>
      <c r="D159" s="227"/>
      <c r="E159" s="448"/>
      <c r="F159" s="443">
        <f t="shared" si="190"/>
        <v>0</v>
      </c>
      <c r="G159" s="227"/>
      <c r="H159" s="258"/>
      <c r="I159" s="109">
        <f t="shared" si="191"/>
        <v>0</v>
      </c>
      <c r="J159" s="258"/>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2137</v>
      </c>
      <c r="D194" s="221">
        <f>SUM(D195,D230,D269)</f>
        <v>0</v>
      </c>
      <c r="E194" s="437">
        <f t="shared" ref="E194:F194" si="251">SUM(E195,E230,E269)</f>
        <v>0</v>
      </c>
      <c r="F194" s="438">
        <f t="shared" si="251"/>
        <v>0</v>
      </c>
      <c r="G194" s="221">
        <f>SUM(G195,G230,G269)</f>
        <v>0</v>
      </c>
      <c r="H194" s="254">
        <f t="shared" ref="H194:I194" si="252">SUM(H195,H230,H269)</f>
        <v>0</v>
      </c>
      <c r="I194" s="100">
        <f t="shared" si="252"/>
        <v>0</v>
      </c>
      <c r="J194" s="254">
        <f>SUM(J195,J230,J269)</f>
        <v>500</v>
      </c>
      <c r="K194" s="99">
        <f t="shared" ref="K194:L194" si="253">SUM(K195,K230,K269)</f>
        <v>1637</v>
      </c>
      <c r="L194" s="100">
        <f t="shared" si="253"/>
        <v>2137</v>
      </c>
      <c r="M194" s="324">
        <f>SUM(M195,M230,M269)</f>
        <v>0</v>
      </c>
      <c r="N194" s="301">
        <f t="shared" ref="N194:O194" si="254">SUM(N195,N230,N269)</f>
        <v>0</v>
      </c>
      <c r="O194" s="306">
        <f t="shared" si="254"/>
        <v>0</v>
      </c>
      <c r="P194" s="386"/>
    </row>
    <row r="195" spans="1:16" x14ac:dyDescent="0.25">
      <c r="A195" s="101">
        <v>5000</v>
      </c>
      <c r="B195" s="101" t="s">
        <v>175</v>
      </c>
      <c r="C195" s="102">
        <f t="shared" si="185"/>
        <v>2137</v>
      </c>
      <c r="D195" s="222">
        <f>D196+D204</f>
        <v>0</v>
      </c>
      <c r="E195" s="439">
        <f t="shared" ref="E195:F195" si="255">E196+E204</f>
        <v>0</v>
      </c>
      <c r="F195" s="440">
        <f t="shared" si="255"/>
        <v>0</v>
      </c>
      <c r="G195" s="222">
        <f>G196+G204</f>
        <v>0</v>
      </c>
      <c r="H195" s="255">
        <f t="shared" ref="H195:I195" si="256">H196+H204</f>
        <v>0</v>
      </c>
      <c r="I195" s="104">
        <f t="shared" si="256"/>
        <v>0</v>
      </c>
      <c r="J195" s="255">
        <f>J196+J204</f>
        <v>500</v>
      </c>
      <c r="K195" s="103">
        <f t="shared" ref="K195:L195" si="257">K196+K204</f>
        <v>1637</v>
      </c>
      <c r="L195" s="104">
        <f t="shared" si="257"/>
        <v>2137</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2137</v>
      </c>
      <c r="D204" s="223">
        <f>D205+D215+D216+D225+D226+D227+D229</f>
        <v>0</v>
      </c>
      <c r="E204" s="441">
        <f t="shared" ref="E204:F204" si="271">E205+E215+E216+E225+E226+E227+E229</f>
        <v>0</v>
      </c>
      <c r="F204" s="408">
        <f t="shared" si="271"/>
        <v>0</v>
      </c>
      <c r="G204" s="223">
        <f>G205+G215+G216+G225+G226+G227+G229</f>
        <v>0</v>
      </c>
      <c r="H204" s="106">
        <f t="shared" ref="H204:I204" si="272">H205+H215+H216+H225+H226+H227+H229</f>
        <v>0</v>
      </c>
      <c r="I204" s="117">
        <f t="shared" si="272"/>
        <v>0</v>
      </c>
      <c r="J204" s="106">
        <f>J205+J215+J216+J225+J226+J227+J229</f>
        <v>500</v>
      </c>
      <c r="K204" s="50">
        <f t="shared" ref="K204:L204" si="273">K205+K215+K216+K225+K226+K227+K229</f>
        <v>1637</v>
      </c>
      <c r="L204" s="117">
        <f t="shared" si="273"/>
        <v>2137</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c r="E215" s="446"/>
      <c r="F215" s="404">
        <f t="shared" si="279"/>
        <v>0</v>
      </c>
      <c r="G215" s="225"/>
      <c r="H215" s="257"/>
      <c r="I215" s="114">
        <f t="shared" si="280"/>
        <v>0</v>
      </c>
      <c r="J215" s="257"/>
      <c r="K215" s="60"/>
      <c r="L215" s="114">
        <f t="shared" si="281"/>
        <v>0</v>
      </c>
      <c r="M215" s="320"/>
      <c r="N215" s="60"/>
      <c r="O215" s="114">
        <f t="shared" si="282"/>
        <v>0</v>
      </c>
      <c r="P215" s="111"/>
    </row>
    <row r="216" spans="1:16" x14ac:dyDescent="0.25">
      <c r="A216" s="112">
        <v>5230</v>
      </c>
      <c r="B216" s="57" t="s">
        <v>196</v>
      </c>
      <c r="C216" s="58">
        <f t="shared" si="283"/>
        <v>2137</v>
      </c>
      <c r="D216" s="226">
        <f>SUM(D217:D224)</f>
        <v>0</v>
      </c>
      <c r="E216" s="447">
        <f t="shared" ref="E216:F216" si="284">SUM(E217:E224)</f>
        <v>0</v>
      </c>
      <c r="F216" s="404">
        <f t="shared" si="284"/>
        <v>0</v>
      </c>
      <c r="G216" s="226">
        <f>SUM(G217:G224)</f>
        <v>0</v>
      </c>
      <c r="H216" s="120">
        <f t="shared" ref="H216:I216" si="285">SUM(H217:H224)</f>
        <v>0</v>
      </c>
      <c r="I216" s="114">
        <f t="shared" si="285"/>
        <v>0</v>
      </c>
      <c r="J216" s="120">
        <f>SUM(J217:J224)</f>
        <v>500</v>
      </c>
      <c r="K216" s="113">
        <f t="shared" ref="K216:L216" si="286">SUM(K217:K224)</f>
        <v>1637</v>
      </c>
      <c r="L216" s="114">
        <f t="shared" si="286"/>
        <v>2137</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5">
      <c r="A219" s="38">
        <v>5233</v>
      </c>
      <c r="B219" s="57" t="s">
        <v>199</v>
      </c>
      <c r="C219" s="58">
        <f t="shared" si="283"/>
        <v>0</v>
      </c>
      <c r="D219" s="225"/>
      <c r="E219" s="446"/>
      <c r="F219" s="404">
        <f t="shared" si="288"/>
        <v>0</v>
      </c>
      <c r="G219" s="225"/>
      <c r="H219" s="257"/>
      <c r="I219" s="114">
        <f t="shared" si="289"/>
        <v>0</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c r="E222" s="446"/>
      <c r="F222" s="404">
        <f t="shared" si="288"/>
        <v>0</v>
      </c>
      <c r="G222" s="225"/>
      <c r="H222" s="257"/>
      <c r="I222" s="114">
        <f t="shared" si="289"/>
        <v>0</v>
      </c>
      <c r="J222" s="257"/>
      <c r="K222" s="60"/>
      <c r="L222" s="114">
        <f t="shared" si="290"/>
        <v>0</v>
      </c>
      <c r="M222" s="320"/>
      <c r="N222" s="60"/>
      <c r="O222" s="114">
        <f t="shared" si="291"/>
        <v>0</v>
      </c>
      <c r="P222" s="111"/>
    </row>
    <row r="223" spans="1:16" ht="24" hidden="1" x14ac:dyDescent="0.25">
      <c r="A223" s="38">
        <v>5238</v>
      </c>
      <c r="B223" s="57" t="s">
        <v>203</v>
      </c>
      <c r="C223" s="58">
        <f t="shared" si="283"/>
        <v>0</v>
      </c>
      <c r="D223" s="225"/>
      <c r="E223" s="446"/>
      <c r="F223" s="404">
        <f t="shared" si="288"/>
        <v>0</v>
      </c>
      <c r="G223" s="225"/>
      <c r="H223" s="257"/>
      <c r="I223" s="114">
        <f t="shared" si="289"/>
        <v>0</v>
      </c>
      <c r="J223" s="257"/>
      <c r="K223" s="60"/>
      <c r="L223" s="114">
        <f t="shared" si="290"/>
        <v>0</v>
      </c>
      <c r="M223" s="320"/>
      <c r="N223" s="60"/>
      <c r="O223" s="114">
        <f t="shared" si="291"/>
        <v>0</v>
      </c>
      <c r="P223" s="111"/>
    </row>
    <row r="224" spans="1:16" ht="48" x14ac:dyDescent="0.25">
      <c r="A224" s="38">
        <v>5239</v>
      </c>
      <c r="B224" s="57" t="s">
        <v>204</v>
      </c>
      <c r="C224" s="58">
        <f t="shared" si="283"/>
        <v>2137</v>
      </c>
      <c r="D224" s="225">
        <v>0</v>
      </c>
      <c r="E224" s="446"/>
      <c r="F224" s="404">
        <f t="shared" si="288"/>
        <v>0</v>
      </c>
      <c r="G224" s="225"/>
      <c r="H224" s="257"/>
      <c r="I224" s="114">
        <f t="shared" si="289"/>
        <v>0</v>
      </c>
      <c r="J224" s="257">
        <v>500</v>
      </c>
      <c r="K224" s="60">
        <v>1637</v>
      </c>
      <c r="L224" s="114">
        <f t="shared" si="290"/>
        <v>2137</v>
      </c>
      <c r="M224" s="320"/>
      <c r="N224" s="60"/>
      <c r="O224" s="114">
        <f t="shared" si="291"/>
        <v>0</v>
      </c>
      <c r="P224" s="362" t="s">
        <v>1176</v>
      </c>
    </row>
    <row r="225" spans="1:16" ht="24" hidden="1" x14ac:dyDescent="0.25">
      <c r="A225" s="112">
        <v>5240</v>
      </c>
      <c r="B225" s="57" t="s">
        <v>205</v>
      </c>
      <c r="C225" s="58">
        <f t="shared" si="283"/>
        <v>0</v>
      </c>
      <c r="D225" s="225"/>
      <c r="E225" s="446"/>
      <c r="F225" s="404">
        <f t="shared" si="288"/>
        <v>0</v>
      </c>
      <c r="G225" s="225"/>
      <c r="H225" s="257"/>
      <c r="I225" s="114">
        <f t="shared" si="289"/>
        <v>0</v>
      </c>
      <c r="J225" s="257"/>
      <c r="K225" s="60"/>
      <c r="L225" s="114">
        <f t="shared" si="290"/>
        <v>0</v>
      </c>
      <c r="M225" s="320"/>
      <c r="N225" s="60"/>
      <c r="O225" s="114">
        <f t="shared" si="291"/>
        <v>0</v>
      </c>
      <c r="P225" s="111"/>
    </row>
    <row r="226" spans="1:16" hidden="1" x14ac:dyDescent="0.25">
      <c r="A226" s="112">
        <v>5250</v>
      </c>
      <c r="B226" s="57" t="s">
        <v>206</v>
      </c>
      <c r="C226" s="58">
        <f t="shared" si="283"/>
        <v>0</v>
      </c>
      <c r="D226" s="225"/>
      <c r="E226" s="446"/>
      <c r="F226" s="404">
        <f t="shared" si="288"/>
        <v>0</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64625</v>
      </c>
      <c r="D286" s="235">
        <f t="shared" ref="D286:O286" si="382">SUM(D283,D269,D230,D195,D187,D173,D75,D53)</f>
        <v>30399</v>
      </c>
      <c r="E286" s="459">
        <f t="shared" si="382"/>
        <v>0</v>
      </c>
      <c r="F286" s="460">
        <f t="shared" si="382"/>
        <v>30399</v>
      </c>
      <c r="G286" s="235">
        <f t="shared" si="382"/>
        <v>0</v>
      </c>
      <c r="H286" s="172">
        <f t="shared" si="382"/>
        <v>0</v>
      </c>
      <c r="I286" s="291">
        <f t="shared" si="382"/>
        <v>0</v>
      </c>
      <c r="J286" s="172">
        <f t="shared" si="382"/>
        <v>29410</v>
      </c>
      <c r="K286" s="171">
        <f t="shared" si="382"/>
        <v>4816</v>
      </c>
      <c r="L286" s="291">
        <f t="shared" si="382"/>
        <v>34226</v>
      </c>
      <c r="M286" s="308">
        <f t="shared" si="382"/>
        <v>0</v>
      </c>
      <c r="N286" s="171">
        <f t="shared" si="382"/>
        <v>0</v>
      </c>
      <c r="O286" s="291">
        <f t="shared" si="382"/>
        <v>0</v>
      </c>
      <c r="P286" s="388"/>
    </row>
    <row r="287" spans="1:16" s="21" customFormat="1" ht="13.5" thickTop="1" thickBot="1" x14ac:dyDescent="0.3">
      <c r="A287" s="951" t="s">
        <v>262</v>
      </c>
      <c r="B287" s="952"/>
      <c r="C287" s="179">
        <f t="shared" si="368"/>
        <v>-4816</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-4816</v>
      </c>
      <c r="L287" s="292">
        <f t="shared" si="385"/>
        <v>-4816</v>
      </c>
      <c r="M287" s="179">
        <f>M45-M51</f>
        <v>0</v>
      </c>
      <c r="N287" s="174">
        <f t="shared" ref="N287:O287" si="386">N45-N51</f>
        <v>0</v>
      </c>
      <c r="O287" s="292">
        <f t="shared" si="386"/>
        <v>0</v>
      </c>
      <c r="P287" s="389"/>
    </row>
    <row r="288" spans="1:16" s="21" customFormat="1" ht="12.75" thickTop="1" x14ac:dyDescent="0.25">
      <c r="A288" s="953" t="s">
        <v>263</v>
      </c>
      <c r="B288" s="954"/>
      <c r="C288" s="160">
        <f t="shared" si="368"/>
        <v>4816</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4816</v>
      </c>
      <c r="L288" s="158">
        <f t="shared" si="387"/>
        <v>4816</v>
      </c>
      <c r="M288" s="160">
        <f t="shared" si="387"/>
        <v>0</v>
      </c>
      <c r="N288" s="157">
        <f t="shared" si="387"/>
        <v>0</v>
      </c>
      <c r="O288" s="158">
        <f t="shared" si="387"/>
        <v>0</v>
      </c>
      <c r="P288" s="390"/>
    </row>
    <row r="289" spans="1:16" s="21" customFormat="1" ht="12.75" thickBot="1" x14ac:dyDescent="0.3">
      <c r="A289" s="88" t="s">
        <v>264</v>
      </c>
      <c r="B289" s="88" t="s">
        <v>265</v>
      </c>
      <c r="C289" s="89">
        <f t="shared" si="368"/>
        <v>4816</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4816</v>
      </c>
      <c r="L289" s="91">
        <f t="shared" si="388"/>
        <v>4816</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X5/ouk9meyQgVrfz00kinax4lpbRLOFNa7gaij3vmHyYenvP8OIhZMGzvlxUS2Vrz+idQaTJQP3LEZNGXLmeBg==" saltValue="79mHOEEK6ucMVYPbQa6FjQ==" spinCount="100000" sheet="1" objects="1" scenarios="1" formatCells="0" formatColumns="0" formatRows="0"/>
  <autoFilter ref="A18:P298">
    <filterColumn colId="2">
      <filters blank="1">
        <filter val="10 920"/>
        <filter val="13 022"/>
        <filter val="13 872"/>
        <filter val="14 138"/>
        <filter val="19 135"/>
        <filter val="2 137"/>
        <filter val="23 950"/>
        <filter val="24 348"/>
        <filter val="250"/>
        <filter val="29 410"/>
        <filter val="3 218"/>
        <filter val="30 399"/>
        <filter val="38 538"/>
        <filter val="4 610"/>
        <filter val="4 816"/>
        <filter val="-4 816"/>
        <filter val="52"/>
        <filter val="603"/>
        <filter val="62 488"/>
        <filter val="64 625"/>
        <filter val="850"/>
        <filter val="9 82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40.pielikums Jūrmalas pilsētas domes
2018.gada 15.marta saistošajiem noteikumiem Nr.11
(protokols Nr.4, 28.punkts)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5"/>
  <sheetViews>
    <sheetView view="pageLayout" zoomScaleNormal="100" workbookViewId="0">
      <selection activeCell="U5" sqref="U4:U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1177</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1162</v>
      </c>
      <c r="D3" s="994"/>
      <c r="E3" s="994"/>
      <c r="F3" s="994"/>
      <c r="G3" s="994"/>
      <c r="H3" s="994"/>
      <c r="I3" s="994"/>
      <c r="J3" s="994"/>
      <c r="K3" s="994"/>
      <c r="L3" s="994"/>
      <c r="M3" s="994"/>
      <c r="N3" s="994"/>
      <c r="O3" s="994"/>
      <c r="P3" s="995"/>
      <c r="Q3" s="393"/>
    </row>
    <row r="4" spans="1:17" ht="12.75" customHeight="1" x14ac:dyDescent="0.25">
      <c r="A4" s="4" t="s">
        <v>1</v>
      </c>
      <c r="B4" s="5"/>
      <c r="C4" s="994" t="s">
        <v>1163</v>
      </c>
      <c r="D4" s="994"/>
      <c r="E4" s="994"/>
      <c r="F4" s="994"/>
      <c r="G4" s="994"/>
      <c r="H4" s="994"/>
      <c r="I4" s="994"/>
      <c r="J4" s="994"/>
      <c r="K4" s="994"/>
      <c r="L4" s="994"/>
      <c r="M4" s="994"/>
      <c r="N4" s="994"/>
      <c r="O4" s="994"/>
      <c r="P4" s="995"/>
      <c r="Q4" s="393"/>
    </row>
    <row r="5" spans="1:17" ht="12.75" customHeight="1" x14ac:dyDescent="0.25">
      <c r="A5" s="2" t="s">
        <v>2</v>
      </c>
      <c r="B5" s="3"/>
      <c r="C5" s="989" t="s">
        <v>1164</v>
      </c>
      <c r="D5" s="989"/>
      <c r="E5" s="989"/>
      <c r="F5" s="989"/>
      <c r="G5" s="989"/>
      <c r="H5" s="989"/>
      <c r="I5" s="989"/>
      <c r="J5" s="989"/>
      <c r="K5" s="989"/>
      <c r="L5" s="989"/>
      <c r="M5" s="989"/>
      <c r="N5" s="989"/>
      <c r="O5" s="989"/>
      <c r="P5" s="990"/>
      <c r="Q5" s="393"/>
    </row>
    <row r="6" spans="1:17" ht="12.75" customHeight="1" x14ac:dyDescent="0.25">
      <c r="A6" s="2" t="s">
        <v>3</v>
      </c>
      <c r="B6" s="3"/>
      <c r="C6" s="989" t="s">
        <v>1165</v>
      </c>
      <c r="D6" s="989"/>
      <c r="E6" s="989"/>
      <c r="F6" s="989"/>
      <c r="G6" s="989"/>
      <c r="H6" s="989"/>
      <c r="I6" s="989"/>
      <c r="J6" s="989"/>
      <c r="K6" s="989"/>
      <c r="L6" s="989"/>
      <c r="M6" s="989"/>
      <c r="N6" s="989"/>
      <c r="O6" s="989"/>
      <c r="P6" s="990"/>
      <c r="Q6" s="393"/>
    </row>
    <row r="7" spans="1:17" ht="15" customHeight="1" x14ac:dyDescent="0.25">
      <c r="A7" s="2" t="s">
        <v>4</v>
      </c>
      <c r="B7" s="3"/>
      <c r="C7" s="994" t="s">
        <v>1178</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1166</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1167</v>
      </c>
      <c r="D12" s="989"/>
      <c r="E12" s="989"/>
      <c r="F12" s="989"/>
      <c r="G12" s="989"/>
      <c r="H12" s="989"/>
      <c r="I12" s="989"/>
      <c r="J12" s="989"/>
      <c r="K12" s="989"/>
      <c r="L12" s="989"/>
      <c r="M12" s="989"/>
      <c r="N12" s="989"/>
      <c r="O12" s="989"/>
      <c r="P12" s="990"/>
      <c r="Q12" s="393"/>
    </row>
    <row r="13" spans="1:17" ht="12.75" customHeight="1" x14ac:dyDescent="0.25">
      <c r="A13" s="2"/>
      <c r="B13" s="3" t="s">
        <v>10</v>
      </c>
      <c r="C13" s="989" t="s">
        <v>1168</v>
      </c>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137423</v>
      </c>
      <c r="D20" s="206">
        <f>SUM(D21,D24,D25,D41,D43)</f>
        <v>52640</v>
      </c>
      <c r="E20" s="397">
        <f t="shared" ref="E20:F20" si="0">SUM(E21,E24,E25,E41,E43)</f>
        <v>0</v>
      </c>
      <c r="F20" s="398">
        <f t="shared" si="0"/>
        <v>52640</v>
      </c>
      <c r="G20" s="206">
        <f>SUM(G21,G24,G43)</f>
        <v>0</v>
      </c>
      <c r="H20" s="241">
        <f t="shared" ref="H20:I20" si="1">SUM(H21,H24,H43)</f>
        <v>0</v>
      </c>
      <c r="I20" s="26">
        <f t="shared" si="1"/>
        <v>0</v>
      </c>
      <c r="J20" s="241">
        <f>SUM(J21,J26,J43)</f>
        <v>65962</v>
      </c>
      <c r="K20" s="25">
        <f t="shared" ref="K20:L20" si="2">SUM(K21,K26,K43)</f>
        <v>18821</v>
      </c>
      <c r="L20" s="26">
        <f t="shared" si="2"/>
        <v>84783</v>
      </c>
      <c r="M20" s="24">
        <f>SUM(M21,M45)</f>
        <v>0</v>
      </c>
      <c r="N20" s="25">
        <f t="shared" ref="N20:O20" si="3">SUM(N21,N45)</f>
        <v>0</v>
      </c>
      <c r="O20" s="26">
        <f t="shared" si="3"/>
        <v>0</v>
      </c>
      <c r="P20" s="329"/>
    </row>
    <row r="21" spans="1:16" ht="12.75" thickTop="1" x14ac:dyDescent="0.25">
      <c r="A21" s="27"/>
      <c r="B21" s="28" t="s">
        <v>20</v>
      </c>
      <c r="C21" s="29">
        <f t="shared" ref="C21:C84" si="4">F21+I21+L21+O21</f>
        <v>18821</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18821</v>
      </c>
      <c r="L21" s="31">
        <f t="shared" si="7"/>
        <v>18821</v>
      </c>
      <c r="M21" s="29">
        <f>SUM(M22:M23)</f>
        <v>0</v>
      </c>
      <c r="N21" s="30">
        <f t="shared" ref="N21:O21" si="8">SUM(N22:N23)</f>
        <v>0</v>
      </c>
      <c r="O21" s="31">
        <f t="shared" si="8"/>
        <v>0</v>
      </c>
      <c r="P21" s="330"/>
    </row>
    <row r="22" spans="1:16" x14ac:dyDescent="0.25">
      <c r="A22" s="32"/>
      <c r="B22" s="33" t="s">
        <v>21</v>
      </c>
      <c r="C22" s="34">
        <f t="shared" si="4"/>
        <v>2136</v>
      </c>
      <c r="D22" s="208"/>
      <c r="E22" s="401"/>
      <c r="F22" s="402">
        <f>D22+E22</f>
        <v>0</v>
      </c>
      <c r="G22" s="208"/>
      <c r="H22" s="243"/>
      <c r="I22" s="347">
        <f>G22+H22</f>
        <v>0</v>
      </c>
      <c r="J22" s="243"/>
      <c r="K22" s="35">
        <v>2136</v>
      </c>
      <c r="L22" s="347">
        <f>J22+K22</f>
        <v>2136</v>
      </c>
      <c r="M22" s="310"/>
      <c r="N22" s="35"/>
      <c r="O22" s="347">
        <f>M22+N22</f>
        <v>0</v>
      </c>
      <c r="P22" s="36"/>
    </row>
    <row r="23" spans="1:16" x14ac:dyDescent="0.25">
      <c r="A23" s="37"/>
      <c r="B23" s="38" t="s">
        <v>22</v>
      </c>
      <c r="C23" s="39">
        <f t="shared" si="4"/>
        <v>16685</v>
      </c>
      <c r="D23" s="209"/>
      <c r="E23" s="403"/>
      <c r="F23" s="404">
        <f>D23+E23</f>
        <v>0</v>
      </c>
      <c r="G23" s="209"/>
      <c r="H23" s="244"/>
      <c r="I23" s="303">
        <f>G23+H23</f>
        <v>0</v>
      </c>
      <c r="J23" s="244"/>
      <c r="K23" s="40">
        <v>16685</v>
      </c>
      <c r="L23" s="303">
        <f>J23+K23</f>
        <v>16685</v>
      </c>
      <c r="M23" s="358"/>
      <c r="N23" s="40"/>
      <c r="O23" s="303">
        <f>M23+N23</f>
        <v>0</v>
      </c>
      <c r="P23" s="381"/>
    </row>
    <row r="24" spans="1:16" s="21" customFormat="1" ht="24.75" thickBot="1" x14ac:dyDescent="0.3">
      <c r="A24" s="41">
        <v>19300</v>
      </c>
      <c r="B24" s="41" t="s">
        <v>304</v>
      </c>
      <c r="C24" s="42">
        <f>F24+I24</f>
        <v>52640</v>
      </c>
      <c r="D24" s="210">
        <f>D51</f>
        <v>52640</v>
      </c>
      <c r="E24" s="405"/>
      <c r="F24" s="406">
        <f>D24+E24</f>
        <v>52640</v>
      </c>
      <c r="G24" s="210"/>
      <c r="H24" s="245"/>
      <c r="I24" s="348">
        <f>G24+H24</f>
        <v>0</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65962</v>
      </c>
      <c r="D26" s="212" t="s">
        <v>23</v>
      </c>
      <c r="E26" s="409" t="s">
        <v>23</v>
      </c>
      <c r="F26" s="410" t="s">
        <v>23</v>
      </c>
      <c r="G26" s="212" t="s">
        <v>23</v>
      </c>
      <c r="H26" s="246" t="s">
        <v>23</v>
      </c>
      <c r="I26" s="49" t="s">
        <v>23</v>
      </c>
      <c r="J26" s="106">
        <f>SUM(J27,J31,J33,J36)</f>
        <v>65962</v>
      </c>
      <c r="K26" s="50">
        <f t="shared" ref="K26:L26" si="9">SUM(K27,K31,K33,K36)</f>
        <v>0</v>
      </c>
      <c r="L26" s="117">
        <f t="shared" si="9"/>
        <v>65962</v>
      </c>
      <c r="M26" s="312" t="s">
        <v>23</v>
      </c>
      <c r="N26" s="48" t="s">
        <v>23</v>
      </c>
      <c r="O26" s="49" t="s">
        <v>23</v>
      </c>
      <c r="P26" s="332"/>
    </row>
    <row r="27" spans="1:16"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x14ac:dyDescent="0.25">
      <c r="A33" s="51">
        <v>21380</v>
      </c>
      <c r="B33" s="45" t="s">
        <v>31</v>
      </c>
      <c r="C33" s="46">
        <f t="shared" si="10"/>
        <v>50052</v>
      </c>
      <c r="D33" s="212" t="s">
        <v>23</v>
      </c>
      <c r="E33" s="409" t="s">
        <v>23</v>
      </c>
      <c r="F33" s="410" t="s">
        <v>23</v>
      </c>
      <c r="G33" s="212" t="s">
        <v>23</v>
      </c>
      <c r="H33" s="246" t="s">
        <v>23</v>
      </c>
      <c r="I33" s="49" t="s">
        <v>23</v>
      </c>
      <c r="J33" s="106">
        <f>SUM(J34:J35)</f>
        <v>50052</v>
      </c>
      <c r="K33" s="50">
        <f t="shared" ref="K33:L33" si="13">SUM(K34:K35)</f>
        <v>0</v>
      </c>
      <c r="L33" s="117">
        <f t="shared" si="13"/>
        <v>50052</v>
      </c>
      <c r="M33" s="312" t="s">
        <v>23</v>
      </c>
      <c r="N33" s="48" t="s">
        <v>23</v>
      </c>
      <c r="O33" s="49" t="s">
        <v>23</v>
      </c>
      <c r="P33" s="332"/>
    </row>
    <row r="34" spans="1:16" x14ac:dyDescent="0.25">
      <c r="A34" s="33">
        <v>21381</v>
      </c>
      <c r="B34" s="52" t="s">
        <v>306</v>
      </c>
      <c r="C34" s="53">
        <f t="shared" si="10"/>
        <v>45552</v>
      </c>
      <c r="D34" s="213" t="s">
        <v>23</v>
      </c>
      <c r="E34" s="411" t="s">
        <v>23</v>
      </c>
      <c r="F34" s="412" t="s">
        <v>23</v>
      </c>
      <c r="G34" s="213" t="s">
        <v>23</v>
      </c>
      <c r="H34" s="247" t="s">
        <v>23</v>
      </c>
      <c r="I34" s="56" t="s">
        <v>23</v>
      </c>
      <c r="J34" s="256">
        <v>45552</v>
      </c>
      <c r="K34" s="55"/>
      <c r="L34" s="347">
        <f>J34+K34</f>
        <v>45552</v>
      </c>
      <c r="M34" s="313" t="s">
        <v>23</v>
      </c>
      <c r="N34" s="54" t="s">
        <v>23</v>
      </c>
      <c r="O34" s="56" t="s">
        <v>23</v>
      </c>
      <c r="P34" s="333"/>
    </row>
    <row r="35" spans="1:16" ht="24" x14ac:dyDescent="0.25">
      <c r="A35" s="38">
        <v>21383</v>
      </c>
      <c r="B35" s="57" t="s">
        <v>32</v>
      </c>
      <c r="C35" s="58">
        <f t="shared" si="10"/>
        <v>4500</v>
      </c>
      <c r="D35" s="214" t="s">
        <v>23</v>
      </c>
      <c r="E35" s="413" t="s">
        <v>23</v>
      </c>
      <c r="F35" s="414" t="s">
        <v>23</v>
      </c>
      <c r="G35" s="214" t="s">
        <v>23</v>
      </c>
      <c r="H35" s="248" t="s">
        <v>23</v>
      </c>
      <c r="I35" s="61" t="s">
        <v>23</v>
      </c>
      <c r="J35" s="257">
        <v>4500</v>
      </c>
      <c r="K35" s="60"/>
      <c r="L35" s="303">
        <f>J35+K35</f>
        <v>4500</v>
      </c>
      <c r="M35" s="314" t="s">
        <v>23</v>
      </c>
      <c r="N35" s="59" t="s">
        <v>23</v>
      </c>
      <c r="O35" s="61" t="s">
        <v>23</v>
      </c>
      <c r="P35" s="334"/>
    </row>
    <row r="36" spans="1:16" s="21" customFormat="1" ht="25.5" customHeight="1" x14ac:dyDescent="0.25">
      <c r="A36" s="51">
        <v>21390</v>
      </c>
      <c r="B36" s="45" t="s">
        <v>307</v>
      </c>
      <c r="C36" s="46">
        <f t="shared" si="10"/>
        <v>15910</v>
      </c>
      <c r="D36" s="212" t="s">
        <v>23</v>
      </c>
      <c r="E36" s="409" t="s">
        <v>23</v>
      </c>
      <c r="F36" s="410" t="s">
        <v>23</v>
      </c>
      <c r="G36" s="212" t="s">
        <v>23</v>
      </c>
      <c r="H36" s="246" t="s">
        <v>23</v>
      </c>
      <c r="I36" s="49" t="s">
        <v>23</v>
      </c>
      <c r="J36" s="106">
        <f>SUM(J37:J40)</f>
        <v>15910</v>
      </c>
      <c r="K36" s="50">
        <f t="shared" ref="K36:L36" si="14">SUM(K37:K40)</f>
        <v>0</v>
      </c>
      <c r="L36" s="117">
        <f t="shared" si="14"/>
        <v>15910</v>
      </c>
      <c r="M36" s="312" t="s">
        <v>23</v>
      </c>
      <c r="N36" s="48" t="s">
        <v>23</v>
      </c>
      <c r="O36" s="49" t="s">
        <v>23</v>
      </c>
      <c r="P36" s="33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idden="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x14ac:dyDescent="0.25">
      <c r="A40" s="184">
        <v>21399</v>
      </c>
      <c r="B40" s="162" t="s">
        <v>36</v>
      </c>
      <c r="C40" s="163">
        <f t="shared" si="10"/>
        <v>15910</v>
      </c>
      <c r="D40" s="216" t="s">
        <v>23</v>
      </c>
      <c r="E40" s="417" t="s">
        <v>23</v>
      </c>
      <c r="F40" s="418" t="s">
        <v>23</v>
      </c>
      <c r="G40" s="216" t="s">
        <v>23</v>
      </c>
      <c r="H40" s="250" t="s">
        <v>23</v>
      </c>
      <c r="I40" s="186" t="s">
        <v>23</v>
      </c>
      <c r="J40" s="287">
        <v>15910</v>
      </c>
      <c r="K40" s="185"/>
      <c r="L40" s="419">
        <f>J40+K40</f>
        <v>15910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hidden="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 hidden="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137423</v>
      </c>
      <c r="D50" s="219">
        <f>SUM(D51,D283)</f>
        <v>52640</v>
      </c>
      <c r="E50" s="433">
        <f t="shared" ref="E50:F50" si="19">SUM(E51,E283)</f>
        <v>0</v>
      </c>
      <c r="F50" s="434">
        <f t="shared" si="19"/>
        <v>52640</v>
      </c>
      <c r="G50" s="219">
        <f>SUM(G51,G283)</f>
        <v>0</v>
      </c>
      <c r="H50" s="252">
        <f t="shared" ref="H50:I50" si="20">SUM(H51,H283)</f>
        <v>0</v>
      </c>
      <c r="I50" s="91">
        <f t="shared" si="20"/>
        <v>0</v>
      </c>
      <c r="J50" s="252">
        <f>SUM(J51,J283)</f>
        <v>65962</v>
      </c>
      <c r="K50" s="90">
        <f t="shared" ref="K50:L50" si="21">SUM(K51,K283)</f>
        <v>18821</v>
      </c>
      <c r="L50" s="91">
        <f t="shared" si="21"/>
        <v>84783</v>
      </c>
      <c r="M50" s="89">
        <f>SUM(M51,M283)</f>
        <v>0</v>
      </c>
      <c r="N50" s="90">
        <f t="shared" ref="N50:O50" si="22">SUM(N51,N283)</f>
        <v>0</v>
      </c>
      <c r="O50" s="91">
        <f t="shared" si="22"/>
        <v>0</v>
      </c>
      <c r="P50" s="340"/>
    </row>
    <row r="51" spans="1:16" s="21" customFormat="1" ht="36.75" thickTop="1" x14ac:dyDescent="0.25">
      <c r="A51" s="92"/>
      <c r="B51" s="93" t="s">
        <v>45</v>
      </c>
      <c r="C51" s="94">
        <f t="shared" si="4"/>
        <v>127190</v>
      </c>
      <c r="D51" s="220">
        <f>SUM(D52,D194)</f>
        <v>52640</v>
      </c>
      <c r="E51" s="435">
        <f t="shared" ref="E51:F51" si="23">SUM(E52,E194)</f>
        <v>0</v>
      </c>
      <c r="F51" s="436">
        <f t="shared" si="23"/>
        <v>52640</v>
      </c>
      <c r="G51" s="220">
        <f>SUM(G52,G194)</f>
        <v>0</v>
      </c>
      <c r="H51" s="253">
        <f t="shared" ref="H51:I51" si="24">SUM(H52,H194)</f>
        <v>0</v>
      </c>
      <c r="I51" s="96">
        <f t="shared" si="24"/>
        <v>0</v>
      </c>
      <c r="J51" s="253">
        <f>SUM(J52,J194)</f>
        <v>65962</v>
      </c>
      <c r="K51" s="95">
        <f t="shared" ref="K51:L51" si="25">SUM(K52,K194)</f>
        <v>8588</v>
      </c>
      <c r="L51" s="96">
        <f t="shared" si="25"/>
        <v>74550</v>
      </c>
      <c r="M51" s="94">
        <f>SUM(M52,M194)</f>
        <v>0</v>
      </c>
      <c r="N51" s="95">
        <f t="shared" ref="N51:O51" si="26">SUM(N52,N194)</f>
        <v>0</v>
      </c>
      <c r="O51" s="96">
        <f t="shared" si="26"/>
        <v>0</v>
      </c>
      <c r="P51" s="341"/>
    </row>
    <row r="52" spans="1:16" s="21" customFormat="1" ht="24" x14ac:dyDescent="0.25">
      <c r="A52" s="97"/>
      <c r="B52" s="16" t="s">
        <v>46</v>
      </c>
      <c r="C52" s="98">
        <f t="shared" si="4"/>
        <v>117535</v>
      </c>
      <c r="D52" s="221">
        <f>SUM(D53,D75,D173,D187)</f>
        <v>52640</v>
      </c>
      <c r="E52" s="437">
        <f t="shared" ref="E52:F52" si="27">SUM(E53,E75,E173,E187)</f>
        <v>0</v>
      </c>
      <c r="F52" s="438">
        <f t="shared" si="27"/>
        <v>52640</v>
      </c>
      <c r="G52" s="221">
        <f>SUM(G53,G75,G173,G187)</f>
        <v>0</v>
      </c>
      <c r="H52" s="254">
        <f t="shared" ref="H52:I52" si="28">SUM(H53,H75,H173,H187)</f>
        <v>0</v>
      </c>
      <c r="I52" s="100">
        <f t="shared" si="28"/>
        <v>0</v>
      </c>
      <c r="J52" s="254">
        <f>SUM(J53,J75,J173,J187)</f>
        <v>59427</v>
      </c>
      <c r="K52" s="99">
        <f t="shared" ref="K52:L52" si="29">SUM(K53,K75,K173,K187)</f>
        <v>5468</v>
      </c>
      <c r="L52" s="100">
        <f t="shared" si="29"/>
        <v>64895</v>
      </c>
      <c r="M52" s="98">
        <f>SUM(M53,M75,M173,M187)</f>
        <v>0</v>
      </c>
      <c r="N52" s="99">
        <f t="shared" ref="N52:O52" si="30">SUM(N53,N75,N173,N187)</f>
        <v>0</v>
      </c>
      <c r="O52" s="100">
        <f t="shared" si="30"/>
        <v>0</v>
      </c>
      <c r="P52" s="342"/>
    </row>
    <row r="53" spans="1:16" s="21" customFormat="1" hidden="1" x14ac:dyDescent="0.25">
      <c r="A53" s="101">
        <v>1000</v>
      </c>
      <c r="B53" s="101" t="s">
        <v>47</v>
      </c>
      <c r="C53" s="102">
        <f t="shared" si="4"/>
        <v>0</v>
      </c>
      <c r="D53" s="222">
        <f>SUM(D54,D67)</f>
        <v>0</v>
      </c>
      <c r="E53" s="439">
        <f t="shared" ref="E53:F53" si="31">SUM(E54,E67)</f>
        <v>0</v>
      </c>
      <c r="F53" s="440">
        <f t="shared" si="31"/>
        <v>0</v>
      </c>
      <c r="G53" s="222">
        <f>SUM(G54,G67)</f>
        <v>0</v>
      </c>
      <c r="H53" s="255">
        <f t="shared" ref="H53:I53" si="32">SUM(H54,H67)</f>
        <v>0</v>
      </c>
      <c r="I53" s="104">
        <f t="shared" si="32"/>
        <v>0</v>
      </c>
      <c r="J53" s="255">
        <f>SUM(J54,J67)</f>
        <v>0</v>
      </c>
      <c r="K53" s="103">
        <f t="shared" ref="K53:L53" si="33">SUM(K54,K67)</f>
        <v>0</v>
      </c>
      <c r="L53" s="104">
        <f t="shared" si="33"/>
        <v>0</v>
      </c>
      <c r="M53" s="102">
        <f>SUM(M54,M67)</f>
        <v>0</v>
      </c>
      <c r="N53" s="103">
        <f t="shared" ref="N53:O53" si="34">SUM(N54,N67)</f>
        <v>0</v>
      </c>
      <c r="O53" s="104">
        <f t="shared" si="34"/>
        <v>0</v>
      </c>
      <c r="P53" s="343"/>
    </row>
    <row r="54" spans="1:16" hidden="1" x14ac:dyDescent="0.25">
      <c r="A54" s="45">
        <v>1100</v>
      </c>
      <c r="B54" s="105" t="s">
        <v>48</v>
      </c>
      <c r="C54" s="46">
        <f t="shared" si="4"/>
        <v>0</v>
      </c>
      <c r="D54" s="223">
        <f>SUM(D55,D58,D66)</f>
        <v>0</v>
      </c>
      <c r="E54" s="441">
        <f t="shared" ref="E54:F54" si="35">SUM(E55,E58,E66)</f>
        <v>0</v>
      </c>
      <c r="F54" s="408">
        <f t="shared" si="35"/>
        <v>0</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5">
      <c r="A57" s="38">
        <v>1119</v>
      </c>
      <c r="B57" s="57" t="s">
        <v>51</v>
      </c>
      <c r="C57" s="58">
        <f t="shared" si="4"/>
        <v>0</v>
      </c>
      <c r="D57" s="225"/>
      <c r="E57" s="446"/>
      <c r="F57" s="404">
        <f t="shared" si="43"/>
        <v>0</v>
      </c>
      <c r="G57" s="225"/>
      <c r="H57" s="257"/>
      <c r="I57" s="114">
        <f t="shared" si="44"/>
        <v>0</v>
      </c>
      <c r="J57" s="257"/>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c r="E60" s="446"/>
      <c r="F60" s="404">
        <f t="shared" si="50"/>
        <v>0</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111"/>
    </row>
    <row r="63" spans="1:16" hidden="1" x14ac:dyDescent="0.25">
      <c r="A63" s="38">
        <v>1147</v>
      </c>
      <c r="B63" s="57" t="s">
        <v>56</v>
      </c>
      <c r="C63" s="58">
        <f t="shared" si="4"/>
        <v>0</v>
      </c>
      <c r="D63" s="225"/>
      <c r="E63" s="446"/>
      <c r="F63" s="404">
        <f t="shared" si="50"/>
        <v>0</v>
      </c>
      <c r="G63" s="225"/>
      <c r="H63" s="257"/>
      <c r="I63" s="114">
        <f t="shared" si="51"/>
        <v>0</v>
      </c>
      <c r="J63" s="257"/>
      <c r="K63" s="60"/>
      <c r="L63" s="114">
        <f t="shared" si="52"/>
        <v>0</v>
      </c>
      <c r="M63" s="320"/>
      <c r="N63" s="60"/>
      <c r="O63" s="114">
        <f t="shared" si="53"/>
        <v>0</v>
      </c>
      <c r="P63" s="111"/>
    </row>
    <row r="64" spans="1:16" hidden="1" x14ac:dyDescent="0.25">
      <c r="A64" s="38">
        <v>1148</v>
      </c>
      <c r="B64" s="57" t="s">
        <v>57</v>
      </c>
      <c r="C64" s="58">
        <f t="shared" si="4"/>
        <v>0</v>
      </c>
      <c r="D64" s="225"/>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5">
      <c r="A65" s="38">
        <v>1149</v>
      </c>
      <c r="B65" s="57" t="s">
        <v>58</v>
      </c>
      <c r="C65" s="58">
        <f>F65+I65+L65+O65</f>
        <v>0</v>
      </c>
      <c r="D65" s="225"/>
      <c r="E65" s="446"/>
      <c r="F65" s="404">
        <f t="shared" si="50"/>
        <v>0</v>
      </c>
      <c r="G65" s="225"/>
      <c r="H65" s="257"/>
      <c r="I65" s="114">
        <f t="shared" si="51"/>
        <v>0</v>
      </c>
      <c r="J65" s="257"/>
      <c r="K65" s="60"/>
      <c r="L65" s="114">
        <f t="shared" si="52"/>
        <v>0</v>
      </c>
      <c r="M65" s="320"/>
      <c r="N65" s="60"/>
      <c r="O65" s="114">
        <f t="shared" si="53"/>
        <v>0</v>
      </c>
      <c r="P65" s="111"/>
    </row>
    <row r="66" spans="1:16" ht="36" hidden="1" x14ac:dyDescent="0.25">
      <c r="A66" s="107">
        <v>1150</v>
      </c>
      <c r="B66" s="78" t="s">
        <v>59</v>
      </c>
      <c r="C66" s="84">
        <f>F66+I66+L66+O66</f>
        <v>0</v>
      </c>
      <c r="D66" s="227"/>
      <c r="E66" s="448"/>
      <c r="F66" s="443">
        <f t="shared" si="50"/>
        <v>0</v>
      </c>
      <c r="G66" s="227"/>
      <c r="H66" s="258"/>
      <c r="I66" s="109">
        <f t="shared" si="51"/>
        <v>0</v>
      </c>
      <c r="J66" s="258"/>
      <c r="K66" s="115"/>
      <c r="L66" s="109">
        <f t="shared" si="52"/>
        <v>0</v>
      </c>
      <c r="M66" s="321"/>
      <c r="N66" s="115"/>
      <c r="O66" s="109">
        <f t="shared" si="53"/>
        <v>0</v>
      </c>
      <c r="P66" s="116"/>
    </row>
    <row r="67" spans="1:16" ht="24" hidden="1" x14ac:dyDescent="0.25">
      <c r="A67" s="45">
        <v>1200</v>
      </c>
      <c r="B67" s="105" t="s">
        <v>296</v>
      </c>
      <c r="C67" s="46">
        <f t="shared" si="4"/>
        <v>0</v>
      </c>
      <c r="D67" s="223">
        <f>SUM(D68:D69)</f>
        <v>0</v>
      </c>
      <c r="E67" s="441">
        <f t="shared" ref="E67:F67" si="54">SUM(E68:E69)</f>
        <v>0</v>
      </c>
      <c r="F67" s="408">
        <f t="shared" si="54"/>
        <v>0</v>
      </c>
      <c r="G67" s="223">
        <f>SUM(G68:G69)</f>
        <v>0</v>
      </c>
      <c r="H67" s="106">
        <f t="shared" ref="H67:I67" si="55">SUM(H68:H69)</f>
        <v>0</v>
      </c>
      <c r="I67" s="117">
        <f t="shared" si="55"/>
        <v>0</v>
      </c>
      <c r="J67" s="106">
        <f>SUM(J68:J69)</f>
        <v>0</v>
      </c>
      <c r="K67" s="50">
        <f t="shared" ref="K67:L67" si="56">SUM(K68:K69)</f>
        <v>0</v>
      </c>
      <c r="L67" s="117">
        <f t="shared" si="56"/>
        <v>0</v>
      </c>
      <c r="M67" s="46">
        <f>SUM(M68:M69)</f>
        <v>0</v>
      </c>
      <c r="N67" s="50">
        <f t="shared" ref="N67:O67" si="57">SUM(N68:N69)</f>
        <v>0</v>
      </c>
      <c r="O67" s="117">
        <f t="shared" si="57"/>
        <v>0</v>
      </c>
      <c r="P67" s="122"/>
    </row>
    <row r="68" spans="1:16" ht="24" hidden="1" x14ac:dyDescent="0.25">
      <c r="A68" s="736">
        <v>1210</v>
      </c>
      <c r="B68" s="52" t="s">
        <v>60</v>
      </c>
      <c r="C68" s="53">
        <f t="shared" si="4"/>
        <v>0</v>
      </c>
      <c r="D68" s="224"/>
      <c r="E68" s="444"/>
      <c r="F68" s="445">
        <f>D68+E68</f>
        <v>0</v>
      </c>
      <c r="G68" s="224"/>
      <c r="H68" s="256"/>
      <c r="I68" s="119">
        <f>G68+H68</f>
        <v>0</v>
      </c>
      <c r="J68" s="256"/>
      <c r="K68" s="55"/>
      <c r="L68" s="119">
        <f>J68+K68</f>
        <v>0</v>
      </c>
      <c r="M68" s="319"/>
      <c r="N68" s="55"/>
      <c r="O68" s="119">
        <f>M68+N68</f>
        <v>0</v>
      </c>
      <c r="P68" s="110"/>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111"/>
    </row>
    <row r="73" spans="1:16" ht="36" hidden="1" x14ac:dyDescent="0.25">
      <c r="A73" s="38">
        <v>1227</v>
      </c>
      <c r="B73" s="57" t="s">
        <v>64</v>
      </c>
      <c r="C73" s="58">
        <f t="shared" si="4"/>
        <v>0</v>
      </c>
      <c r="D73" s="225"/>
      <c r="E73" s="446"/>
      <c r="F73" s="404">
        <f t="shared" si="62"/>
        <v>0</v>
      </c>
      <c r="G73" s="225"/>
      <c r="H73" s="257"/>
      <c r="I73" s="114">
        <f t="shared" si="63"/>
        <v>0</v>
      </c>
      <c r="J73" s="257"/>
      <c r="K73" s="60"/>
      <c r="L73" s="114">
        <f t="shared" si="64"/>
        <v>0</v>
      </c>
      <c r="M73" s="320"/>
      <c r="N73" s="60"/>
      <c r="O73" s="114">
        <f t="shared" si="65"/>
        <v>0</v>
      </c>
      <c r="P73" s="111"/>
    </row>
    <row r="74" spans="1:16" ht="48" hidden="1" x14ac:dyDescent="0.25">
      <c r="A74" s="38">
        <v>1228</v>
      </c>
      <c r="B74" s="57" t="s">
        <v>298</v>
      </c>
      <c r="C74" s="58">
        <f t="shared" si="4"/>
        <v>0</v>
      </c>
      <c r="D74" s="225"/>
      <c r="E74" s="446"/>
      <c r="F74" s="404">
        <f t="shared" si="62"/>
        <v>0</v>
      </c>
      <c r="G74" s="225"/>
      <c r="H74" s="257"/>
      <c r="I74" s="114">
        <f t="shared" si="63"/>
        <v>0</v>
      </c>
      <c r="J74" s="257"/>
      <c r="K74" s="60"/>
      <c r="L74" s="114">
        <f t="shared" si="64"/>
        <v>0</v>
      </c>
      <c r="M74" s="320"/>
      <c r="N74" s="60"/>
      <c r="O74" s="114">
        <f t="shared" si="65"/>
        <v>0</v>
      </c>
      <c r="P74" s="111"/>
    </row>
    <row r="75" spans="1:16" x14ac:dyDescent="0.25">
      <c r="A75" s="101">
        <v>2000</v>
      </c>
      <c r="B75" s="101" t="s">
        <v>65</v>
      </c>
      <c r="C75" s="102">
        <f t="shared" si="4"/>
        <v>117535</v>
      </c>
      <c r="D75" s="222">
        <f>SUM(D76,D83,D130,D164,D165,D172)</f>
        <v>52640</v>
      </c>
      <c r="E75" s="439">
        <f t="shared" ref="E75:F75" si="66">SUM(E76,E83,E130,E164,E165,E172)</f>
        <v>0</v>
      </c>
      <c r="F75" s="440">
        <f t="shared" si="66"/>
        <v>52640</v>
      </c>
      <c r="G75" s="222">
        <f>SUM(G76,G83,G130,G164,G165,G172)</f>
        <v>0</v>
      </c>
      <c r="H75" s="255">
        <f t="shared" ref="H75:I75" si="67">SUM(H76,H83,H130,H164,H165,H172)</f>
        <v>0</v>
      </c>
      <c r="I75" s="104">
        <f t="shared" si="67"/>
        <v>0</v>
      </c>
      <c r="J75" s="255">
        <f>SUM(J76,J83,J130,J164,J165,J172)</f>
        <v>59427</v>
      </c>
      <c r="K75" s="103">
        <f t="shared" ref="K75:L75" si="68">SUM(K76,K83,K130,K164,K165,K172)</f>
        <v>5468</v>
      </c>
      <c r="L75" s="104">
        <f t="shared" si="68"/>
        <v>64895</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104654</v>
      </c>
      <c r="D83" s="223">
        <f>SUM(D84,D89,D95,D103,D112,D116,D122,D128)</f>
        <v>52640</v>
      </c>
      <c r="E83" s="441">
        <f t="shared" ref="E83:F83" si="90">SUM(E84,E89,E95,E103,E112,E116,E122,E128)</f>
        <v>0</v>
      </c>
      <c r="F83" s="408">
        <f t="shared" si="90"/>
        <v>52640</v>
      </c>
      <c r="G83" s="223">
        <f>SUM(G84,G89,G95,G103,G112,G116,G122,G128)</f>
        <v>0</v>
      </c>
      <c r="H83" s="106">
        <f t="shared" ref="H83:I83" si="91">SUM(H84,H89,H95,H103,H112,H116,H122,H128)</f>
        <v>0</v>
      </c>
      <c r="I83" s="117">
        <f t="shared" si="91"/>
        <v>0</v>
      </c>
      <c r="J83" s="106">
        <f>SUM(J84,J89,J95,J103,J112,J116,J122,J128)</f>
        <v>52014</v>
      </c>
      <c r="K83" s="50">
        <f t="shared" ref="K83:L83" si="92">SUM(K84,K89,K95,K103,K112,K116,K122,K128)</f>
        <v>0</v>
      </c>
      <c r="L83" s="117">
        <f t="shared" si="92"/>
        <v>52014</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hidden="1" x14ac:dyDescent="0.25">
      <c r="A86" s="38">
        <v>2212</v>
      </c>
      <c r="B86" s="57" t="s">
        <v>74</v>
      </c>
      <c r="C86" s="58">
        <f t="shared" si="98"/>
        <v>0</v>
      </c>
      <c r="D86" s="225"/>
      <c r="E86" s="446"/>
      <c r="F86" s="404">
        <f t="shared" si="99"/>
        <v>0</v>
      </c>
      <c r="G86" s="225"/>
      <c r="H86" s="257"/>
      <c r="I86" s="114">
        <f t="shared" si="100"/>
        <v>0</v>
      </c>
      <c r="J86" s="257"/>
      <c r="K86" s="60"/>
      <c r="L86" s="114">
        <f t="shared" si="101"/>
        <v>0</v>
      </c>
      <c r="M86" s="320"/>
      <c r="N86" s="60"/>
      <c r="O86" s="114">
        <f t="shared" si="102"/>
        <v>0</v>
      </c>
      <c r="P86" s="111"/>
    </row>
    <row r="87" spans="1:16" ht="24" hidden="1" x14ac:dyDescent="0.25">
      <c r="A87" s="38">
        <v>2214</v>
      </c>
      <c r="B87" s="57" t="s">
        <v>75</v>
      </c>
      <c r="C87" s="58">
        <f t="shared" si="98"/>
        <v>0</v>
      </c>
      <c r="D87" s="225"/>
      <c r="E87" s="446"/>
      <c r="F87" s="404">
        <f t="shared" si="99"/>
        <v>0</v>
      </c>
      <c r="G87" s="225"/>
      <c r="H87" s="257"/>
      <c r="I87" s="114">
        <f t="shared" si="100"/>
        <v>0</v>
      </c>
      <c r="J87" s="257"/>
      <c r="K87" s="60"/>
      <c r="L87" s="114">
        <f t="shared" si="101"/>
        <v>0</v>
      </c>
      <c r="M87" s="320"/>
      <c r="N87" s="60"/>
      <c r="O87" s="114">
        <f t="shared" si="102"/>
        <v>0</v>
      </c>
      <c r="P87" s="111"/>
    </row>
    <row r="88" spans="1:16" hidden="1" x14ac:dyDescent="0.25">
      <c r="A88" s="38">
        <v>2219</v>
      </c>
      <c r="B88" s="57" t="s">
        <v>76</v>
      </c>
      <c r="C88" s="58">
        <f t="shared" si="98"/>
        <v>0</v>
      </c>
      <c r="D88" s="225"/>
      <c r="E88" s="446"/>
      <c r="F88" s="404">
        <f t="shared" si="99"/>
        <v>0</v>
      </c>
      <c r="G88" s="225"/>
      <c r="H88" s="257"/>
      <c r="I88" s="114">
        <f t="shared" si="100"/>
        <v>0</v>
      </c>
      <c r="J88" s="257"/>
      <c r="K88" s="60"/>
      <c r="L88" s="114">
        <f t="shared" si="101"/>
        <v>0</v>
      </c>
      <c r="M88" s="320"/>
      <c r="N88" s="60"/>
      <c r="O88" s="114">
        <f t="shared" si="102"/>
        <v>0</v>
      </c>
      <c r="P88" s="111"/>
    </row>
    <row r="89" spans="1:16" ht="24" x14ac:dyDescent="0.25">
      <c r="A89" s="112">
        <v>2220</v>
      </c>
      <c r="B89" s="57" t="s">
        <v>77</v>
      </c>
      <c r="C89" s="58">
        <f t="shared" si="98"/>
        <v>79537</v>
      </c>
      <c r="D89" s="226">
        <f>SUM(D90:D94)</f>
        <v>34836</v>
      </c>
      <c r="E89" s="447">
        <f t="shared" ref="E89:F89" si="103">SUM(E90:E94)</f>
        <v>0</v>
      </c>
      <c r="F89" s="404">
        <f t="shared" si="103"/>
        <v>34836</v>
      </c>
      <c r="G89" s="226">
        <f>SUM(G90:G94)</f>
        <v>0</v>
      </c>
      <c r="H89" s="120">
        <f t="shared" ref="H89:I89" si="104">SUM(H90:H94)</f>
        <v>0</v>
      </c>
      <c r="I89" s="114">
        <f t="shared" si="104"/>
        <v>0</v>
      </c>
      <c r="J89" s="120">
        <f>SUM(J90:J94)</f>
        <v>44701</v>
      </c>
      <c r="K89" s="113">
        <f t="shared" ref="K89:L89" si="105">SUM(K90:K94)</f>
        <v>0</v>
      </c>
      <c r="L89" s="114">
        <f t="shared" si="105"/>
        <v>44701</v>
      </c>
      <c r="M89" s="58">
        <f>SUM(M90:M94)</f>
        <v>0</v>
      </c>
      <c r="N89" s="113">
        <f t="shared" ref="N89:O89" si="106">SUM(N90:N94)</f>
        <v>0</v>
      </c>
      <c r="O89" s="114">
        <f t="shared" si="106"/>
        <v>0</v>
      </c>
      <c r="P89" s="111"/>
    </row>
    <row r="90" spans="1:16" ht="24" x14ac:dyDescent="0.25">
      <c r="A90" s="38">
        <v>2221</v>
      </c>
      <c r="B90" s="57" t="s">
        <v>289</v>
      </c>
      <c r="C90" s="58">
        <f t="shared" si="98"/>
        <v>7568</v>
      </c>
      <c r="D90" s="225">
        <v>2736</v>
      </c>
      <c r="E90" s="446"/>
      <c r="F90" s="404">
        <f t="shared" ref="F90:F94" si="107">D90+E90</f>
        <v>2736</v>
      </c>
      <c r="G90" s="225"/>
      <c r="H90" s="257"/>
      <c r="I90" s="114">
        <f t="shared" ref="I90:I94" si="108">G90+H90</f>
        <v>0</v>
      </c>
      <c r="J90" s="257">
        <v>4832</v>
      </c>
      <c r="K90" s="60"/>
      <c r="L90" s="114">
        <f t="shared" ref="L90:L94" si="109">J90+K90</f>
        <v>4832</v>
      </c>
      <c r="M90" s="320"/>
      <c r="N90" s="60"/>
      <c r="O90" s="114">
        <f t="shared" ref="O90:O94" si="110">M90+N90</f>
        <v>0</v>
      </c>
      <c r="P90" s="111"/>
    </row>
    <row r="91" spans="1:16" x14ac:dyDescent="0.25">
      <c r="A91" s="38">
        <v>2222</v>
      </c>
      <c r="B91" s="57" t="s">
        <v>78</v>
      </c>
      <c r="C91" s="58">
        <f t="shared" si="98"/>
        <v>5178</v>
      </c>
      <c r="D91" s="225"/>
      <c r="E91" s="446"/>
      <c r="F91" s="404">
        <f t="shared" si="107"/>
        <v>0</v>
      </c>
      <c r="G91" s="225"/>
      <c r="H91" s="257"/>
      <c r="I91" s="114">
        <f t="shared" si="108"/>
        <v>0</v>
      </c>
      <c r="J91" s="257">
        <v>5178</v>
      </c>
      <c r="K91" s="60"/>
      <c r="L91" s="114">
        <f t="shared" si="109"/>
        <v>5178</v>
      </c>
      <c r="M91" s="320"/>
      <c r="N91" s="60"/>
      <c r="O91" s="114">
        <f t="shared" si="110"/>
        <v>0</v>
      </c>
      <c r="P91" s="111"/>
    </row>
    <row r="92" spans="1:16" x14ac:dyDescent="0.25">
      <c r="A92" s="38">
        <v>2223</v>
      </c>
      <c r="B92" s="57" t="s">
        <v>79</v>
      </c>
      <c r="C92" s="58">
        <f t="shared" si="98"/>
        <v>66000</v>
      </c>
      <c r="D92" s="225">
        <v>32100</v>
      </c>
      <c r="E92" s="446"/>
      <c r="F92" s="404">
        <f t="shared" si="107"/>
        <v>32100</v>
      </c>
      <c r="G92" s="225"/>
      <c r="H92" s="257"/>
      <c r="I92" s="114">
        <f t="shared" si="108"/>
        <v>0</v>
      </c>
      <c r="J92" s="257">
        <v>33900</v>
      </c>
      <c r="K92" s="60"/>
      <c r="L92" s="114">
        <f t="shared" si="109"/>
        <v>33900</v>
      </c>
      <c r="M92" s="320"/>
      <c r="N92" s="60"/>
      <c r="O92" s="114">
        <f t="shared" si="110"/>
        <v>0</v>
      </c>
      <c r="P92" s="111"/>
    </row>
    <row r="93" spans="1:16" ht="48" x14ac:dyDescent="0.25">
      <c r="A93" s="38">
        <v>2224</v>
      </c>
      <c r="B93" s="57" t="s">
        <v>299</v>
      </c>
      <c r="C93" s="58">
        <f t="shared" si="98"/>
        <v>791</v>
      </c>
      <c r="D93" s="225"/>
      <c r="E93" s="446"/>
      <c r="F93" s="404">
        <f t="shared" si="107"/>
        <v>0</v>
      </c>
      <c r="G93" s="225"/>
      <c r="H93" s="257"/>
      <c r="I93" s="114">
        <f t="shared" si="108"/>
        <v>0</v>
      </c>
      <c r="J93" s="257">
        <v>791</v>
      </c>
      <c r="K93" s="60"/>
      <c r="L93" s="114">
        <f t="shared" si="109"/>
        <v>791</v>
      </c>
      <c r="M93" s="320"/>
      <c r="N93" s="60"/>
      <c r="O93" s="114">
        <f t="shared" si="110"/>
        <v>0</v>
      </c>
      <c r="P93" s="111"/>
    </row>
    <row r="94" spans="1:16"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111"/>
    </row>
    <row r="95" spans="1:16" ht="36" hidden="1" x14ac:dyDescent="0.25">
      <c r="A95" s="112">
        <v>2230</v>
      </c>
      <c r="B95" s="57" t="s">
        <v>81</v>
      </c>
      <c r="C95" s="58">
        <f t="shared" si="98"/>
        <v>0</v>
      </c>
      <c r="D95" s="226">
        <f>SUM(D96:D102)</f>
        <v>0</v>
      </c>
      <c r="E95" s="447">
        <f t="shared" ref="E95:F95" si="111">SUM(E96:E102)</f>
        <v>0</v>
      </c>
      <c r="F95" s="404">
        <f t="shared" si="111"/>
        <v>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c r="E101" s="446"/>
      <c r="F101" s="404">
        <f t="shared" si="115"/>
        <v>0</v>
      </c>
      <c r="G101" s="225"/>
      <c r="H101" s="257"/>
      <c r="I101" s="114">
        <f t="shared" si="116"/>
        <v>0</v>
      </c>
      <c r="J101" s="257"/>
      <c r="K101" s="60"/>
      <c r="L101" s="114">
        <f t="shared" si="117"/>
        <v>0</v>
      </c>
      <c r="M101" s="320"/>
      <c r="N101" s="60"/>
      <c r="O101" s="114">
        <f t="shared" si="118"/>
        <v>0</v>
      </c>
      <c r="P101" s="111"/>
    </row>
    <row r="102" spans="1:16" ht="24" hidden="1" x14ac:dyDescent="0.25">
      <c r="A102" s="38">
        <v>2239</v>
      </c>
      <c r="B102" s="57" t="s">
        <v>88</v>
      </c>
      <c r="C102" s="58">
        <f t="shared" si="98"/>
        <v>0</v>
      </c>
      <c r="D102" s="225"/>
      <c r="E102" s="446"/>
      <c r="F102" s="404">
        <f t="shared" si="115"/>
        <v>0</v>
      </c>
      <c r="G102" s="225"/>
      <c r="H102" s="257"/>
      <c r="I102" s="114">
        <f t="shared" si="116"/>
        <v>0</v>
      </c>
      <c r="J102" s="257"/>
      <c r="K102" s="60"/>
      <c r="L102" s="114">
        <f t="shared" si="117"/>
        <v>0</v>
      </c>
      <c r="M102" s="320"/>
      <c r="N102" s="60"/>
      <c r="O102" s="114">
        <f t="shared" si="118"/>
        <v>0</v>
      </c>
      <c r="P102" s="111"/>
    </row>
    <row r="103" spans="1:16" ht="36" x14ac:dyDescent="0.25">
      <c r="A103" s="112">
        <v>2240</v>
      </c>
      <c r="B103" s="57" t="s">
        <v>89</v>
      </c>
      <c r="C103" s="58">
        <f t="shared" si="98"/>
        <v>17456</v>
      </c>
      <c r="D103" s="226">
        <f>SUM(D104:D111)</f>
        <v>11516</v>
      </c>
      <c r="E103" s="447">
        <f t="shared" ref="E103:F103" si="119">SUM(E104:E111)</f>
        <v>0</v>
      </c>
      <c r="F103" s="404">
        <f t="shared" si="119"/>
        <v>11516</v>
      </c>
      <c r="G103" s="226">
        <f>SUM(G104:G111)</f>
        <v>0</v>
      </c>
      <c r="H103" s="120">
        <f t="shared" ref="H103:I103" si="120">SUM(H104:H111)</f>
        <v>0</v>
      </c>
      <c r="I103" s="114">
        <f t="shared" si="120"/>
        <v>0</v>
      </c>
      <c r="J103" s="120">
        <f>SUM(J104:J111)</f>
        <v>5940</v>
      </c>
      <c r="K103" s="113">
        <f t="shared" ref="K103:L103" si="121">SUM(K104:K111)</f>
        <v>0</v>
      </c>
      <c r="L103" s="114">
        <f t="shared" si="121"/>
        <v>5940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111"/>
    </row>
    <row r="106" spans="1:16" ht="24" x14ac:dyDescent="0.25">
      <c r="A106" s="38">
        <v>2243</v>
      </c>
      <c r="B106" s="57" t="s">
        <v>92</v>
      </c>
      <c r="C106" s="58">
        <f t="shared" si="98"/>
        <v>6593</v>
      </c>
      <c r="D106" s="225">
        <v>3306</v>
      </c>
      <c r="E106" s="446"/>
      <c r="F106" s="404">
        <f t="shared" si="123"/>
        <v>3306</v>
      </c>
      <c r="G106" s="225"/>
      <c r="H106" s="257"/>
      <c r="I106" s="114">
        <f t="shared" si="124"/>
        <v>0</v>
      </c>
      <c r="J106" s="257">
        <v>3287</v>
      </c>
      <c r="K106" s="60"/>
      <c r="L106" s="114">
        <f t="shared" si="125"/>
        <v>3287</v>
      </c>
      <c r="M106" s="320"/>
      <c r="N106" s="60"/>
      <c r="O106" s="114">
        <f t="shared" si="126"/>
        <v>0</v>
      </c>
      <c r="P106" s="111"/>
    </row>
    <row r="107" spans="1:16" x14ac:dyDescent="0.25">
      <c r="A107" s="38">
        <v>2244</v>
      </c>
      <c r="B107" s="57" t="s">
        <v>93</v>
      </c>
      <c r="C107" s="58">
        <f t="shared" si="98"/>
        <v>10863</v>
      </c>
      <c r="D107" s="225">
        <v>8210</v>
      </c>
      <c r="E107" s="446"/>
      <c r="F107" s="404">
        <f t="shared" si="123"/>
        <v>8210</v>
      </c>
      <c r="G107" s="225"/>
      <c r="H107" s="257"/>
      <c r="I107" s="114">
        <f t="shared" si="124"/>
        <v>0</v>
      </c>
      <c r="J107" s="257">
        <v>2653</v>
      </c>
      <c r="K107" s="60"/>
      <c r="L107" s="114">
        <f t="shared" si="125"/>
        <v>2653</v>
      </c>
      <c r="M107" s="320"/>
      <c r="N107" s="60"/>
      <c r="O107" s="114">
        <f t="shared" si="126"/>
        <v>0</v>
      </c>
      <c r="P107" s="362"/>
    </row>
    <row r="108" spans="1:16"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5">
      <c r="A111" s="38">
        <v>2249</v>
      </c>
      <c r="B111" s="57" t="s">
        <v>96</v>
      </c>
      <c r="C111" s="58">
        <f t="shared" si="98"/>
        <v>0</v>
      </c>
      <c r="D111" s="225"/>
      <c r="E111" s="446"/>
      <c r="F111" s="404">
        <f t="shared" si="123"/>
        <v>0</v>
      </c>
      <c r="G111" s="225"/>
      <c r="H111" s="257"/>
      <c r="I111" s="114">
        <f t="shared" si="124"/>
        <v>0</v>
      </c>
      <c r="J111" s="257"/>
      <c r="K111" s="60"/>
      <c r="L111" s="114">
        <f t="shared" si="125"/>
        <v>0</v>
      </c>
      <c r="M111" s="320"/>
      <c r="N111" s="60"/>
      <c r="O111" s="114">
        <f t="shared" si="126"/>
        <v>0</v>
      </c>
      <c r="P111" s="111"/>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111"/>
    </row>
    <row r="115" spans="1:16" ht="24" hidden="1" x14ac:dyDescent="0.25">
      <c r="A115" s="38">
        <v>2259</v>
      </c>
      <c r="B115" s="57" t="s">
        <v>100</v>
      </c>
      <c r="C115" s="58">
        <f t="shared" si="98"/>
        <v>0</v>
      </c>
      <c r="D115" s="225"/>
      <c r="E115" s="446"/>
      <c r="F115" s="404">
        <f t="shared" si="131"/>
        <v>0</v>
      </c>
      <c r="G115" s="225"/>
      <c r="H115" s="257"/>
      <c r="I115" s="114">
        <f t="shared" si="132"/>
        <v>0</v>
      </c>
      <c r="J115" s="257"/>
      <c r="K115" s="60"/>
      <c r="L115" s="114">
        <f t="shared" si="133"/>
        <v>0</v>
      </c>
      <c r="M115" s="320"/>
      <c r="N115" s="60"/>
      <c r="O115" s="114">
        <f t="shared" si="134"/>
        <v>0</v>
      </c>
      <c r="P115" s="111"/>
    </row>
    <row r="116" spans="1:16" x14ac:dyDescent="0.25">
      <c r="A116" s="112">
        <v>2260</v>
      </c>
      <c r="B116" s="57" t="s">
        <v>101</v>
      </c>
      <c r="C116" s="58">
        <f t="shared" si="98"/>
        <v>7661</v>
      </c>
      <c r="D116" s="226">
        <f>SUM(D117:D121)</f>
        <v>6288</v>
      </c>
      <c r="E116" s="447">
        <f t="shared" ref="E116:F116" si="135">SUM(E117:E121)</f>
        <v>0</v>
      </c>
      <c r="F116" s="404">
        <f t="shared" si="135"/>
        <v>6288</v>
      </c>
      <c r="G116" s="226">
        <f>SUM(G117:G121)</f>
        <v>0</v>
      </c>
      <c r="H116" s="120">
        <f t="shared" ref="H116:I116" si="136">SUM(H117:H121)</f>
        <v>0</v>
      </c>
      <c r="I116" s="114">
        <f t="shared" si="136"/>
        <v>0</v>
      </c>
      <c r="J116" s="120">
        <f>SUM(J117:J121)</f>
        <v>1373</v>
      </c>
      <c r="K116" s="113">
        <f t="shared" ref="K116:L116" si="137">SUM(K117:K121)</f>
        <v>0</v>
      </c>
      <c r="L116" s="114">
        <f t="shared" si="137"/>
        <v>1373</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c r="E118" s="446"/>
      <c r="F118" s="404">
        <f t="shared" si="139"/>
        <v>0</v>
      </c>
      <c r="G118" s="225"/>
      <c r="H118" s="257"/>
      <c r="I118" s="114">
        <f t="shared" si="140"/>
        <v>0</v>
      </c>
      <c r="J118" s="257"/>
      <c r="K118" s="60"/>
      <c r="L118" s="114">
        <f t="shared" si="141"/>
        <v>0</v>
      </c>
      <c r="M118" s="320"/>
      <c r="N118" s="60"/>
      <c r="O118" s="114">
        <f t="shared" si="142"/>
        <v>0</v>
      </c>
      <c r="P118" s="111"/>
    </row>
    <row r="119" spans="1:16" hidden="1" x14ac:dyDescent="0.25">
      <c r="A119" s="38">
        <v>2263</v>
      </c>
      <c r="B119" s="57" t="s">
        <v>104</v>
      </c>
      <c r="C119" s="58">
        <f t="shared" si="98"/>
        <v>0</v>
      </c>
      <c r="D119" s="225"/>
      <c r="E119" s="446"/>
      <c r="F119" s="404">
        <f t="shared" si="139"/>
        <v>0</v>
      </c>
      <c r="G119" s="225"/>
      <c r="H119" s="257"/>
      <c r="I119" s="114">
        <f t="shared" si="140"/>
        <v>0</v>
      </c>
      <c r="J119" s="257"/>
      <c r="K119" s="60"/>
      <c r="L119" s="114">
        <f t="shared" si="141"/>
        <v>0</v>
      </c>
      <c r="M119" s="320"/>
      <c r="N119" s="60"/>
      <c r="O119" s="114">
        <f t="shared" si="142"/>
        <v>0</v>
      </c>
      <c r="P119" s="111"/>
    </row>
    <row r="120" spans="1:16" ht="24" x14ac:dyDescent="0.25">
      <c r="A120" s="38">
        <v>2264</v>
      </c>
      <c r="B120" s="57" t="s">
        <v>105</v>
      </c>
      <c r="C120" s="58">
        <f t="shared" si="98"/>
        <v>7609</v>
      </c>
      <c r="D120" s="225">
        <v>6288</v>
      </c>
      <c r="E120" s="446"/>
      <c r="F120" s="404">
        <f t="shared" si="139"/>
        <v>6288</v>
      </c>
      <c r="G120" s="225"/>
      <c r="H120" s="257"/>
      <c r="I120" s="114">
        <f t="shared" si="140"/>
        <v>0</v>
      </c>
      <c r="J120" s="257">
        <v>1321</v>
      </c>
      <c r="K120" s="60"/>
      <c r="L120" s="114">
        <f t="shared" si="141"/>
        <v>1321</v>
      </c>
      <c r="M120" s="320"/>
      <c r="N120" s="60"/>
      <c r="O120" s="114">
        <f t="shared" si="142"/>
        <v>0</v>
      </c>
      <c r="P120" s="111"/>
    </row>
    <row r="121" spans="1:16" x14ac:dyDescent="0.25">
      <c r="A121" s="38">
        <v>2269</v>
      </c>
      <c r="B121" s="57" t="s">
        <v>106</v>
      </c>
      <c r="C121" s="58">
        <f t="shared" si="98"/>
        <v>52</v>
      </c>
      <c r="D121" s="225"/>
      <c r="E121" s="446"/>
      <c r="F121" s="404">
        <f t="shared" si="139"/>
        <v>0</v>
      </c>
      <c r="G121" s="225"/>
      <c r="H121" s="257"/>
      <c r="I121" s="114">
        <f t="shared" si="140"/>
        <v>0</v>
      </c>
      <c r="J121" s="257">
        <v>52</v>
      </c>
      <c r="K121" s="60"/>
      <c r="L121" s="114">
        <f t="shared" si="141"/>
        <v>52</v>
      </c>
      <c r="M121" s="320"/>
      <c r="N121" s="60"/>
      <c r="O121" s="114">
        <f t="shared" si="142"/>
        <v>0</v>
      </c>
      <c r="P121" s="111"/>
    </row>
    <row r="122" spans="1:16" hidden="1" x14ac:dyDescent="0.25">
      <c r="A122" s="112">
        <v>2270</v>
      </c>
      <c r="B122" s="57" t="s">
        <v>107</v>
      </c>
      <c r="C122" s="58">
        <f t="shared" si="98"/>
        <v>0</v>
      </c>
      <c r="D122" s="226">
        <f>SUM(D123:D127)</f>
        <v>0</v>
      </c>
      <c r="E122" s="447">
        <f t="shared" ref="E122:F122" si="143">SUM(E123:E127)</f>
        <v>0</v>
      </c>
      <c r="F122" s="404">
        <f t="shared" si="143"/>
        <v>0</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5">
      <c r="A125" s="38">
        <v>2275</v>
      </c>
      <c r="B125" s="57" t="s">
        <v>109</v>
      </c>
      <c r="C125" s="58">
        <f t="shared" si="98"/>
        <v>0</v>
      </c>
      <c r="D125" s="225"/>
      <c r="E125" s="446"/>
      <c r="F125" s="404">
        <f t="shared" si="147"/>
        <v>0</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111"/>
    </row>
    <row r="127" spans="1:16" ht="24" hidden="1" x14ac:dyDescent="0.25">
      <c r="A127" s="38">
        <v>2279</v>
      </c>
      <c r="B127" s="57" t="s">
        <v>111</v>
      </c>
      <c r="C127" s="58">
        <f t="shared" si="98"/>
        <v>0</v>
      </c>
      <c r="D127" s="225"/>
      <c r="E127" s="446"/>
      <c r="F127" s="404">
        <f t="shared" si="147"/>
        <v>0</v>
      </c>
      <c r="G127" s="225"/>
      <c r="H127" s="257"/>
      <c r="I127" s="114">
        <f t="shared" si="148"/>
        <v>0</v>
      </c>
      <c r="J127" s="257"/>
      <c r="K127" s="60"/>
      <c r="L127" s="114">
        <f t="shared" si="149"/>
        <v>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5">
      <c r="A130" s="45">
        <v>2300</v>
      </c>
      <c r="B130" s="105" t="s">
        <v>113</v>
      </c>
      <c r="C130" s="46">
        <f t="shared" si="98"/>
        <v>12881</v>
      </c>
      <c r="D130" s="223">
        <f>SUM(D131,D136,D140,D141,D144,D151,D159,D160,D163)</f>
        <v>0</v>
      </c>
      <c r="E130" s="441">
        <f t="shared" ref="E130:F130" si="152">SUM(E131,E136,E140,E141,E144,E151,E159,E160,E163)</f>
        <v>0</v>
      </c>
      <c r="F130" s="408">
        <f t="shared" si="152"/>
        <v>0</v>
      </c>
      <c r="G130" s="223">
        <f>SUM(G131,G136,G140,G141,G144,G151,G159,G160,G163)</f>
        <v>0</v>
      </c>
      <c r="H130" s="106">
        <f t="shared" ref="H130:I130" si="153">SUM(H131,H136,H140,H141,H144,H151,H159,H160,H163)</f>
        <v>0</v>
      </c>
      <c r="I130" s="117">
        <f t="shared" si="153"/>
        <v>0</v>
      </c>
      <c r="J130" s="106">
        <f>SUM(J131,J136,J140,J141,J144,J151,J159,J160,J163)</f>
        <v>7413</v>
      </c>
      <c r="K130" s="50">
        <f t="shared" ref="K130:L130" si="154">SUM(K131,K136,K140,K141,K144,K151,K159,K160,K163)</f>
        <v>5468</v>
      </c>
      <c r="L130" s="117">
        <f t="shared" si="154"/>
        <v>12881</v>
      </c>
      <c r="M130" s="46">
        <f>SUM(M131,M136,M140,M141,M144,M151,M159,M160,M163)</f>
        <v>0</v>
      </c>
      <c r="N130" s="50">
        <f t="shared" ref="N130:O130" si="155">SUM(N131,N136,N140,N141,N144,N151,N159,N160,N163)</f>
        <v>0</v>
      </c>
      <c r="O130" s="117">
        <f t="shared" si="155"/>
        <v>0</v>
      </c>
      <c r="P130" s="122"/>
    </row>
    <row r="131" spans="1:16" ht="24" x14ac:dyDescent="0.25">
      <c r="A131" s="736">
        <v>2310</v>
      </c>
      <c r="B131" s="52" t="s">
        <v>114</v>
      </c>
      <c r="C131" s="53">
        <f t="shared" si="98"/>
        <v>9181</v>
      </c>
      <c r="D131" s="228">
        <f t="shared" ref="D131:O131" si="156">SUM(D132:D135)</f>
        <v>0</v>
      </c>
      <c r="E131" s="449">
        <f t="shared" si="156"/>
        <v>0</v>
      </c>
      <c r="F131" s="445">
        <f t="shared" si="156"/>
        <v>0</v>
      </c>
      <c r="G131" s="228">
        <f t="shared" si="156"/>
        <v>0</v>
      </c>
      <c r="H131" s="259">
        <f t="shared" si="156"/>
        <v>0</v>
      </c>
      <c r="I131" s="119">
        <f t="shared" si="156"/>
        <v>0</v>
      </c>
      <c r="J131" s="259">
        <f t="shared" si="156"/>
        <v>3713</v>
      </c>
      <c r="K131" s="118">
        <f t="shared" si="156"/>
        <v>5468</v>
      </c>
      <c r="L131" s="119">
        <f t="shared" si="156"/>
        <v>9181</v>
      </c>
      <c r="M131" s="53">
        <f t="shared" si="156"/>
        <v>0</v>
      </c>
      <c r="N131" s="118">
        <f t="shared" si="156"/>
        <v>0</v>
      </c>
      <c r="O131" s="119">
        <f t="shared" si="156"/>
        <v>0</v>
      </c>
      <c r="P131" s="110"/>
    </row>
    <row r="132" spans="1:16" hidden="1" x14ac:dyDescent="0.25">
      <c r="A132" s="38">
        <v>2311</v>
      </c>
      <c r="B132" s="57" t="s">
        <v>115</v>
      </c>
      <c r="C132" s="58">
        <f t="shared" si="98"/>
        <v>0</v>
      </c>
      <c r="D132" s="225"/>
      <c r="E132" s="446"/>
      <c r="F132" s="404">
        <f t="shared" ref="F132:F135" si="157">D132+E132</f>
        <v>0</v>
      </c>
      <c r="G132" s="225"/>
      <c r="H132" s="257"/>
      <c r="I132" s="114">
        <f t="shared" ref="I132:I135" si="158">G132+H132</f>
        <v>0</v>
      </c>
      <c r="J132" s="257"/>
      <c r="K132" s="60"/>
      <c r="L132" s="114">
        <f t="shared" ref="L132:L135" si="159">J132+K132</f>
        <v>0</v>
      </c>
      <c r="M132" s="320"/>
      <c r="N132" s="60"/>
      <c r="O132" s="114">
        <f t="shared" ref="O132:O135" si="160">M132+N132</f>
        <v>0</v>
      </c>
      <c r="P132" s="111"/>
    </row>
    <row r="133" spans="1:16" ht="42.75" customHeight="1" x14ac:dyDescent="0.25">
      <c r="A133" s="38">
        <v>2312</v>
      </c>
      <c r="B133" s="57" t="s">
        <v>116</v>
      </c>
      <c r="C133" s="58">
        <f t="shared" si="98"/>
        <v>8623</v>
      </c>
      <c r="D133" s="225"/>
      <c r="E133" s="446"/>
      <c r="F133" s="404">
        <f t="shared" si="157"/>
        <v>0</v>
      </c>
      <c r="G133" s="225"/>
      <c r="H133" s="257"/>
      <c r="I133" s="114">
        <f t="shared" si="158"/>
        <v>0</v>
      </c>
      <c r="J133" s="257">
        <v>3155</v>
      </c>
      <c r="K133" s="60">
        <v>5468</v>
      </c>
      <c r="L133" s="114">
        <f t="shared" si="159"/>
        <v>8623</v>
      </c>
      <c r="M133" s="320"/>
      <c r="N133" s="60"/>
      <c r="O133" s="114">
        <f t="shared" si="160"/>
        <v>0</v>
      </c>
      <c r="P133" s="362" t="s">
        <v>1179</v>
      </c>
    </row>
    <row r="134" spans="1:16" x14ac:dyDescent="0.25">
      <c r="A134" s="38">
        <v>2313</v>
      </c>
      <c r="B134" s="57" t="s">
        <v>117</v>
      </c>
      <c r="C134" s="58">
        <f t="shared" si="98"/>
        <v>558</v>
      </c>
      <c r="D134" s="225"/>
      <c r="E134" s="446"/>
      <c r="F134" s="404">
        <f t="shared" si="157"/>
        <v>0</v>
      </c>
      <c r="G134" s="225"/>
      <c r="H134" s="257"/>
      <c r="I134" s="114">
        <f t="shared" si="158"/>
        <v>0</v>
      </c>
      <c r="J134" s="257">
        <v>558</v>
      </c>
      <c r="K134" s="60"/>
      <c r="L134" s="114">
        <f t="shared" si="159"/>
        <v>558</v>
      </c>
      <c r="M134" s="320"/>
      <c r="N134" s="60"/>
      <c r="O134" s="114">
        <f t="shared" si="160"/>
        <v>0</v>
      </c>
      <c r="P134" s="111"/>
    </row>
    <row r="135" spans="1:16" ht="36" hidden="1" customHeight="1" x14ac:dyDescent="0.25">
      <c r="A135" s="38">
        <v>2314</v>
      </c>
      <c r="B135" s="57" t="s">
        <v>291</v>
      </c>
      <c r="C135" s="58">
        <f t="shared" si="98"/>
        <v>0</v>
      </c>
      <c r="D135" s="225"/>
      <c r="E135" s="446"/>
      <c r="F135" s="404">
        <f t="shared" si="157"/>
        <v>0</v>
      </c>
      <c r="G135" s="225"/>
      <c r="H135" s="257"/>
      <c r="I135" s="114">
        <f t="shared" si="158"/>
        <v>0</v>
      </c>
      <c r="J135" s="257"/>
      <c r="K135" s="60"/>
      <c r="L135" s="114">
        <f t="shared" si="159"/>
        <v>0</v>
      </c>
      <c r="M135" s="320"/>
      <c r="N135" s="60"/>
      <c r="O135" s="114">
        <f t="shared" si="160"/>
        <v>0</v>
      </c>
      <c r="P135" s="111"/>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hidden="1" x14ac:dyDescent="0.25">
      <c r="A138" s="38">
        <v>2322</v>
      </c>
      <c r="B138" s="57" t="s">
        <v>120</v>
      </c>
      <c r="C138" s="58">
        <f t="shared" si="98"/>
        <v>0</v>
      </c>
      <c r="D138" s="225"/>
      <c r="E138" s="446"/>
      <c r="F138" s="404">
        <f t="shared" si="165"/>
        <v>0</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c r="E140" s="446"/>
      <c r="F140" s="404">
        <f t="shared" si="165"/>
        <v>0</v>
      </c>
      <c r="G140" s="225"/>
      <c r="H140" s="257"/>
      <c r="I140" s="114">
        <f t="shared" si="166"/>
        <v>0</v>
      </c>
      <c r="J140" s="257"/>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446"/>
      <c r="F143" s="404">
        <f t="shared" si="173"/>
        <v>0</v>
      </c>
      <c r="G143" s="225"/>
      <c r="H143" s="257"/>
      <c r="I143" s="114">
        <f t="shared" si="174"/>
        <v>0</v>
      </c>
      <c r="J143" s="257"/>
      <c r="K143" s="60"/>
      <c r="L143" s="114">
        <f t="shared" si="175"/>
        <v>0</v>
      </c>
      <c r="M143" s="320"/>
      <c r="N143" s="60"/>
      <c r="O143" s="114">
        <f t="shared" si="176"/>
        <v>0</v>
      </c>
      <c r="P143" s="111"/>
    </row>
    <row r="144" spans="1:16" ht="24" x14ac:dyDescent="0.25">
      <c r="A144" s="107">
        <v>2350</v>
      </c>
      <c r="B144" s="78" t="s">
        <v>125</v>
      </c>
      <c r="C144" s="84">
        <f t="shared" si="98"/>
        <v>3700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3700</v>
      </c>
      <c r="K144" s="108">
        <f t="shared" ref="K144:L144" si="179">SUM(K145:K150)</f>
        <v>0</v>
      </c>
      <c r="L144" s="109">
        <f t="shared" si="179"/>
        <v>3700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hidden="1" x14ac:dyDescent="0.25">
      <c r="A146" s="38">
        <v>2352</v>
      </c>
      <c r="B146" s="57" t="s">
        <v>127</v>
      </c>
      <c r="C146" s="58">
        <f t="shared" si="98"/>
        <v>0</v>
      </c>
      <c r="D146" s="225"/>
      <c r="E146" s="446"/>
      <c r="F146" s="404">
        <f t="shared" si="181"/>
        <v>0</v>
      </c>
      <c r="G146" s="225"/>
      <c r="H146" s="257"/>
      <c r="I146" s="114">
        <f t="shared" si="182"/>
        <v>0</v>
      </c>
      <c r="J146" s="257"/>
      <c r="K146" s="60"/>
      <c r="L146" s="114">
        <f t="shared" si="183"/>
        <v>0</v>
      </c>
      <c r="M146" s="320"/>
      <c r="N146" s="60"/>
      <c r="O146" s="114">
        <f t="shared" si="184"/>
        <v>0</v>
      </c>
      <c r="P146" s="111"/>
    </row>
    <row r="147" spans="1:16" ht="24" x14ac:dyDescent="0.25">
      <c r="A147" s="38">
        <v>2353</v>
      </c>
      <c r="B147" s="57" t="s">
        <v>128</v>
      </c>
      <c r="C147" s="58">
        <f t="shared" si="98"/>
        <v>3700</v>
      </c>
      <c r="D147" s="225"/>
      <c r="E147" s="446"/>
      <c r="F147" s="404">
        <f t="shared" si="181"/>
        <v>0</v>
      </c>
      <c r="G147" s="225"/>
      <c r="H147" s="257"/>
      <c r="I147" s="114">
        <f t="shared" si="182"/>
        <v>0</v>
      </c>
      <c r="J147" s="257">
        <v>3700</v>
      </c>
      <c r="K147" s="60"/>
      <c r="L147" s="114">
        <f t="shared" si="183"/>
        <v>3700</v>
      </c>
      <c r="M147" s="320"/>
      <c r="N147" s="60"/>
      <c r="O147" s="114">
        <f t="shared" si="184"/>
        <v>0</v>
      </c>
      <c r="P147" s="111"/>
    </row>
    <row r="148" spans="1:16" ht="24" hidden="1" x14ac:dyDescent="0.25">
      <c r="A148" s="38">
        <v>2354</v>
      </c>
      <c r="B148" s="57" t="s">
        <v>129</v>
      </c>
      <c r="C148" s="58">
        <f t="shared" si="98"/>
        <v>0</v>
      </c>
      <c r="D148" s="225"/>
      <c r="E148" s="446"/>
      <c r="F148" s="404">
        <f t="shared" si="181"/>
        <v>0</v>
      </c>
      <c r="G148" s="225"/>
      <c r="H148" s="257"/>
      <c r="I148" s="114">
        <f t="shared" si="182"/>
        <v>0</v>
      </c>
      <c r="J148" s="257"/>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c r="E149" s="446"/>
      <c r="F149" s="404">
        <f t="shared" si="181"/>
        <v>0</v>
      </c>
      <c r="G149" s="225"/>
      <c r="H149" s="257"/>
      <c r="I149" s="114">
        <f t="shared" si="182"/>
        <v>0</v>
      </c>
      <c r="J149" s="257"/>
      <c r="K149" s="60"/>
      <c r="L149" s="114">
        <f t="shared" si="183"/>
        <v>0</v>
      </c>
      <c r="M149" s="320"/>
      <c r="N149" s="60"/>
      <c r="O149" s="114">
        <f t="shared" si="184"/>
        <v>0</v>
      </c>
      <c r="P149" s="111"/>
    </row>
    <row r="150" spans="1:16" ht="24" hidden="1" x14ac:dyDescent="0.25">
      <c r="A150" s="38">
        <v>2359</v>
      </c>
      <c r="B150" s="57" t="s">
        <v>131</v>
      </c>
      <c r="C150" s="58">
        <f t="shared" si="185"/>
        <v>0</v>
      </c>
      <c r="D150" s="225"/>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5">
      <c r="A159" s="107">
        <v>2370</v>
      </c>
      <c r="B159" s="78" t="s">
        <v>140</v>
      </c>
      <c r="C159" s="84">
        <f t="shared" si="185"/>
        <v>0</v>
      </c>
      <c r="D159" s="227"/>
      <c r="E159" s="448"/>
      <c r="F159" s="443">
        <f t="shared" si="190"/>
        <v>0</v>
      </c>
      <c r="G159" s="227"/>
      <c r="H159" s="258"/>
      <c r="I159" s="109">
        <f t="shared" si="191"/>
        <v>0</v>
      </c>
      <c r="J159" s="258"/>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9655</v>
      </c>
      <c r="D194" s="221">
        <f>SUM(D195,D230,D269)</f>
        <v>0</v>
      </c>
      <c r="E194" s="437">
        <f t="shared" ref="E194:F194" si="251">SUM(E195,E230,E269)</f>
        <v>0</v>
      </c>
      <c r="F194" s="438">
        <f t="shared" si="251"/>
        <v>0</v>
      </c>
      <c r="G194" s="221">
        <f>SUM(G195,G230,G269)</f>
        <v>0</v>
      </c>
      <c r="H194" s="254">
        <f t="shared" ref="H194:I194" si="252">SUM(H195,H230,H269)</f>
        <v>0</v>
      </c>
      <c r="I194" s="100">
        <f t="shared" si="252"/>
        <v>0</v>
      </c>
      <c r="J194" s="254">
        <f>SUM(J195,J230,J269)</f>
        <v>6535</v>
      </c>
      <c r="K194" s="99">
        <f t="shared" ref="K194:L194" si="253">SUM(K195,K230,K269)</f>
        <v>3120</v>
      </c>
      <c r="L194" s="100">
        <f t="shared" si="253"/>
        <v>9655</v>
      </c>
      <c r="M194" s="324">
        <f>SUM(M195,M230,M269)</f>
        <v>0</v>
      </c>
      <c r="N194" s="301">
        <f t="shared" ref="N194:O194" si="254">SUM(N195,N230,N269)</f>
        <v>0</v>
      </c>
      <c r="O194" s="306">
        <f t="shared" si="254"/>
        <v>0</v>
      </c>
      <c r="P194" s="386"/>
    </row>
    <row r="195" spans="1:16" x14ac:dyDescent="0.25">
      <c r="A195" s="101">
        <v>5000</v>
      </c>
      <c r="B195" s="101" t="s">
        <v>175</v>
      </c>
      <c r="C195" s="102">
        <f t="shared" si="185"/>
        <v>9655</v>
      </c>
      <c r="D195" s="222">
        <f>D196+D204</f>
        <v>0</v>
      </c>
      <c r="E195" s="439">
        <f t="shared" ref="E195:F195" si="255">E196+E204</f>
        <v>0</v>
      </c>
      <c r="F195" s="440">
        <f t="shared" si="255"/>
        <v>0</v>
      </c>
      <c r="G195" s="222">
        <f>G196+G204</f>
        <v>0</v>
      </c>
      <c r="H195" s="255">
        <f t="shared" ref="H195:I195" si="256">H196+H204</f>
        <v>0</v>
      </c>
      <c r="I195" s="104">
        <f t="shared" si="256"/>
        <v>0</v>
      </c>
      <c r="J195" s="255">
        <f>J196+J204</f>
        <v>6535</v>
      </c>
      <c r="K195" s="103">
        <f t="shared" ref="K195:L195" si="257">K196+K204</f>
        <v>3120</v>
      </c>
      <c r="L195" s="104">
        <f t="shared" si="257"/>
        <v>9655</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9655</v>
      </c>
      <c r="D204" s="223">
        <f>D205+D215+D216+D225+D226+D227+D229</f>
        <v>0</v>
      </c>
      <c r="E204" s="441">
        <f t="shared" ref="E204:F204" si="271">E205+E215+E216+E225+E226+E227+E229</f>
        <v>0</v>
      </c>
      <c r="F204" s="408">
        <f t="shared" si="271"/>
        <v>0</v>
      </c>
      <c r="G204" s="223">
        <f>G205+G215+G216+G225+G226+G227+G229</f>
        <v>0</v>
      </c>
      <c r="H204" s="106">
        <f t="shared" ref="H204:I204" si="272">H205+H215+H216+H225+H226+H227+H229</f>
        <v>0</v>
      </c>
      <c r="I204" s="117">
        <f t="shared" si="272"/>
        <v>0</v>
      </c>
      <c r="J204" s="106">
        <f>J205+J215+J216+J225+J226+J227+J229</f>
        <v>6535</v>
      </c>
      <c r="K204" s="50">
        <f t="shared" ref="K204:L204" si="273">K205+K215+K216+K225+K226+K227+K229</f>
        <v>3120</v>
      </c>
      <c r="L204" s="117">
        <f t="shared" si="273"/>
        <v>9655</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c r="E215" s="446"/>
      <c r="F215" s="404">
        <f t="shared" si="279"/>
        <v>0</v>
      </c>
      <c r="G215" s="225"/>
      <c r="H215" s="257"/>
      <c r="I215" s="114">
        <f t="shared" si="280"/>
        <v>0</v>
      </c>
      <c r="J215" s="257"/>
      <c r="K215" s="60"/>
      <c r="L215" s="114">
        <f t="shared" si="281"/>
        <v>0</v>
      </c>
      <c r="M215" s="320"/>
      <c r="N215" s="60"/>
      <c r="O215" s="114">
        <f t="shared" si="282"/>
        <v>0</v>
      </c>
      <c r="P215" s="111"/>
    </row>
    <row r="216" spans="1:16" x14ac:dyDescent="0.25">
      <c r="A216" s="112">
        <v>5230</v>
      </c>
      <c r="B216" s="57" t="s">
        <v>196</v>
      </c>
      <c r="C216" s="58">
        <f t="shared" si="283"/>
        <v>9655</v>
      </c>
      <c r="D216" s="226">
        <f>SUM(D217:D224)</f>
        <v>0</v>
      </c>
      <c r="E216" s="447">
        <f t="shared" ref="E216:F216" si="284">SUM(E217:E224)</f>
        <v>0</v>
      </c>
      <c r="F216" s="404">
        <f t="shared" si="284"/>
        <v>0</v>
      </c>
      <c r="G216" s="226">
        <f>SUM(G217:G224)</f>
        <v>0</v>
      </c>
      <c r="H216" s="120">
        <f t="shared" ref="H216:I216" si="285">SUM(H217:H224)</f>
        <v>0</v>
      </c>
      <c r="I216" s="114">
        <f t="shared" si="285"/>
        <v>0</v>
      </c>
      <c r="J216" s="120">
        <f>SUM(J217:J224)</f>
        <v>6535</v>
      </c>
      <c r="K216" s="113">
        <f t="shared" ref="K216:L216" si="286">SUM(K217:K224)</f>
        <v>3120</v>
      </c>
      <c r="L216" s="114">
        <f t="shared" si="286"/>
        <v>9655</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5">
      <c r="A219" s="38">
        <v>5233</v>
      </c>
      <c r="B219" s="57" t="s">
        <v>199</v>
      </c>
      <c r="C219" s="58">
        <f t="shared" si="283"/>
        <v>0</v>
      </c>
      <c r="D219" s="225"/>
      <c r="E219" s="446"/>
      <c r="F219" s="404">
        <f t="shared" si="288"/>
        <v>0</v>
      </c>
      <c r="G219" s="225"/>
      <c r="H219" s="257"/>
      <c r="I219" s="114">
        <f t="shared" si="289"/>
        <v>0</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c r="E222" s="446"/>
      <c r="F222" s="404">
        <f t="shared" si="288"/>
        <v>0</v>
      </c>
      <c r="G222" s="225"/>
      <c r="H222" s="257"/>
      <c r="I222" s="114">
        <f t="shared" si="289"/>
        <v>0</v>
      </c>
      <c r="J222" s="257"/>
      <c r="K222" s="60"/>
      <c r="L222" s="114">
        <f t="shared" si="290"/>
        <v>0</v>
      </c>
      <c r="M222" s="320"/>
      <c r="N222" s="60"/>
      <c r="O222" s="114">
        <f t="shared" si="291"/>
        <v>0</v>
      </c>
      <c r="P222" s="111"/>
    </row>
    <row r="223" spans="1:16" ht="24" hidden="1" x14ac:dyDescent="0.25">
      <c r="A223" s="38">
        <v>5238</v>
      </c>
      <c r="B223" s="57" t="s">
        <v>203</v>
      </c>
      <c r="C223" s="58">
        <f t="shared" si="283"/>
        <v>0</v>
      </c>
      <c r="D223" s="225"/>
      <c r="E223" s="446"/>
      <c r="F223" s="404">
        <f t="shared" si="288"/>
        <v>0</v>
      </c>
      <c r="G223" s="225"/>
      <c r="H223" s="257"/>
      <c r="I223" s="114">
        <f t="shared" si="289"/>
        <v>0</v>
      </c>
      <c r="J223" s="257"/>
      <c r="K223" s="60"/>
      <c r="L223" s="114">
        <f t="shared" si="290"/>
        <v>0</v>
      </c>
      <c r="M223" s="320"/>
      <c r="N223" s="60"/>
      <c r="O223" s="114">
        <f t="shared" si="291"/>
        <v>0</v>
      </c>
      <c r="P223" s="111"/>
    </row>
    <row r="224" spans="1:16" ht="48" x14ac:dyDescent="0.25">
      <c r="A224" s="38">
        <v>5239</v>
      </c>
      <c r="B224" s="57" t="s">
        <v>204</v>
      </c>
      <c r="C224" s="58">
        <f t="shared" si="283"/>
        <v>9655</v>
      </c>
      <c r="D224" s="225">
        <v>0</v>
      </c>
      <c r="E224" s="446"/>
      <c r="F224" s="404">
        <f t="shared" si="288"/>
        <v>0</v>
      </c>
      <c r="G224" s="225"/>
      <c r="H224" s="257"/>
      <c r="I224" s="114">
        <f t="shared" si="289"/>
        <v>0</v>
      </c>
      <c r="J224" s="257">
        <v>6535</v>
      </c>
      <c r="K224" s="60">
        <v>3120</v>
      </c>
      <c r="L224" s="114">
        <f t="shared" si="290"/>
        <v>9655</v>
      </c>
      <c r="M224" s="320"/>
      <c r="N224" s="60"/>
      <c r="O224" s="114">
        <f t="shared" si="291"/>
        <v>0</v>
      </c>
      <c r="P224" s="362" t="s">
        <v>1180</v>
      </c>
    </row>
    <row r="225" spans="1:16" ht="24" hidden="1" x14ac:dyDescent="0.25">
      <c r="A225" s="112">
        <v>5240</v>
      </c>
      <c r="B225" s="57" t="s">
        <v>205</v>
      </c>
      <c r="C225" s="58">
        <f t="shared" si="283"/>
        <v>0</v>
      </c>
      <c r="D225" s="225"/>
      <c r="E225" s="446"/>
      <c r="F225" s="404">
        <f t="shared" si="288"/>
        <v>0</v>
      </c>
      <c r="G225" s="225"/>
      <c r="H225" s="257"/>
      <c r="I225" s="114">
        <f t="shared" si="289"/>
        <v>0</v>
      </c>
      <c r="J225" s="257"/>
      <c r="K225" s="60"/>
      <c r="L225" s="114">
        <f t="shared" si="290"/>
        <v>0</v>
      </c>
      <c r="M225" s="320"/>
      <c r="N225" s="60"/>
      <c r="O225" s="114">
        <f t="shared" si="291"/>
        <v>0</v>
      </c>
      <c r="P225" s="111"/>
    </row>
    <row r="226" spans="1:16" hidden="1" x14ac:dyDescent="0.25">
      <c r="A226" s="112">
        <v>5250</v>
      </c>
      <c r="B226" s="57" t="s">
        <v>206</v>
      </c>
      <c r="C226" s="58">
        <f t="shared" si="283"/>
        <v>0</v>
      </c>
      <c r="D226" s="225"/>
      <c r="E226" s="446"/>
      <c r="F226" s="404">
        <f t="shared" si="288"/>
        <v>0</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458"/>
      <c r="F282" s="427">
        <f>D282+E282</f>
        <v>0</v>
      </c>
      <c r="G282" s="234"/>
      <c r="H282" s="265"/>
      <c r="I282" s="304">
        <f>G282+H282</f>
        <v>0</v>
      </c>
      <c r="J282" s="265"/>
      <c r="K282" s="66"/>
      <c r="L282" s="304">
        <f>J282+K282</f>
        <v>0</v>
      </c>
      <c r="M282" s="326"/>
      <c r="N282" s="66"/>
      <c r="O282" s="304">
        <f>M282+N282</f>
        <v>0</v>
      </c>
      <c r="P282" s="384"/>
    </row>
    <row r="283" spans="1:16" x14ac:dyDescent="0.25">
      <c r="A283" s="145"/>
      <c r="B283" s="57" t="s">
        <v>256</v>
      </c>
      <c r="C283" s="58">
        <f t="shared" si="368"/>
        <v>10233</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10233</v>
      </c>
      <c r="L283" s="114">
        <f t="shared" si="376"/>
        <v>10233</v>
      </c>
      <c r="M283" s="58">
        <f>SUM(M284:M285)</f>
        <v>0</v>
      </c>
      <c r="N283" s="113">
        <f t="shared" ref="N283:O283" si="377">SUM(N284:N285)</f>
        <v>0</v>
      </c>
      <c r="O283" s="114">
        <f t="shared" si="377"/>
        <v>0</v>
      </c>
      <c r="P283" s="111"/>
    </row>
    <row r="284" spans="1:16" x14ac:dyDescent="0.25">
      <c r="A284" s="145" t="s">
        <v>257</v>
      </c>
      <c r="B284" s="38" t="s">
        <v>258</v>
      </c>
      <c r="C284" s="58">
        <f t="shared" si="368"/>
        <v>10233</v>
      </c>
      <c r="D284" s="225"/>
      <c r="E284" s="446"/>
      <c r="F284" s="404">
        <f t="shared" ref="F284:F285" si="378">D284+E284</f>
        <v>0</v>
      </c>
      <c r="G284" s="225"/>
      <c r="H284" s="257"/>
      <c r="I284" s="114">
        <f t="shared" ref="I284:I285" si="379">G284+H284</f>
        <v>0</v>
      </c>
      <c r="J284" s="257"/>
      <c r="K284" s="60">
        <v>10233</v>
      </c>
      <c r="L284" s="114">
        <f t="shared" ref="L284:L285" si="380">J284+K284</f>
        <v>10233</v>
      </c>
      <c r="M284" s="320"/>
      <c r="N284" s="60"/>
      <c r="O284" s="114">
        <f t="shared" ref="O284:O285" si="381">M284+N284</f>
        <v>0</v>
      </c>
      <c r="P284" s="111"/>
    </row>
    <row r="285" spans="1:16" ht="24" hidden="1" x14ac:dyDescent="0.25">
      <c r="A285" s="145" t="s">
        <v>259</v>
      </c>
      <c r="B285" s="152" t="s">
        <v>260</v>
      </c>
      <c r="C285" s="53">
        <f t="shared" si="368"/>
        <v>0</v>
      </c>
      <c r="D285" s="224"/>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137423</v>
      </c>
      <c r="D286" s="235">
        <f t="shared" ref="D286:O286" si="382">SUM(D283,D269,D230,D195,D187,D173,D75,D53)</f>
        <v>52640</v>
      </c>
      <c r="E286" s="459">
        <f t="shared" si="382"/>
        <v>0</v>
      </c>
      <c r="F286" s="460">
        <f t="shared" si="382"/>
        <v>52640</v>
      </c>
      <c r="G286" s="235">
        <f t="shared" si="382"/>
        <v>0</v>
      </c>
      <c r="H286" s="172">
        <f t="shared" si="382"/>
        <v>0</v>
      </c>
      <c r="I286" s="291">
        <f t="shared" si="382"/>
        <v>0</v>
      </c>
      <c r="J286" s="172">
        <f t="shared" si="382"/>
        <v>65962</v>
      </c>
      <c r="K286" s="171">
        <f t="shared" si="382"/>
        <v>18821</v>
      </c>
      <c r="L286" s="291">
        <f t="shared" si="382"/>
        <v>84783</v>
      </c>
      <c r="M286" s="308">
        <f t="shared" si="382"/>
        <v>0</v>
      </c>
      <c r="N286" s="171">
        <f t="shared" si="382"/>
        <v>0</v>
      </c>
      <c r="O286" s="291">
        <f t="shared" si="382"/>
        <v>0</v>
      </c>
      <c r="P286" s="388"/>
    </row>
    <row r="287" spans="1:16" s="21" customFormat="1" ht="13.5" thickTop="1" thickBot="1" x14ac:dyDescent="0.3">
      <c r="A287" s="951" t="s">
        <v>262</v>
      </c>
      <c r="B287" s="952"/>
      <c r="C287" s="179">
        <f t="shared" si="368"/>
        <v>-8588</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-8588</v>
      </c>
      <c r="L287" s="292">
        <f t="shared" si="385"/>
        <v>-8588</v>
      </c>
      <c r="M287" s="179">
        <f>M45-M51</f>
        <v>0</v>
      </c>
      <c r="N287" s="174">
        <f t="shared" ref="N287:O287" si="386">N45-N51</f>
        <v>0</v>
      </c>
      <c r="O287" s="292">
        <f t="shared" si="386"/>
        <v>0</v>
      </c>
      <c r="P287" s="389"/>
    </row>
    <row r="288" spans="1:16" s="21" customFormat="1" ht="12.75" thickTop="1" x14ac:dyDescent="0.25">
      <c r="A288" s="953" t="s">
        <v>263</v>
      </c>
      <c r="B288" s="954"/>
      <c r="C288" s="160">
        <f t="shared" si="368"/>
        <v>8588</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8588</v>
      </c>
      <c r="L288" s="158">
        <f t="shared" si="387"/>
        <v>8588</v>
      </c>
      <c r="M288" s="160">
        <f t="shared" si="387"/>
        <v>0</v>
      </c>
      <c r="N288" s="157">
        <f t="shared" si="387"/>
        <v>0</v>
      </c>
      <c r="O288" s="158">
        <f t="shared" si="387"/>
        <v>0</v>
      </c>
      <c r="P288" s="390"/>
    </row>
    <row r="289" spans="1:16" s="21" customFormat="1" ht="12.75" thickBot="1" x14ac:dyDescent="0.3">
      <c r="A289" s="88" t="s">
        <v>264</v>
      </c>
      <c r="B289" s="88" t="s">
        <v>265</v>
      </c>
      <c r="C289" s="89">
        <f t="shared" si="368"/>
        <v>8588</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8588</v>
      </c>
      <c r="L289" s="91">
        <f t="shared" si="388"/>
        <v>8588</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C5yUrBTqVfzbETYMIfN1LicsGpumLXUXOpawtL5rSzchpWeNenqxtGLl1CWceJ6ONF6NuYzqIXZh+Jbr7HLF4g==" saltValue="FlfDTunisHmCRUEo5UD2Qw==" spinCount="100000" sheet="1" objects="1" scenarios="1" formatCells="0" formatColumns="0" formatRows="0"/>
  <autoFilter ref="A18:P298">
    <filterColumn colId="2">
      <filters blank="1">
        <filter val="10 233"/>
        <filter val="10 863"/>
        <filter val="104 654"/>
        <filter val="117 535"/>
        <filter val="12 881"/>
        <filter val="127 190"/>
        <filter val="137 423"/>
        <filter val="15 910"/>
        <filter val="16 685"/>
        <filter val="17 456"/>
        <filter val="18 821"/>
        <filter val="2 136"/>
        <filter val="3 700"/>
        <filter val="4 500"/>
        <filter val="45 552"/>
        <filter val="5 178"/>
        <filter val="50 052"/>
        <filter val="52"/>
        <filter val="52 640"/>
        <filter val="558"/>
        <filter val="6 593"/>
        <filter val="65 962"/>
        <filter val="66 000"/>
        <filter val="7 568"/>
        <filter val="7 609"/>
        <filter val="7 661"/>
        <filter val="79 537"/>
        <filter val="791"/>
        <filter val="8 588"/>
        <filter val="-8 588"/>
        <filter val="8 623"/>
        <filter val="9 181"/>
        <filter val="9 65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41.pielikums Jūrmalas pilsētas domes
2018.gada 15.marta saistošajiem noteikumiem Nr.11
(protokols Nr.4, 28.punkts)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5"/>
  <sheetViews>
    <sheetView view="pageLayout" zoomScaleNormal="100" workbookViewId="0">
      <selection activeCell="S5" sqref="S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1181</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1162</v>
      </c>
      <c r="D3" s="994"/>
      <c r="E3" s="994"/>
      <c r="F3" s="994"/>
      <c r="G3" s="994"/>
      <c r="H3" s="994"/>
      <c r="I3" s="994"/>
      <c r="J3" s="994"/>
      <c r="K3" s="994"/>
      <c r="L3" s="994"/>
      <c r="M3" s="994"/>
      <c r="N3" s="994"/>
      <c r="O3" s="994"/>
      <c r="P3" s="995"/>
      <c r="Q3" s="393"/>
    </row>
    <row r="4" spans="1:17" ht="12.75" customHeight="1" x14ac:dyDescent="0.25">
      <c r="A4" s="4" t="s">
        <v>1</v>
      </c>
      <c r="B4" s="5"/>
      <c r="C4" s="994" t="s">
        <v>1163</v>
      </c>
      <c r="D4" s="994"/>
      <c r="E4" s="994"/>
      <c r="F4" s="994"/>
      <c r="G4" s="994"/>
      <c r="H4" s="994"/>
      <c r="I4" s="994"/>
      <c r="J4" s="994"/>
      <c r="K4" s="994"/>
      <c r="L4" s="994"/>
      <c r="M4" s="994"/>
      <c r="N4" s="994"/>
      <c r="O4" s="994"/>
      <c r="P4" s="995"/>
      <c r="Q4" s="393"/>
    </row>
    <row r="5" spans="1:17" ht="12.75" customHeight="1" x14ac:dyDescent="0.25">
      <c r="A5" s="2" t="s">
        <v>2</v>
      </c>
      <c r="B5" s="3"/>
      <c r="C5" s="989" t="s">
        <v>1164</v>
      </c>
      <c r="D5" s="989"/>
      <c r="E5" s="989"/>
      <c r="F5" s="989"/>
      <c r="G5" s="989"/>
      <c r="H5" s="989"/>
      <c r="I5" s="989"/>
      <c r="J5" s="989"/>
      <c r="K5" s="989"/>
      <c r="L5" s="989"/>
      <c r="M5" s="989"/>
      <c r="N5" s="989"/>
      <c r="O5" s="989"/>
      <c r="P5" s="990"/>
      <c r="Q5" s="393"/>
    </row>
    <row r="6" spans="1:17" ht="12.75" customHeight="1" x14ac:dyDescent="0.25">
      <c r="A6" s="2" t="s">
        <v>3</v>
      </c>
      <c r="B6" s="3"/>
      <c r="C6" s="989" t="s">
        <v>1165</v>
      </c>
      <c r="D6" s="989"/>
      <c r="E6" s="989"/>
      <c r="F6" s="989"/>
      <c r="G6" s="989"/>
      <c r="H6" s="989"/>
      <c r="I6" s="989"/>
      <c r="J6" s="989"/>
      <c r="K6" s="989"/>
      <c r="L6" s="989"/>
      <c r="M6" s="989"/>
      <c r="N6" s="989"/>
      <c r="O6" s="989"/>
      <c r="P6" s="990"/>
      <c r="Q6" s="393"/>
    </row>
    <row r="7" spans="1:17" ht="15" customHeight="1" x14ac:dyDescent="0.25">
      <c r="A7" s="2" t="s">
        <v>4</v>
      </c>
      <c r="B7" s="3"/>
      <c r="C7" s="994" t="s">
        <v>1182</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1166</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1167</v>
      </c>
      <c r="D12" s="989"/>
      <c r="E12" s="989"/>
      <c r="F12" s="989"/>
      <c r="G12" s="989"/>
      <c r="H12" s="989"/>
      <c r="I12" s="989"/>
      <c r="J12" s="989"/>
      <c r="K12" s="989"/>
      <c r="L12" s="989"/>
      <c r="M12" s="989"/>
      <c r="N12" s="989"/>
      <c r="O12" s="989"/>
      <c r="P12" s="990"/>
      <c r="Q12" s="393"/>
    </row>
    <row r="13" spans="1:17" ht="12.75" customHeight="1" x14ac:dyDescent="0.25">
      <c r="A13" s="2"/>
      <c r="B13" s="3" t="s">
        <v>10</v>
      </c>
      <c r="C13" s="989" t="s">
        <v>1168</v>
      </c>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31048</v>
      </c>
      <c r="D20" s="206">
        <f>SUM(D21,D24,D25,D41,D43)</f>
        <v>10891</v>
      </c>
      <c r="E20" s="397">
        <f t="shared" ref="E20:F20" si="0">SUM(E21,E24,E25,E41,E43)</f>
        <v>0</v>
      </c>
      <c r="F20" s="398">
        <f t="shared" si="0"/>
        <v>10891</v>
      </c>
      <c r="G20" s="206">
        <f>SUM(G21,G24,G43)</f>
        <v>0</v>
      </c>
      <c r="H20" s="241">
        <f t="shared" ref="H20:I20" si="1">SUM(H21,H24,H43)</f>
        <v>0</v>
      </c>
      <c r="I20" s="26">
        <f t="shared" si="1"/>
        <v>0</v>
      </c>
      <c r="J20" s="241">
        <f>SUM(J21,J26,J43)</f>
        <v>15197</v>
      </c>
      <c r="K20" s="25">
        <f t="shared" ref="K20:L20" si="2">SUM(K21,K26,K43)</f>
        <v>4960</v>
      </c>
      <c r="L20" s="26">
        <f t="shared" si="2"/>
        <v>20157</v>
      </c>
      <c r="M20" s="24">
        <f>SUM(M21,M45)</f>
        <v>0</v>
      </c>
      <c r="N20" s="25">
        <f t="shared" ref="N20:O20" si="3">SUM(N21,N45)</f>
        <v>0</v>
      </c>
      <c r="O20" s="26">
        <f t="shared" si="3"/>
        <v>0</v>
      </c>
      <c r="P20" s="329"/>
    </row>
    <row r="21" spans="1:16" ht="12.75" thickTop="1" x14ac:dyDescent="0.25">
      <c r="A21" s="27"/>
      <c r="B21" s="28" t="s">
        <v>20</v>
      </c>
      <c r="C21" s="29">
        <f t="shared" ref="C21:C84" si="4">F21+I21+L21+O21</f>
        <v>4960</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4960</v>
      </c>
      <c r="L21" s="31">
        <f t="shared" si="7"/>
        <v>4960</v>
      </c>
      <c r="M21" s="29">
        <f>SUM(M22:M23)</f>
        <v>0</v>
      </c>
      <c r="N21" s="30">
        <f t="shared" ref="N21:O21" si="8">SUM(N22:N23)</f>
        <v>0</v>
      </c>
      <c r="O21" s="31">
        <f t="shared" si="8"/>
        <v>0</v>
      </c>
      <c r="P21" s="330"/>
    </row>
    <row r="22" spans="1:16" hidden="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x14ac:dyDescent="0.25">
      <c r="A23" s="37"/>
      <c r="B23" s="38" t="s">
        <v>22</v>
      </c>
      <c r="C23" s="39">
        <f t="shared" si="4"/>
        <v>4960</v>
      </c>
      <c r="D23" s="209"/>
      <c r="E23" s="403"/>
      <c r="F23" s="404">
        <f>D23+E23</f>
        <v>0</v>
      </c>
      <c r="G23" s="209"/>
      <c r="H23" s="244"/>
      <c r="I23" s="303">
        <f>G23+H23</f>
        <v>0</v>
      </c>
      <c r="J23" s="244"/>
      <c r="K23" s="40">
        <v>4960</v>
      </c>
      <c r="L23" s="303">
        <f>J23+K23</f>
        <v>4960</v>
      </c>
      <c r="M23" s="358"/>
      <c r="N23" s="40"/>
      <c r="O23" s="303">
        <f>M23+N23</f>
        <v>0</v>
      </c>
      <c r="P23" s="381"/>
    </row>
    <row r="24" spans="1:16" s="21" customFormat="1" ht="24.75" thickBot="1" x14ac:dyDescent="0.3">
      <c r="A24" s="41">
        <v>19300</v>
      </c>
      <c r="B24" s="41" t="s">
        <v>304</v>
      </c>
      <c r="C24" s="42">
        <f>F24+I24</f>
        <v>10891</v>
      </c>
      <c r="D24" s="210">
        <f>D51</f>
        <v>10891</v>
      </c>
      <c r="E24" s="405"/>
      <c r="F24" s="406">
        <f>D24+E24</f>
        <v>10891</v>
      </c>
      <c r="G24" s="210"/>
      <c r="H24" s="245"/>
      <c r="I24" s="348">
        <f>G24+H24</f>
        <v>0</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15197</v>
      </c>
      <c r="D26" s="212" t="s">
        <v>23</v>
      </c>
      <c r="E26" s="409" t="s">
        <v>23</v>
      </c>
      <c r="F26" s="410" t="s">
        <v>23</v>
      </c>
      <c r="G26" s="212" t="s">
        <v>23</v>
      </c>
      <c r="H26" s="246" t="s">
        <v>23</v>
      </c>
      <c r="I26" s="49" t="s">
        <v>23</v>
      </c>
      <c r="J26" s="106">
        <f>SUM(J27,J31,J33,J36)</f>
        <v>15197</v>
      </c>
      <c r="K26" s="50">
        <f t="shared" ref="K26:L26" si="9">SUM(K27,K31,K33,K36)</f>
        <v>0</v>
      </c>
      <c r="L26" s="117">
        <f t="shared" si="9"/>
        <v>15197</v>
      </c>
      <c r="M26" s="312" t="s">
        <v>23</v>
      </c>
      <c r="N26" s="48" t="s">
        <v>23</v>
      </c>
      <c r="O26" s="49" t="s">
        <v>23</v>
      </c>
      <c r="P26" s="332"/>
    </row>
    <row r="27" spans="1:16"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x14ac:dyDescent="0.25">
      <c r="A33" s="51">
        <v>21380</v>
      </c>
      <c r="B33" s="45" t="s">
        <v>31</v>
      </c>
      <c r="C33" s="46">
        <f t="shared" si="10"/>
        <v>15197</v>
      </c>
      <c r="D33" s="212" t="s">
        <v>23</v>
      </c>
      <c r="E33" s="409" t="s">
        <v>23</v>
      </c>
      <c r="F33" s="410" t="s">
        <v>23</v>
      </c>
      <c r="G33" s="212" t="s">
        <v>23</v>
      </c>
      <c r="H33" s="246" t="s">
        <v>23</v>
      </c>
      <c r="I33" s="49" t="s">
        <v>23</v>
      </c>
      <c r="J33" s="106">
        <f>SUM(J34:J35)</f>
        <v>15197</v>
      </c>
      <c r="K33" s="50">
        <f t="shared" ref="K33:L33" si="13">SUM(K34:K35)</f>
        <v>0</v>
      </c>
      <c r="L33" s="117">
        <f t="shared" si="13"/>
        <v>15197</v>
      </c>
      <c r="M33" s="312" t="s">
        <v>23</v>
      </c>
      <c r="N33" s="48" t="s">
        <v>23</v>
      </c>
      <c r="O33" s="49" t="s">
        <v>23</v>
      </c>
      <c r="P33" s="332"/>
    </row>
    <row r="34" spans="1:16" x14ac:dyDescent="0.25">
      <c r="A34" s="33">
        <v>21381</v>
      </c>
      <c r="B34" s="52" t="s">
        <v>306</v>
      </c>
      <c r="C34" s="53">
        <f t="shared" si="10"/>
        <v>15197</v>
      </c>
      <c r="D34" s="213" t="s">
        <v>23</v>
      </c>
      <c r="E34" s="411" t="s">
        <v>23</v>
      </c>
      <c r="F34" s="412" t="s">
        <v>23</v>
      </c>
      <c r="G34" s="213" t="s">
        <v>23</v>
      </c>
      <c r="H34" s="247" t="s">
        <v>23</v>
      </c>
      <c r="I34" s="56" t="s">
        <v>23</v>
      </c>
      <c r="J34" s="256">
        <v>15197</v>
      </c>
      <c r="K34" s="55"/>
      <c r="L34" s="347">
        <f>J34+K34</f>
        <v>15197</v>
      </c>
      <c r="M34" s="313" t="s">
        <v>23</v>
      </c>
      <c r="N34" s="54" t="s">
        <v>23</v>
      </c>
      <c r="O34" s="56" t="s">
        <v>23</v>
      </c>
      <c r="P34" s="333"/>
    </row>
    <row r="35" spans="1:16"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09" t="s">
        <v>23</v>
      </c>
      <c r="F36" s="410" t="s">
        <v>23</v>
      </c>
      <c r="G36" s="212" t="s">
        <v>23</v>
      </c>
      <c r="H36" s="246" t="s">
        <v>23</v>
      </c>
      <c r="I36" s="49" t="s">
        <v>23</v>
      </c>
      <c r="J36" s="106">
        <f>SUM(J37:J40)</f>
        <v>0</v>
      </c>
      <c r="K36" s="50">
        <f t="shared" ref="K36:L36" si="14">SUM(K37:K40)</f>
        <v>0</v>
      </c>
      <c r="L36" s="117">
        <f t="shared" si="14"/>
        <v>0</v>
      </c>
      <c r="M36" s="312" t="s">
        <v>23</v>
      </c>
      <c r="N36" s="48" t="s">
        <v>23</v>
      </c>
      <c r="O36" s="49" t="s">
        <v>23</v>
      </c>
      <c r="P36" s="33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idden="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hidden="1" x14ac:dyDescent="0.25">
      <c r="A40" s="184">
        <v>21399</v>
      </c>
      <c r="B40" s="162" t="s">
        <v>36</v>
      </c>
      <c r="C40" s="163">
        <f t="shared" si="10"/>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hidden="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 hidden="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31048</v>
      </c>
      <c r="D50" s="219">
        <f>SUM(D51,D283)</f>
        <v>10891</v>
      </c>
      <c r="E50" s="433">
        <f t="shared" ref="E50:F50" si="19">SUM(E51,E283)</f>
        <v>0</v>
      </c>
      <c r="F50" s="434">
        <f t="shared" si="19"/>
        <v>10891</v>
      </c>
      <c r="G50" s="219">
        <f>SUM(G51,G283)</f>
        <v>0</v>
      </c>
      <c r="H50" s="252">
        <f t="shared" ref="H50:I50" si="20">SUM(H51,H283)</f>
        <v>0</v>
      </c>
      <c r="I50" s="91">
        <f t="shared" si="20"/>
        <v>0</v>
      </c>
      <c r="J50" s="252">
        <f>SUM(J51,J283)</f>
        <v>15197</v>
      </c>
      <c r="K50" s="90">
        <f t="shared" ref="K50:L50" si="21">SUM(K51,K283)</f>
        <v>4960</v>
      </c>
      <c r="L50" s="91">
        <f t="shared" si="21"/>
        <v>20157</v>
      </c>
      <c r="M50" s="89">
        <f>SUM(M51,M283)</f>
        <v>0</v>
      </c>
      <c r="N50" s="90">
        <f t="shared" ref="N50:O50" si="22">SUM(N51,N283)</f>
        <v>0</v>
      </c>
      <c r="O50" s="91">
        <f t="shared" si="22"/>
        <v>0</v>
      </c>
      <c r="P50" s="340"/>
    </row>
    <row r="51" spans="1:16" s="21" customFormat="1" ht="36.75" thickTop="1" x14ac:dyDescent="0.25">
      <c r="A51" s="92"/>
      <c r="B51" s="93" t="s">
        <v>45</v>
      </c>
      <c r="C51" s="94">
        <f t="shared" si="4"/>
        <v>26088</v>
      </c>
      <c r="D51" s="220">
        <f>SUM(D52,D194)</f>
        <v>10891</v>
      </c>
      <c r="E51" s="435">
        <f t="shared" ref="E51:F51" si="23">SUM(E52,E194)</f>
        <v>0</v>
      </c>
      <c r="F51" s="436">
        <f t="shared" si="23"/>
        <v>10891</v>
      </c>
      <c r="G51" s="220">
        <f>SUM(G52,G194)</f>
        <v>0</v>
      </c>
      <c r="H51" s="253">
        <f t="shared" ref="H51:I51" si="24">SUM(H52,H194)</f>
        <v>0</v>
      </c>
      <c r="I51" s="96">
        <f t="shared" si="24"/>
        <v>0</v>
      </c>
      <c r="J51" s="253">
        <f>SUM(J52,J194)</f>
        <v>15197</v>
      </c>
      <c r="K51" s="95">
        <f t="shared" ref="K51:L51" si="25">SUM(K52,K194)</f>
        <v>0</v>
      </c>
      <c r="L51" s="96">
        <f t="shared" si="25"/>
        <v>15197</v>
      </c>
      <c r="M51" s="94">
        <f>SUM(M52,M194)</f>
        <v>0</v>
      </c>
      <c r="N51" s="95">
        <f t="shared" ref="N51:O51" si="26">SUM(N52,N194)</f>
        <v>0</v>
      </c>
      <c r="O51" s="96">
        <f t="shared" si="26"/>
        <v>0</v>
      </c>
      <c r="P51" s="341"/>
    </row>
    <row r="52" spans="1:16" s="21" customFormat="1" ht="24" x14ac:dyDescent="0.25">
      <c r="A52" s="97"/>
      <c r="B52" s="16" t="s">
        <v>46</v>
      </c>
      <c r="C52" s="98">
        <f t="shared" si="4"/>
        <v>25531</v>
      </c>
      <c r="D52" s="221">
        <f>SUM(D53,D75,D173,D187)</f>
        <v>10891</v>
      </c>
      <c r="E52" s="437">
        <f t="shared" ref="E52:F52" si="27">SUM(E53,E75,E173,E187)</f>
        <v>0</v>
      </c>
      <c r="F52" s="438">
        <f t="shared" si="27"/>
        <v>10891</v>
      </c>
      <c r="G52" s="221">
        <f>SUM(G53,G75,G173,G187)</f>
        <v>0</v>
      </c>
      <c r="H52" s="254">
        <f t="shared" ref="H52:I52" si="28">SUM(H53,H75,H173,H187)</f>
        <v>0</v>
      </c>
      <c r="I52" s="100">
        <f t="shared" si="28"/>
        <v>0</v>
      </c>
      <c r="J52" s="254">
        <f>SUM(J53,J75,J173,J187)</f>
        <v>14640</v>
      </c>
      <c r="K52" s="99">
        <f t="shared" ref="K52:L52" si="29">SUM(K53,K75,K173,K187)</f>
        <v>0</v>
      </c>
      <c r="L52" s="100">
        <f t="shared" si="29"/>
        <v>14640</v>
      </c>
      <c r="M52" s="98">
        <f>SUM(M53,M75,M173,M187)</f>
        <v>0</v>
      </c>
      <c r="N52" s="99">
        <f t="shared" ref="N52:O52" si="30">SUM(N53,N75,N173,N187)</f>
        <v>0</v>
      </c>
      <c r="O52" s="100">
        <f t="shared" si="30"/>
        <v>0</v>
      </c>
      <c r="P52" s="342"/>
    </row>
    <row r="53" spans="1:16" s="21" customFormat="1" hidden="1" x14ac:dyDescent="0.25">
      <c r="A53" s="101">
        <v>1000</v>
      </c>
      <c r="B53" s="101" t="s">
        <v>47</v>
      </c>
      <c r="C53" s="102">
        <f t="shared" si="4"/>
        <v>0</v>
      </c>
      <c r="D53" s="222">
        <f>SUM(D54,D67)</f>
        <v>0</v>
      </c>
      <c r="E53" s="439">
        <f t="shared" ref="E53:F53" si="31">SUM(E54,E67)</f>
        <v>0</v>
      </c>
      <c r="F53" s="440">
        <f t="shared" si="31"/>
        <v>0</v>
      </c>
      <c r="G53" s="222">
        <f>SUM(G54,G67)</f>
        <v>0</v>
      </c>
      <c r="H53" s="255">
        <f t="shared" ref="H53:I53" si="32">SUM(H54,H67)</f>
        <v>0</v>
      </c>
      <c r="I53" s="104">
        <f t="shared" si="32"/>
        <v>0</v>
      </c>
      <c r="J53" s="255">
        <f>SUM(J54,J67)</f>
        <v>0</v>
      </c>
      <c r="K53" s="103">
        <f t="shared" ref="K53:L53" si="33">SUM(K54,K67)</f>
        <v>0</v>
      </c>
      <c r="L53" s="104">
        <f t="shared" si="33"/>
        <v>0</v>
      </c>
      <c r="M53" s="102">
        <f>SUM(M54,M67)</f>
        <v>0</v>
      </c>
      <c r="N53" s="103">
        <f t="shared" ref="N53:O53" si="34">SUM(N54,N67)</f>
        <v>0</v>
      </c>
      <c r="O53" s="104">
        <f t="shared" si="34"/>
        <v>0</v>
      </c>
      <c r="P53" s="343"/>
    </row>
    <row r="54" spans="1:16" hidden="1" x14ac:dyDescent="0.25">
      <c r="A54" s="45">
        <v>1100</v>
      </c>
      <c r="B54" s="105" t="s">
        <v>48</v>
      </c>
      <c r="C54" s="46">
        <f t="shared" si="4"/>
        <v>0</v>
      </c>
      <c r="D54" s="223">
        <f>SUM(D55,D58,D66)</f>
        <v>0</v>
      </c>
      <c r="E54" s="441">
        <f t="shared" ref="E54:F54" si="35">SUM(E55,E58,E66)</f>
        <v>0</v>
      </c>
      <c r="F54" s="408">
        <f t="shared" si="35"/>
        <v>0</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5">
      <c r="A57" s="38">
        <v>1119</v>
      </c>
      <c r="B57" s="57" t="s">
        <v>51</v>
      </c>
      <c r="C57" s="58">
        <f t="shared" si="4"/>
        <v>0</v>
      </c>
      <c r="D57" s="225"/>
      <c r="E57" s="446"/>
      <c r="F57" s="404">
        <f t="shared" si="43"/>
        <v>0</v>
      </c>
      <c r="G57" s="225"/>
      <c r="H57" s="257"/>
      <c r="I57" s="114">
        <f t="shared" si="44"/>
        <v>0</v>
      </c>
      <c r="J57" s="257"/>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c r="E60" s="446"/>
      <c r="F60" s="404">
        <f t="shared" si="50"/>
        <v>0</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111"/>
    </row>
    <row r="63" spans="1:16" hidden="1" x14ac:dyDescent="0.25">
      <c r="A63" s="38">
        <v>1147</v>
      </c>
      <c r="B63" s="57" t="s">
        <v>56</v>
      </c>
      <c r="C63" s="58">
        <f t="shared" si="4"/>
        <v>0</v>
      </c>
      <c r="D63" s="225"/>
      <c r="E63" s="446"/>
      <c r="F63" s="404">
        <f t="shared" si="50"/>
        <v>0</v>
      </c>
      <c r="G63" s="225"/>
      <c r="H63" s="257"/>
      <c r="I63" s="114">
        <f t="shared" si="51"/>
        <v>0</v>
      </c>
      <c r="J63" s="257"/>
      <c r="K63" s="60"/>
      <c r="L63" s="114">
        <f t="shared" si="52"/>
        <v>0</v>
      </c>
      <c r="M63" s="320"/>
      <c r="N63" s="60"/>
      <c r="O63" s="114">
        <f t="shared" si="53"/>
        <v>0</v>
      </c>
      <c r="P63" s="111"/>
    </row>
    <row r="64" spans="1:16" hidden="1" x14ac:dyDescent="0.25">
      <c r="A64" s="38">
        <v>1148</v>
      </c>
      <c r="B64" s="57" t="s">
        <v>57</v>
      </c>
      <c r="C64" s="58">
        <f t="shared" si="4"/>
        <v>0</v>
      </c>
      <c r="D64" s="225"/>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5">
      <c r="A65" s="38">
        <v>1149</v>
      </c>
      <c r="B65" s="57" t="s">
        <v>58</v>
      </c>
      <c r="C65" s="58">
        <f>F65+I65+L65+O65</f>
        <v>0</v>
      </c>
      <c r="D65" s="225"/>
      <c r="E65" s="446"/>
      <c r="F65" s="404">
        <f t="shared" si="50"/>
        <v>0</v>
      </c>
      <c r="G65" s="225"/>
      <c r="H65" s="257"/>
      <c r="I65" s="114">
        <f t="shared" si="51"/>
        <v>0</v>
      </c>
      <c r="J65" s="257"/>
      <c r="K65" s="60"/>
      <c r="L65" s="114">
        <f t="shared" si="52"/>
        <v>0</v>
      </c>
      <c r="M65" s="320"/>
      <c r="N65" s="60"/>
      <c r="O65" s="114">
        <f t="shared" si="53"/>
        <v>0</v>
      </c>
      <c r="P65" s="111"/>
    </row>
    <row r="66" spans="1:16" ht="36" hidden="1" x14ac:dyDescent="0.25">
      <c r="A66" s="107">
        <v>1150</v>
      </c>
      <c r="B66" s="78" t="s">
        <v>59</v>
      </c>
      <c r="C66" s="84">
        <f>F66+I66+L66+O66</f>
        <v>0</v>
      </c>
      <c r="D66" s="227"/>
      <c r="E66" s="448"/>
      <c r="F66" s="443">
        <f t="shared" si="50"/>
        <v>0</v>
      </c>
      <c r="G66" s="227"/>
      <c r="H66" s="258"/>
      <c r="I66" s="109">
        <f t="shared" si="51"/>
        <v>0</v>
      </c>
      <c r="J66" s="258"/>
      <c r="K66" s="115"/>
      <c r="L66" s="109">
        <f t="shared" si="52"/>
        <v>0</v>
      </c>
      <c r="M66" s="321"/>
      <c r="N66" s="115"/>
      <c r="O66" s="109">
        <f t="shared" si="53"/>
        <v>0</v>
      </c>
      <c r="P66" s="116"/>
    </row>
    <row r="67" spans="1:16" ht="24" hidden="1" x14ac:dyDescent="0.25">
      <c r="A67" s="45">
        <v>1200</v>
      </c>
      <c r="B67" s="105" t="s">
        <v>296</v>
      </c>
      <c r="C67" s="46">
        <f t="shared" si="4"/>
        <v>0</v>
      </c>
      <c r="D67" s="223">
        <f>SUM(D68:D69)</f>
        <v>0</v>
      </c>
      <c r="E67" s="441">
        <f t="shared" ref="E67:F67" si="54">SUM(E68:E69)</f>
        <v>0</v>
      </c>
      <c r="F67" s="408">
        <f t="shared" si="54"/>
        <v>0</v>
      </c>
      <c r="G67" s="223">
        <f>SUM(G68:G69)</f>
        <v>0</v>
      </c>
      <c r="H67" s="106">
        <f t="shared" ref="H67:I67" si="55">SUM(H68:H69)</f>
        <v>0</v>
      </c>
      <c r="I67" s="117">
        <f t="shared" si="55"/>
        <v>0</v>
      </c>
      <c r="J67" s="106">
        <f>SUM(J68:J69)</f>
        <v>0</v>
      </c>
      <c r="K67" s="50">
        <f t="shared" ref="K67:L67" si="56">SUM(K68:K69)</f>
        <v>0</v>
      </c>
      <c r="L67" s="117">
        <f t="shared" si="56"/>
        <v>0</v>
      </c>
      <c r="M67" s="46">
        <f>SUM(M68:M69)</f>
        <v>0</v>
      </c>
      <c r="N67" s="50">
        <f t="shared" ref="N67:O67" si="57">SUM(N68:N69)</f>
        <v>0</v>
      </c>
      <c r="O67" s="117">
        <f t="shared" si="57"/>
        <v>0</v>
      </c>
      <c r="P67" s="122"/>
    </row>
    <row r="68" spans="1:16" ht="24" hidden="1" x14ac:dyDescent="0.25">
      <c r="A68" s="736">
        <v>1210</v>
      </c>
      <c r="B68" s="52" t="s">
        <v>60</v>
      </c>
      <c r="C68" s="53">
        <f t="shared" si="4"/>
        <v>0</v>
      </c>
      <c r="D68" s="224"/>
      <c r="E68" s="444"/>
      <c r="F68" s="445">
        <f>D68+E68</f>
        <v>0</v>
      </c>
      <c r="G68" s="224"/>
      <c r="H68" s="256"/>
      <c r="I68" s="119">
        <f>G68+H68</f>
        <v>0</v>
      </c>
      <c r="J68" s="256"/>
      <c r="K68" s="55"/>
      <c r="L68" s="119">
        <f>J68+K68</f>
        <v>0</v>
      </c>
      <c r="M68" s="319"/>
      <c r="N68" s="55"/>
      <c r="O68" s="119">
        <f>M68+N68</f>
        <v>0</v>
      </c>
      <c r="P68" s="110"/>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111"/>
    </row>
    <row r="73" spans="1:16" ht="36" hidden="1" x14ac:dyDescent="0.25">
      <c r="A73" s="38">
        <v>1227</v>
      </c>
      <c r="B73" s="57" t="s">
        <v>64</v>
      </c>
      <c r="C73" s="58">
        <f t="shared" si="4"/>
        <v>0</v>
      </c>
      <c r="D73" s="225"/>
      <c r="E73" s="446"/>
      <c r="F73" s="404">
        <f t="shared" si="62"/>
        <v>0</v>
      </c>
      <c r="G73" s="225"/>
      <c r="H73" s="257"/>
      <c r="I73" s="114">
        <f t="shared" si="63"/>
        <v>0</v>
      </c>
      <c r="J73" s="257"/>
      <c r="K73" s="60"/>
      <c r="L73" s="114">
        <f t="shared" si="64"/>
        <v>0</v>
      </c>
      <c r="M73" s="320"/>
      <c r="N73" s="60"/>
      <c r="O73" s="114">
        <f t="shared" si="65"/>
        <v>0</v>
      </c>
      <c r="P73" s="111"/>
    </row>
    <row r="74" spans="1:16" ht="48" hidden="1" x14ac:dyDescent="0.25">
      <c r="A74" s="38">
        <v>1228</v>
      </c>
      <c r="B74" s="57" t="s">
        <v>298</v>
      </c>
      <c r="C74" s="58">
        <f t="shared" si="4"/>
        <v>0</v>
      </c>
      <c r="D74" s="225"/>
      <c r="E74" s="446"/>
      <c r="F74" s="404">
        <f t="shared" si="62"/>
        <v>0</v>
      </c>
      <c r="G74" s="225"/>
      <c r="H74" s="257"/>
      <c r="I74" s="114">
        <f t="shared" si="63"/>
        <v>0</v>
      </c>
      <c r="J74" s="257"/>
      <c r="K74" s="60"/>
      <c r="L74" s="114">
        <f t="shared" si="64"/>
        <v>0</v>
      </c>
      <c r="M74" s="320"/>
      <c r="N74" s="60"/>
      <c r="O74" s="114">
        <f t="shared" si="65"/>
        <v>0</v>
      </c>
      <c r="P74" s="111"/>
    </row>
    <row r="75" spans="1:16" x14ac:dyDescent="0.25">
      <c r="A75" s="101">
        <v>2000</v>
      </c>
      <c r="B75" s="101" t="s">
        <v>65</v>
      </c>
      <c r="C75" s="102">
        <f t="shared" si="4"/>
        <v>25531</v>
      </c>
      <c r="D75" s="222">
        <f>SUM(D76,D83,D130,D164,D165,D172)</f>
        <v>10891</v>
      </c>
      <c r="E75" s="439">
        <f t="shared" ref="E75:F75" si="66">SUM(E76,E83,E130,E164,E165,E172)</f>
        <v>0</v>
      </c>
      <c r="F75" s="440">
        <f t="shared" si="66"/>
        <v>10891</v>
      </c>
      <c r="G75" s="222">
        <f>SUM(G76,G83,G130,G164,G165,G172)</f>
        <v>0</v>
      </c>
      <c r="H75" s="255">
        <f t="shared" ref="H75:I75" si="67">SUM(H76,H83,H130,H164,H165,H172)</f>
        <v>0</v>
      </c>
      <c r="I75" s="104">
        <f t="shared" si="67"/>
        <v>0</v>
      </c>
      <c r="J75" s="255">
        <f>SUM(J76,J83,J130,J164,J165,J172)</f>
        <v>14640</v>
      </c>
      <c r="K75" s="103">
        <f t="shared" ref="K75:L75" si="68">SUM(K76,K83,K130,K164,K165,K172)</f>
        <v>0</v>
      </c>
      <c r="L75" s="104">
        <f t="shared" si="68"/>
        <v>14640</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25282</v>
      </c>
      <c r="D83" s="223">
        <f>SUM(D84,D89,D95,D103,D112,D116,D122,D128)</f>
        <v>10891</v>
      </c>
      <c r="E83" s="441">
        <f t="shared" ref="E83:F83" si="90">SUM(E84,E89,E95,E103,E112,E116,E122,E128)</f>
        <v>0</v>
      </c>
      <c r="F83" s="408">
        <f t="shared" si="90"/>
        <v>10891</v>
      </c>
      <c r="G83" s="223">
        <f>SUM(G84,G89,G95,G103,G112,G116,G122,G128)</f>
        <v>0</v>
      </c>
      <c r="H83" s="106">
        <f t="shared" ref="H83:I83" si="91">SUM(H84,H89,H95,H103,H112,H116,H122,H128)</f>
        <v>0</v>
      </c>
      <c r="I83" s="117">
        <f t="shared" si="91"/>
        <v>0</v>
      </c>
      <c r="J83" s="106">
        <f>SUM(J84,J89,J95,J103,J112,J116,J122,J128)</f>
        <v>14391</v>
      </c>
      <c r="K83" s="50">
        <f t="shared" ref="K83:L83" si="92">SUM(K84,K89,K95,K103,K112,K116,K122,K128)</f>
        <v>0</v>
      </c>
      <c r="L83" s="117">
        <f t="shared" si="92"/>
        <v>14391</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hidden="1" x14ac:dyDescent="0.25">
      <c r="A86" s="38">
        <v>2212</v>
      </c>
      <c r="B86" s="57" t="s">
        <v>74</v>
      </c>
      <c r="C86" s="58">
        <f t="shared" si="98"/>
        <v>0</v>
      </c>
      <c r="D86" s="225"/>
      <c r="E86" s="446"/>
      <c r="F86" s="404">
        <f t="shared" si="99"/>
        <v>0</v>
      </c>
      <c r="G86" s="225"/>
      <c r="H86" s="257"/>
      <c r="I86" s="114">
        <f t="shared" si="100"/>
        <v>0</v>
      </c>
      <c r="J86" s="257"/>
      <c r="K86" s="60"/>
      <c r="L86" s="114">
        <f t="shared" si="101"/>
        <v>0</v>
      </c>
      <c r="M86" s="320"/>
      <c r="N86" s="60"/>
      <c r="O86" s="114">
        <f t="shared" si="102"/>
        <v>0</v>
      </c>
      <c r="P86" s="111"/>
    </row>
    <row r="87" spans="1:16" ht="24" hidden="1" x14ac:dyDescent="0.25">
      <c r="A87" s="38">
        <v>2214</v>
      </c>
      <c r="B87" s="57" t="s">
        <v>75</v>
      </c>
      <c r="C87" s="58">
        <f t="shared" si="98"/>
        <v>0</v>
      </c>
      <c r="D87" s="225"/>
      <c r="E87" s="446"/>
      <c r="F87" s="404">
        <f t="shared" si="99"/>
        <v>0</v>
      </c>
      <c r="G87" s="225"/>
      <c r="H87" s="257"/>
      <c r="I87" s="114">
        <f t="shared" si="100"/>
        <v>0</v>
      </c>
      <c r="J87" s="257"/>
      <c r="K87" s="60"/>
      <c r="L87" s="114">
        <f t="shared" si="101"/>
        <v>0</v>
      </c>
      <c r="M87" s="320"/>
      <c r="N87" s="60"/>
      <c r="O87" s="114">
        <f t="shared" si="102"/>
        <v>0</v>
      </c>
      <c r="P87" s="111"/>
    </row>
    <row r="88" spans="1:16" hidden="1" x14ac:dyDescent="0.25">
      <c r="A88" s="38">
        <v>2219</v>
      </c>
      <c r="B88" s="57" t="s">
        <v>76</v>
      </c>
      <c r="C88" s="58">
        <f t="shared" si="98"/>
        <v>0</v>
      </c>
      <c r="D88" s="225"/>
      <c r="E88" s="446"/>
      <c r="F88" s="404">
        <f t="shared" si="99"/>
        <v>0</v>
      </c>
      <c r="G88" s="225"/>
      <c r="H88" s="257"/>
      <c r="I88" s="114">
        <f t="shared" si="100"/>
        <v>0</v>
      </c>
      <c r="J88" s="257"/>
      <c r="K88" s="60"/>
      <c r="L88" s="114">
        <f t="shared" si="101"/>
        <v>0</v>
      </c>
      <c r="M88" s="320"/>
      <c r="N88" s="60"/>
      <c r="O88" s="114">
        <f t="shared" si="102"/>
        <v>0</v>
      </c>
      <c r="P88" s="111"/>
    </row>
    <row r="89" spans="1:16" ht="24" x14ac:dyDescent="0.25">
      <c r="A89" s="112">
        <v>2220</v>
      </c>
      <c r="B89" s="57" t="s">
        <v>77</v>
      </c>
      <c r="C89" s="58">
        <f t="shared" si="98"/>
        <v>20807</v>
      </c>
      <c r="D89" s="226">
        <f>SUM(D90:D94)</f>
        <v>10341</v>
      </c>
      <c r="E89" s="447">
        <f t="shared" ref="E89:F89" si="103">SUM(E90:E94)</f>
        <v>0</v>
      </c>
      <c r="F89" s="404">
        <f t="shared" si="103"/>
        <v>10341</v>
      </c>
      <c r="G89" s="226">
        <f>SUM(G90:G94)</f>
        <v>0</v>
      </c>
      <c r="H89" s="120">
        <f t="shared" ref="H89:I89" si="104">SUM(H90:H94)</f>
        <v>0</v>
      </c>
      <c r="I89" s="114">
        <f t="shared" si="104"/>
        <v>0</v>
      </c>
      <c r="J89" s="120">
        <f>SUM(J90:J94)</f>
        <v>10466</v>
      </c>
      <c r="K89" s="113">
        <f t="shared" ref="K89:L89" si="105">SUM(K90:K94)</f>
        <v>0</v>
      </c>
      <c r="L89" s="114">
        <f t="shared" si="105"/>
        <v>10466</v>
      </c>
      <c r="M89" s="58">
        <f>SUM(M90:M94)</f>
        <v>0</v>
      </c>
      <c r="N89" s="113">
        <f t="shared" ref="N89:O89" si="106">SUM(N90:N94)</f>
        <v>0</v>
      </c>
      <c r="O89" s="114">
        <f t="shared" si="106"/>
        <v>0</v>
      </c>
      <c r="P89" s="111"/>
    </row>
    <row r="90" spans="1:16" ht="24" x14ac:dyDescent="0.25">
      <c r="A90" s="38">
        <v>2221</v>
      </c>
      <c r="B90" s="57" t="s">
        <v>289</v>
      </c>
      <c r="C90" s="58">
        <f t="shared" si="98"/>
        <v>9240</v>
      </c>
      <c r="D90" s="225">
        <v>4620</v>
      </c>
      <c r="E90" s="446"/>
      <c r="F90" s="404">
        <f t="shared" ref="F90:F94" si="107">D90+E90</f>
        <v>4620</v>
      </c>
      <c r="G90" s="225"/>
      <c r="H90" s="257"/>
      <c r="I90" s="114">
        <f t="shared" ref="I90:I94" si="108">G90+H90</f>
        <v>0</v>
      </c>
      <c r="J90" s="257">
        <v>4620</v>
      </c>
      <c r="K90" s="60"/>
      <c r="L90" s="114">
        <f t="shared" ref="L90:L94" si="109">J90+K90</f>
        <v>4620</v>
      </c>
      <c r="M90" s="320"/>
      <c r="N90" s="60"/>
      <c r="O90" s="114">
        <f t="shared" ref="O90:O94" si="110">M90+N90</f>
        <v>0</v>
      </c>
      <c r="P90" s="111"/>
    </row>
    <row r="91" spans="1:16" x14ac:dyDescent="0.25">
      <c r="A91" s="38">
        <v>2222</v>
      </c>
      <c r="B91" s="57" t="s">
        <v>78</v>
      </c>
      <c r="C91" s="58">
        <f t="shared" si="98"/>
        <v>780</v>
      </c>
      <c r="D91" s="225">
        <v>390</v>
      </c>
      <c r="E91" s="446"/>
      <c r="F91" s="404">
        <f t="shared" si="107"/>
        <v>390</v>
      </c>
      <c r="G91" s="225"/>
      <c r="H91" s="257"/>
      <c r="I91" s="114">
        <f t="shared" si="108"/>
        <v>0</v>
      </c>
      <c r="J91" s="257">
        <v>390</v>
      </c>
      <c r="K91" s="60"/>
      <c r="L91" s="114">
        <f t="shared" si="109"/>
        <v>390</v>
      </c>
      <c r="M91" s="320"/>
      <c r="N91" s="60"/>
      <c r="O91" s="114">
        <f t="shared" si="110"/>
        <v>0</v>
      </c>
      <c r="P91" s="111"/>
    </row>
    <row r="92" spans="1:16" x14ac:dyDescent="0.25">
      <c r="A92" s="38">
        <v>2223</v>
      </c>
      <c r="B92" s="57" t="s">
        <v>79</v>
      </c>
      <c r="C92" s="58">
        <f t="shared" si="98"/>
        <v>10661</v>
      </c>
      <c r="D92" s="225">
        <v>5331</v>
      </c>
      <c r="E92" s="446"/>
      <c r="F92" s="404">
        <f t="shared" si="107"/>
        <v>5331</v>
      </c>
      <c r="G92" s="225"/>
      <c r="H92" s="257"/>
      <c r="I92" s="114">
        <f t="shared" si="108"/>
        <v>0</v>
      </c>
      <c r="J92" s="257">
        <v>5330</v>
      </c>
      <c r="K92" s="60"/>
      <c r="L92" s="114">
        <f t="shared" si="109"/>
        <v>5330</v>
      </c>
      <c r="M92" s="320"/>
      <c r="N92" s="60"/>
      <c r="O92" s="114">
        <f t="shared" si="110"/>
        <v>0</v>
      </c>
      <c r="P92" s="111"/>
    </row>
    <row r="93" spans="1:16" ht="48" x14ac:dyDescent="0.25">
      <c r="A93" s="38">
        <v>2224</v>
      </c>
      <c r="B93" s="57" t="s">
        <v>299</v>
      </c>
      <c r="C93" s="58">
        <f t="shared" si="98"/>
        <v>126</v>
      </c>
      <c r="D93" s="225"/>
      <c r="E93" s="446"/>
      <c r="F93" s="404">
        <f t="shared" si="107"/>
        <v>0</v>
      </c>
      <c r="G93" s="225"/>
      <c r="H93" s="257"/>
      <c r="I93" s="114">
        <f t="shared" si="108"/>
        <v>0</v>
      </c>
      <c r="J93" s="257">
        <v>126</v>
      </c>
      <c r="K93" s="60"/>
      <c r="L93" s="114">
        <f t="shared" si="109"/>
        <v>126</v>
      </c>
      <c r="M93" s="320"/>
      <c r="N93" s="60"/>
      <c r="O93" s="114">
        <f t="shared" si="110"/>
        <v>0</v>
      </c>
      <c r="P93" s="111"/>
    </row>
    <row r="94" spans="1:16"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111"/>
    </row>
    <row r="95" spans="1:16" ht="36" hidden="1" x14ac:dyDescent="0.25">
      <c r="A95" s="112">
        <v>2230</v>
      </c>
      <c r="B95" s="57" t="s">
        <v>81</v>
      </c>
      <c r="C95" s="58">
        <f t="shared" si="98"/>
        <v>0</v>
      </c>
      <c r="D95" s="226">
        <f>SUM(D96:D102)</f>
        <v>0</v>
      </c>
      <c r="E95" s="447">
        <f t="shared" ref="E95:F95" si="111">SUM(E96:E102)</f>
        <v>0</v>
      </c>
      <c r="F95" s="404">
        <f t="shared" si="111"/>
        <v>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c r="E101" s="446"/>
      <c r="F101" s="404">
        <f t="shared" si="115"/>
        <v>0</v>
      </c>
      <c r="G101" s="225"/>
      <c r="H101" s="257"/>
      <c r="I101" s="114">
        <f t="shared" si="116"/>
        <v>0</v>
      </c>
      <c r="J101" s="257"/>
      <c r="K101" s="60"/>
      <c r="L101" s="114">
        <f t="shared" si="117"/>
        <v>0</v>
      </c>
      <c r="M101" s="320"/>
      <c r="N101" s="60"/>
      <c r="O101" s="114">
        <f t="shared" si="118"/>
        <v>0</v>
      </c>
      <c r="P101" s="111"/>
    </row>
    <row r="102" spans="1:16" ht="24" hidden="1" x14ac:dyDescent="0.25">
      <c r="A102" s="38">
        <v>2239</v>
      </c>
      <c r="B102" s="57" t="s">
        <v>88</v>
      </c>
      <c r="C102" s="58">
        <f t="shared" si="98"/>
        <v>0</v>
      </c>
      <c r="D102" s="225"/>
      <c r="E102" s="446"/>
      <c r="F102" s="404">
        <f t="shared" si="115"/>
        <v>0</v>
      </c>
      <c r="G102" s="225"/>
      <c r="H102" s="257"/>
      <c r="I102" s="114">
        <f t="shared" si="116"/>
        <v>0</v>
      </c>
      <c r="J102" s="257"/>
      <c r="K102" s="60"/>
      <c r="L102" s="114">
        <f t="shared" si="117"/>
        <v>0</v>
      </c>
      <c r="M102" s="320"/>
      <c r="N102" s="60"/>
      <c r="O102" s="114">
        <f t="shared" si="118"/>
        <v>0</v>
      </c>
      <c r="P102" s="111"/>
    </row>
    <row r="103" spans="1:16" ht="36" x14ac:dyDescent="0.25">
      <c r="A103" s="112">
        <v>2240</v>
      </c>
      <c r="B103" s="57" t="s">
        <v>89</v>
      </c>
      <c r="C103" s="58">
        <f t="shared" si="98"/>
        <v>4468</v>
      </c>
      <c r="D103" s="226">
        <f>SUM(D104:D111)</f>
        <v>550</v>
      </c>
      <c r="E103" s="447">
        <f t="shared" ref="E103:F103" si="119">SUM(E104:E111)</f>
        <v>0</v>
      </c>
      <c r="F103" s="404">
        <f t="shared" si="119"/>
        <v>550</v>
      </c>
      <c r="G103" s="226">
        <f>SUM(G104:G111)</f>
        <v>0</v>
      </c>
      <c r="H103" s="120">
        <f t="shared" ref="H103:I103" si="120">SUM(H104:H111)</f>
        <v>0</v>
      </c>
      <c r="I103" s="114">
        <f t="shared" si="120"/>
        <v>0</v>
      </c>
      <c r="J103" s="120">
        <f>SUM(J104:J111)</f>
        <v>3918</v>
      </c>
      <c r="K103" s="113">
        <f t="shared" ref="K103:L103" si="121">SUM(K104:K111)</f>
        <v>0</v>
      </c>
      <c r="L103" s="114">
        <f t="shared" si="121"/>
        <v>3918</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111"/>
    </row>
    <row r="106" spans="1:16" ht="24" x14ac:dyDescent="0.25">
      <c r="A106" s="38">
        <v>2243</v>
      </c>
      <c r="B106" s="57" t="s">
        <v>92</v>
      </c>
      <c r="C106" s="58">
        <f t="shared" si="98"/>
        <v>200</v>
      </c>
      <c r="D106" s="225"/>
      <c r="E106" s="446"/>
      <c r="F106" s="404">
        <f t="shared" si="123"/>
        <v>0</v>
      </c>
      <c r="G106" s="225"/>
      <c r="H106" s="257"/>
      <c r="I106" s="114">
        <f t="shared" si="124"/>
        <v>0</v>
      </c>
      <c r="J106" s="257">
        <v>200</v>
      </c>
      <c r="K106" s="60"/>
      <c r="L106" s="114">
        <f t="shared" si="125"/>
        <v>200</v>
      </c>
      <c r="M106" s="320"/>
      <c r="N106" s="60"/>
      <c r="O106" s="114">
        <f t="shared" si="126"/>
        <v>0</v>
      </c>
      <c r="P106" s="111"/>
    </row>
    <row r="107" spans="1:16" x14ac:dyDescent="0.25">
      <c r="A107" s="38">
        <v>2244</v>
      </c>
      <c r="B107" s="57" t="s">
        <v>93</v>
      </c>
      <c r="C107" s="58">
        <f t="shared" si="98"/>
        <v>4268</v>
      </c>
      <c r="D107" s="225">
        <v>550</v>
      </c>
      <c r="E107" s="446"/>
      <c r="F107" s="404">
        <f t="shared" si="123"/>
        <v>550</v>
      </c>
      <c r="G107" s="225"/>
      <c r="H107" s="257"/>
      <c r="I107" s="114">
        <f t="shared" si="124"/>
        <v>0</v>
      </c>
      <c r="J107" s="257">
        <v>3718</v>
      </c>
      <c r="K107" s="60"/>
      <c r="L107" s="114">
        <f t="shared" si="125"/>
        <v>3718</v>
      </c>
      <c r="M107" s="320"/>
      <c r="N107" s="60"/>
      <c r="O107" s="114">
        <f t="shared" si="126"/>
        <v>0</v>
      </c>
      <c r="P107" s="362"/>
    </row>
    <row r="108" spans="1:16"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5">
      <c r="A111" s="38">
        <v>2249</v>
      </c>
      <c r="B111" s="57" t="s">
        <v>96</v>
      </c>
      <c r="C111" s="58">
        <f t="shared" si="98"/>
        <v>0</v>
      </c>
      <c r="D111" s="225"/>
      <c r="E111" s="446"/>
      <c r="F111" s="404">
        <f t="shared" si="123"/>
        <v>0</v>
      </c>
      <c r="G111" s="225"/>
      <c r="H111" s="257"/>
      <c r="I111" s="114">
        <f t="shared" si="124"/>
        <v>0</v>
      </c>
      <c r="J111" s="257"/>
      <c r="K111" s="60"/>
      <c r="L111" s="114">
        <f t="shared" si="125"/>
        <v>0</v>
      </c>
      <c r="M111" s="320"/>
      <c r="N111" s="60"/>
      <c r="O111" s="114">
        <f t="shared" si="126"/>
        <v>0</v>
      </c>
      <c r="P111" s="111"/>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111"/>
    </row>
    <row r="115" spans="1:16" ht="24" hidden="1" x14ac:dyDescent="0.25">
      <c r="A115" s="38">
        <v>2259</v>
      </c>
      <c r="B115" s="57" t="s">
        <v>100</v>
      </c>
      <c r="C115" s="58">
        <f t="shared" si="98"/>
        <v>0</v>
      </c>
      <c r="D115" s="225"/>
      <c r="E115" s="446"/>
      <c r="F115" s="404">
        <f t="shared" si="131"/>
        <v>0</v>
      </c>
      <c r="G115" s="225"/>
      <c r="H115" s="257"/>
      <c r="I115" s="114">
        <f t="shared" si="132"/>
        <v>0</v>
      </c>
      <c r="J115" s="257"/>
      <c r="K115" s="60"/>
      <c r="L115" s="114">
        <f t="shared" si="133"/>
        <v>0</v>
      </c>
      <c r="M115" s="320"/>
      <c r="N115" s="60"/>
      <c r="O115" s="114">
        <f t="shared" si="134"/>
        <v>0</v>
      </c>
      <c r="P115" s="111"/>
    </row>
    <row r="116" spans="1:16" x14ac:dyDescent="0.25">
      <c r="A116" s="112">
        <v>2260</v>
      </c>
      <c r="B116" s="57" t="s">
        <v>101</v>
      </c>
      <c r="C116" s="58">
        <f t="shared" si="98"/>
        <v>7</v>
      </c>
      <c r="D116" s="226">
        <f>SUM(D117:D121)</f>
        <v>0</v>
      </c>
      <c r="E116" s="447">
        <f t="shared" ref="E116:F116" si="135">SUM(E117:E121)</f>
        <v>0</v>
      </c>
      <c r="F116" s="404">
        <f t="shared" si="135"/>
        <v>0</v>
      </c>
      <c r="G116" s="226">
        <f>SUM(G117:G121)</f>
        <v>0</v>
      </c>
      <c r="H116" s="120">
        <f t="shared" ref="H116:I116" si="136">SUM(H117:H121)</f>
        <v>0</v>
      </c>
      <c r="I116" s="114">
        <f t="shared" si="136"/>
        <v>0</v>
      </c>
      <c r="J116" s="120">
        <f>SUM(J117:J121)</f>
        <v>7</v>
      </c>
      <c r="K116" s="113">
        <f t="shared" ref="K116:L116" si="137">SUM(K117:K121)</f>
        <v>0</v>
      </c>
      <c r="L116" s="114">
        <f t="shared" si="137"/>
        <v>7</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c r="E118" s="446"/>
      <c r="F118" s="404">
        <f t="shared" si="139"/>
        <v>0</v>
      </c>
      <c r="G118" s="225"/>
      <c r="H118" s="257"/>
      <c r="I118" s="114">
        <f t="shared" si="140"/>
        <v>0</v>
      </c>
      <c r="J118" s="257"/>
      <c r="K118" s="60"/>
      <c r="L118" s="114">
        <f t="shared" si="141"/>
        <v>0</v>
      </c>
      <c r="M118" s="320"/>
      <c r="N118" s="60"/>
      <c r="O118" s="114">
        <f t="shared" si="142"/>
        <v>0</v>
      </c>
      <c r="P118" s="111"/>
    </row>
    <row r="119" spans="1:16" hidden="1" x14ac:dyDescent="0.25">
      <c r="A119" s="38">
        <v>2263</v>
      </c>
      <c r="B119" s="57" t="s">
        <v>104</v>
      </c>
      <c r="C119" s="58">
        <f t="shared" si="98"/>
        <v>0</v>
      </c>
      <c r="D119" s="225"/>
      <c r="E119" s="446"/>
      <c r="F119" s="404">
        <f t="shared" si="139"/>
        <v>0</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c r="E120" s="446"/>
      <c r="F120" s="404">
        <f t="shared" si="139"/>
        <v>0</v>
      </c>
      <c r="G120" s="225"/>
      <c r="H120" s="257"/>
      <c r="I120" s="114">
        <f t="shared" si="140"/>
        <v>0</v>
      </c>
      <c r="J120" s="257"/>
      <c r="K120" s="60"/>
      <c r="L120" s="114">
        <f t="shared" si="141"/>
        <v>0</v>
      </c>
      <c r="M120" s="320"/>
      <c r="N120" s="60"/>
      <c r="O120" s="114">
        <f t="shared" si="142"/>
        <v>0</v>
      </c>
      <c r="P120" s="111"/>
    </row>
    <row r="121" spans="1:16" x14ac:dyDescent="0.25">
      <c r="A121" s="38">
        <v>2269</v>
      </c>
      <c r="B121" s="57" t="s">
        <v>106</v>
      </c>
      <c r="C121" s="58">
        <f t="shared" si="98"/>
        <v>7</v>
      </c>
      <c r="D121" s="225"/>
      <c r="E121" s="446"/>
      <c r="F121" s="404">
        <f t="shared" si="139"/>
        <v>0</v>
      </c>
      <c r="G121" s="225"/>
      <c r="H121" s="257"/>
      <c r="I121" s="114">
        <f t="shared" si="140"/>
        <v>0</v>
      </c>
      <c r="J121" s="257">
        <v>7</v>
      </c>
      <c r="K121" s="60"/>
      <c r="L121" s="114">
        <f t="shared" si="141"/>
        <v>7</v>
      </c>
      <c r="M121" s="320"/>
      <c r="N121" s="60"/>
      <c r="O121" s="114">
        <f t="shared" si="142"/>
        <v>0</v>
      </c>
      <c r="P121" s="111"/>
    </row>
    <row r="122" spans="1:16" hidden="1" x14ac:dyDescent="0.25">
      <c r="A122" s="112">
        <v>2270</v>
      </c>
      <c r="B122" s="57" t="s">
        <v>107</v>
      </c>
      <c r="C122" s="58">
        <f t="shared" si="98"/>
        <v>0</v>
      </c>
      <c r="D122" s="226">
        <f>SUM(D123:D127)</f>
        <v>0</v>
      </c>
      <c r="E122" s="447">
        <f t="shared" ref="E122:F122" si="143">SUM(E123:E127)</f>
        <v>0</v>
      </c>
      <c r="F122" s="404">
        <f t="shared" si="143"/>
        <v>0</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111"/>
    </row>
    <row r="125" spans="1:16" ht="24" hidden="1" x14ac:dyDescent="0.25">
      <c r="A125" s="38">
        <v>2275</v>
      </c>
      <c r="B125" s="57" t="s">
        <v>109</v>
      </c>
      <c r="C125" s="58">
        <f t="shared" si="98"/>
        <v>0</v>
      </c>
      <c r="D125" s="225"/>
      <c r="E125" s="446"/>
      <c r="F125" s="404">
        <f t="shared" si="147"/>
        <v>0</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111"/>
    </row>
    <row r="127" spans="1:16" ht="24" hidden="1" x14ac:dyDescent="0.25">
      <c r="A127" s="38">
        <v>2279</v>
      </c>
      <c r="B127" s="57" t="s">
        <v>111</v>
      </c>
      <c r="C127" s="58">
        <f t="shared" si="98"/>
        <v>0</v>
      </c>
      <c r="D127" s="225"/>
      <c r="E127" s="446"/>
      <c r="F127" s="404">
        <f t="shared" si="147"/>
        <v>0</v>
      </c>
      <c r="G127" s="225"/>
      <c r="H127" s="257"/>
      <c r="I127" s="114">
        <f t="shared" si="148"/>
        <v>0</v>
      </c>
      <c r="J127" s="257"/>
      <c r="K127" s="60"/>
      <c r="L127" s="114">
        <f t="shared" si="149"/>
        <v>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5">
      <c r="A130" s="45">
        <v>2300</v>
      </c>
      <c r="B130" s="105" t="s">
        <v>113</v>
      </c>
      <c r="C130" s="46">
        <f t="shared" si="98"/>
        <v>249</v>
      </c>
      <c r="D130" s="223">
        <f>SUM(D131,D136,D140,D141,D144,D151,D159,D160,D163)</f>
        <v>0</v>
      </c>
      <c r="E130" s="441">
        <f t="shared" ref="E130:F130" si="152">SUM(E131,E136,E140,E141,E144,E151,E159,E160,E163)</f>
        <v>0</v>
      </c>
      <c r="F130" s="408">
        <f t="shared" si="152"/>
        <v>0</v>
      </c>
      <c r="G130" s="223">
        <f>SUM(G131,G136,G140,G141,G144,G151,G159,G160,G163)</f>
        <v>0</v>
      </c>
      <c r="H130" s="106">
        <f t="shared" ref="H130:I130" si="153">SUM(H131,H136,H140,H141,H144,H151,H159,H160,H163)</f>
        <v>0</v>
      </c>
      <c r="I130" s="117">
        <f t="shared" si="153"/>
        <v>0</v>
      </c>
      <c r="J130" s="106">
        <f>SUM(J131,J136,J140,J141,J144,J151,J159,J160,J163)</f>
        <v>249</v>
      </c>
      <c r="K130" s="50">
        <f t="shared" ref="K130:L130" si="154">SUM(K131,K136,K140,K141,K144,K151,K159,K160,K163)</f>
        <v>0</v>
      </c>
      <c r="L130" s="117">
        <f t="shared" si="154"/>
        <v>249</v>
      </c>
      <c r="M130" s="46">
        <f>SUM(M131,M136,M140,M141,M144,M151,M159,M160,M163)</f>
        <v>0</v>
      </c>
      <c r="N130" s="50">
        <f t="shared" ref="N130:O130" si="155">SUM(N131,N136,N140,N141,N144,N151,N159,N160,N163)</f>
        <v>0</v>
      </c>
      <c r="O130" s="117">
        <f t="shared" si="155"/>
        <v>0</v>
      </c>
      <c r="P130" s="122"/>
    </row>
    <row r="131" spans="1:16" ht="24" x14ac:dyDescent="0.25">
      <c r="A131" s="736">
        <v>2310</v>
      </c>
      <c r="B131" s="52" t="s">
        <v>114</v>
      </c>
      <c r="C131" s="53">
        <f t="shared" si="98"/>
        <v>249</v>
      </c>
      <c r="D131" s="228">
        <f t="shared" ref="D131:O131" si="156">SUM(D132:D135)</f>
        <v>0</v>
      </c>
      <c r="E131" s="449">
        <f t="shared" si="156"/>
        <v>0</v>
      </c>
      <c r="F131" s="445">
        <f t="shared" si="156"/>
        <v>0</v>
      </c>
      <c r="G131" s="228">
        <f t="shared" si="156"/>
        <v>0</v>
      </c>
      <c r="H131" s="259">
        <f t="shared" si="156"/>
        <v>0</v>
      </c>
      <c r="I131" s="119">
        <f t="shared" si="156"/>
        <v>0</v>
      </c>
      <c r="J131" s="259">
        <f t="shared" si="156"/>
        <v>249</v>
      </c>
      <c r="K131" s="118">
        <f t="shared" si="156"/>
        <v>0</v>
      </c>
      <c r="L131" s="119">
        <f t="shared" si="156"/>
        <v>249</v>
      </c>
      <c r="M131" s="53">
        <f t="shared" si="156"/>
        <v>0</v>
      </c>
      <c r="N131" s="118">
        <f t="shared" si="156"/>
        <v>0</v>
      </c>
      <c r="O131" s="119">
        <f t="shared" si="156"/>
        <v>0</v>
      </c>
      <c r="P131" s="110"/>
    </row>
    <row r="132" spans="1:16" hidden="1" x14ac:dyDescent="0.25">
      <c r="A132" s="38">
        <v>2311</v>
      </c>
      <c r="B132" s="57" t="s">
        <v>115</v>
      </c>
      <c r="C132" s="58">
        <f t="shared" si="98"/>
        <v>0</v>
      </c>
      <c r="D132" s="225"/>
      <c r="E132" s="446"/>
      <c r="F132" s="404">
        <f t="shared" ref="F132:F135" si="157">D132+E132</f>
        <v>0</v>
      </c>
      <c r="G132" s="225"/>
      <c r="H132" s="257"/>
      <c r="I132" s="114">
        <f t="shared" ref="I132:I135" si="158">G132+H132</f>
        <v>0</v>
      </c>
      <c r="J132" s="257"/>
      <c r="K132" s="60"/>
      <c r="L132" s="114">
        <f t="shared" ref="L132:L135" si="159">J132+K132</f>
        <v>0</v>
      </c>
      <c r="M132" s="320"/>
      <c r="N132" s="60"/>
      <c r="O132" s="114">
        <f t="shared" ref="O132:O135" si="160">M132+N132</f>
        <v>0</v>
      </c>
      <c r="P132" s="111"/>
    </row>
    <row r="133" spans="1:16" x14ac:dyDescent="0.25">
      <c r="A133" s="38">
        <v>2312</v>
      </c>
      <c r="B133" s="57" t="s">
        <v>116</v>
      </c>
      <c r="C133" s="58">
        <f t="shared" si="98"/>
        <v>249</v>
      </c>
      <c r="D133" s="225">
        <v>0</v>
      </c>
      <c r="E133" s="446"/>
      <c r="F133" s="404">
        <f t="shared" si="157"/>
        <v>0</v>
      </c>
      <c r="G133" s="225"/>
      <c r="H133" s="257"/>
      <c r="I133" s="114">
        <f t="shared" si="158"/>
        <v>0</v>
      </c>
      <c r="J133" s="257">
        <v>249</v>
      </c>
      <c r="K133" s="60"/>
      <c r="L133" s="114">
        <f t="shared" si="159"/>
        <v>249</v>
      </c>
      <c r="M133" s="320"/>
      <c r="N133" s="60"/>
      <c r="O133" s="114">
        <f t="shared" si="160"/>
        <v>0</v>
      </c>
      <c r="P133" s="111"/>
    </row>
    <row r="134" spans="1:16" hidden="1" x14ac:dyDescent="0.25">
      <c r="A134" s="38">
        <v>2313</v>
      </c>
      <c r="B134" s="57" t="s">
        <v>117</v>
      </c>
      <c r="C134" s="58">
        <f t="shared" si="98"/>
        <v>0</v>
      </c>
      <c r="D134" s="225"/>
      <c r="E134" s="446"/>
      <c r="F134" s="404">
        <f t="shared" si="157"/>
        <v>0</v>
      </c>
      <c r="G134" s="225"/>
      <c r="H134" s="257"/>
      <c r="I134" s="114">
        <f t="shared" si="158"/>
        <v>0</v>
      </c>
      <c r="J134" s="257"/>
      <c r="K134" s="60"/>
      <c r="L134" s="114">
        <f t="shared" si="159"/>
        <v>0</v>
      </c>
      <c r="M134" s="320"/>
      <c r="N134" s="60"/>
      <c r="O134" s="114">
        <f t="shared" si="160"/>
        <v>0</v>
      </c>
      <c r="P134" s="111"/>
    </row>
    <row r="135" spans="1:16" ht="36" hidden="1" customHeight="1" x14ac:dyDescent="0.25">
      <c r="A135" s="38">
        <v>2314</v>
      </c>
      <c r="B135" s="57" t="s">
        <v>291</v>
      </c>
      <c r="C135" s="58">
        <f t="shared" si="98"/>
        <v>0</v>
      </c>
      <c r="D135" s="225"/>
      <c r="E135" s="446"/>
      <c r="F135" s="404">
        <f t="shared" si="157"/>
        <v>0</v>
      </c>
      <c r="G135" s="225"/>
      <c r="H135" s="257"/>
      <c r="I135" s="114">
        <f t="shared" si="158"/>
        <v>0</v>
      </c>
      <c r="J135" s="257"/>
      <c r="K135" s="60"/>
      <c r="L135" s="114">
        <f t="shared" si="159"/>
        <v>0</v>
      </c>
      <c r="M135" s="320"/>
      <c r="N135" s="60"/>
      <c r="O135" s="114">
        <f t="shared" si="160"/>
        <v>0</v>
      </c>
      <c r="P135" s="111"/>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hidden="1" x14ac:dyDescent="0.25">
      <c r="A138" s="38">
        <v>2322</v>
      </c>
      <c r="B138" s="57" t="s">
        <v>120</v>
      </c>
      <c r="C138" s="58">
        <f t="shared" si="98"/>
        <v>0</v>
      </c>
      <c r="D138" s="225"/>
      <c r="E138" s="446"/>
      <c r="F138" s="404">
        <f t="shared" si="165"/>
        <v>0</v>
      </c>
      <c r="G138" s="225"/>
      <c r="H138" s="257"/>
      <c r="I138" s="114">
        <f t="shared" si="166"/>
        <v>0</v>
      </c>
      <c r="J138" s="257"/>
      <c r="K138" s="60"/>
      <c r="L138" s="114">
        <f t="shared" si="167"/>
        <v>0</v>
      </c>
      <c r="M138" s="320"/>
      <c r="N138" s="60"/>
      <c r="O138" s="114">
        <f t="shared" si="168"/>
        <v>0</v>
      </c>
      <c r="P138" s="111"/>
    </row>
    <row r="139" spans="1:16" ht="10.5" hidden="1" customHeight="1" x14ac:dyDescent="0.25">
      <c r="A139" s="38">
        <v>2329</v>
      </c>
      <c r="B139" s="57" t="s">
        <v>121</v>
      </c>
      <c r="C139" s="58">
        <f t="shared" si="98"/>
        <v>0</v>
      </c>
      <c r="D139" s="225"/>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c r="E140" s="446"/>
      <c r="F140" s="404">
        <f t="shared" si="165"/>
        <v>0</v>
      </c>
      <c r="G140" s="225"/>
      <c r="H140" s="257"/>
      <c r="I140" s="114">
        <f t="shared" si="166"/>
        <v>0</v>
      </c>
      <c r="J140" s="257"/>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446"/>
      <c r="F143" s="404">
        <f t="shared" si="173"/>
        <v>0</v>
      </c>
      <c r="G143" s="225"/>
      <c r="H143" s="257"/>
      <c r="I143" s="114">
        <f t="shared" si="174"/>
        <v>0</v>
      </c>
      <c r="J143" s="257"/>
      <c r="K143" s="60"/>
      <c r="L143" s="114">
        <f t="shared" si="175"/>
        <v>0</v>
      </c>
      <c r="M143" s="320"/>
      <c r="N143" s="60"/>
      <c r="O143" s="114">
        <f t="shared" si="176"/>
        <v>0</v>
      </c>
      <c r="P143" s="111"/>
    </row>
    <row r="144" spans="1:16" ht="24" hidden="1" x14ac:dyDescent="0.25">
      <c r="A144" s="107">
        <v>2350</v>
      </c>
      <c r="B144" s="78" t="s">
        <v>125</v>
      </c>
      <c r="C144" s="84">
        <f t="shared" si="98"/>
        <v>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0</v>
      </c>
      <c r="K144" s="108">
        <f t="shared" ref="K144:L144" si="179">SUM(K145:K150)</f>
        <v>0</v>
      </c>
      <c r="L144" s="109">
        <f t="shared" si="179"/>
        <v>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110"/>
    </row>
    <row r="146" spans="1:16" hidden="1" x14ac:dyDescent="0.25">
      <c r="A146" s="38">
        <v>2352</v>
      </c>
      <c r="B146" s="57" t="s">
        <v>127</v>
      </c>
      <c r="C146" s="58">
        <f t="shared" si="98"/>
        <v>0</v>
      </c>
      <c r="D146" s="225"/>
      <c r="E146" s="446"/>
      <c r="F146" s="404">
        <f t="shared" si="181"/>
        <v>0</v>
      </c>
      <c r="G146" s="225"/>
      <c r="H146" s="257"/>
      <c r="I146" s="114">
        <f t="shared" si="182"/>
        <v>0</v>
      </c>
      <c r="J146" s="257"/>
      <c r="K146" s="60"/>
      <c r="L146" s="114">
        <f t="shared" si="183"/>
        <v>0</v>
      </c>
      <c r="M146" s="320"/>
      <c r="N146" s="60"/>
      <c r="O146" s="114">
        <f t="shared" si="184"/>
        <v>0</v>
      </c>
      <c r="P146" s="111"/>
    </row>
    <row r="147" spans="1:16" ht="24" hidden="1" x14ac:dyDescent="0.25">
      <c r="A147" s="38">
        <v>2353</v>
      </c>
      <c r="B147" s="57" t="s">
        <v>128</v>
      </c>
      <c r="C147" s="58">
        <f t="shared" si="98"/>
        <v>0</v>
      </c>
      <c r="D147" s="225"/>
      <c r="E147" s="446"/>
      <c r="F147" s="404">
        <f t="shared" si="181"/>
        <v>0</v>
      </c>
      <c r="G147" s="225"/>
      <c r="H147" s="257"/>
      <c r="I147" s="114">
        <f t="shared" si="182"/>
        <v>0</v>
      </c>
      <c r="J147" s="257"/>
      <c r="K147" s="60"/>
      <c r="L147" s="114">
        <f t="shared" si="183"/>
        <v>0</v>
      </c>
      <c r="M147" s="320"/>
      <c r="N147" s="60"/>
      <c r="O147" s="114">
        <f t="shared" si="184"/>
        <v>0</v>
      </c>
      <c r="P147" s="111"/>
    </row>
    <row r="148" spans="1:16" ht="24" hidden="1" x14ac:dyDescent="0.25">
      <c r="A148" s="38">
        <v>2354</v>
      </c>
      <c r="B148" s="57" t="s">
        <v>129</v>
      </c>
      <c r="C148" s="58">
        <f t="shared" si="98"/>
        <v>0</v>
      </c>
      <c r="D148" s="225"/>
      <c r="E148" s="446"/>
      <c r="F148" s="404">
        <f t="shared" si="181"/>
        <v>0</v>
      </c>
      <c r="G148" s="225"/>
      <c r="H148" s="257"/>
      <c r="I148" s="114">
        <f t="shared" si="182"/>
        <v>0</v>
      </c>
      <c r="J148" s="257"/>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c r="E149" s="446"/>
      <c r="F149" s="404">
        <f t="shared" si="181"/>
        <v>0</v>
      </c>
      <c r="G149" s="225"/>
      <c r="H149" s="257"/>
      <c r="I149" s="114">
        <f t="shared" si="182"/>
        <v>0</v>
      </c>
      <c r="J149" s="257"/>
      <c r="K149" s="60"/>
      <c r="L149" s="114">
        <f t="shared" si="183"/>
        <v>0</v>
      </c>
      <c r="M149" s="320"/>
      <c r="N149" s="60"/>
      <c r="O149" s="114">
        <f t="shared" si="184"/>
        <v>0</v>
      </c>
      <c r="P149" s="111"/>
    </row>
    <row r="150" spans="1:16" ht="24" hidden="1" x14ac:dyDescent="0.25">
      <c r="A150" s="38">
        <v>2359</v>
      </c>
      <c r="B150" s="57" t="s">
        <v>131</v>
      </c>
      <c r="C150" s="58">
        <f t="shared" si="185"/>
        <v>0</v>
      </c>
      <c r="D150" s="225"/>
      <c r="E150" s="446"/>
      <c r="F150" s="404">
        <f t="shared" si="181"/>
        <v>0</v>
      </c>
      <c r="G150" s="225"/>
      <c r="H150" s="257"/>
      <c r="I150" s="114">
        <f t="shared" si="182"/>
        <v>0</v>
      </c>
      <c r="J150" s="257"/>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c r="E153" s="446"/>
      <c r="F153" s="404">
        <f t="shared" si="190"/>
        <v>0</v>
      </c>
      <c r="G153" s="225"/>
      <c r="H153" s="257"/>
      <c r="I153" s="114">
        <f t="shared" si="191"/>
        <v>0</v>
      </c>
      <c r="J153" s="257"/>
      <c r="K153" s="60"/>
      <c r="L153" s="114">
        <f t="shared" si="192"/>
        <v>0</v>
      </c>
      <c r="M153" s="320"/>
      <c r="N153" s="60"/>
      <c r="O153" s="114">
        <f t="shared" si="193"/>
        <v>0</v>
      </c>
      <c r="P153" s="111"/>
    </row>
    <row r="154" spans="1:16" hidden="1" x14ac:dyDescent="0.25">
      <c r="A154" s="37">
        <v>2363</v>
      </c>
      <c r="B154" s="57" t="s">
        <v>135</v>
      </c>
      <c r="C154" s="58">
        <f t="shared" si="185"/>
        <v>0</v>
      </c>
      <c r="D154" s="225"/>
      <c r="E154" s="446"/>
      <c r="F154" s="404">
        <f t="shared" si="190"/>
        <v>0</v>
      </c>
      <c r="G154" s="225"/>
      <c r="H154" s="257"/>
      <c r="I154" s="114">
        <f t="shared" si="191"/>
        <v>0</v>
      </c>
      <c r="J154" s="257"/>
      <c r="K154" s="60"/>
      <c r="L154" s="114">
        <f t="shared" si="192"/>
        <v>0</v>
      </c>
      <c r="M154" s="320"/>
      <c r="N154" s="60"/>
      <c r="O154" s="114">
        <f t="shared" si="193"/>
        <v>0</v>
      </c>
      <c r="P154" s="111"/>
    </row>
    <row r="155" spans="1:16" hidden="1" x14ac:dyDescent="0.25">
      <c r="A155" s="37">
        <v>2364</v>
      </c>
      <c r="B155" s="57" t="s">
        <v>136</v>
      </c>
      <c r="C155" s="58">
        <f t="shared" si="185"/>
        <v>0</v>
      </c>
      <c r="D155" s="225"/>
      <c r="E155" s="446"/>
      <c r="F155" s="404">
        <f t="shared" si="190"/>
        <v>0</v>
      </c>
      <c r="G155" s="225"/>
      <c r="H155" s="257"/>
      <c r="I155" s="114">
        <f t="shared" si="191"/>
        <v>0</v>
      </c>
      <c r="J155" s="257"/>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c r="E156" s="446"/>
      <c r="F156" s="404">
        <f t="shared" si="190"/>
        <v>0</v>
      </c>
      <c r="G156" s="225"/>
      <c r="H156" s="257"/>
      <c r="I156" s="114">
        <f t="shared" si="191"/>
        <v>0</v>
      </c>
      <c r="J156" s="257"/>
      <c r="K156" s="60"/>
      <c r="L156" s="114">
        <f t="shared" si="192"/>
        <v>0</v>
      </c>
      <c r="M156" s="320"/>
      <c r="N156" s="60"/>
      <c r="O156" s="114">
        <f t="shared" si="193"/>
        <v>0</v>
      </c>
      <c r="P156" s="111"/>
    </row>
    <row r="157" spans="1:16" ht="36" hidden="1" x14ac:dyDescent="0.25">
      <c r="A157" s="37">
        <v>2366</v>
      </c>
      <c r="B157" s="57" t="s">
        <v>138</v>
      </c>
      <c r="C157" s="58">
        <f t="shared" si="185"/>
        <v>0</v>
      </c>
      <c r="D157" s="225"/>
      <c r="E157" s="446"/>
      <c r="F157" s="404">
        <f t="shared" si="190"/>
        <v>0</v>
      </c>
      <c r="G157" s="225"/>
      <c r="H157" s="257"/>
      <c r="I157" s="114">
        <f t="shared" si="191"/>
        <v>0</v>
      </c>
      <c r="J157" s="257"/>
      <c r="K157" s="60"/>
      <c r="L157" s="114">
        <f t="shared" si="192"/>
        <v>0</v>
      </c>
      <c r="M157" s="320"/>
      <c r="N157" s="60"/>
      <c r="O157" s="114">
        <f t="shared" si="193"/>
        <v>0</v>
      </c>
      <c r="P157" s="111"/>
    </row>
    <row r="158" spans="1:16" ht="48" hidden="1" x14ac:dyDescent="0.25">
      <c r="A158" s="37">
        <v>2369</v>
      </c>
      <c r="B158" s="57" t="s">
        <v>139</v>
      </c>
      <c r="C158" s="58">
        <f t="shared" si="185"/>
        <v>0</v>
      </c>
      <c r="D158" s="225"/>
      <c r="E158" s="446"/>
      <c r="F158" s="404">
        <f t="shared" si="190"/>
        <v>0</v>
      </c>
      <c r="G158" s="225"/>
      <c r="H158" s="257"/>
      <c r="I158" s="114">
        <f t="shared" si="191"/>
        <v>0</v>
      </c>
      <c r="J158" s="257"/>
      <c r="K158" s="60"/>
      <c r="L158" s="114">
        <f t="shared" si="192"/>
        <v>0</v>
      </c>
      <c r="M158" s="320"/>
      <c r="N158" s="60"/>
      <c r="O158" s="114">
        <f t="shared" si="193"/>
        <v>0</v>
      </c>
      <c r="P158" s="111"/>
    </row>
    <row r="159" spans="1:16" hidden="1" x14ac:dyDescent="0.25">
      <c r="A159" s="107">
        <v>2370</v>
      </c>
      <c r="B159" s="78" t="s">
        <v>140</v>
      </c>
      <c r="C159" s="84">
        <f t="shared" si="185"/>
        <v>0</v>
      </c>
      <c r="D159" s="227"/>
      <c r="E159" s="448"/>
      <c r="F159" s="443">
        <f t="shared" si="190"/>
        <v>0</v>
      </c>
      <c r="G159" s="227"/>
      <c r="H159" s="258"/>
      <c r="I159" s="109">
        <f t="shared" si="191"/>
        <v>0</v>
      </c>
      <c r="J159" s="258"/>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557</v>
      </c>
      <c r="D194" s="221">
        <f>SUM(D195,D230,D269)</f>
        <v>0</v>
      </c>
      <c r="E194" s="437">
        <f t="shared" ref="E194:F194" si="251">SUM(E195,E230,E269)</f>
        <v>0</v>
      </c>
      <c r="F194" s="438">
        <f t="shared" si="251"/>
        <v>0</v>
      </c>
      <c r="G194" s="221">
        <f>SUM(G195,G230,G269)</f>
        <v>0</v>
      </c>
      <c r="H194" s="254">
        <f t="shared" ref="H194:I194" si="252">SUM(H195,H230,H269)</f>
        <v>0</v>
      </c>
      <c r="I194" s="100">
        <f t="shared" si="252"/>
        <v>0</v>
      </c>
      <c r="J194" s="254">
        <f>SUM(J195,J230,J269)</f>
        <v>557</v>
      </c>
      <c r="K194" s="99">
        <f t="shared" ref="K194:L194" si="253">SUM(K195,K230,K269)</f>
        <v>0</v>
      </c>
      <c r="L194" s="100">
        <f t="shared" si="253"/>
        <v>557</v>
      </c>
      <c r="M194" s="324">
        <f>SUM(M195,M230,M269)</f>
        <v>0</v>
      </c>
      <c r="N194" s="301">
        <f t="shared" ref="N194:O194" si="254">SUM(N195,N230,N269)</f>
        <v>0</v>
      </c>
      <c r="O194" s="306">
        <f t="shared" si="254"/>
        <v>0</v>
      </c>
      <c r="P194" s="386"/>
    </row>
    <row r="195" spans="1:16" x14ac:dyDescent="0.25">
      <c r="A195" s="101">
        <v>5000</v>
      </c>
      <c r="B195" s="101" t="s">
        <v>175</v>
      </c>
      <c r="C195" s="102">
        <f t="shared" si="185"/>
        <v>557</v>
      </c>
      <c r="D195" s="222">
        <f>D196+D204</f>
        <v>0</v>
      </c>
      <c r="E195" s="439">
        <f t="shared" ref="E195:F195" si="255">E196+E204</f>
        <v>0</v>
      </c>
      <c r="F195" s="440">
        <f t="shared" si="255"/>
        <v>0</v>
      </c>
      <c r="G195" s="222">
        <f>G196+G204</f>
        <v>0</v>
      </c>
      <c r="H195" s="255">
        <f t="shared" ref="H195:I195" si="256">H196+H204</f>
        <v>0</v>
      </c>
      <c r="I195" s="104">
        <f t="shared" si="256"/>
        <v>0</v>
      </c>
      <c r="J195" s="255">
        <f>J196+J204</f>
        <v>557</v>
      </c>
      <c r="K195" s="103">
        <f t="shared" ref="K195:L195" si="257">K196+K204</f>
        <v>0</v>
      </c>
      <c r="L195" s="104">
        <f t="shared" si="257"/>
        <v>557</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557</v>
      </c>
      <c r="D204" s="223">
        <f>D205+D215+D216+D225+D226+D227+D229</f>
        <v>0</v>
      </c>
      <c r="E204" s="441">
        <f t="shared" ref="E204:F204" si="271">E205+E215+E216+E225+E226+E227+E229</f>
        <v>0</v>
      </c>
      <c r="F204" s="408">
        <f t="shared" si="271"/>
        <v>0</v>
      </c>
      <c r="G204" s="223">
        <f>G205+G215+G216+G225+G226+G227+G229</f>
        <v>0</v>
      </c>
      <c r="H204" s="106">
        <f t="shared" ref="H204:I204" si="272">H205+H215+H216+H225+H226+H227+H229</f>
        <v>0</v>
      </c>
      <c r="I204" s="117">
        <f t="shared" si="272"/>
        <v>0</v>
      </c>
      <c r="J204" s="106">
        <f>J205+J215+J216+J225+J226+J227+J229</f>
        <v>557</v>
      </c>
      <c r="K204" s="50">
        <f t="shared" ref="K204:L204" si="273">K205+K215+K216+K225+K226+K227+K229</f>
        <v>0</v>
      </c>
      <c r="L204" s="117">
        <f t="shared" si="273"/>
        <v>557</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c r="E215" s="446"/>
      <c r="F215" s="404">
        <f t="shared" si="279"/>
        <v>0</v>
      </c>
      <c r="G215" s="225"/>
      <c r="H215" s="257"/>
      <c r="I215" s="114">
        <f t="shared" si="280"/>
        <v>0</v>
      </c>
      <c r="J215" s="257"/>
      <c r="K215" s="60"/>
      <c r="L215" s="114">
        <f t="shared" si="281"/>
        <v>0</v>
      </c>
      <c r="M215" s="320"/>
      <c r="N215" s="60"/>
      <c r="O215" s="114">
        <f t="shared" si="282"/>
        <v>0</v>
      </c>
      <c r="P215" s="111"/>
    </row>
    <row r="216" spans="1:16" x14ac:dyDescent="0.25">
      <c r="A216" s="112">
        <v>5230</v>
      </c>
      <c r="B216" s="57" t="s">
        <v>196</v>
      </c>
      <c r="C216" s="58">
        <f t="shared" si="283"/>
        <v>557</v>
      </c>
      <c r="D216" s="226">
        <f>SUM(D217:D224)</f>
        <v>0</v>
      </c>
      <c r="E216" s="447">
        <f t="shared" ref="E216:F216" si="284">SUM(E217:E224)</f>
        <v>0</v>
      </c>
      <c r="F216" s="404">
        <f t="shared" si="284"/>
        <v>0</v>
      </c>
      <c r="G216" s="226">
        <f>SUM(G217:G224)</f>
        <v>0</v>
      </c>
      <c r="H216" s="120">
        <f t="shared" ref="H216:I216" si="285">SUM(H217:H224)</f>
        <v>0</v>
      </c>
      <c r="I216" s="114">
        <f t="shared" si="285"/>
        <v>0</v>
      </c>
      <c r="J216" s="120">
        <f>SUM(J217:J224)</f>
        <v>557</v>
      </c>
      <c r="K216" s="113">
        <f t="shared" ref="K216:L216" si="286">SUM(K217:K224)</f>
        <v>0</v>
      </c>
      <c r="L216" s="114">
        <f t="shared" si="286"/>
        <v>557</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446"/>
      <c r="F218" s="404">
        <f t="shared" si="288"/>
        <v>0</v>
      </c>
      <c r="G218" s="225"/>
      <c r="H218" s="257"/>
      <c r="I218" s="114">
        <f t="shared" si="289"/>
        <v>0</v>
      </c>
      <c r="J218" s="257"/>
      <c r="K218" s="60"/>
      <c r="L218" s="114">
        <f t="shared" si="290"/>
        <v>0</v>
      </c>
      <c r="M218" s="320"/>
      <c r="N218" s="60"/>
      <c r="O218" s="114">
        <f t="shared" si="291"/>
        <v>0</v>
      </c>
      <c r="P218" s="111"/>
    </row>
    <row r="219" spans="1:16" hidden="1" x14ac:dyDescent="0.25">
      <c r="A219" s="38">
        <v>5233</v>
      </c>
      <c r="B219" s="57" t="s">
        <v>199</v>
      </c>
      <c r="C219" s="58">
        <f t="shared" si="283"/>
        <v>0</v>
      </c>
      <c r="D219" s="225"/>
      <c r="E219" s="446"/>
      <c r="F219" s="404">
        <f t="shared" si="288"/>
        <v>0</v>
      </c>
      <c r="G219" s="225"/>
      <c r="H219" s="257"/>
      <c r="I219" s="114">
        <f t="shared" si="289"/>
        <v>0</v>
      </c>
      <c r="J219" s="257"/>
      <c r="K219" s="60"/>
      <c r="L219" s="114">
        <f t="shared" si="290"/>
        <v>0</v>
      </c>
      <c r="M219" s="320"/>
      <c r="N219" s="60"/>
      <c r="O219" s="114">
        <f t="shared" si="291"/>
        <v>0</v>
      </c>
      <c r="P219" s="111"/>
    </row>
    <row r="220" spans="1:16" ht="24" hidden="1" x14ac:dyDescent="0.25">
      <c r="A220" s="38">
        <v>5234</v>
      </c>
      <c r="B220" s="57" t="s">
        <v>200</v>
      </c>
      <c r="C220" s="58">
        <f t="shared" si="283"/>
        <v>0</v>
      </c>
      <c r="D220" s="225"/>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c r="E222" s="446"/>
      <c r="F222" s="404">
        <f t="shared" si="288"/>
        <v>0</v>
      </c>
      <c r="G222" s="225"/>
      <c r="H222" s="257"/>
      <c r="I222" s="114">
        <f t="shared" si="289"/>
        <v>0</v>
      </c>
      <c r="J222" s="257"/>
      <c r="K222" s="60"/>
      <c r="L222" s="114">
        <f t="shared" si="290"/>
        <v>0</v>
      </c>
      <c r="M222" s="320"/>
      <c r="N222" s="60"/>
      <c r="O222" s="114">
        <f t="shared" si="291"/>
        <v>0</v>
      </c>
      <c r="P222" s="111"/>
    </row>
    <row r="223" spans="1:16" ht="24" hidden="1" x14ac:dyDescent="0.25">
      <c r="A223" s="38">
        <v>5238</v>
      </c>
      <c r="B223" s="57" t="s">
        <v>203</v>
      </c>
      <c r="C223" s="58">
        <f t="shared" si="283"/>
        <v>0</v>
      </c>
      <c r="D223" s="225"/>
      <c r="E223" s="446"/>
      <c r="F223" s="404">
        <f t="shared" si="288"/>
        <v>0</v>
      </c>
      <c r="G223" s="225"/>
      <c r="H223" s="257"/>
      <c r="I223" s="114">
        <f t="shared" si="289"/>
        <v>0</v>
      </c>
      <c r="J223" s="257"/>
      <c r="K223" s="60"/>
      <c r="L223" s="114">
        <f t="shared" si="290"/>
        <v>0</v>
      </c>
      <c r="M223" s="320"/>
      <c r="N223" s="60"/>
      <c r="O223" s="114">
        <f t="shared" si="291"/>
        <v>0</v>
      </c>
      <c r="P223" s="111"/>
    </row>
    <row r="224" spans="1:16" ht="24" x14ac:dyDescent="0.25">
      <c r="A224" s="38">
        <v>5239</v>
      </c>
      <c r="B224" s="57" t="s">
        <v>204</v>
      </c>
      <c r="C224" s="58">
        <f t="shared" si="283"/>
        <v>557</v>
      </c>
      <c r="D224" s="225">
        <v>0</v>
      </c>
      <c r="E224" s="446"/>
      <c r="F224" s="404">
        <f t="shared" si="288"/>
        <v>0</v>
      </c>
      <c r="G224" s="225"/>
      <c r="H224" s="257"/>
      <c r="I224" s="114">
        <f t="shared" si="289"/>
        <v>0</v>
      </c>
      <c r="J224" s="257">
        <v>557</v>
      </c>
      <c r="K224" s="60"/>
      <c r="L224" s="114">
        <f t="shared" si="290"/>
        <v>557</v>
      </c>
      <c r="M224" s="320"/>
      <c r="N224" s="60"/>
      <c r="O224" s="114">
        <f t="shared" si="291"/>
        <v>0</v>
      </c>
      <c r="P224" s="111"/>
    </row>
    <row r="225" spans="1:16" ht="24" hidden="1" x14ac:dyDescent="0.25">
      <c r="A225" s="112">
        <v>5240</v>
      </c>
      <c r="B225" s="57" t="s">
        <v>205</v>
      </c>
      <c r="C225" s="58">
        <f t="shared" si="283"/>
        <v>0</v>
      </c>
      <c r="D225" s="225"/>
      <c r="E225" s="446"/>
      <c r="F225" s="404">
        <f t="shared" si="288"/>
        <v>0</v>
      </c>
      <c r="G225" s="225"/>
      <c r="H225" s="257"/>
      <c r="I225" s="114">
        <f t="shared" si="289"/>
        <v>0</v>
      </c>
      <c r="J225" s="257"/>
      <c r="K225" s="60"/>
      <c r="L225" s="114">
        <f t="shared" si="290"/>
        <v>0</v>
      </c>
      <c r="M225" s="320"/>
      <c r="N225" s="60"/>
      <c r="O225" s="114">
        <f t="shared" si="291"/>
        <v>0</v>
      </c>
      <c r="P225" s="111"/>
    </row>
    <row r="226" spans="1:16" hidden="1" x14ac:dyDescent="0.25">
      <c r="A226" s="112">
        <v>5250</v>
      </c>
      <c r="B226" s="57" t="s">
        <v>206</v>
      </c>
      <c r="C226" s="58">
        <f t="shared" si="283"/>
        <v>0</v>
      </c>
      <c r="D226" s="225"/>
      <c r="E226" s="446"/>
      <c r="F226" s="404">
        <f t="shared" si="288"/>
        <v>0</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458"/>
      <c r="F282" s="427">
        <f>D282+E282</f>
        <v>0</v>
      </c>
      <c r="G282" s="234"/>
      <c r="H282" s="265"/>
      <c r="I282" s="304">
        <f>G282+H282</f>
        <v>0</v>
      </c>
      <c r="J282" s="265"/>
      <c r="K282" s="66"/>
      <c r="L282" s="304">
        <f>J282+K282</f>
        <v>0</v>
      </c>
      <c r="M282" s="326"/>
      <c r="N282" s="66"/>
      <c r="O282" s="304">
        <f>M282+N282</f>
        <v>0</v>
      </c>
      <c r="P282" s="384"/>
    </row>
    <row r="283" spans="1:16" x14ac:dyDescent="0.25">
      <c r="A283" s="145"/>
      <c r="B283" s="57" t="s">
        <v>256</v>
      </c>
      <c r="C283" s="58">
        <f t="shared" si="368"/>
        <v>4960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4960</v>
      </c>
      <c r="L283" s="114">
        <f t="shared" si="376"/>
        <v>4960</v>
      </c>
      <c r="M283" s="58">
        <f>SUM(M284:M285)</f>
        <v>0</v>
      </c>
      <c r="N283" s="113">
        <f t="shared" ref="N283:O283" si="377">SUM(N284:N285)</f>
        <v>0</v>
      </c>
      <c r="O283" s="114">
        <f t="shared" si="377"/>
        <v>0</v>
      </c>
      <c r="P283" s="111"/>
    </row>
    <row r="284" spans="1:16" x14ac:dyDescent="0.25">
      <c r="A284" s="145" t="s">
        <v>257</v>
      </c>
      <c r="B284" s="38" t="s">
        <v>258</v>
      </c>
      <c r="C284" s="58">
        <f t="shared" si="368"/>
        <v>4960</v>
      </c>
      <c r="D284" s="225"/>
      <c r="E284" s="446"/>
      <c r="F284" s="404">
        <f t="shared" ref="F284:F285" si="378">D284+E284</f>
        <v>0</v>
      </c>
      <c r="G284" s="225"/>
      <c r="H284" s="257"/>
      <c r="I284" s="114">
        <f t="shared" ref="I284:I285" si="379">G284+H284</f>
        <v>0</v>
      </c>
      <c r="J284" s="257"/>
      <c r="K284" s="60">
        <v>4960</v>
      </c>
      <c r="L284" s="114">
        <f t="shared" ref="L284:L285" si="380">J284+K284</f>
        <v>4960</v>
      </c>
      <c r="M284" s="320"/>
      <c r="N284" s="60"/>
      <c r="O284" s="114">
        <f t="shared" ref="O284:O285" si="381">M284+N284</f>
        <v>0</v>
      </c>
      <c r="P284" s="111"/>
    </row>
    <row r="285" spans="1:16" ht="24" hidden="1" x14ac:dyDescent="0.25">
      <c r="A285" s="145" t="s">
        <v>259</v>
      </c>
      <c r="B285" s="152" t="s">
        <v>260</v>
      </c>
      <c r="C285" s="53">
        <f t="shared" si="368"/>
        <v>0</v>
      </c>
      <c r="D285" s="224"/>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31048</v>
      </c>
      <c r="D286" s="235">
        <f t="shared" ref="D286:O286" si="382">SUM(D283,D269,D230,D195,D187,D173,D75,D53)</f>
        <v>10891</v>
      </c>
      <c r="E286" s="459">
        <f t="shared" si="382"/>
        <v>0</v>
      </c>
      <c r="F286" s="460">
        <f t="shared" si="382"/>
        <v>10891</v>
      </c>
      <c r="G286" s="235">
        <f t="shared" si="382"/>
        <v>0</v>
      </c>
      <c r="H286" s="172">
        <f t="shared" si="382"/>
        <v>0</v>
      </c>
      <c r="I286" s="291">
        <f t="shared" si="382"/>
        <v>0</v>
      </c>
      <c r="J286" s="172">
        <f t="shared" si="382"/>
        <v>15197</v>
      </c>
      <c r="K286" s="171">
        <f t="shared" si="382"/>
        <v>4960</v>
      </c>
      <c r="L286" s="291">
        <f t="shared" si="382"/>
        <v>20157</v>
      </c>
      <c r="M286" s="308">
        <f t="shared" si="382"/>
        <v>0</v>
      </c>
      <c r="N286" s="171">
        <f t="shared" si="382"/>
        <v>0</v>
      </c>
      <c r="O286" s="291">
        <f t="shared" si="382"/>
        <v>0</v>
      </c>
      <c r="P286" s="388"/>
    </row>
    <row r="287" spans="1:16" s="21" customFormat="1" ht="13.5" hidden="1" thickTop="1" thickBot="1" x14ac:dyDescent="0.3">
      <c r="A287" s="951" t="s">
        <v>262</v>
      </c>
      <c r="B287" s="952"/>
      <c r="C287" s="179">
        <f t="shared" si="368"/>
        <v>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0</v>
      </c>
      <c r="L287" s="292">
        <f t="shared" si="385"/>
        <v>0</v>
      </c>
      <c r="M287" s="179">
        <f>M45-M51</f>
        <v>0</v>
      </c>
      <c r="N287" s="174">
        <f t="shared" ref="N287:O287" si="386">N45-N51</f>
        <v>0</v>
      </c>
      <c r="O287" s="292">
        <f t="shared" si="386"/>
        <v>0</v>
      </c>
      <c r="P287" s="389"/>
    </row>
    <row r="288" spans="1:16" s="21" customFormat="1" ht="12.75" hidden="1" thickTop="1" x14ac:dyDescent="0.25">
      <c r="A288" s="953" t="s">
        <v>263</v>
      </c>
      <c r="B288" s="954"/>
      <c r="C288" s="160">
        <f t="shared" si="368"/>
        <v>0</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0</v>
      </c>
      <c r="L288" s="158">
        <f t="shared" si="387"/>
        <v>0</v>
      </c>
      <c r="M288" s="160">
        <f t="shared" si="387"/>
        <v>0</v>
      </c>
      <c r="N288" s="157">
        <f t="shared" si="387"/>
        <v>0</v>
      </c>
      <c r="O288" s="158">
        <f t="shared" si="387"/>
        <v>0</v>
      </c>
      <c r="P288" s="390"/>
    </row>
    <row r="289" spans="1:16" s="21" customFormat="1" ht="13.5" hidden="1" thickTop="1" thickBot="1" x14ac:dyDescent="0.3">
      <c r="A289" s="88" t="s">
        <v>264</v>
      </c>
      <c r="B289" s="88" t="s">
        <v>265</v>
      </c>
      <c r="C289" s="89">
        <f t="shared" si="368"/>
        <v>0</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0</v>
      </c>
      <c r="L289" s="91">
        <f t="shared" si="388"/>
        <v>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HhQa5pGCLgWXuBKTYyQZrkkM70yHKGJPKG87ebXxNpGvhA8eXHTtj9gXmtwd1CE7kycfhwUK/LGTaNQrOMhK2g==" saltValue="5r/lorxdxYqYsrl01CCFmw==" spinCount="100000" sheet="1" objects="1" scenarios="1" formatCells="0" formatColumns="0" formatRows="0"/>
  <autoFilter ref="A18:P298">
    <filterColumn colId="2">
      <filters blank="1">
        <filter val="10 661"/>
        <filter val="10 891"/>
        <filter val="126"/>
        <filter val="15 197"/>
        <filter val="20 807"/>
        <filter val="200"/>
        <filter val="249"/>
        <filter val="25 282"/>
        <filter val="25 531"/>
        <filter val="26 088"/>
        <filter val="31 048"/>
        <filter val="4 268"/>
        <filter val="4 468"/>
        <filter val="4 960"/>
        <filter val="557"/>
        <filter val="7"/>
        <filter val="780"/>
        <filter val="9 24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42.pielikums Jūrmalas pilsētas domes
2018.gada 15.marta saistošajiem noteikumiem Nr.11
(protokols Nr.4, 28.punkts)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V315"/>
  <sheetViews>
    <sheetView view="pageLayout" zoomScaleNormal="100" workbookViewId="0">
      <selection activeCell="S4" sqref="S4"/>
    </sheetView>
  </sheetViews>
  <sheetFormatPr defaultRowHeight="15"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collapsed="1"/>
    <col min="18" max="16384" width="9.140625" style="1"/>
  </cols>
  <sheetData>
    <row r="1" spans="1:17" x14ac:dyDescent="0.25">
      <c r="A1" s="328"/>
      <c r="B1" s="328"/>
      <c r="C1" s="328"/>
      <c r="D1" s="328"/>
      <c r="E1" s="328"/>
      <c r="F1" s="328"/>
      <c r="G1" s="328"/>
      <c r="H1" s="328"/>
      <c r="I1" s="328"/>
      <c r="J1" s="328"/>
      <c r="K1" s="328"/>
      <c r="L1" s="328"/>
      <c r="M1" s="328"/>
      <c r="N1" s="161"/>
      <c r="O1" s="360" t="s">
        <v>1183</v>
      </c>
      <c r="P1" s="328"/>
    </row>
    <row r="2" spans="1:17" ht="35.25" customHeight="1" x14ac:dyDescent="0.25">
      <c r="A2" s="991" t="s">
        <v>293</v>
      </c>
      <c r="B2" s="992"/>
      <c r="C2" s="992"/>
      <c r="D2" s="992"/>
      <c r="E2" s="992"/>
      <c r="F2" s="992"/>
      <c r="G2" s="992"/>
      <c r="H2" s="992"/>
      <c r="I2" s="992"/>
      <c r="J2" s="992"/>
      <c r="K2" s="992"/>
      <c r="L2" s="992"/>
      <c r="M2" s="992"/>
      <c r="N2" s="992"/>
      <c r="O2" s="992"/>
      <c r="P2" s="993"/>
      <c r="Q2" s="948"/>
    </row>
    <row r="3" spans="1:17" ht="12.75" customHeight="1" x14ac:dyDescent="0.25">
      <c r="A3" s="4" t="s">
        <v>0</v>
      </c>
      <c r="B3" s="5"/>
      <c r="C3" s="994" t="s">
        <v>1162</v>
      </c>
      <c r="D3" s="994"/>
      <c r="E3" s="994"/>
      <c r="F3" s="994"/>
      <c r="G3" s="994"/>
      <c r="H3" s="994"/>
      <c r="I3" s="994"/>
      <c r="J3" s="994"/>
      <c r="K3" s="994"/>
      <c r="L3" s="994"/>
      <c r="M3" s="994"/>
      <c r="N3" s="994"/>
      <c r="O3" s="994"/>
      <c r="P3" s="995"/>
      <c r="Q3" s="948"/>
    </row>
    <row r="4" spans="1:17" ht="12.75" customHeight="1" x14ac:dyDescent="0.25">
      <c r="A4" s="4" t="s">
        <v>1</v>
      </c>
      <c r="B4" s="5"/>
      <c r="C4" s="994" t="s">
        <v>1163</v>
      </c>
      <c r="D4" s="994"/>
      <c r="E4" s="994"/>
      <c r="F4" s="994"/>
      <c r="G4" s="994"/>
      <c r="H4" s="994"/>
      <c r="I4" s="994"/>
      <c r="J4" s="994"/>
      <c r="K4" s="994"/>
      <c r="L4" s="994"/>
      <c r="M4" s="994"/>
      <c r="N4" s="994"/>
      <c r="O4" s="994"/>
      <c r="P4" s="995"/>
      <c r="Q4" s="948"/>
    </row>
    <row r="5" spans="1:17" ht="12.75" customHeight="1" x14ac:dyDescent="0.25">
      <c r="A5" s="2" t="s">
        <v>2</v>
      </c>
      <c r="B5" s="3"/>
      <c r="C5" s="989" t="s">
        <v>1164</v>
      </c>
      <c r="D5" s="989"/>
      <c r="E5" s="989"/>
      <c r="F5" s="989"/>
      <c r="G5" s="989"/>
      <c r="H5" s="989"/>
      <c r="I5" s="989"/>
      <c r="J5" s="989"/>
      <c r="K5" s="989"/>
      <c r="L5" s="989"/>
      <c r="M5" s="989"/>
      <c r="N5" s="989"/>
      <c r="O5" s="989"/>
      <c r="P5" s="990"/>
      <c r="Q5" s="948"/>
    </row>
    <row r="6" spans="1:17" ht="12.75" customHeight="1" x14ac:dyDescent="0.25">
      <c r="A6" s="2" t="s">
        <v>3</v>
      </c>
      <c r="B6" s="3"/>
      <c r="C6" s="989" t="s">
        <v>1165</v>
      </c>
      <c r="D6" s="989"/>
      <c r="E6" s="989"/>
      <c r="F6" s="989"/>
      <c r="G6" s="989"/>
      <c r="H6" s="989"/>
      <c r="I6" s="989"/>
      <c r="J6" s="989"/>
      <c r="K6" s="989"/>
      <c r="L6" s="989"/>
      <c r="M6" s="989"/>
      <c r="N6" s="989"/>
      <c r="O6" s="989"/>
      <c r="P6" s="990"/>
      <c r="Q6" s="948"/>
    </row>
    <row r="7" spans="1:17" ht="15" customHeight="1" x14ac:dyDescent="0.25">
      <c r="A7" s="2" t="s">
        <v>4</v>
      </c>
      <c r="B7" s="3"/>
      <c r="C7" s="994" t="s">
        <v>1184</v>
      </c>
      <c r="D7" s="994"/>
      <c r="E7" s="994"/>
      <c r="F7" s="994"/>
      <c r="G7" s="994"/>
      <c r="H7" s="994"/>
      <c r="I7" s="994"/>
      <c r="J7" s="994"/>
      <c r="K7" s="994"/>
      <c r="L7" s="994"/>
      <c r="M7" s="994"/>
      <c r="N7" s="994"/>
      <c r="O7" s="994"/>
      <c r="P7" s="995"/>
      <c r="Q7" s="948"/>
    </row>
    <row r="8" spans="1:17" ht="12.75" customHeight="1" x14ac:dyDescent="0.25">
      <c r="A8" s="7" t="s">
        <v>5</v>
      </c>
      <c r="B8" s="3"/>
      <c r="C8" s="996"/>
      <c r="D8" s="996"/>
      <c r="E8" s="996"/>
      <c r="F8" s="996"/>
      <c r="G8" s="996"/>
      <c r="H8" s="996"/>
      <c r="I8" s="996"/>
      <c r="J8" s="996"/>
      <c r="K8" s="996"/>
      <c r="L8" s="996"/>
      <c r="M8" s="996"/>
      <c r="N8" s="996"/>
      <c r="O8" s="996"/>
      <c r="P8" s="997"/>
      <c r="Q8" s="948"/>
    </row>
    <row r="9" spans="1:17" ht="12.75" customHeight="1" x14ac:dyDescent="0.25">
      <c r="A9" s="2"/>
      <c r="B9" s="3" t="s">
        <v>6</v>
      </c>
      <c r="C9" s="989" t="s">
        <v>1166</v>
      </c>
      <c r="D9" s="989"/>
      <c r="E9" s="989"/>
      <c r="F9" s="989"/>
      <c r="G9" s="989"/>
      <c r="H9" s="989"/>
      <c r="I9" s="989"/>
      <c r="J9" s="989"/>
      <c r="K9" s="989"/>
      <c r="L9" s="989"/>
      <c r="M9" s="989"/>
      <c r="N9" s="989"/>
      <c r="O9" s="989"/>
      <c r="P9" s="990"/>
      <c r="Q9" s="948"/>
    </row>
    <row r="10" spans="1:17" ht="12.75" customHeight="1" x14ac:dyDescent="0.25">
      <c r="A10" s="2"/>
      <c r="B10" s="3" t="s">
        <v>7</v>
      </c>
      <c r="C10" s="989"/>
      <c r="D10" s="989"/>
      <c r="E10" s="989"/>
      <c r="F10" s="989"/>
      <c r="G10" s="989"/>
      <c r="H10" s="989"/>
      <c r="I10" s="989"/>
      <c r="J10" s="989"/>
      <c r="K10" s="989"/>
      <c r="L10" s="989"/>
      <c r="M10" s="989"/>
      <c r="N10" s="989"/>
      <c r="O10" s="989"/>
      <c r="P10" s="990"/>
      <c r="Q10" s="948"/>
    </row>
    <row r="11" spans="1:17" ht="12.75" customHeight="1" x14ac:dyDescent="0.25">
      <c r="A11" s="2"/>
      <c r="B11" s="3" t="s">
        <v>8</v>
      </c>
      <c r="C11" s="996"/>
      <c r="D11" s="996"/>
      <c r="E11" s="996"/>
      <c r="F11" s="996"/>
      <c r="G11" s="996"/>
      <c r="H11" s="996"/>
      <c r="I11" s="996"/>
      <c r="J11" s="996"/>
      <c r="K11" s="996"/>
      <c r="L11" s="996"/>
      <c r="M11" s="996"/>
      <c r="N11" s="996"/>
      <c r="O11" s="996"/>
      <c r="P11" s="997"/>
      <c r="Q11" s="948"/>
    </row>
    <row r="12" spans="1:17" ht="12.75" customHeight="1" x14ac:dyDescent="0.25">
      <c r="A12" s="2"/>
      <c r="B12" s="3" t="s">
        <v>9</v>
      </c>
      <c r="C12" s="989" t="s">
        <v>1167</v>
      </c>
      <c r="D12" s="989"/>
      <c r="E12" s="989"/>
      <c r="F12" s="989"/>
      <c r="G12" s="989"/>
      <c r="H12" s="989"/>
      <c r="I12" s="989"/>
      <c r="J12" s="989"/>
      <c r="K12" s="989"/>
      <c r="L12" s="989"/>
      <c r="M12" s="989"/>
      <c r="N12" s="989"/>
      <c r="O12" s="989"/>
      <c r="P12" s="990"/>
      <c r="Q12" s="948"/>
    </row>
    <row r="13" spans="1:17" ht="12.75" customHeight="1" x14ac:dyDescent="0.25">
      <c r="A13" s="2"/>
      <c r="B13" s="3" t="s">
        <v>10</v>
      </c>
      <c r="C13" s="989" t="s">
        <v>1168</v>
      </c>
      <c r="D13" s="989"/>
      <c r="E13" s="989"/>
      <c r="F13" s="989"/>
      <c r="G13" s="989"/>
      <c r="H13" s="989"/>
      <c r="I13" s="989"/>
      <c r="J13" s="989"/>
      <c r="K13" s="989"/>
      <c r="L13" s="989"/>
      <c r="M13" s="989"/>
      <c r="N13" s="989"/>
      <c r="O13" s="989"/>
      <c r="P13" s="990"/>
      <c r="Q13" s="948"/>
    </row>
    <row r="14" spans="1:17" ht="12.75" customHeight="1" x14ac:dyDescent="0.25">
      <c r="A14" s="8"/>
      <c r="B14" s="9"/>
      <c r="C14" s="959"/>
      <c r="D14" s="959"/>
      <c r="E14" s="959"/>
      <c r="F14" s="959"/>
      <c r="G14" s="959"/>
      <c r="H14" s="959"/>
      <c r="I14" s="959"/>
      <c r="J14" s="959"/>
      <c r="K14" s="959"/>
      <c r="L14" s="959"/>
      <c r="M14" s="959"/>
      <c r="N14" s="959"/>
      <c r="O14" s="959"/>
      <c r="P14" s="960"/>
      <c r="Q14" s="948"/>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9" s="11" customFormat="1" ht="71.25" customHeight="1" thickBot="1" x14ac:dyDescent="0.3">
      <c r="A17" s="963"/>
      <c r="B17" s="965"/>
      <c r="C17" s="970"/>
      <c r="D17" s="972"/>
      <c r="E17" s="974"/>
      <c r="F17" s="976"/>
      <c r="G17" s="978"/>
      <c r="H17" s="980"/>
      <c r="I17" s="956"/>
      <c r="J17" s="958"/>
      <c r="K17" s="958"/>
      <c r="L17" s="982"/>
      <c r="M17" s="986"/>
      <c r="N17" s="988"/>
      <c r="O17" s="982"/>
      <c r="P17" s="984"/>
    </row>
    <row r="18" spans="1:19"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9" s="21" customFormat="1" ht="12" x14ac:dyDescent="0.25">
      <c r="A19" s="16"/>
      <c r="B19" s="17" t="s">
        <v>18</v>
      </c>
      <c r="C19" s="18"/>
      <c r="D19" s="205"/>
      <c r="E19" s="396"/>
      <c r="F19" s="97"/>
      <c r="G19" s="205"/>
      <c r="H19" s="240"/>
      <c r="I19" s="346"/>
      <c r="J19" s="240"/>
      <c r="K19" s="19"/>
      <c r="L19" s="346"/>
      <c r="M19" s="309"/>
      <c r="N19" s="19"/>
      <c r="O19" s="346"/>
      <c r="P19" s="20"/>
    </row>
    <row r="20" spans="1:19" s="21" customFormat="1" ht="12.75" thickBot="1" x14ac:dyDescent="0.3">
      <c r="A20" s="22"/>
      <c r="B20" s="23" t="s">
        <v>19</v>
      </c>
      <c r="C20" s="24">
        <f>F20+I20+L20+O20</f>
        <v>35453</v>
      </c>
      <c r="D20" s="206">
        <f>SUM(D21,D24,D25,D41,D43)</f>
        <v>15615</v>
      </c>
      <c r="E20" s="397">
        <f t="shared" ref="E20:F20" si="0">SUM(E21,E24,E25,E41,E43)</f>
        <v>0</v>
      </c>
      <c r="F20" s="398">
        <f t="shared" si="0"/>
        <v>15615</v>
      </c>
      <c r="G20" s="206">
        <f>SUM(G21,G24,G43)</f>
        <v>0</v>
      </c>
      <c r="H20" s="241">
        <f t="shared" ref="H20:I20" si="1">SUM(H21,H24,H43)</f>
        <v>0</v>
      </c>
      <c r="I20" s="26">
        <f t="shared" si="1"/>
        <v>0</v>
      </c>
      <c r="J20" s="241">
        <f>SUM(J21,J26,J43)</f>
        <v>10223</v>
      </c>
      <c r="K20" s="25">
        <f t="shared" ref="K20:L20" si="2">SUM(K21,K26,K43)</f>
        <v>9615</v>
      </c>
      <c r="L20" s="26">
        <f t="shared" si="2"/>
        <v>19838</v>
      </c>
      <c r="M20" s="24">
        <f>SUM(M21,M45)</f>
        <v>0</v>
      </c>
      <c r="N20" s="25">
        <f t="shared" ref="N20:O20" si="3">SUM(N21,N45)</f>
        <v>0</v>
      </c>
      <c r="O20" s="26">
        <f t="shared" si="3"/>
        <v>0</v>
      </c>
      <c r="P20" s="329"/>
      <c r="R20" s="200"/>
      <c r="S20" s="200"/>
    </row>
    <row r="21" spans="1:19" ht="15.75" thickTop="1" x14ac:dyDescent="0.25">
      <c r="A21" s="27"/>
      <c r="B21" s="28" t="s">
        <v>20</v>
      </c>
      <c r="C21" s="29">
        <f t="shared" ref="C21:C84" si="4">F21+I21+L21+O21</f>
        <v>9615</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9615</v>
      </c>
      <c r="L21" s="31">
        <f t="shared" si="7"/>
        <v>9615</v>
      </c>
      <c r="M21" s="29">
        <f>SUM(M22:M23)</f>
        <v>0</v>
      </c>
      <c r="N21" s="30">
        <f t="shared" ref="N21:O21" si="8">SUM(N22:N23)</f>
        <v>0</v>
      </c>
      <c r="O21" s="31">
        <f t="shared" si="8"/>
        <v>0</v>
      </c>
      <c r="P21" s="330"/>
      <c r="R21" s="200"/>
      <c r="S21" s="200"/>
    </row>
    <row r="22" spans="1:19" hidden="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c r="R22" s="200"/>
      <c r="S22" s="200"/>
    </row>
    <row r="23" spans="1:19" x14ac:dyDescent="0.25">
      <c r="A23" s="37"/>
      <c r="B23" s="38" t="s">
        <v>22</v>
      </c>
      <c r="C23" s="39">
        <f t="shared" si="4"/>
        <v>9615</v>
      </c>
      <c r="D23" s="209"/>
      <c r="E23" s="403"/>
      <c r="F23" s="404">
        <f>D23+E23</f>
        <v>0</v>
      </c>
      <c r="G23" s="209"/>
      <c r="H23" s="244"/>
      <c r="I23" s="303">
        <f>G23+H23</f>
        <v>0</v>
      </c>
      <c r="J23" s="244"/>
      <c r="K23" s="40">
        <v>9615</v>
      </c>
      <c r="L23" s="303">
        <f>J23+K23</f>
        <v>9615</v>
      </c>
      <c r="M23" s="358"/>
      <c r="N23" s="40"/>
      <c r="O23" s="303">
        <f>M23+N23</f>
        <v>0</v>
      </c>
      <c r="P23" s="381"/>
      <c r="R23" s="200"/>
      <c r="S23" s="200"/>
    </row>
    <row r="24" spans="1:19" s="21" customFormat="1" ht="24.75" thickBot="1" x14ac:dyDescent="0.3">
      <c r="A24" s="41">
        <v>19300</v>
      </c>
      <c r="B24" s="41" t="s">
        <v>304</v>
      </c>
      <c r="C24" s="42">
        <f>F24+I24</f>
        <v>15615</v>
      </c>
      <c r="D24" s="210">
        <f>D51</f>
        <v>15615</v>
      </c>
      <c r="E24" s="405"/>
      <c r="F24" s="406">
        <f>D24+E24</f>
        <v>15615</v>
      </c>
      <c r="G24" s="210"/>
      <c r="H24" s="245"/>
      <c r="I24" s="348">
        <f>G24+H24</f>
        <v>0</v>
      </c>
      <c r="J24" s="286" t="s">
        <v>23</v>
      </c>
      <c r="K24" s="43" t="s">
        <v>23</v>
      </c>
      <c r="L24" s="44" t="s">
        <v>23</v>
      </c>
      <c r="M24" s="311" t="s">
        <v>23</v>
      </c>
      <c r="N24" s="43" t="s">
        <v>23</v>
      </c>
      <c r="O24" s="44" t="s">
        <v>23</v>
      </c>
      <c r="P24" s="331"/>
      <c r="R24" s="200"/>
      <c r="S24" s="200"/>
    </row>
    <row r="25" spans="1:19"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c r="R25" s="200"/>
      <c r="S25" s="200"/>
    </row>
    <row r="26" spans="1:19" s="21" customFormat="1" ht="36.75" thickTop="1" x14ac:dyDescent="0.25">
      <c r="A26" s="45">
        <v>21300</v>
      </c>
      <c r="B26" s="45" t="s">
        <v>305</v>
      </c>
      <c r="C26" s="46">
        <f>L26</f>
        <v>10173</v>
      </c>
      <c r="D26" s="212" t="s">
        <v>23</v>
      </c>
      <c r="E26" s="409" t="s">
        <v>23</v>
      </c>
      <c r="F26" s="410" t="s">
        <v>23</v>
      </c>
      <c r="G26" s="212" t="s">
        <v>23</v>
      </c>
      <c r="H26" s="246" t="s">
        <v>23</v>
      </c>
      <c r="I26" s="49" t="s">
        <v>23</v>
      </c>
      <c r="J26" s="106">
        <f>SUM(J27,J31,J33,J36)</f>
        <v>10173</v>
      </c>
      <c r="K26" s="50">
        <f t="shared" ref="K26:L26" si="9">SUM(K27,K31,K33,K36)</f>
        <v>0</v>
      </c>
      <c r="L26" s="117">
        <f t="shared" si="9"/>
        <v>10173</v>
      </c>
      <c r="M26" s="312" t="s">
        <v>23</v>
      </c>
      <c r="N26" s="48" t="s">
        <v>23</v>
      </c>
      <c r="O26" s="49" t="s">
        <v>23</v>
      </c>
      <c r="P26" s="332"/>
      <c r="R26" s="200"/>
      <c r="S26" s="200"/>
    </row>
    <row r="27" spans="1:19"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c r="R27" s="200"/>
      <c r="S27" s="200"/>
    </row>
    <row r="28" spans="1:19"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c r="R28" s="200"/>
      <c r="S28" s="200"/>
    </row>
    <row r="29" spans="1:19"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c r="R29" s="200"/>
      <c r="S29" s="200"/>
    </row>
    <row r="30" spans="1:19"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c r="R30" s="200"/>
      <c r="S30" s="200"/>
    </row>
    <row r="31" spans="1:19"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c r="R31" s="200"/>
      <c r="S31" s="200"/>
    </row>
    <row r="32" spans="1:19"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c r="R32" s="200"/>
      <c r="S32" s="200"/>
    </row>
    <row r="33" spans="1:19" s="21" customFormat="1" ht="12" x14ac:dyDescent="0.25">
      <c r="A33" s="51">
        <v>21380</v>
      </c>
      <c r="B33" s="45" t="s">
        <v>31</v>
      </c>
      <c r="C33" s="46">
        <f t="shared" si="10"/>
        <v>7411</v>
      </c>
      <c r="D33" s="212" t="s">
        <v>23</v>
      </c>
      <c r="E33" s="409" t="s">
        <v>23</v>
      </c>
      <c r="F33" s="410" t="s">
        <v>23</v>
      </c>
      <c r="G33" s="212" t="s">
        <v>23</v>
      </c>
      <c r="H33" s="246" t="s">
        <v>23</v>
      </c>
      <c r="I33" s="49" t="s">
        <v>23</v>
      </c>
      <c r="J33" s="106">
        <f>SUM(J34:J35)</f>
        <v>7411</v>
      </c>
      <c r="K33" s="50">
        <f t="shared" ref="K33:L33" si="13">SUM(K34:K35)</f>
        <v>0</v>
      </c>
      <c r="L33" s="117">
        <f t="shared" si="13"/>
        <v>7411</v>
      </c>
      <c r="M33" s="312" t="s">
        <v>23</v>
      </c>
      <c r="N33" s="48" t="s">
        <v>23</v>
      </c>
      <c r="O33" s="49" t="s">
        <v>23</v>
      </c>
      <c r="P33" s="332"/>
      <c r="R33" s="200"/>
      <c r="S33" s="200"/>
    </row>
    <row r="34" spans="1:19" x14ac:dyDescent="0.25">
      <c r="A34" s="33">
        <v>21381</v>
      </c>
      <c r="B34" s="52" t="s">
        <v>306</v>
      </c>
      <c r="C34" s="53">
        <f t="shared" si="10"/>
        <v>7411</v>
      </c>
      <c r="D34" s="213" t="s">
        <v>23</v>
      </c>
      <c r="E34" s="411" t="s">
        <v>23</v>
      </c>
      <c r="F34" s="412" t="s">
        <v>23</v>
      </c>
      <c r="G34" s="213" t="s">
        <v>23</v>
      </c>
      <c r="H34" s="247" t="s">
        <v>23</v>
      </c>
      <c r="I34" s="56" t="s">
        <v>23</v>
      </c>
      <c r="J34" s="256">
        <v>7411</v>
      </c>
      <c r="K34" s="55"/>
      <c r="L34" s="347">
        <f>J34+K34</f>
        <v>7411</v>
      </c>
      <c r="M34" s="313" t="s">
        <v>23</v>
      </c>
      <c r="N34" s="54" t="s">
        <v>23</v>
      </c>
      <c r="O34" s="56" t="s">
        <v>23</v>
      </c>
      <c r="P34" s="333"/>
      <c r="R34" s="200"/>
      <c r="S34" s="200"/>
    </row>
    <row r="35" spans="1:19"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c r="R35" s="200"/>
      <c r="S35" s="200"/>
    </row>
    <row r="36" spans="1:19" s="21" customFormat="1" ht="25.5" customHeight="1" x14ac:dyDescent="0.25">
      <c r="A36" s="51">
        <v>21390</v>
      </c>
      <c r="B36" s="45" t="s">
        <v>307</v>
      </c>
      <c r="C36" s="46">
        <f t="shared" si="10"/>
        <v>2762</v>
      </c>
      <c r="D36" s="212" t="s">
        <v>23</v>
      </c>
      <c r="E36" s="409" t="s">
        <v>23</v>
      </c>
      <c r="F36" s="410" t="s">
        <v>23</v>
      </c>
      <c r="G36" s="212" t="s">
        <v>23</v>
      </c>
      <c r="H36" s="246" t="s">
        <v>23</v>
      </c>
      <c r="I36" s="49" t="s">
        <v>23</v>
      </c>
      <c r="J36" s="106">
        <f>SUM(J37:J40)</f>
        <v>2762</v>
      </c>
      <c r="K36" s="50">
        <f t="shared" ref="K36:L36" si="14">SUM(K37:K40)</f>
        <v>0</v>
      </c>
      <c r="L36" s="117">
        <f t="shared" si="14"/>
        <v>2762</v>
      </c>
      <c r="M36" s="312" t="s">
        <v>23</v>
      </c>
      <c r="N36" s="48" t="s">
        <v>23</v>
      </c>
      <c r="O36" s="49" t="s">
        <v>23</v>
      </c>
      <c r="P36" s="332"/>
      <c r="R36" s="200"/>
      <c r="S36" s="200"/>
    </row>
    <row r="37" spans="1:19"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c r="R37" s="200"/>
      <c r="S37" s="200"/>
    </row>
    <row r="38" spans="1:19" hidden="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c r="R38" s="200"/>
      <c r="S38" s="200"/>
    </row>
    <row r="39" spans="1:19"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c r="R39" s="200"/>
      <c r="S39" s="200"/>
    </row>
    <row r="40" spans="1:19" ht="24" x14ac:dyDescent="0.25">
      <c r="A40" s="184">
        <v>21399</v>
      </c>
      <c r="B40" s="162" t="s">
        <v>36</v>
      </c>
      <c r="C40" s="163">
        <f t="shared" si="10"/>
        <v>2762</v>
      </c>
      <c r="D40" s="216" t="s">
        <v>23</v>
      </c>
      <c r="E40" s="417" t="s">
        <v>23</v>
      </c>
      <c r="F40" s="418" t="s">
        <v>23</v>
      </c>
      <c r="G40" s="216" t="s">
        <v>23</v>
      </c>
      <c r="H40" s="250" t="s">
        <v>23</v>
      </c>
      <c r="I40" s="186" t="s">
        <v>23</v>
      </c>
      <c r="J40" s="287">
        <v>2762</v>
      </c>
      <c r="K40" s="185"/>
      <c r="L40" s="419">
        <f>J40+K40</f>
        <v>2762</v>
      </c>
      <c r="M40" s="316" t="s">
        <v>23</v>
      </c>
      <c r="N40" s="76" t="s">
        <v>23</v>
      </c>
      <c r="O40" s="186" t="s">
        <v>23</v>
      </c>
      <c r="P40" s="336"/>
      <c r="R40" s="200"/>
      <c r="S40" s="200"/>
    </row>
    <row r="41" spans="1:19"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c r="R41" s="200"/>
      <c r="S41" s="200"/>
    </row>
    <row r="42" spans="1:19"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c r="R42" s="200"/>
      <c r="S42" s="200"/>
    </row>
    <row r="43" spans="1:19" s="21" customFormat="1" ht="24" x14ac:dyDescent="0.25">
      <c r="A43" s="51">
        <v>21490</v>
      </c>
      <c r="B43" s="45" t="s">
        <v>38</v>
      </c>
      <c r="C43" s="68">
        <f>F43+I43+L43</f>
        <v>50</v>
      </c>
      <c r="D43" s="74">
        <f>D44</f>
        <v>0</v>
      </c>
      <c r="E43" s="424">
        <f t="shared" ref="E43:L43" si="16">E44</f>
        <v>0</v>
      </c>
      <c r="F43" s="425">
        <f t="shared" si="16"/>
        <v>0</v>
      </c>
      <c r="G43" s="74">
        <f t="shared" si="16"/>
        <v>0</v>
      </c>
      <c r="H43" s="198">
        <f t="shared" si="16"/>
        <v>0</v>
      </c>
      <c r="I43" s="288">
        <f t="shared" si="16"/>
        <v>0</v>
      </c>
      <c r="J43" s="198">
        <f t="shared" si="16"/>
        <v>50</v>
      </c>
      <c r="K43" s="75">
        <f t="shared" si="16"/>
        <v>0</v>
      </c>
      <c r="L43" s="288">
        <f t="shared" si="16"/>
        <v>50</v>
      </c>
      <c r="M43" s="312" t="s">
        <v>23</v>
      </c>
      <c r="N43" s="48" t="s">
        <v>23</v>
      </c>
      <c r="O43" s="49" t="s">
        <v>23</v>
      </c>
      <c r="P43" s="332"/>
      <c r="R43" s="200"/>
      <c r="S43" s="200"/>
    </row>
    <row r="44" spans="1:19" s="21" customFormat="1" ht="24" x14ac:dyDescent="0.25">
      <c r="A44" s="38">
        <v>21499</v>
      </c>
      <c r="B44" s="57" t="s">
        <v>39</v>
      </c>
      <c r="C44" s="202">
        <f>F44+I44+L44</f>
        <v>50</v>
      </c>
      <c r="D44" s="296"/>
      <c r="E44" s="426"/>
      <c r="F44" s="427">
        <f>D44+E44</f>
        <v>0</v>
      </c>
      <c r="G44" s="296"/>
      <c r="H44" s="297"/>
      <c r="I44" s="349">
        <f>G44+H44</f>
        <v>0</v>
      </c>
      <c r="J44" s="297">
        <v>50</v>
      </c>
      <c r="K44" s="70"/>
      <c r="L44" s="349">
        <f>J44+K44</f>
        <v>50</v>
      </c>
      <c r="M44" s="315" t="s">
        <v>23</v>
      </c>
      <c r="N44" s="65" t="s">
        <v>23</v>
      </c>
      <c r="O44" s="67" t="s">
        <v>23</v>
      </c>
      <c r="P44" s="335"/>
      <c r="R44" s="200"/>
      <c r="S44" s="200"/>
    </row>
    <row r="45" spans="1:19"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c r="R45" s="200"/>
      <c r="S45" s="200"/>
    </row>
    <row r="46" spans="1:19"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c r="R46" s="200"/>
      <c r="S46" s="200"/>
    </row>
    <row r="47" spans="1:19"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c r="R47" s="200"/>
      <c r="S47" s="200"/>
    </row>
    <row r="48" spans="1:19" x14ac:dyDescent="0.25">
      <c r="A48" s="83"/>
      <c r="B48" s="78"/>
      <c r="C48" s="84"/>
      <c r="D48" s="352"/>
      <c r="E48" s="430"/>
      <c r="F48" s="429"/>
      <c r="G48" s="352"/>
      <c r="H48" s="355"/>
      <c r="I48" s="303"/>
      <c r="J48" s="357"/>
      <c r="K48" s="298"/>
      <c r="L48" s="167"/>
      <c r="M48" s="318"/>
      <c r="N48" s="298"/>
      <c r="O48" s="167"/>
      <c r="P48" s="81"/>
      <c r="R48" s="200"/>
      <c r="S48" s="200"/>
    </row>
    <row r="49" spans="1:19" s="21" customFormat="1" ht="12" x14ac:dyDescent="0.25">
      <c r="A49" s="85"/>
      <c r="B49" s="86" t="s">
        <v>43</v>
      </c>
      <c r="C49" s="87"/>
      <c r="D49" s="353"/>
      <c r="E49" s="431"/>
      <c r="F49" s="432"/>
      <c r="G49" s="353"/>
      <c r="H49" s="356"/>
      <c r="I49" s="168"/>
      <c r="J49" s="356"/>
      <c r="K49" s="354"/>
      <c r="L49" s="168"/>
      <c r="M49" s="359"/>
      <c r="N49" s="354"/>
      <c r="O49" s="168"/>
      <c r="P49" s="339"/>
      <c r="R49" s="200"/>
      <c r="S49" s="200"/>
    </row>
    <row r="50" spans="1:19" s="21" customFormat="1" ht="12.75" thickBot="1" x14ac:dyDescent="0.3">
      <c r="A50" s="88"/>
      <c r="B50" s="22" t="s">
        <v>44</v>
      </c>
      <c r="C50" s="89">
        <f t="shared" si="4"/>
        <v>35453</v>
      </c>
      <c r="D50" s="219">
        <f>SUM(D51,D283)</f>
        <v>15615</v>
      </c>
      <c r="E50" s="433">
        <f t="shared" ref="E50:F50" si="19">SUM(E51,E283)</f>
        <v>0</v>
      </c>
      <c r="F50" s="434">
        <f t="shared" si="19"/>
        <v>15615</v>
      </c>
      <c r="G50" s="219">
        <f>SUM(G51,G283)</f>
        <v>0</v>
      </c>
      <c r="H50" s="252">
        <f t="shared" ref="H50:I50" si="20">SUM(H51,H283)</f>
        <v>0</v>
      </c>
      <c r="I50" s="91">
        <f t="shared" si="20"/>
        <v>0</v>
      </c>
      <c r="J50" s="252">
        <f>SUM(J51,J283)</f>
        <v>10223</v>
      </c>
      <c r="K50" s="90">
        <f t="shared" ref="K50:L50" si="21">SUM(K51,K283)</f>
        <v>9615</v>
      </c>
      <c r="L50" s="91">
        <f t="shared" si="21"/>
        <v>19838</v>
      </c>
      <c r="M50" s="89">
        <f>SUM(M51,M283)</f>
        <v>0</v>
      </c>
      <c r="N50" s="90">
        <f t="shared" ref="N50:O50" si="22">SUM(N51,N283)</f>
        <v>0</v>
      </c>
      <c r="O50" s="91">
        <f t="shared" si="22"/>
        <v>0</v>
      </c>
      <c r="P50" s="340"/>
      <c r="R50" s="200"/>
      <c r="S50" s="200"/>
    </row>
    <row r="51" spans="1:19" s="21" customFormat="1" ht="36.75" thickTop="1" x14ac:dyDescent="0.25">
      <c r="A51" s="92"/>
      <c r="B51" s="93" t="s">
        <v>45</v>
      </c>
      <c r="C51" s="94">
        <f t="shared" si="4"/>
        <v>25838</v>
      </c>
      <c r="D51" s="220">
        <f>SUM(D52,D194)</f>
        <v>15615</v>
      </c>
      <c r="E51" s="435">
        <f t="shared" ref="E51:F51" si="23">SUM(E52,E194)</f>
        <v>0</v>
      </c>
      <c r="F51" s="436">
        <f t="shared" si="23"/>
        <v>15615</v>
      </c>
      <c r="G51" s="220">
        <f>SUM(G52,G194)</f>
        <v>0</v>
      </c>
      <c r="H51" s="253">
        <f t="shared" ref="H51:I51" si="24">SUM(H52,H194)</f>
        <v>0</v>
      </c>
      <c r="I51" s="96">
        <f t="shared" si="24"/>
        <v>0</v>
      </c>
      <c r="J51" s="253">
        <f>SUM(J52,J194)</f>
        <v>10223</v>
      </c>
      <c r="K51" s="95">
        <f t="shared" ref="K51:L51" si="25">SUM(K52,K194)</f>
        <v>0</v>
      </c>
      <c r="L51" s="96">
        <f t="shared" si="25"/>
        <v>10223</v>
      </c>
      <c r="M51" s="94">
        <f>SUM(M52,M194)</f>
        <v>0</v>
      </c>
      <c r="N51" s="95">
        <f t="shared" ref="N51:O51" si="26">SUM(N52,N194)</f>
        <v>0</v>
      </c>
      <c r="O51" s="96">
        <f t="shared" si="26"/>
        <v>0</v>
      </c>
      <c r="P51" s="341"/>
      <c r="R51" s="200"/>
      <c r="S51" s="200"/>
    </row>
    <row r="52" spans="1:19" s="21" customFormat="1" ht="24" x14ac:dyDescent="0.25">
      <c r="A52" s="97"/>
      <c r="B52" s="16" t="s">
        <v>46</v>
      </c>
      <c r="C52" s="98">
        <f t="shared" si="4"/>
        <v>25838</v>
      </c>
      <c r="D52" s="221">
        <f>SUM(D53,D75,D173,D187)</f>
        <v>15615</v>
      </c>
      <c r="E52" s="437">
        <f t="shared" ref="E52:F52" si="27">SUM(E53,E75,E173,E187)</f>
        <v>0</v>
      </c>
      <c r="F52" s="438">
        <f t="shared" si="27"/>
        <v>15615</v>
      </c>
      <c r="G52" s="221">
        <f>SUM(G53,G75,G173,G187)</f>
        <v>0</v>
      </c>
      <c r="H52" s="254">
        <f t="shared" ref="H52:I52" si="28">SUM(H53,H75,H173,H187)</f>
        <v>0</v>
      </c>
      <c r="I52" s="100">
        <f t="shared" si="28"/>
        <v>0</v>
      </c>
      <c r="J52" s="254">
        <f>SUM(J53,J75,J173,J187)</f>
        <v>10223</v>
      </c>
      <c r="K52" s="99">
        <f t="shared" ref="K52:L52" si="29">SUM(K53,K75,K173,K187)</f>
        <v>0</v>
      </c>
      <c r="L52" s="100">
        <f t="shared" si="29"/>
        <v>10223</v>
      </c>
      <c r="M52" s="98">
        <f>SUM(M53,M75,M173,M187)</f>
        <v>0</v>
      </c>
      <c r="N52" s="99">
        <f t="shared" ref="N52:O52" si="30">SUM(N53,N75,N173,N187)</f>
        <v>0</v>
      </c>
      <c r="O52" s="100">
        <f t="shared" si="30"/>
        <v>0</v>
      </c>
      <c r="P52" s="342"/>
      <c r="R52" s="200"/>
      <c r="S52" s="200"/>
    </row>
    <row r="53" spans="1:19" s="21" customFormat="1" ht="12" hidden="1" x14ac:dyDescent="0.25">
      <c r="A53" s="101">
        <v>1000</v>
      </c>
      <c r="B53" s="101" t="s">
        <v>47</v>
      </c>
      <c r="C53" s="102">
        <f t="shared" si="4"/>
        <v>0</v>
      </c>
      <c r="D53" s="222">
        <f>SUM(D54,D67)</f>
        <v>0</v>
      </c>
      <c r="E53" s="439">
        <f t="shared" ref="E53:F53" si="31">SUM(E54,E67)</f>
        <v>0</v>
      </c>
      <c r="F53" s="440">
        <f t="shared" si="31"/>
        <v>0</v>
      </c>
      <c r="G53" s="222">
        <f>SUM(G54,G67)</f>
        <v>0</v>
      </c>
      <c r="H53" s="255">
        <f t="shared" ref="H53:I53" si="32">SUM(H54,H67)</f>
        <v>0</v>
      </c>
      <c r="I53" s="104">
        <f t="shared" si="32"/>
        <v>0</v>
      </c>
      <c r="J53" s="255">
        <f>SUM(J54,J67)</f>
        <v>0</v>
      </c>
      <c r="K53" s="103">
        <f t="shared" ref="K53:L53" si="33">SUM(K54,K67)</f>
        <v>0</v>
      </c>
      <c r="L53" s="104">
        <f t="shared" si="33"/>
        <v>0</v>
      </c>
      <c r="M53" s="102">
        <f>SUM(M54,M67)</f>
        <v>0</v>
      </c>
      <c r="N53" s="103">
        <f t="shared" ref="N53:O53" si="34">SUM(N54,N67)</f>
        <v>0</v>
      </c>
      <c r="O53" s="104">
        <f t="shared" si="34"/>
        <v>0</v>
      </c>
      <c r="P53" s="343"/>
      <c r="R53" s="200"/>
      <c r="S53" s="200"/>
    </row>
    <row r="54" spans="1:19" hidden="1" x14ac:dyDescent="0.25">
      <c r="A54" s="45">
        <v>1100</v>
      </c>
      <c r="B54" s="105" t="s">
        <v>48</v>
      </c>
      <c r="C54" s="46">
        <f t="shared" si="4"/>
        <v>0</v>
      </c>
      <c r="D54" s="223">
        <f>SUM(D55,D58,D66)</f>
        <v>0</v>
      </c>
      <c r="E54" s="441">
        <f t="shared" ref="E54:F54" si="35">SUM(E55,E58,E66)</f>
        <v>0</v>
      </c>
      <c r="F54" s="408">
        <f t="shared" si="35"/>
        <v>0</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c r="R54" s="200"/>
      <c r="S54" s="200"/>
    </row>
    <row r="55" spans="1:19"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c r="R55" s="200"/>
      <c r="S55" s="200"/>
    </row>
    <row r="56" spans="1:19"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c r="R56" s="200"/>
      <c r="S56" s="200"/>
    </row>
    <row r="57" spans="1:19" ht="24" hidden="1" customHeight="1" x14ac:dyDescent="0.25">
      <c r="A57" s="38">
        <v>1119</v>
      </c>
      <c r="B57" s="57" t="s">
        <v>51</v>
      </c>
      <c r="C57" s="58">
        <f t="shared" si="4"/>
        <v>0</v>
      </c>
      <c r="D57" s="225"/>
      <c r="E57" s="446"/>
      <c r="F57" s="404">
        <f t="shared" si="43"/>
        <v>0</v>
      </c>
      <c r="G57" s="225"/>
      <c r="H57" s="257"/>
      <c r="I57" s="114">
        <f t="shared" si="44"/>
        <v>0</v>
      </c>
      <c r="J57" s="257"/>
      <c r="K57" s="60"/>
      <c r="L57" s="114">
        <f t="shared" si="45"/>
        <v>0</v>
      </c>
      <c r="M57" s="320"/>
      <c r="N57" s="60"/>
      <c r="O57" s="114">
        <f>M57+N57</f>
        <v>0</v>
      </c>
      <c r="P57" s="111"/>
      <c r="R57" s="200"/>
      <c r="S57" s="200"/>
    </row>
    <row r="58" spans="1:19"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c r="R58" s="200"/>
      <c r="S58" s="200"/>
    </row>
    <row r="59" spans="1:19" hidden="1" x14ac:dyDescent="0.25">
      <c r="A59" s="38">
        <v>1141</v>
      </c>
      <c r="B59" s="57" t="s">
        <v>52</v>
      </c>
      <c r="C59" s="58">
        <f t="shared" si="4"/>
        <v>0</v>
      </c>
      <c r="D59" s="225"/>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c r="R59" s="200"/>
      <c r="S59" s="200"/>
    </row>
    <row r="60" spans="1:19" ht="24.75" hidden="1" customHeight="1" x14ac:dyDescent="0.25">
      <c r="A60" s="38">
        <v>1142</v>
      </c>
      <c r="B60" s="57" t="s">
        <v>53</v>
      </c>
      <c r="C60" s="58">
        <f t="shared" si="4"/>
        <v>0</v>
      </c>
      <c r="D60" s="225"/>
      <c r="E60" s="446"/>
      <c r="F60" s="404">
        <f t="shared" si="50"/>
        <v>0</v>
      </c>
      <c r="G60" s="225"/>
      <c r="H60" s="257"/>
      <c r="I60" s="114">
        <f t="shared" si="51"/>
        <v>0</v>
      </c>
      <c r="J60" s="257"/>
      <c r="K60" s="60"/>
      <c r="L60" s="114">
        <f>J60+K60</f>
        <v>0</v>
      </c>
      <c r="M60" s="320"/>
      <c r="N60" s="60"/>
      <c r="O60" s="114">
        <f t="shared" si="53"/>
        <v>0</v>
      </c>
      <c r="P60" s="111"/>
      <c r="R60" s="200"/>
      <c r="S60" s="200"/>
    </row>
    <row r="61" spans="1:19" ht="24" hidden="1" x14ac:dyDescent="0.25">
      <c r="A61" s="38">
        <v>1145</v>
      </c>
      <c r="B61" s="57" t="s">
        <v>54</v>
      </c>
      <c r="C61" s="58">
        <f t="shared" si="4"/>
        <v>0</v>
      </c>
      <c r="D61" s="225"/>
      <c r="E61" s="446"/>
      <c r="F61" s="404">
        <f t="shared" si="50"/>
        <v>0</v>
      </c>
      <c r="G61" s="225"/>
      <c r="H61" s="257"/>
      <c r="I61" s="114">
        <f t="shared" si="51"/>
        <v>0</v>
      </c>
      <c r="J61" s="257"/>
      <c r="K61" s="60"/>
      <c r="L61" s="114">
        <f t="shared" si="52"/>
        <v>0</v>
      </c>
      <c r="M61" s="320"/>
      <c r="N61" s="60"/>
      <c r="O61" s="114">
        <f>M61+N61</f>
        <v>0</v>
      </c>
      <c r="P61" s="111"/>
      <c r="R61" s="200"/>
      <c r="S61" s="200"/>
    </row>
    <row r="62" spans="1:19"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111"/>
      <c r="R62" s="200"/>
      <c r="S62" s="200"/>
    </row>
    <row r="63" spans="1:19" hidden="1" x14ac:dyDescent="0.25">
      <c r="A63" s="38">
        <v>1147</v>
      </c>
      <c r="B63" s="57" t="s">
        <v>56</v>
      </c>
      <c r="C63" s="58">
        <f t="shared" si="4"/>
        <v>0</v>
      </c>
      <c r="D63" s="225"/>
      <c r="E63" s="446"/>
      <c r="F63" s="404">
        <f t="shared" si="50"/>
        <v>0</v>
      </c>
      <c r="G63" s="225"/>
      <c r="H63" s="257"/>
      <c r="I63" s="114">
        <f t="shared" si="51"/>
        <v>0</v>
      </c>
      <c r="J63" s="257"/>
      <c r="K63" s="60"/>
      <c r="L63" s="114">
        <f t="shared" si="52"/>
        <v>0</v>
      </c>
      <c r="M63" s="320"/>
      <c r="N63" s="60"/>
      <c r="O63" s="114">
        <f t="shared" si="53"/>
        <v>0</v>
      </c>
      <c r="P63" s="111"/>
      <c r="R63" s="200"/>
      <c r="S63" s="200"/>
    </row>
    <row r="64" spans="1:19" hidden="1" x14ac:dyDescent="0.25">
      <c r="A64" s="38">
        <v>1148</v>
      </c>
      <c r="B64" s="57" t="s">
        <v>57</v>
      </c>
      <c r="C64" s="58">
        <f t="shared" si="4"/>
        <v>0</v>
      </c>
      <c r="D64" s="225"/>
      <c r="E64" s="446"/>
      <c r="F64" s="404">
        <f t="shared" si="50"/>
        <v>0</v>
      </c>
      <c r="G64" s="225"/>
      <c r="H64" s="257"/>
      <c r="I64" s="114">
        <f t="shared" si="51"/>
        <v>0</v>
      </c>
      <c r="J64" s="257"/>
      <c r="K64" s="60"/>
      <c r="L64" s="114">
        <f t="shared" si="52"/>
        <v>0</v>
      </c>
      <c r="M64" s="320"/>
      <c r="N64" s="60"/>
      <c r="O64" s="114">
        <f t="shared" si="53"/>
        <v>0</v>
      </c>
      <c r="P64" s="111"/>
      <c r="R64" s="200"/>
      <c r="S64" s="200"/>
    </row>
    <row r="65" spans="1:19" ht="24" hidden="1" customHeight="1" x14ac:dyDescent="0.25">
      <c r="A65" s="38">
        <v>1149</v>
      </c>
      <c r="B65" s="57" t="s">
        <v>58</v>
      </c>
      <c r="C65" s="58">
        <f>F65+I65+L65+O65</f>
        <v>0</v>
      </c>
      <c r="D65" s="225"/>
      <c r="E65" s="446"/>
      <c r="F65" s="404">
        <f t="shared" si="50"/>
        <v>0</v>
      </c>
      <c r="G65" s="225"/>
      <c r="H65" s="257"/>
      <c r="I65" s="114">
        <f t="shared" si="51"/>
        <v>0</v>
      </c>
      <c r="J65" s="257"/>
      <c r="K65" s="60"/>
      <c r="L65" s="114">
        <f t="shared" si="52"/>
        <v>0</v>
      </c>
      <c r="M65" s="320"/>
      <c r="N65" s="60"/>
      <c r="O65" s="114">
        <f t="shared" si="53"/>
        <v>0</v>
      </c>
      <c r="P65" s="111"/>
      <c r="R65" s="200"/>
      <c r="S65" s="200"/>
    </row>
    <row r="66" spans="1:19" ht="36" hidden="1" x14ac:dyDescent="0.25">
      <c r="A66" s="107">
        <v>1150</v>
      </c>
      <c r="B66" s="78" t="s">
        <v>59</v>
      </c>
      <c r="C66" s="84">
        <f>F66+I66+L66+O66</f>
        <v>0</v>
      </c>
      <c r="D66" s="227"/>
      <c r="E66" s="448"/>
      <c r="F66" s="443">
        <f t="shared" si="50"/>
        <v>0</v>
      </c>
      <c r="G66" s="227"/>
      <c r="H66" s="258"/>
      <c r="I66" s="109">
        <f t="shared" si="51"/>
        <v>0</v>
      </c>
      <c r="J66" s="258"/>
      <c r="K66" s="115"/>
      <c r="L66" s="109">
        <f t="shared" si="52"/>
        <v>0</v>
      </c>
      <c r="M66" s="321"/>
      <c r="N66" s="115"/>
      <c r="O66" s="109">
        <f t="shared" si="53"/>
        <v>0</v>
      </c>
      <c r="P66" s="116"/>
      <c r="R66" s="200"/>
      <c r="S66" s="200"/>
    </row>
    <row r="67" spans="1:19" ht="24" hidden="1" x14ac:dyDescent="0.25">
      <c r="A67" s="45">
        <v>1200</v>
      </c>
      <c r="B67" s="105" t="s">
        <v>296</v>
      </c>
      <c r="C67" s="46">
        <f t="shared" si="4"/>
        <v>0</v>
      </c>
      <c r="D67" s="223">
        <f>SUM(D68:D69)</f>
        <v>0</v>
      </c>
      <c r="E67" s="441">
        <f t="shared" ref="E67:F67" si="54">SUM(E68:E69)</f>
        <v>0</v>
      </c>
      <c r="F67" s="408">
        <f t="shared" si="54"/>
        <v>0</v>
      </c>
      <c r="G67" s="223">
        <f>SUM(G68:G69)</f>
        <v>0</v>
      </c>
      <c r="H67" s="106">
        <f t="shared" ref="H67:I67" si="55">SUM(H68:H69)</f>
        <v>0</v>
      </c>
      <c r="I67" s="117">
        <f t="shared" si="55"/>
        <v>0</v>
      </c>
      <c r="J67" s="106">
        <f>SUM(J68:J69)</f>
        <v>0</v>
      </c>
      <c r="K67" s="50">
        <f t="shared" ref="K67:L67" si="56">SUM(K68:K69)</f>
        <v>0</v>
      </c>
      <c r="L67" s="117">
        <f t="shared" si="56"/>
        <v>0</v>
      </c>
      <c r="M67" s="46">
        <f>SUM(M68:M69)</f>
        <v>0</v>
      </c>
      <c r="N67" s="50">
        <f t="shared" ref="N67:O67" si="57">SUM(N68:N69)</f>
        <v>0</v>
      </c>
      <c r="O67" s="117">
        <f t="shared" si="57"/>
        <v>0</v>
      </c>
      <c r="P67" s="122"/>
      <c r="R67" s="200"/>
      <c r="S67" s="200"/>
    </row>
    <row r="68" spans="1:19" ht="24" hidden="1" x14ac:dyDescent="0.25">
      <c r="A68" s="736">
        <v>1210</v>
      </c>
      <c r="B68" s="52" t="s">
        <v>60</v>
      </c>
      <c r="C68" s="53">
        <f t="shared" si="4"/>
        <v>0</v>
      </c>
      <c r="D68" s="224"/>
      <c r="E68" s="444"/>
      <c r="F68" s="445">
        <f>D68+E68</f>
        <v>0</v>
      </c>
      <c r="G68" s="224"/>
      <c r="H68" s="256"/>
      <c r="I68" s="119">
        <f>G68+H68</f>
        <v>0</v>
      </c>
      <c r="J68" s="256"/>
      <c r="K68" s="55"/>
      <c r="L68" s="119">
        <f>J68+K68</f>
        <v>0</v>
      </c>
      <c r="M68" s="319"/>
      <c r="N68" s="55"/>
      <c r="O68" s="119">
        <f>M68+N68</f>
        <v>0</v>
      </c>
      <c r="P68" s="110"/>
      <c r="R68" s="200"/>
      <c r="S68" s="200"/>
    </row>
    <row r="69" spans="1:19"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c r="R69" s="200"/>
      <c r="S69" s="200"/>
    </row>
    <row r="70" spans="1:19" ht="48" hidden="1" x14ac:dyDescent="0.25">
      <c r="A70" s="38">
        <v>1221</v>
      </c>
      <c r="B70" s="57" t="s">
        <v>297</v>
      </c>
      <c r="C70" s="58">
        <f t="shared" si="4"/>
        <v>0</v>
      </c>
      <c r="D70" s="225"/>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c r="R70" s="200"/>
      <c r="S70" s="200"/>
    </row>
    <row r="71" spans="1:19"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111"/>
      <c r="R71" s="200"/>
      <c r="S71" s="200"/>
    </row>
    <row r="72" spans="1:19"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111"/>
      <c r="R72" s="200"/>
      <c r="S72" s="200"/>
    </row>
    <row r="73" spans="1:19" ht="36" hidden="1" x14ac:dyDescent="0.25">
      <c r="A73" s="38">
        <v>1227</v>
      </c>
      <c r="B73" s="57" t="s">
        <v>64</v>
      </c>
      <c r="C73" s="58">
        <f t="shared" si="4"/>
        <v>0</v>
      </c>
      <c r="D73" s="225"/>
      <c r="E73" s="446"/>
      <c r="F73" s="404">
        <f t="shared" si="62"/>
        <v>0</v>
      </c>
      <c r="G73" s="225"/>
      <c r="H73" s="257"/>
      <c r="I73" s="114">
        <f t="shared" si="63"/>
        <v>0</v>
      </c>
      <c r="J73" s="257"/>
      <c r="K73" s="60"/>
      <c r="L73" s="114">
        <f t="shared" si="64"/>
        <v>0</v>
      </c>
      <c r="M73" s="320"/>
      <c r="N73" s="60"/>
      <c r="O73" s="114">
        <f t="shared" si="65"/>
        <v>0</v>
      </c>
      <c r="P73" s="111"/>
      <c r="R73" s="200"/>
      <c r="S73" s="200"/>
    </row>
    <row r="74" spans="1:19" ht="48" hidden="1" x14ac:dyDescent="0.25">
      <c r="A74" s="38">
        <v>1228</v>
      </c>
      <c r="B74" s="57" t="s">
        <v>298</v>
      </c>
      <c r="C74" s="58">
        <f t="shared" si="4"/>
        <v>0</v>
      </c>
      <c r="D74" s="225"/>
      <c r="E74" s="446"/>
      <c r="F74" s="404">
        <f t="shared" si="62"/>
        <v>0</v>
      </c>
      <c r="G74" s="225"/>
      <c r="H74" s="257"/>
      <c r="I74" s="114">
        <f t="shared" si="63"/>
        <v>0</v>
      </c>
      <c r="J74" s="257"/>
      <c r="K74" s="60"/>
      <c r="L74" s="114">
        <f t="shared" si="64"/>
        <v>0</v>
      </c>
      <c r="M74" s="320"/>
      <c r="N74" s="60"/>
      <c r="O74" s="114">
        <f t="shared" si="65"/>
        <v>0</v>
      </c>
      <c r="P74" s="111"/>
      <c r="R74" s="200"/>
      <c r="S74" s="200"/>
    </row>
    <row r="75" spans="1:19" x14ac:dyDescent="0.25">
      <c r="A75" s="101">
        <v>2000</v>
      </c>
      <c r="B75" s="101" t="s">
        <v>65</v>
      </c>
      <c r="C75" s="102">
        <f t="shared" si="4"/>
        <v>25838</v>
      </c>
      <c r="D75" s="222">
        <f>SUM(D76,D83,D130,D164,D165,D172)</f>
        <v>15615</v>
      </c>
      <c r="E75" s="439">
        <f t="shared" ref="E75:F75" si="66">SUM(E76,E83,E130,E164,E165,E172)</f>
        <v>0</v>
      </c>
      <c r="F75" s="440">
        <f t="shared" si="66"/>
        <v>15615</v>
      </c>
      <c r="G75" s="222">
        <f>SUM(G76,G83,G130,G164,G165,G172)</f>
        <v>0</v>
      </c>
      <c r="H75" s="255">
        <f t="shared" ref="H75:I75" si="67">SUM(H76,H83,H130,H164,H165,H172)</f>
        <v>0</v>
      </c>
      <c r="I75" s="104">
        <f t="shared" si="67"/>
        <v>0</v>
      </c>
      <c r="J75" s="255">
        <f>SUM(J76,J83,J130,J164,J165,J172)</f>
        <v>10223</v>
      </c>
      <c r="K75" s="103">
        <f t="shared" ref="K75:L75" si="68">SUM(K76,K83,K130,K164,K165,K172)</f>
        <v>0</v>
      </c>
      <c r="L75" s="104">
        <f t="shared" si="68"/>
        <v>10223</v>
      </c>
      <c r="M75" s="102">
        <f>SUM(M76,M83,M130,M164,M165,M172)</f>
        <v>0</v>
      </c>
      <c r="N75" s="103">
        <f t="shared" ref="N75:O75" si="69">SUM(N76,N83,N130,N164,N165,N172)</f>
        <v>0</v>
      </c>
      <c r="O75" s="104">
        <f t="shared" si="69"/>
        <v>0</v>
      </c>
      <c r="P75" s="343"/>
      <c r="R75" s="200"/>
      <c r="S75" s="200"/>
    </row>
    <row r="76" spans="1:19"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c r="R76" s="200"/>
      <c r="S76" s="200"/>
    </row>
    <row r="77" spans="1:19"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c r="R77" s="200"/>
      <c r="S77" s="200"/>
    </row>
    <row r="78" spans="1:19"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c r="R78" s="200"/>
      <c r="S78" s="200"/>
    </row>
    <row r="79" spans="1:19" ht="24" hidden="1" x14ac:dyDescent="0.25">
      <c r="A79" s="38">
        <v>2112</v>
      </c>
      <c r="B79" s="57" t="s">
        <v>69</v>
      </c>
      <c r="C79" s="58">
        <f t="shared" si="4"/>
        <v>0</v>
      </c>
      <c r="D79" s="225"/>
      <c r="E79" s="446"/>
      <c r="F79" s="404">
        <f t="shared" si="78"/>
        <v>0</v>
      </c>
      <c r="G79" s="225"/>
      <c r="H79" s="257"/>
      <c r="I79" s="114">
        <f t="shared" si="79"/>
        <v>0</v>
      </c>
      <c r="J79" s="257"/>
      <c r="K79" s="60"/>
      <c r="L79" s="114">
        <f t="shared" si="80"/>
        <v>0</v>
      </c>
      <c r="M79" s="320"/>
      <c r="N79" s="60"/>
      <c r="O79" s="114">
        <f t="shared" si="81"/>
        <v>0</v>
      </c>
      <c r="P79" s="111"/>
      <c r="R79" s="200"/>
      <c r="S79" s="200"/>
    </row>
    <row r="80" spans="1:19"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c r="R80" s="200"/>
      <c r="S80" s="200"/>
    </row>
    <row r="81" spans="1:19" hidden="1" x14ac:dyDescent="0.25">
      <c r="A81" s="38">
        <v>2121</v>
      </c>
      <c r="B81" s="57" t="s">
        <v>68</v>
      </c>
      <c r="C81" s="58">
        <f t="shared" si="4"/>
        <v>0</v>
      </c>
      <c r="D81" s="225"/>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c r="R81" s="200"/>
      <c r="S81" s="200"/>
    </row>
    <row r="82" spans="1:19" ht="24" hidden="1" x14ac:dyDescent="0.25">
      <c r="A82" s="38">
        <v>2122</v>
      </c>
      <c r="B82" s="57" t="s">
        <v>69</v>
      </c>
      <c r="C82" s="58">
        <f t="shared" si="4"/>
        <v>0</v>
      </c>
      <c r="D82" s="225"/>
      <c r="E82" s="446"/>
      <c r="F82" s="404">
        <f t="shared" si="86"/>
        <v>0</v>
      </c>
      <c r="G82" s="225"/>
      <c r="H82" s="257"/>
      <c r="I82" s="114">
        <f t="shared" si="87"/>
        <v>0</v>
      </c>
      <c r="J82" s="257"/>
      <c r="K82" s="60"/>
      <c r="L82" s="114">
        <f t="shared" si="88"/>
        <v>0</v>
      </c>
      <c r="M82" s="320"/>
      <c r="N82" s="60"/>
      <c r="O82" s="114">
        <f t="shared" si="89"/>
        <v>0</v>
      </c>
      <c r="P82" s="111"/>
      <c r="R82" s="200"/>
      <c r="S82" s="200"/>
    </row>
    <row r="83" spans="1:19" x14ac:dyDescent="0.25">
      <c r="A83" s="45">
        <v>2200</v>
      </c>
      <c r="B83" s="105" t="s">
        <v>71</v>
      </c>
      <c r="C83" s="46">
        <f t="shared" si="4"/>
        <v>23974</v>
      </c>
      <c r="D83" s="223">
        <f>SUM(D84,D89,D95,D103,D112,D116,D122,D128)</f>
        <v>15615</v>
      </c>
      <c r="E83" s="441">
        <f t="shared" ref="E83:F83" si="90">SUM(E84,E89,E95,E103,E112,E116,E122,E128)</f>
        <v>0</v>
      </c>
      <c r="F83" s="408">
        <f t="shared" si="90"/>
        <v>15615</v>
      </c>
      <c r="G83" s="223">
        <f>SUM(G84,G89,G95,G103,G112,G116,G122,G128)</f>
        <v>0</v>
      </c>
      <c r="H83" s="106">
        <f t="shared" ref="H83:I83" si="91">SUM(H84,H89,H95,H103,H112,H116,H122,H128)</f>
        <v>0</v>
      </c>
      <c r="I83" s="117">
        <f t="shared" si="91"/>
        <v>0</v>
      </c>
      <c r="J83" s="106">
        <f>SUM(J84,J89,J95,J103,J112,J116,J122,J128)</f>
        <v>8359</v>
      </c>
      <c r="K83" s="50">
        <f t="shared" ref="K83:L83" si="92">SUM(K84,K89,K95,K103,K112,K116,K122,K128)</f>
        <v>0</v>
      </c>
      <c r="L83" s="117">
        <f t="shared" si="92"/>
        <v>8359</v>
      </c>
      <c r="M83" s="163">
        <f>SUM(M84,M89,M95,M103,M112,M116,M122,M128)</f>
        <v>0</v>
      </c>
      <c r="N83" s="164">
        <f t="shared" ref="N83:O83" si="93">SUM(N84,N89,N95,N103,N112,N116,N122,N128)</f>
        <v>0</v>
      </c>
      <c r="O83" s="165">
        <f t="shared" si="93"/>
        <v>0</v>
      </c>
      <c r="P83" s="383"/>
      <c r="R83" s="200"/>
      <c r="S83" s="200"/>
    </row>
    <row r="84" spans="1:19"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c r="R84" s="200"/>
      <c r="S84" s="200"/>
    </row>
    <row r="85" spans="1:19"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c r="R85" s="200"/>
      <c r="S85" s="200"/>
    </row>
    <row r="86" spans="1:19" ht="36" hidden="1" x14ac:dyDescent="0.25">
      <c r="A86" s="38">
        <v>2212</v>
      </c>
      <c r="B86" s="57" t="s">
        <v>74</v>
      </c>
      <c r="C86" s="58">
        <f t="shared" si="98"/>
        <v>0</v>
      </c>
      <c r="D86" s="225"/>
      <c r="E86" s="446"/>
      <c r="F86" s="404">
        <f t="shared" si="99"/>
        <v>0</v>
      </c>
      <c r="G86" s="225"/>
      <c r="H86" s="257"/>
      <c r="I86" s="114">
        <f t="shared" si="100"/>
        <v>0</v>
      </c>
      <c r="J86" s="257"/>
      <c r="K86" s="60"/>
      <c r="L86" s="114">
        <f t="shared" si="101"/>
        <v>0</v>
      </c>
      <c r="M86" s="320"/>
      <c r="N86" s="60"/>
      <c r="O86" s="114">
        <f t="shared" si="102"/>
        <v>0</v>
      </c>
      <c r="P86" s="111"/>
      <c r="R86" s="200"/>
      <c r="S86" s="200"/>
    </row>
    <row r="87" spans="1:19" ht="24" hidden="1" x14ac:dyDescent="0.25">
      <c r="A87" s="38">
        <v>2214</v>
      </c>
      <c r="B87" s="57" t="s">
        <v>75</v>
      </c>
      <c r="C87" s="58">
        <f t="shared" si="98"/>
        <v>0</v>
      </c>
      <c r="D87" s="225"/>
      <c r="E87" s="446"/>
      <c r="F87" s="404">
        <f t="shared" si="99"/>
        <v>0</v>
      </c>
      <c r="G87" s="225"/>
      <c r="H87" s="257"/>
      <c r="I87" s="114">
        <f t="shared" si="100"/>
        <v>0</v>
      </c>
      <c r="J87" s="257"/>
      <c r="K87" s="60"/>
      <c r="L87" s="114">
        <f t="shared" si="101"/>
        <v>0</v>
      </c>
      <c r="M87" s="320"/>
      <c r="N87" s="60"/>
      <c r="O87" s="114">
        <f t="shared" si="102"/>
        <v>0</v>
      </c>
      <c r="P87" s="111"/>
      <c r="R87" s="200"/>
      <c r="S87" s="200"/>
    </row>
    <row r="88" spans="1:19" hidden="1" x14ac:dyDescent="0.25">
      <c r="A88" s="38">
        <v>2219</v>
      </c>
      <c r="B88" s="57" t="s">
        <v>76</v>
      </c>
      <c r="C88" s="58">
        <f t="shared" si="98"/>
        <v>0</v>
      </c>
      <c r="D88" s="225"/>
      <c r="E88" s="446"/>
      <c r="F88" s="404">
        <f t="shared" si="99"/>
        <v>0</v>
      </c>
      <c r="G88" s="225"/>
      <c r="H88" s="257"/>
      <c r="I88" s="114">
        <f t="shared" si="100"/>
        <v>0</v>
      </c>
      <c r="J88" s="257"/>
      <c r="K88" s="60"/>
      <c r="L88" s="114">
        <f t="shared" si="101"/>
        <v>0</v>
      </c>
      <c r="M88" s="320"/>
      <c r="N88" s="60"/>
      <c r="O88" s="114">
        <f t="shared" si="102"/>
        <v>0</v>
      </c>
      <c r="P88" s="111"/>
      <c r="R88" s="200"/>
      <c r="S88" s="200"/>
    </row>
    <row r="89" spans="1:19" ht="24" x14ac:dyDescent="0.25">
      <c r="A89" s="112">
        <v>2220</v>
      </c>
      <c r="B89" s="57" t="s">
        <v>77</v>
      </c>
      <c r="C89" s="58">
        <f t="shared" si="98"/>
        <v>1693</v>
      </c>
      <c r="D89" s="226">
        <f>SUM(D90:D94)</f>
        <v>1643</v>
      </c>
      <c r="E89" s="447">
        <f t="shared" ref="E89:F89" si="103">SUM(E90:E94)</f>
        <v>0</v>
      </c>
      <c r="F89" s="404">
        <f t="shared" si="103"/>
        <v>1643</v>
      </c>
      <c r="G89" s="226">
        <f>SUM(G90:G94)</f>
        <v>0</v>
      </c>
      <c r="H89" s="120">
        <f t="shared" ref="H89:I89" si="104">SUM(H90:H94)</f>
        <v>0</v>
      </c>
      <c r="I89" s="114">
        <f t="shared" si="104"/>
        <v>0</v>
      </c>
      <c r="J89" s="120">
        <f>SUM(J90:J94)</f>
        <v>50</v>
      </c>
      <c r="K89" s="113">
        <f t="shared" ref="K89:L89" si="105">SUM(K90:K94)</f>
        <v>0</v>
      </c>
      <c r="L89" s="114">
        <f t="shared" si="105"/>
        <v>50</v>
      </c>
      <c r="M89" s="58">
        <f>SUM(M90:M94)</f>
        <v>0</v>
      </c>
      <c r="N89" s="113">
        <f t="shared" ref="N89:O89" si="106">SUM(N90:N94)</f>
        <v>0</v>
      </c>
      <c r="O89" s="114">
        <f t="shared" si="106"/>
        <v>0</v>
      </c>
      <c r="P89" s="111"/>
      <c r="R89" s="200"/>
      <c r="S89" s="200"/>
    </row>
    <row r="90" spans="1:19" ht="24" hidden="1" x14ac:dyDescent="0.25">
      <c r="A90" s="38">
        <v>2221</v>
      </c>
      <c r="B90" s="57" t="s">
        <v>289</v>
      </c>
      <c r="C90" s="58">
        <f t="shared" si="98"/>
        <v>0</v>
      </c>
      <c r="D90" s="225"/>
      <c r="E90" s="446"/>
      <c r="F90" s="404">
        <f t="shared" ref="F90:F94" si="107">D90+E90</f>
        <v>0</v>
      </c>
      <c r="G90" s="225"/>
      <c r="H90" s="257"/>
      <c r="I90" s="114">
        <f t="shared" ref="I90:I94" si="108">G90+H90</f>
        <v>0</v>
      </c>
      <c r="J90" s="257"/>
      <c r="K90" s="60"/>
      <c r="L90" s="114">
        <f t="shared" ref="L90:L94" si="109">J90+K90</f>
        <v>0</v>
      </c>
      <c r="M90" s="320"/>
      <c r="N90" s="60"/>
      <c r="O90" s="114">
        <f t="shared" ref="O90:O94" si="110">M90+N90</f>
        <v>0</v>
      </c>
      <c r="P90" s="111"/>
      <c r="R90" s="200"/>
      <c r="S90" s="200"/>
    </row>
    <row r="91" spans="1:19" x14ac:dyDescent="0.25">
      <c r="A91" s="38">
        <v>2222</v>
      </c>
      <c r="B91" s="57" t="s">
        <v>78</v>
      </c>
      <c r="C91" s="58">
        <f t="shared" si="98"/>
        <v>50</v>
      </c>
      <c r="D91" s="225"/>
      <c r="E91" s="446"/>
      <c r="F91" s="404">
        <f t="shared" si="107"/>
        <v>0</v>
      </c>
      <c r="G91" s="225"/>
      <c r="H91" s="257"/>
      <c r="I91" s="114">
        <f t="shared" si="108"/>
        <v>0</v>
      </c>
      <c r="J91" s="257">
        <v>50</v>
      </c>
      <c r="K91" s="60"/>
      <c r="L91" s="114">
        <f t="shared" si="109"/>
        <v>50</v>
      </c>
      <c r="M91" s="320"/>
      <c r="N91" s="60"/>
      <c r="O91" s="114">
        <f t="shared" si="110"/>
        <v>0</v>
      </c>
      <c r="P91" s="111"/>
      <c r="R91" s="200"/>
      <c r="S91" s="200"/>
    </row>
    <row r="92" spans="1:19" x14ac:dyDescent="0.25">
      <c r="A92" s="38">
        <v>2223</v>
      </c>
      <c r="B92" s="57" t="s">
        <v>79</v>
      </c>
      <c r="C92" s="58">
        <f t="shared" si="98"/>
        <v>1643</v>
      </c>
      <c r="D92" s="225">
        <v>1643</v>
      </c>
      <c r="E92" s="446"/>
      <c r="F92" s="404">
        <f t="shared" si="107"/>
        <v>1643</v>
      </c>
      <c r="G92" s="225"/>
      <c r="H92" s="257"/>
      <c r="I92" s="114">
        <f t="shared" si="108"/>
        <v>0</v>
      </c>
      <c r="J92" s="257"/>
      <c r="K92" s="60"/>
      <c r="L92" s="114">
        <f t="shared" si="109"/>
        <v>0</v>
      </c>
      <c r="M92" s="320"/>
      <c r="N92" s="60"/>
      <c r="O92" s="114">
        <f t="shared" si="110"/>
        <v>0</v>
      </c>
      <c r="P92" s="111"/>
      <c r="R92" s="200"/>
      <c r="S92" s="200"/>
    </row>
    <row r="93" spans="1:19" ht="48" hidden="1" x14ac:dyDescent="0.25">
      <c r="A93" s="38">
        <v>2224</v>
      </c>
      <c r="B93" s="57" t="s">
        <v>299</v>
      </c>
      <c r="C93" s="58">
        <f t="shared" si="98"/>
        <v>0</v>
      </c>
      <c r="D93" s="225"/>
      <c r="E93" s="446"/>
      <c r="F93" s="404">
        <f t="shared" si="107"/>
        <v>0</v>
      </c>
      <c r="G93" s="225"/>
      <c r="H93" s="257"/>
      <c r="I93" s="114">
        <f t="shared" si="108"/>
        <v>0</v>
      </c>
      <c r="J93" s="257"/>
      <c r="K93" s="60"/>
      <c r="L93" s="114">
        <f t="shared" si="109"/>
        <v>0</v>
      </c>
      <c r="M93" s="320"/>
      <c r="N93" s="60"/>
      <c r="O93" s="114">
        <f t="shared" si="110"/>
        <v>0</v>
      </c>
      <c r="P93" s="111"/>
      <c r="R93" s="200"/>
      <c r="S93" s="200"/>
    </row>
    <row r="94" spans="1:19"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111"/>
      <c r="R94" s="200"/>
      <c r="S94" s="200"/>
    </row>
    <row r="95" spans="1:19" ht="36" hidden="1" x14ac:dyDescent="0.25">
      <c r="A95" s="112">
        <v>2230</v>
      </c>
      <c r="B95" s="57" t="s">
        <v>81</v>
      </c>
      <c r="C95" s="58">
        <f t="shared" si="98"/>
        <v>0</v>
      </c>
      <c r="D95" s="226">
        <f>SUM(D96:D102)</f>
        <v>0</v>
      </c>
      <c r="E95" s="447">
        <f t="shared" ref="E95:F95" si="111">SUM(E96:E102)</f>
        <v>0</v>
      </c>
      <c r="F95" s="404">
        <f t="shared" si="111"/>
        <v>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c r="R95" s="200"/>
      <c r="S95" s="200"/>
    </row>
    <row r="96" spans="1:19" ht="24" hidden="1" x14ac:dyDescent="0.25">
      <c r="A96" s="38">
        <v>2231</v>
      </c>
      <c r="B96" s="57" t="s">
        <v>82</v>
      </c>
      <c r="C96" s="58">
        <f t="shared" si="98"/>
        <v>0</v>
      </c>
      <c r="D96" s="225"/>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c r="R96" s="200"/>
      <c r="S96" s="200"/>
    </row>
    <row r="97" spans="1:19" ht="24.75" hidden="1" customHeight="1" x14ac:dyDescent="0.25">
      <c r="A97" s="38">
        <v>2232</v>
      </c>
      <c r="B97" s="57" t="s">
        <v>83</v>
      </c>
      <c r="C97" s="58">
        <f t="shared" si="98"/>
        <v>0</v>
      </c>
      <c r="D97" s="225"/>
      <c r="E97" s="446"/>
      <c r="F97" s="404">
        <f t="shared" si="115"/>
        <v>0</v>
      </c>
      <c r="G97" s="225"/>
      <c r="H97" s="257"/>
      <c r="I97" s="114">
        <f t="shared" si="116"/>
        <v>0</v>
      </c>
      <c r="J97" s="257"/>
      <c r="K97" s="60"/>
      <c r="L97" s="114">
        <f t="shared" si="117"/>
        <v>0</v>
      </c>
      <c r="M97" s="320"/>
      <c r="N97" s="60"/>
      <c r="O97" s="114">
        <f t="shared" si="118"/>
        <v>0</v>
      </c>
      <c r="P97" s="111"/>
      <c r="R97" s="200"/>
      <c r="S97" s="200"/>
    </row>
    <row r="98" spans="1:19" ht="24"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110"/>
      <c r="R98" s="200"/>
      <c r="S98" s="200"/>
    </row>
    <row r="99" spans="1:19" ht="36" hidden="1" x14ac:dyDescent="0.25">
      <c r="A99" s="38">
        <v>2234</v>
      </c>
      <c r="B99" s="57" t="s">
        <v>85</v>
      </c>
      <c r="C99" s="58">
        <f t="shared" si="98"/>
        <v>0</v>
      </c>
      <c r="D99" s="225"/>
      <c r="E99" s="446"/>
      <c r="F99" s="404">
        <f t="shared" si="115"/>
        <v>0</v>
      </c>
      <c r="G99" s="225"/>
      <c r="H99" s="257"/>
      <c r="I99" s="114">
        <f t="shared" si="116"/>
        <v>0</v>
      </c>
      <c r="J99" s="257"/>
      <c r="K99" s="60"/>
      <c r="L99" s="114">
        <f t="shared" si="117"/>
        <v>0</v>
      </c>
      <c r="M99" s="320"/>
      <c r="N99" s="60"/>
      <c r="O99" s="114">
        <f t="shared" si="118"/>
        <v>0</v>
      </c>
      <c r="P99" s="111"/>
      <c r="R99" s="200"/>
      <c r="S99" s="200"/>
    </row>
    <row r="100" spans="1:19" ht="24" hidden="1" x14ac:dyDescent="0.25">
      <c r="A100" s="38">
        <v>2235</v>
      </c>
      <c r="B100" s="57" t="s">
        <v>86</v>
      </c>
      <c r="C100" s="58">
        <f t="shared" si="98"/>
        <v>0</v>
      </c>
      <c r="D100" s="225"/>
      <c r="E100" s="446"/>
      <c r="F100" s="404">
        <f t="shared" si="115"/>
        <v>0</v>
      </c>
      <c r="G100" s="225"/>
      <c r="H100" s="257"/>
      <c r="I100" s="114">
        <f t="shared" si="116"/>
        <v>0</v>
      </c>
      <c r="J100" s="257"/>
      <c r="K100" s="60"/>
      <c r="L100" s="114">
        <f t="shared" si="117"/>
        <v>0</v>
      </c>
      <c r="M100" s="320"/>
      <c r="N100" s="60"/>
      <c r="O100" s="114">
        <f t="shared" si="118"/>
        <v>0</v>
      </c>
      <c r="P100" s="111"/>
      <c r="R100" s="200"/>
      <c r="S100" s="200"/>
    </row>
    <row r="101" spans="1:19" hidden="1" x14ac:dyDescent="0.25">
      <c r="A101" s="38">
        <v>2236</v>
      </c>
      <c r="B101" s="57" t="s">
        <v>87</v>
      </c>
      <c r="C101" s="58">
        <f t="shared" si="98"/>
        <v>0</v>
      </c>
      <c r="D101" s="225"/>
      <c r="E101" s="446"/>
      <c r="F101" s="404">
        <f t="shared" si="115"/>
        <v>0</v>
      </c>
      <c r="G101" s="225"/>
      <c r="H101" s="257"/>
      <c r="I101" s="114">
        <f t="shared" si="116"/>
        <v>0</v>
      </c>
      <c r="J101" s="257"/>
      <c r="K101" s="60"/>
      <c r="L101" s="114">
        <f t="shared" si="117"/>
        <v>0</v>
      </c>
      <c r="M101" s="320"/>
      <c r="N101" s="60"/>
      <c r="O101" s="114">
        <f t="shared" si="118"/>
        <v>0</v>
      </c>
      <c r="P101" s="111"/>
      <c r="R101" s="200"/>
      <c r="S101" s="200"/>
    </row>
    <row r="102" spans="1:19" ht="24" hidden="1" x14ac:dyDescent="0.25">
      <c r="A102" s="38">
        <v>2239</v>
      </c>
      <c r="B102" s="57" t="s">
        <v>88</v>
      </c>
      <c r="C102" s="58">
        <f t="shared" si="98"/>
        <v>0</v>
      </c>
      <c r="D102" s="225"/>
      <c r="E102" s="446"/>
      <c r="F102" s="404">
        <f t="shared" si="115"/>
        <v>0</v>
      </c>
      <c r="G102" s="225"/>
      <c r="H102" s="257"/>
      <c r="I102" s="114">
        <f t="shared" si="116"/>
        <v>0</v>
      </c>
      <c r="J102" s="257"/>
      <c r="K102" s="60"/>
      <c r="L102" s="114">
        <f t="shared" si="117"/>
        <v>0</v>
      </c>
      <c r="M102" s="320"/>
      <c r="N102" s="60"/>
      <c r="O102" s="114">
        <f t="shared" si="118"/>
        <v>0</v>
      </c>
      <c r="P102" s="111"/>
      <c r="R102" s="200"/>
      <c r="S102" s="200"/>
    </row>
    <row r="103" spans="1:19" ht="36" x14ac:dyDescent="0.25">
      <c r="A103" s="112">
        <v>2240</v>
      </c>
      <c r="B103" s="57" t="s">
        <v>89</v>
      </c>
      <c r="C103" s="58">
        <f t="shared" si="98"/>
        <v>20829</v>
      </c>
      <c r="D103" s="226">
        <f>SUM(D104:D111)</f>
        <v>12520</v>
      </c>
      <c r="E103" s="447">
        <f t="shared" ref="E103:F103" si="119">SUM(E104:E111)</f>
        <v>0</v>
      </c>
      <c r="F103" s="404">
        <f t="shared" si="119"/>
        <v>12520</v>
      </c>
      <c r="G103" s="226">
        <f>SUM(G104:G111)</f>
        <v>0</v>
      </c>
      <c r="H103" s="120">
        <f t="shared" ref="H103:I103" si="120">SUM(H104:H111)</f>
        <v>0</v>
      </c>
      <c r="I103" s="114">
        <f t="shared" si="120"/>
        <v>0</v>
      </c>
      <c r="J103" s="120">
        <f>SUM(J104:J111)</f>
        <v>8309</v>
      </c>
      <c r="K103" s="113">
        <f t="shared" ref="K103:L103" si="121">SUM(K104:K111)</f>
        <v>0</v>
      </c>
      <c r="L103" s="114">
        <f t="shared" si="121"/>
        <v>8309</v>
      </c>
      <c r="M103" s="58">
        <f>SUM(M104:M111)</f>
        <v>0</v>
      </c>
      <c r="N103" s="113">
        <f t="shared" ref="N103:O103" si="122">SUM(N104:N111)</f>
        <v>0</v>
      </c>
      <c r="O103" s="114">
        <f t="shared" si="122"/>
        <v>0</v>
      </c>
      <c r="P103" s="111"/>
      <c r="R103" s="200"/>
      <c r="S103" s="200"/>
    </row>
    <row r="104" spans="1:19"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c r="R104" s="200"/>
      <c r="S104" s="200"/>
    </row>
    <row r="105" spans="1:19"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111"/>
      <c r="R105" s="200"/>
      <c r="S105" s="200"/>
    </row>
    <row r="106" spans="1:19" ht="24" x14ac:dyDescent="0.25">
      <c r="A106" s="38">
        <v>2243</v>
      </c>
      <c r="B106" s="57" t="s">
        <v>92</v>
      </c>
      <c r="C106" s="58">
        <f t="shared" si="98"/>
        <v>100</v>
      </c>
      <c r="D106" s="225"/>
      <c r="E106" s="446"/>
      <c r="F106" s="404">
        <f t="shared" si="123"/>
        <v>0</v>
      </c>
      <c r="G106" s="225"/>
      <c r="H106" s="257"/>
      <c r="I106" s="114">
        <f t="shared" si="124"/>
        <v>0</v>
      </c>
      <c r="J106" s="257">
        <v>100</v>
      </c>
      <c r="K106" s="60"/>
      <c r="L106" s="114">
        <f t="shared" si="125"/>
        <v>100</v>
      </c>
      <c r="M106" s="320"/>
      <c r="N106" s="60"/>
      <c r="O106" s="114">
        <f t="shared" si="126"/>
        <v>0</v>
      </c>
      <c r="P106" s="111"/>
      <c r="R106" s="200"/>
      <c r="S106" s="200"/>
    </row>
    <row r="107" spans="1:19" x14ac:dyDescent="0.25">
      <c r="A107" s="38">
        <v>2244</v>
      </c>
      <c r="B107" s="57" t="s">
        <v>93</v>
      </c>
      <c r="C107" s="58">
        <f t="shared" si="98"/>
        <v>20729</v>
      </c>
      <c r="D107" s="225">
        <v>12520</v>
      </c>
      <c r="E107" s="446"/>
      <c r="F107" s="404">
        <f t="shared" si="123"/>
        <v>12520</v>
      </c>
      <c r="G107" s="225"/>
      <c r="H107" s="257"/>
      <c r="I107" s="114">
        <f t="shared" si="124"/>
        <v>0</v>
      </c>
      <c r="J107" s="257">
        <v>8209</v>
      </c>
      <c r="K107" s="60"/>
      <c r="L107" s="114">
        <f t="shared" si="125"/>
        <v>8209</v>
      </c>
      <c r="M107" s="320"/>
      <c r="N107" s="60"/>
      <c r="O107" s="114">
        <f t="shared" si="126"/>
        <v>0</v>
      </c>
      <c r="P107" s="362"/>
      <c r="R107" s="200"/>
      <c r="S107" s="200"/>
    </row>
    <row r="108" spans="1:19"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111"/>
      <c r="R108" s="200"/>
      <c r="S108" s="200"/>
    </row>
    <row r="109" spans="1:19" hidden="1" x14ac:dyDescent="0.25">
      <c r="A109" s="38">
        <v>2247</v>
      </c>
      <c r="B109" s="57" t="s">
        <v>95</v>
      </c>
      <c r="C109" s="58">
        <f t="shared" si="98"/>
        <v>0</v>
      </c>
      <c r="D109" s="225"/>
      <c r="E109" s="446"/>
      <c r="F109" s="404">
        <f t="shared" si="123"/>
        <v>0</v>
      </c>
      <c r="G109" s="225"/>
      <c r="H109" s="257"/>
      <c r="I109" s="114">
        <f t="shared" si="124"/>
        <v>0</v>
      </c>
      <c r="J109" s="257"/>
      <c r="K109" s="60"/>
      <c r="L109" s="114">
        <f t="shared" si="125"/>
        <v>0</v>
      </c>
      <c r="M109" s="320"/>
      <c r="N109" s="60"/>
      <c r="O109" s="114">
        <f t="shared" si="126"/>
        <v>0</v>
      </c>
      <c r="P109" s="111"/>
      <c r="R109" s="200"/>
      <c r="S109" s="200"/>
    </row>
    <row r="110" spans="1:19" ht="24" hidden="1" x14ac:dyDescent="0.25">
      <c r="A110" s="38">
        <v>2248</v>
      </c>
      <c r="B110" s="57" t="s">
        <v>300</v>
      </c>
      <c r="C110" s="58">
        <f t="shared" si="98"/>
        <v>0</v>
      </c>
      <c r="D110" s="225"/>
      <c r="E110" s="446"/>
      <c r="F110" s="404">
        <f t="shared" si="123"/>
        <v>0</v>
      </c>
      <c r="G110" s="225"/>
      <c r="H110" s="257"/>
      <c r="I110" s="114">
        <f t="shared" si="124"/>
        <v>0</v>
      </c>
      <c r="J110" s="257"/>
      <c r="K110" s="60"/>
      <c r="L110" s="114">
        <f t="shared" si="125"/>
        <v>0</v>
      </c>
      <c r="M110" s="320"/>
      <c r="N110" s="60"/>
      <c r="O110" s="114">
        <f t="shared" si="126"/>
        <v>0</v>
      </c>
      <c r="P110" s="111"/>
      <c r="R110" s="200"/>
      <c r="S110" s="200"/>
    </row>
    <row r="111" spans="1:19" ht="24" hidden="1" x14ac:dyDescent="0.25">
      <c r="A111" s="38">
        <v>2249</v>
      </c>
      <c r="B111" s="57" t="s">
        <v>96</v>
      </c>
      <c r="C111" s="58">
        <f t="shared" si="98"/>
        <v>0</v>
      </c>
      <c r="D111" s="225"/>
      <c r="E111" s="446"/>
      <c r="F111" s="404">
        <f t="shared" si="123"/>
        <v>0</v>
      </c>
      <c r="G111" s="225"/>
      <c r="H111" s="257"/>
      <c r="I111" s="114">
        <f t="shared" si="124"/>
        <v>0</v>
      </c>
      <c r="J111" s="257"/>
      <c r="K111" s="60"/>
      <c r="L111" s="114">
        <f t="shared" si="125"/>
        <v>0</v>
      </c>
      <c r="M111" s="320"/>
      <c r="N111" s="60"/>
      <c r="O111" s="114">
        <f t="shared" si="126"/>
        <v>0</v>
      </c>
      <c r="P111" s="111"/>
      <c r="R111" s="200"/>
      <c r="S111" s="200"/>
    </row>
    <row r="112" spans="1:19"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c r="R112" s="200"/>
      <c r="S112" s="200"/>
    </row>
    <row r="113" spans="1:19" hidden="1" x14ac:dyDescent="0.25">
      <c r="A113" s="38">
        <v>2251</v>
      </c>
      <c r="B113" s="57" t="s">
        <v>98</v>
      </c>
      <c r="C113" s="58">
        <f t="shared" si="98"/>
        <v>0</v>
      </c>
      <c r="D113" s="225"/>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c r="R113" s="200"/>
      <c r="S113" s="200"/>
    </row>
    <row r="114" spans="1:19"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111"/>
      <c r="R114" s="200"/>
      <c r="S114" s="200"/>
    </row>
    <row r="115" spans="1:19" ht="24" hidden="1" x14ac:dyDescent="0.25">
      <c r="A115" s="38">
        <v>2259</v>
      </c>
      <c r="B115" s="57" t="s">
        <v>100</v>
      </c>
      <c r="C115" s="58">
        <f t="shared" si="98"/>
        <v>0</v>
      </c>
      <c r="D115" s="225"/>
      <c r="E115" s="446"/>
      <c r="F115" s="404">
        <f t="shared" si="131"/>
        <v>0</v>
      </c>
      <c r="G115" s="225"/>
      <c r="H115" s="257"/>
      <c r="I115" s="114">
        <f t="shared" si="132"/>
        <v>0</v>
      </c>
      <c r="J115" s="257"/>
      <c r="K115" s="60"/>
      <c r="L115" s="114">
        <f t="shared" si="133"/>
        <v>0</v>
      </c>
      <c r="M115" s="320"/>
      <c r="N115" s="60"/>
      <c r="O115" s="114">
        <f t="shared" si="134"/>
        <v>0</v>
      </c>
      <c r="P115" s="111"/>
      <c r="R115" s="200"/>
      <c r="S115" s="200"/>
    </row>
    <row r="116" spans="1:19" x14ac:dyDescent="0.25">
      <c r="A116" s="112">
        <v>2260</v>
      </c>
      <c r="B116" s="57" t="s">
        <v>101</v>
      </c>
      <c r="C116" s="58">
        <f t="shared" si="98"/>
        <v>1452</v>
      </c>
      <c r="D116" s="226">
        <f>SUM(D117:D121)</f>
        <v>1452</v>
      </c>
      <c r="E116" s="447">
        <f t="shared" ref="E116:F116" si="135">SUM(E117:E121)</f>
        <v>0</v>
      </c>
      <c r="F116" s="404">
        <f t="shared" si="135"/>
        <v>1452</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c r="R116" s="200"/>
      <c r="S116" s="200"/>
    </row>
    <row r="117" spans="1:19" hidden="1" x14ac:dyDescent="0.25">
      <c r="A117" s="38">
        <v>2261</v>
      </c>
      <c r="B117" s="57" t="s">
        <v>102</v>
      </c>
      <c r="C117" s="58">
        <f t="shared" si="98"/>
        <v>0</v>
      </c>
      <c r="D117" s="225"/>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c r="R117" s="200"/>
      <c r="S117" s="200"/>
    </row>
    <row r="118" spans="1:19" hidden="1" x14ac:dyDescent="0.25">
      <c r="A118" s="38">
        <v>2262</v>
      </c>
      <c r="B118" s="57" t="s">
        <v>103</v>
      </c>
      <c r="C118" s="58">
        <f t="shared" si="98"/>
        <v>0</v>
      </c>
      <c r="D118" s="225"/>
      <c r="E118" s="446"/>
      <c r="F118" s="404">
        <f t="shared" si="139"/>
        <v>0</v>
      </c>
      <c r="G118" s="225"/>
      <c r="H118" s="257"/>
      <c r="I118" s="114">
        <f t="shared" si="140"/>
        <v>0</v>
      </c>
      <c r="J118" s="257"/>
      <c r="K118" s="60"/>
      <c r="L118" s="114">
        <f t="shared" si="141"/>
        <v>0</v>
      </c>
      <c r="M118" s="320"/>
      <c r="N118" s="60"/>
      <c r="O118" s="114">
        <f t="shared" si="142"/>
        <v>0</v>
      </c>
      <c r="P118" s="111"/>
      <c r="R118" s="200"/>
      <c r="S118" s="200"/>
    </row>
    <row r="119" spans="1:19" hidden="1" x14ac:dyDescent="0.25">
      <c r="A119" s="38">
        <v>2263</v>
      </c>
      <c r="B119" s="57" t="s">
        <v>104</v>
      </c>
      <c r="C119" s="58">
        <f t="shared" si="98"/>
        <v>0</v>
      </c>
      <c r="D119" s="225"/>
      <c r="E119" s="446"/>
      <c r="F119" s="404">
        <f t="shared" si="139"/>
        <v>0</v>
      </c>
      <c r="G119" s="225"/>
      <c r="H119" s="257"/>
      <c r="I119" s="114">
        <f t="shared" si="140"/>
        <v>0</v>
      </c>
      <c r="J119" s="257"/>
      <c r="K119" s="60"/>
      <c r="L119" s="114">
        <f t="shared" si="141"/>
        <v>0</v>
      </c>
      <c r="M119" s="320"/>
      <c r="N119" s="60"/>
      <c r="O119" s="114">
        <f t="shared" si="142"/>
        <v>0</v>
      </c>
      <c r="P119" s="111"/>
      <c r="R119" s="200"/>
      <c r="S119" s="200"/>
    </row>
    <row r="120" spans="1:19" ht="24" x14ac:dyDescent="0.25">
      <c r="A120" s="38">
        <v>2264</v>
      </c>
      <c r="B120" s="57" t="s">
        <v>105</v>
      </c>
      <c r="C120" s="58">
        <f t="shared" si="98"/>
        <v>1452</v>
      </c>
      <c r="D120" s="225">
        <v>1452</v>
      </c>
      <c r="E120" s="446"/>
      <c r="F120" s="404">
        <f t="shared" si="139"/>
        <v>1452</v>
      </c>
      <c r="G120" s="225"/>
      <c r="H120" s="257"/>
      <c r="I120" s="114">
        <f t="shared" si="140"/>
        <v>0</v>
      </c>
      <c r="J120" s="257"/>
      <c r="K120" s="60"/>
      <c r="L120" s="114">
        <f t="shared" si="141"/>
        <v>0</v>
      </c>
      <c r="M120" s="320"/>
      <c r="N120" s="60"/>
      <c r="O120" s="114">
        <f t="shared" si="142"/>
        <v>0</v>
      </c>
      <c r="P120" s="111"/>
      <c r="R120" s="200"/>
      <c r="S120" s="200"/>
    </row>
    <row r="121" spans="1:19" hidden="1" x14ac:dyDescent="0.25">
      <c r="A121" s="38">
        <v>2269</v>
      </c>
      <c r="B121" s="57" t="s">
        <v>106</v>
      </c>
      <c r="C121" s="58">
        <f t="shared" si="98"/>
        <v>0</v>
      </c>
      <c r="D121" s="225"/>
      <c r="E121" s="446"/>
      <c r="F121" s="404">
        <f t="shared" si="139"/>
        <v>0</v>
      </c>
      <c r="G121" s="225"/>
      <c r="H121" s="257"/>
      <c r="I121" s="114">
        <f t="shared" si="140"/>
        <v>0</v>
      </c>
      <c r="J121" s="257"/>
      <c r="K121" s="60"/>
      <c r="L121" s="114">
        <f t="shared" si="141"/>
        <v>0</v>
      </c>
      <c r="M121" s="320"/>
      <c r="N121" s="60"/>
      <c r="O121" s="114">
        <f t="shared" si="142"/>
        <v>0</v>
      </c>
      <c r="P121" s="111"/>
      <c r="R121" s="200"/>
      <c r="S121" s="200"/>
    </row>
    <row r="122" spans="1:19" hidden="1" x14ac:dyDescent="0.25">
      <c r="A122" s="112">
        <v>2270</v>
      </c>
      <c r="B122" s="57" t="s">
        <v>107</v>
      </c>
      <c r="C122" s="58">
        <f t="shared" si="98"/>
        <v>0</v>
      </c>
      <c r="D122" s="226">
        <f>SUM(D123:D127)</f>
        <v>0</v>
      </c>
      <c r="E122" s="447">
        <f t="shared" ref="E122:F122" si="143">SUM(E123:E127)</f>
        <v>0</v>
      </c>
      <c r="F122" s="404">
        <f t="shared" si="143"/>
        <v>0</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c r="R122" s="200"/>
      <c r="S122" s="200"/>
    </row>
    <row r="123" spans="1:19"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c r="R123" s="200"/>
      <c r="S123" s="200"/>
    </row>
    <row r="124" spans="1:19"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111"/>
      <c r="R124" s="200"/>
      <c r="S124" s="200"/>
    </row>
    <row r="125" spans="1:19" ht="24" hidden="1" x14ac:dyDescent="0.25">
      <c r="A125" s="38">
        <v>2275</v>
      </c>
      <c r="B125" s="57" t="s">
        <v>109</v>
      </c>
      <c r="C125" s="58">
        <f t="shared" si="98"/>
        <v>0</v>
      </c>
      <c r="D125" s="225"/>
      <c r="E125" s="446"/>
      <c r="F125" s="404">
        <f t="shared" si="147"/>
        <v>0</v>
      </c>
      <c r="G125" s="225"/>
      <c r="H125" s="257"/>
      <c r="I125" s="114">
        <f t="shared" si="148"/>
        <v>0</v>
      </c>
      <c r="J125" s="257"/>
      <c r="K125" s="60"/>
      <c r="L125" s="114">
        <f t="shared" si="149"/>
        <v>0</v>
      </c>
      <c r="M125" s="320"/>
      <c r="N125" s="60"/>
      <c r="O125" s="114">
        <f t="shared" si="150"/>
        <v>0</v>
      </c>
      <c r="P125" s="111"/>
      <c r="R125" s="200"/>
      <c r="S125" s="200"/>
    </row>
    <row r="126" spans="1:19"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111"/>
      <c r="R126" s="200"/>
      <c r="S126" s="200"/>
    </row>
    <row r="127" spans="1:19" ht="24" hidden="1" x14ac:dyDescent="0.25">
      <c r="A127" s="38">
        <v>2279</v>
      </c>
      <c r="B127" s="57" t="s">
        <v>111</v>
      </c>
      <c r="C127" s="58">
        <f t="shared" si="98"/>
        <v>0</v>
      </c>
      <c r="D127" s="225"/>
      <c r="E127" s="446"/>
      <c r="F127" s="404">
        <f t="shared" si="147"/>
        <v>0</v>
      </c>
      <c r="G127" s="225"/>
      <c r="H127" s="257"/>
      <c r="I127" s="114">
        <f t="shared" si="148"/>
        <v>0</v>
      </c>
      <c r="J127" s="257"/>
      <c r="K127" s="60"/>
      <c r="L127" s="114">
        <f t="shared" si="149"/>
        <v>0</v>
      </c>
      <c r="M127" s="320"/>
      <c r="N127" s="60"/>
      <c r="O127" s="114">
        <f t="shared" si="150"/>
        <v>0</v>
      </c>
      <c r="P127" s="111"/>
      <c r="R127" s="200"/>
      <c r="S127" s="200"/>
    </row>
    <row r="128" spans="1:19"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c r="R128" s="200"/>
      <c r="S128" s="200"/>
    </row>
    <row r="129" spans="1:19"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111"/>
      <c r="R129" s="200"/>
      <c r="S129" s="200"/>
    </row>
    <row r="130" spans="1:19" ht="38.25" customHeight="1" x14ac:dyDescent="0.25">
      <c r="A130" s="45">
        <v>2300</v>
      </c>
      <c r="B130" s="105" t="s">
        <v>113</v>
      </c>
      <c r="C130" s="46">
        <f t="shared" si="98"/>
        <v>1864</v>
      </c>
      <c r="D130" s="223">
        <f>SUM(D131,D136,D140,D141,D144,D151,D159,D160,D163)</f>
        <v>0</v>
      </c>
      <c r="E130" s="441">
        <f t="shared" ref="E130:F130" si="152">SUM(E131,E136,E140,E141,E144,E151,E159,E160,E163)</f>
        <v>0</v>
      </c>
      <c r="F130" s="408">
        <f t="shared" si="152"/>
        <v>0</v>
      </c>
      <c r="G130" s="223">
        <f>SUM(G131,G136,G140,G141,G144,G151,G159,G160,G163)</f>
        <v>0</v>
      </c>
      <c r="H130" s="106">
        <f t="shared" ref="H130:I130" si="153">SUM(H131,H136,H140,H141,H144,H151,H159,H160,H163)</f>
        <v>0</v>
      </c>
      <c r="I130" s="117">
        <f t="shared" si="153"/>
        <v>0</v>
      </c>
      <c r="J130" s="106">
        <f>SUM(J131,J136,J140,J141,J144,J151,J159,J160,J163)</f>
        <v>1864</v>
      </c>
      <c r="K130" s="50">
        <f t="shared" ref="K130:L130" si="154">SUM(K131,K136,K140,K141,K144,K151,K159,K160,K163)</f>
        <v>0</v>
      </c>
      <c r="L130" s="117">
        <f t="shared" si="154"/>
        <v>1864</v>
      </c>
      <c r="M130" s="46">
        <f>SUM(M131,M136,M140,M141,M144,M151,M159,M160,M163)</f>
        <v>0</v>
      </c>
      <c r="N130" s="50">
        <f t="shared" ref="N130:O130" si="155">SUM(N131,N136,N140,N141,N144,N151,N159,N160,N163)</f>
        <v>0</v>
      </c>
      <c r="O130" s="117">
        <f t="shared" si="155"/>
        <v>0</v>
      </c>
      <c r="P130" s="122"/>
      <c r="R130" s="200"/>
      <c r="S130" s="200"/>
    </row>
    <row r="131" spans="1:19" ht="24" x14ac:dyDescent="0.25">
      <c r="A131" s="736">
        <v>2310</v>
      </c>
      <c r="B131" s="52" t="s">
        <v>114</v>
      </c>
      <c r="C131" s="53">
        <f t="shared" si="98"/>
        <v>1864</v>
      </c>
      <c r="D131" s="228">
        <f t="shared" ref="D131:O131" si="156">SUM(D132:D135)</f>
        <v>0</v>
      </c>
      <c r="E131" s="449">
        <f t="shared" si="156"/>
        <v>0</v>
      </c>
      <c r="F131" s="445">
        <f t="shared" si="156"/>
        <v>0</v>
      </c>
      <c r="G131" s="228">
        <f t="shared" si="156"/>
        <v>0</v>
      </c>
      <c r="H131" s="259">
        <f t="shared" si="156"/>
        <v>0</v>
      </c>
      <c r="I131" s="119">
        <f t="shared" si="156"/>
        <v>0</v>
      </c>
      <c r="J131" s="259">
        <f t="shared" si="156"/>
        <v>1864</v>
      </c>
      <c r="K131" s="118">
        <f t="shared" si="156"/>
        <v>0</v>
      </c>
      <c r="L131" s="119">
        <f t="shared" si="156"/>
        <v>1864</v>
      </c>
      <c r="M131" s="53">
        <f t="shared" si="156"/>
        <v>0</v>
      </c>
      <c r="N131" s="118">
        <f t="shared" si="156"/>
        <v>0</v>
      </c>
      <c r="O131" s="119">
        <f t="shared" si="156"/>
        <v>0</v>
      </c>
      <c r="P131" s="110"/>
      <c r="R131" s="200"/>
      <c r="S131" s="200"/>
    </row>
    <row r="132" spans="1:19" hidden="1" x14ac:dyDescent="0.25">
      <c r="A132" s="38">
        <v>2311</v>
      </c>
      <c r="B132" s="57" t="s">
        <v>115</v>
      </c>
      <c r="C132" s="58">
        <f t="shared" si="98"/>
        <v>0</v>
      </c>
      <c r="D132" s="225"/>
      <c r="E132" s="446"/>
      <c r="F132" s="404">
        <f t="shared" ref="F132:F135" si="157">D132+E132</f>
        <v>0</v>
      </c>
      <c r="G132" s="225"/>
      <c r="H132" s="257"/>
      <c r="I132" s="114">
        <f t="shared" ref="I132:I135" si="158">G132+H132</f>
        <v>0</v>
      </c>
      <c r="J132" s="257"/>
      <c r="K132" s="60"/>
      <c r="L132" s="114">
        <f t="shared" ref="L132:L135" si="159">J132+K132</f>
        <v>0</v>
      </c>
      <c r="M132" s="320"/>
      <c r="N132" s="60"/>
      <c r="O132" s="114">
        <f t="shared" ref="O132:O135" si="160">M132+N132</f>
        <v>0</v>
      </c>
      <c r="P132" s="111"/>
      <c r="R132" s="200"/>
      <c r="S132" s="200"/>
    </row>
    <row r="133" spans="1:19" x14ac:dyDescent="0.25">
      <c r="A133" s="38">
        <v>2312</v>
      </c>
      <c r="B133" s="57" t="s">
        <v>116</v>
      </c>
      <c r="C133" s="58">
        <f t="shared" si="98"/>
        <v>1743</v>
      </c>
      <c r="D133" s="225">
        <v>0</v>
      </c>
      <c r="E133" s="446"/>
      <c r="F133" s="404">
        <f t="shared" si="157"/>
        <v>0</v>
      </c>
      <c r="G133" s="225"/>
      <c r="H133" s="257"/>
      <c r="I133" s="114">
        <f t="shared" si="158"/>
        <v>0</v>
      </c>
      <c r="J133" s="257">
        <v>1743</v>
      </c>
      <c r="K133" s="60"/>
      <c r="L133" s="114">
        <f t="shared" si="159"/>
        <v>1743</v>
      </c>
      <c r="M133" s="320"/>
      <c r="N133" s="60"/>
      <c r="O133" s="114">
        <f t="shared" si="160"/>
        <v>0</v>
      </c>
      <c r="P133" s="111"/>
      <c r="R133" s="200"/>
      <c r="S133" s="200"/>
    </row>
    <row r="134" spans="1:19" x14ac:dyDescent="0.25">
      <c r="A134" s="38">
        <v>2313</v>
      </c>
      <c r="B134" s="57" t="s">
        <v>117</v>
      </c>
      <c r="C134" s="58">
        <f t="shared" si="98"/>
        <v>121</v>
      </c>
      <c r="D134" s="225"/>
      <c r="E134" s="446"/>
      <c r="F134" s="404">
        <f t="shared" si="157"/>
        <v>0</v>
      </c>
      <c r="G134" s="225"/>
      <c r="H134" s="257"/>
      <c r="I134" s="114">
        <f t="shared" si="158"/>
        <v>0</v>
      </c>
      <c r="J134" s="257">
        <v>121</v>
      </c>
      <c r="K134" s="60"/>
      <c r="L134" s="114">
        <f t="shared" si="159"/>
        <v>121</v>
      </c>
      <c r="M134" s="320"/>
      <c r="N134" s="60"/>
      <c r="O134" s="114">
        <f t="shared" si="160"/>
        <v>0</v>
      </c>
      <c r="P134" s="111"/>
      <c r="R134" s="200"/>
      <c r="S134" s="200"/>
    </row>
    <row r="135" spans="1:19" ht="36" hidden="1" customHeight="1" x14ac:dyDescent="0.25">
      <c r="A135" s="38">
        <v>2314</v>
      </c>
      <c r="B135" s="57" t="s">
        <v>291</v>
      </c>
      <c r="C135" s="58">
        <f t="shared" si="98"/>
        <v>0</v>
      </c>
      <c r="D135" s="225"/>
      <c r="E135" s="446"/>
      <c r="F135" s="404">
        <f t="shared" si="157"/>
        <v>0</v>
      </c>
      <c r="G135" s="225"/>
      <c r="H135" s="257"/>
      <c r="I135" s="114">
        <f t="shared" si="158"/>
        <v>0</v>
      </c>
      <c r="J135" s="257"/>
      <c r="K135" s="60"/>
      <c r="L135" s="114">
        <f t="shared" si="159"/>
        <v>0</v>
      </c>
      <c r="M135" s="320"/>
      <c r="N135" s="60"/>
      <c r="O135" s="114">
        <f t="shared" si="160"/>
        <v>0</v>
      </c>
      <c r="P135" s="111"/>
      <c r="R135" s="200"/>
      <c r="S135" s="200"/>
    </row>
    <row r="136" spans="1:19"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c r="R136" s="200"/>
      <c r="S136" s="200"/>
    </row>
    <row r="137" spans="1:19" hidden="1" x14ac:dyDescent="0.25">
      <c r="A137" s="38">
        <v>2321</v>
      </c>
      <c r="B137" s="57" t="s">
        <v>119</v>
      </c>
      <c r="C137" s="58">
        <f t="shared" si="98"/>
        <v>0</v>
      </c>
      <c r="D137" s="225"/>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c r="R137" s="200"/>
      <c r="S137" s="200"/>
    </row>
    <row r="138" spans="1:19" hidden="1" x14ac:dyDescent="0.25">
      <c r="A138" s="38">
        <v>2322</v>
      </c>
      <c r="B138" s="57" t="s">
        <v>120</v>
      </c>
      <c r="C138" s="58">
        <f t="shared" si="98"/>
        <v>0</v>
      </c>
      <c r="D138" s="225"/>
      <c r="E138" s="446"/>
      <c r="F138" s="404">
        <f t="shared" si="165"/>
        <v>0</v>
      </c>
      <c r="G138" s="225"/>
      <c r="H138" s="257"/>
      <c r="I138" s="114">
        <f t="shared" si="166"/>
        <v>0</v>
      </c>
      <c r="J138" s="257"/>
      <c r="K138" s="60"/>
      <c r="L138" s="114">
        <f t="shared" si="167"/>
        <v>0</v>
      </c>
      <c r="M138" s="320"/>
      <c r="N138" s="60"/>
      <c r="O138" s="114">
        <f t="shared" si="168"/>
        <v>0</v>
      </c>
      <c r="P138" s="111"/>
      <c r="R138" s="200"/>
      <c r="S138" s="200"/>
    </row>
    <row r="139" spans="1:19" ht="10.5" hidden="1" customHeight="1" x14ac:dyDescent="0.25">
      <c r="A139" s="38">
        <v>2329</v>
      </c>
      <c r="B139" s="57" t="s">
        <v>121</v>
      </c>
      <c r="C139" s="58">
        <f t="shared" si="98"/>
        <v>0</v>
      </c>
      <c r="D139" s="225"/>
      <c r="E139" s="446"/>
      <c r="F139" s="404">
        <f t="shared" si="165"/>
        <v>0</v>
      </c>
      <c r="G139" s="225"/>
      <c r="H139" s="257"/>
      <c r="I139" s="114">
        <f t="shared" si="166"/>
        <v>0</v>
      </c>
      <c r="J139" s="257"/>
      <c r="K139" s="60"/>
      <c r="L139" s="114">
        <f t="shared" si="167"/>
        <v>0</v>
      </c>
      <c r="M139" s="320"/>
      <c r="N139" s="60"/>
      <c r="O139" s="114">
        <f t="shared" si="168"/>
        <v>0</v>
      </c>
      <c r="P139" s="111"/>
      <c r="R139" s="200"/>
      <c r="S139" s="200"/>
    </row>
    <row r="140" spans="1:19" hidden="1" x14ac:dyDescent="0.25">
      <c r="A140" s="112">
        <v>2330</v>
      </c>
      <c r="B140" s="57" t="s">
        <v>122</v>
      </c>
      <c r="C140" s="58">
        <f t="shared" si="98"/>
        <v>0</v>
      </c>
      <c r="D140" s="225"/>
      <c r="E140" s="446"/>
      <c r="F140" s="404">
        <f t="shared" si="165"/>
        <v>0</v>
      </c>
      <c r="G140" s="225"/>
      <c r="H140" s="257"/>
      <c r="I140" s="114">
        <f t="shared" si="166"/>
        <v>0</v>
      </c>
      <c r="J140" s="257"/>
      <c r="K140" s="60"/>
      <c r="L140" s="114">
        <f t="shared" si="167"/>
        <v>0</v>
      </c>
      <c r="M140" s="320"/>
      <c r="N140" s="60"/>
      <c r="O140" s="114">
        <f t="shared" si="168"/>
        <v>0</v>
      </c>
      <c r="P140" s="111"/>
      <c r="R140" s="200"/>
      <c r="S140" s="200"/>
    </row>
    <row r="141" spans="1:19"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c r="R141" s="200"/>
      <c r="S141" s="200"/>
    </row>
    <row r="142" spans="1:19" hidden="1" x14ac:dyDescent="0.25">
      <c r="A142" s="38">
        <v>2341</v>
      </c>
      <c r="B142" s="57" t="s">
        <v>123</v>
      </c>
      <c r="C142" s="58">
        <f t="shared" si="98"/>
        <v>0</v>
      </c>
      <c r="D142" s="225"/>
      <c r="E142" s="446"/>
      <c r="F142" s="404">
        <f t="shared" ref="F142:F143" si="173">D142+E142</f>
        <v>0</v>
      </c>
      <c r="G142" s="225"/>
      <c r="H142" s="257"/>
      <c r="I142" s="114">
        <f t="shared" ref="I142:I143" si="174">G142+H142</f>
        <v>0</v>
      </c>
      <c r="J142" s="257"/>
      <c r="K142" s="60"/>
      <c r="L142" s="114">
        <f t="shared" ref="L142:L143" si="175">J142+K142</f>
        <v>0</v>
      </c>
      <c r="M142" s="320"/>
      <c r="N142" s="60"/>
      <c r="O142" s="114">
        <f t="shared" ref="O142:O143" si="176">M142+N142</f>
        <v>0</v>
      </c>
      <c r="P142" s="111"/>
      <c r="R142" s="200"/>
      <c r="S142" s="200"/>
    </row>
    <row r="143" spans="1:19" ht="24" hidden="1" x14ac:dyDescent="0.25">
      <c r="A143" s="38">
        <v>2344</v>
      </c>
      <c r="B143" s="57" t="s">
        <v>124</v>
      </c>
      <c r="C143" s="58">
        <f t="shared" si="98"/>
        <v>0</v>
      </c>
      <c r="D143" s="225"/>
      <c r="E143" s="446"/>
      <c r="F143" s="404">
        <f t="shared" si="173"/>
        <v>0</v>
      </c>
      <c r="G143" s="225"/>
      <c r="H143" s="257"/>
      <c r="I143" s="114">
        <f t="shared" si="174"/>
        <v>0</v>
      </c>
      <c r="J143" s="257"/>
      <c r="K143" s="60"/>
      <c r="L143" s="114">
        <f t="shared" si="175"/>
        <v>0</v>
      </c>
      <c r="M143" s="320"/>
      <c r="N143" s="60"/>
      <c r="O143" s="114">
        <f t="shared" si="176"/>
        <v>0</v>
      </c>
      <c r="P143" s="111"/>
      <c r="R143" s="200"/>
      <c r="S143" s="200"/>
    </row>
    <row r="144" spans="1:19" ht="24" hidden="1" x14ac:dyDescent="0.25">
      <c r="A144" s="107">
        <v>2350</v>
      </c>
      <c r="B144" s="78" t="s">
        <v>125</v>
      </c>
      <c r="C144" s="84">
        <f t="shared" si="98"/>
        <v>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0</v>
      </c>
      <c r="K144" s="108">
        <f t="shared" ref="K144:L144" si="179">SUM(K145:K150)</f>
        <v>0</v>
      </c>
      <c r="L144" s="109">
        <f t="shared" si="179"/>
        <v>0</v>
      </c>
      <c r="M144" s="84">
        <f>SUM(M145:M150)</f>
        <v>0</v>
      </c>
      <c r="N144" s="108">
        <f t="shared" ref="N144:O144" si="180">SUM(N145:N150)</f>
        <v>0</v>
      </c>
      <c r="O144" s="109">
        <f t="shared" si="180"/>
        <v>0</v>
      </c>
      <c r="P144" s="116"/>
      <c r="R144" s="200"/>
      <c r="S144" s="200"/>
    </row>
    <row r="145" spans="1:19" hidden="1" x14ac:dyDescent="0.25">
      <c r="A145" s="33">
        <v>2351</v>
      </c>
      <c r="B145" s="52" t="s">
        <v>126</v>
      </c>
      <c r="C145" s="53">
        <f t="shared" si="98"/>
        <v>0</v>
      </c>
      <c r="D145" s="224"/>
      <c r="E145" s="444"/>
      <c r="F145" s="445">
        <f t="shared" ref="F145:F150" si="181">D145+E145</f>
        <v>0</v>
      </c>
      <c r="G145" s="224"/>
      <c r="H145" s="256"/>
      <c r="I145" s="119">
        <f t="shared" ref="I145:I150" si="182">G145+H145</f>
        <v>0</v>
      </c>
      <c r="J145" s="256"/>
      <c r="K145" s="55"/>
      <c r="L145" s="119">
        <f t="shared" ref="L145:L150" si="183">J145+K145</f>
        <v>0</v>
      </c>
      <c r="M145" s="319"/>
      <c r="N145" s="55"/>
      <c r="O145" s="119">
        <f t="shared" ref="O145:O150" si="184">M145+N145</f>
        <v>0</v>
      </c>
      <c r="P145" s="110"/>
      <c r="R145" s="200"/>
      <c r="S145" s="200"/>
    </row>
    <row r="146" spans="1:19" hidden="1" x14ac:dyDescent="0.25">
      <c r="A146" s="38">
        <v>2352</v>
      </c>
      <c r="B146" s="57" t="s">
        <v>127</v>
      </c>
      <c r="C146" s="58">
        <f t="shared" si="98"/>
        <v>0</v>
      </c>
      <c r="D146" s="225"/>
      <c r="E146" s="446"/>
      <c r="F146" s="404">
        <f t="shared" si="181"/>
        <v>0</v>
      </c>
      <c r="G146" s="225"/>
      <c r="H146" s="257"/>
      <c r="I146" s="114">
        <f t="shared" si="182"/>
        <v>0</v>
      </c>
      <c r="J146" s="257"/>
      <c r="K146" s="60"/>
      <c r="L146" s="114">
        <f t="shared" si="183"/>
        <v>0</v>
      </c>
      <c r="M146" s="320"/>
      <c r="N146" s="60"/>
      <c r="O146" s="114">
        <f t="shared" si="184"/>
        <v>0</v>
      </c>
      <c r="P146" s="111"/>
      <c r="R146" s="200"/>
      <c r="S146" s="200"/>
    </row>
    <row r="147" spans="1:19" ht="24" hidden="1" x14ac:dyDescent="0.25">
      <c r="A147" s="38">
        <v>2353</v>
      </c>
      <c r="B147" s="57" t="s">
        <v>128</v>
      </c>
      <c r="C147" s="58">
        <f t="shared" si="98"/>
        <v>0</v>
      </c>
      <c r="D147" s="225"/>
      <c r="E147" s="446"/>
      <c r="F147" s="404">
        <f t="shared" si="181"/>
        <v>0</v>
      </c>
      <c r="G147" s="225"/>
      <c r="H147" s="257"/>
      <c r="I147" s="114">
        <f t="shared" si="182"/>
        <v>0</v>
      </c>
      <c r="J147" s="257"/>
      <c r="K147" s="60"/>
      <c r="L147" s="114">
        <f t="shared" si="183"/>
        <v>0</v>
      </c>
      <c r="M147" s="320"/>
      <c r="N147" s="60"/>
      <c r="O147" s="114">
        <f t="shared" si="184"/>
        <v>0</v>
      </c>
      <c r="P147" s="111"/>
      <c r="R147" s="200"/>
      <c r="S147" s="200"/>
    </row>
    <row r="148" spans="1:19" ht="24" hidden="1" x14ac:dyDescent="0.25">
      <c r="A148" s="38">
        <v>2354</v>
      </c>
      <c r="B148" s="57" t="s">
        <v>129</v>
      </c>
      <c r="C148" s="58">
        <f t="shared" si="98"/>
        <v>0</v>
      </c>
      <c r="D148" s="225"/>
      <c r="E148" s="446"/>
      <c r="F148" s="404">
        <f t="shared" si="181"/>
        <v>0</v>
      </c>
      <c r="G148" s="225"/>
      <c r="H148" s="257"/>
      <c r="I148" s="114">
        <f t="shared" si="182"/>
        <v>0</v>
      </c>
      <c r="J148" s="257"/>
      <c r="K148" s="60"/>
      <c r="L148" s="114">
        <f t="shared" si="183"/>
        <v>0</v>
      </c>
      <c r="M148" s="320"/>
      <c r="N148" s="60"/>
      <c r="O148" s="114">
        <f t="shared" si="184"/>
        <v>0</v>
      </c>
      <c r="P148" s="111"/>
      <c r="R148" s="200"/>
      <c r="S148" s="200"/>
    </row>
    <row r="149" spans="1:19" ht="24" hidden="1" x14ac:dyDescent="0.25">
      <c r="A149" s="38">
        <v>2355</v>
      </c>
      <c r="B149" s="57" t="s">
        <v>130</v>
      </c>
      <c r="C149" s="58">
        <f t="shared" ref="C149:C212" si="185">F149+I149+L149+O149</f>
        <v>0</v>
      </c>
      <c r="D149" s="225"/>
      <c r="E149" s="446"/>
      <c r="F149" s="404">
        <f t="shared" si="181"/>
        <v>0</v>
      </c>
      <c r="G149" s="225"/>
      <c r="H149" s="257"/>
      <c r="I149" s="114">
        <f t="shared" si="182"/>
        <v>0</v>
      </c>
      <c r="J149" s="257"/>
      <c r="K149" s="60"/>
      <c r="L149" s="114">
        <f t="shared" si="183"/>
        <v>0</v>
      </c>
      <c r="M149" s="320"/>
      <c r="N149" s="60"/>
      <c r="O149" s="114">
        <f t="shared" si="184"/>
        <v>0</v>
      </c>
      <c r="P149" s="111"/>
      <c r="R149" s="200"/>
      <c r="S149" s="200"/>
    </row>
    <row r="150" spans="1:19" ht="24" hidden="1" x14ac:dyDescent="0.25">
      <c r="A150" s="38">
        <v>2359</v>
      </c>
      <c r="B150" s="57" t="s">
        <v>131</v>
      </c>
      <c r="C150" s="58">
        <f t="shared" si="185"/>
        <v>0</v>
      </c>
      <c r="D150" s="225"/>
      <c r="E150" s="446"/>
      <c r="F150" s="404">
        <f t="shared" si="181"/>
        <v>0</v>
      </c>
      <c r="G150" s="225"/>
      <c r="H150" s="257"/>
      <c r="I150" s="114">
        <f t="shared" si="182"/>
        <v>0</v>
      </c>
      <c r="J150" s="257"/>
      <c r="K150" s="60"/>
      <c r="L150" s="114">
        <f t="shared" si="183"/>
        <v>0</v>
      </c>
      <c r="M150" s="320"/>
      <c r="N150" s="60"/>
      <c r="O150" s="114">
        <f t="shared" si="184"/>
        <v>0</v>
      </c>
      <c r="P150" s="111"/>
      <c r="R150" s="200"/>
      <c r="S150" s="200"/>
    </row>
    <row r="151" spans="1:19"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c r="R151" s="200"/>
      <c r="S151" s="200"/>
    </row>
    <row r="152" spans="1:19" hidden="1" x14ac:dyDescent="0.25">
      <c r="A152" s="37">
        <v>2361</v>
      </c>
      <c r="B152" s="57" t="s">
        <v>133</v>
      </c>
      <c r="C152" s="58">
        <f t="shared" si="185"/>
        <v>0</v>
      </c>
      <c r="D152" s="225"/>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c r="R152" s="200"/>
      <c r="S152" s="200"/>
    </row>
    <row r="153" spans="1:19" ht="24" hidden="1" x14ac:dyDescent="0.25">
      <c r="A153" s="37">
        <v>2362</v>
      </c>
      <c r="B153" s="57" t="s">
        <v>134</v>
      </c>
      <c r="C153" s="58">
        <f t="shared" si="185"/>
        <v>0</v>
      </c>
      <c r="D153" s="225"/>
      <c r="E153" s="446"/>
      <c r="F153" s="404">
        <f t="shared" si="190"/>
        <v>0</v>
      </c>
      <c r="G153" s="225"/>
      <c r="H153" s="257"/>
      <c r="I153" s="114">
        <f t="shared" si="191"/>
        <v>0</v>
      </c>
      <c r="J153" s="257"/>
      <c r="K153" s="60"/>
      <c r="L153" s="114">
        <f t="shared" si="192"/>
        <v>0</v>
      </c>
      <c r="M153" s="320"/>
      <c r="N153" s="60"/>
      <c r="O153" s="114">
        <f t="shared" si="193"/>
        <v>0</v>
      </c>
      <c r="P153" s="111"/>
      <c r="R153" s="200"/>
      <c r="S153" s="200"/>
    </row>
    <row r="154" spans="1:19" hidden="1" x14ac:dyDescent="0.25">
      <c r="A154" s="37">
        <v>2363</v>
      </c>
      <c r="B154" s="57" t="s">
        <v>135</v>
      </c>
      <c r="C154" s="58">
        <f t="shared" si="185"/>
        <v>0</v>
      </c>
      <c r="D154" s="225"/>
      <c r="E154" s="446"/>
      <c r="F154" s="404">
        <f t="shared" si="190"/>
        <v>0</v>
      </c>
      <c r="G154" s="225"/>
      <c r="H154" s="257"/>
      <c r="I154" s="114">
        <f t="shared" si="191"/>
        <v>0</v>
      </c>
      <c r="J154" s="257"/>
      <c r="K154" s="60"/>
      <c r="L154" s="114">
        <f t="shared" si="192"/>
        <v>0</v>
      </c>
      <c r="M154" s="320"/>
      <c r="N154" s="60"/>
      <c r="O154" s="114">
        <f t="shared" si="193"/>
        <v>0</v>
      </c>
      <c r="P154" s="111"/>
      <c r="R154" s="200"/>
      <c r="S154" s="200"/>
    </row>
    <row r="155" spans="1:19" hidden="1" x14ac:dyDescent="0.25">
      <c r="A155" s="37">
        <v>2364</v>
      </c>
      <c r="B155" s="57" t="s">
        <v>136</v>
      </c>
      <c r="C155" s="58">
        <f t="shared" si="185"/>
        <v>0</v>
      </c>
      <c r="D155" s="225"/>
      <c r="E155" s="446"/>
      <c r="F155" s="404">
        <f t="shared" si="190"/>
        <v>0</v>
      </c>
      <c r="G155" s="225"/>
      <c r="H155" s="257"/>
      <c r="I155" s="114">
        <f t="shared" si="191"/>
        <v>0</v>
      </c>
      <c r="J155" s="257"/>
      <c r="K155" s="60"/>
      <c r="L155" s="114">
        <f t="shared" si="192"/>
        <v>0</v>
      </c>
      <c r="M155" s="320"/>
      <c r="N155" s="60"/>
      <c r="O155" s="114">
        <f t="shared" si="193"/>
        <v>0</v>
      </c>
      <c r="P155" s="111"/>
      <c r="R155" s="200"/>
      <c r="S155" s="200"/>
    </row>
    <row r="156" spans="1:19" ht="12.75" hidden="1" customHeight="1" x14ac:dyDescent="0.25">
      <c r="A156" s="37">
        <v>2365</v>
      </c>
      <c r="B156" s="57" t="s">
        <v>137</v>
      </c>
      <c r="C156" s="58">
        <f t="shared" si="185"/>
        <v>0</v>
      </c>
      <c r="D156" s="225"/>
      <c r="E156" s="446"/>
      <c r="F156" s="404">
        <f t="shared" si="190"/>
        <v>0</v>
      </c>
      <c r="G156" s="225"/>
      <c r="H156" s="257"/>
      <c r="I156" s="114">
        <f t="shared" si="191"/>
        <v>0</v>
      </c>
      <c r="J156" s="257"/>
      <c r="K156" s="60"/>
      <c r="L156" s="114">
        <f t="shared" si="192"/>
        <v>0</v>
      </c>
      <c r="M156" s="320"/>
      <c r="N156" s="60"/>
      <c r="O156" s="114">
        <f t="shared" si="193"/>
        <v>0</v>
      </c>
      <c r="P156" s="111"/>
      <c r="R156" s="200"/>
      <c r="S156" s="200"/>
    </row>
    <row r="157" spans="1:19" ht="36" hidden="1" x14ac:dyDescent="0.25">
      <c r="A157" s="37">
        <v>2366</v>
      </c>
      <c r="B157" s="57" t="s">
        <v>138</v>
      </c>
      <c r="C157" s="58">
        <f t="shared" si="185"/>
        <v>0</v>
      </c>
      <c r="D157" s="225"/>
      <c r="E157" s="446"/>
      <c r="F157" s="404">
        <f t="shared" si="190"/>
        <v>0</v>
      </c>
      <c r="G157" s="225"/>
      <c r="H157" s="257"/>
      <c r="I157" s="114">
        <f t="shared" si="191"/>
        <v>0</v>
      </c>
      <c r="J157" s="257"/>
      <c r="K157" s="60"/>
      <c r="L157" s="114">
        <f t="shared" si="192"/>
        <v>0</v>
      </c>
      <c r="M157" s="320"/>
      <c r="N157" s="60"/>
      <c r="O157" s="114">
        <f t="shared" si="193"/>
        <v>0</v>
      </c>
      <c r="P157" s="111"/>
      <c r="R157" s="200"/>
      <c r="S157" s="200"/>
    </row>
    <row r="158" spans="1:19" ht="48" hidden="1" x14ac:dyDescent="0.25">
      <c r="A158" s="37">
        <v>2369</v>
      </c>
      <c r="B158" s="57" t="s">
        <v>139</v>
      </c>
      <c r="C158" s="58">
        <f t="shared" si="185"/>
        <v>0</v>
      </c>
      <c r="D158" s="225"/>
      <c r="E158" s="446"/>
      <c r="F158" s="404">
        <f t="shared" si="190"/>
        <v>0</v>
      </c>
      <c r="G158" s="225"/>
      <c r="H158" s="257"/>
      <c r="I158" s="114">
        <f t="shared" si="191"/>
        <v>0</v>
      </c>
      <c r="J158" s="257"/>
      <c r="K158" s="60"/>
      <c r="L158" s="114">
        <f t="shared" si="192"/>
        <v>0</v>
      </c>
      <c r="M158" s="320"/>
      <c r="N158" s="60"/>
      <c r="O158" s="114">
        <f t="shared" si="193"/>
        <v>0</v>
      </c>
      <c r="P158" s="111"/>
      <c r="R158" s="200"/>
      <c r="S158" s="200"/>
    </row>
    <row r="159" spans="1:19" hidden="1" x14ac:dyDescent="0.25">
      <c r="A159" s="107">
        <v>2370</v>
      </c>
      <c r="B159" s="78" t="s">
        <v>140</v>
      </c>
      <c r="C159" s="84">
        <f t="shared" si="185"/>
        <v>0</v>
      </c>
      <c r="D159" s="227"/>
      <c r="E159" s="448"/>
      <c r="F159" s="443">
        <f t="shared" si="190"/>
        <v>0</v>
      </c>
      <c r="G159" s="227"/>
      <c r="H159" s="258"/>
      <c r="I159" s="109">
        <f t="shared" si="191"/>
        <v>0</v>
      </c>
      <c r="J159" s="258"/>
      <c r="K159" s="115"/>
      <c r="L159" s="109">
        <f t="shared" si="192"/>
        <v>0</v>
      </c>
      <c r="M159" s="321"/>
      <c r="N159" s="115"/>
      <c r="O159" s="109">
        <f t="shared" si="193"/>
        <v>0</v>
      </c>
      <c r="P159" s="116"/>
      <c r="R159" s="200"/>
      <c r="S159" s="200"/>
    </row>
    <row r="160" spans="1:19"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c r="R160" s="200"/>
      <c r="S160" s="200"/>
    </row>
    <row r="161" spans="1:19" hidden="1" x14ac:dyDescent="0.25">
      <c r="A161" s="32">
        <v>2381</v>
      </c>
      <c r="B161" s="52" t="s">
        <v>142</v>
      </c>
      <c r="C161" s="53">
        <f t="shared" si="185"/>
        <v>0</v>
      </c>
      <c r="D161" s="224"/>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c r="R161" s="200"/>
      <c r="S161" s="200"/>
    </row>
    <row r="162" spans="1:19" ht="24" hidden="1" x14ac:dyDescent="0.25">
      <c r="A162" s="37">
        <v>2389</v>
      </c>
      <c r="B162" s="57" t="s">
        <v>143</v>
      </c>
      <c r="C162" s="58">
        <f t="shared" si="185"/>
        <v>0</v>
      </c>
      <c r="D162" s="225"/>
      <c r="E162" s="446"/>
      <c r="F162" s="404">
        <f t="shared" si="198"/>
        <v>0</v>
      </c>
      <c r="G162" s="225"/>
      <c r="H162" s="257"/>
      <c r="I162" s="114">
        <f t="shared" si="199"/>
        <v>0</v>
      </c>
      <c r="J162" s="257"/>
      <c r="K162" s="60"/>
      <c r="L162" s="114">
        <f t="shared" si="200"/>
        <v>0</v>
      </c>
      <c r="M162" s="320"/>
      <c r="N162" s="60"/>
      <c r="O162" s="114">
        <f t="shared" si="201"/>
        <v>0</v>
      </c>
      <c r="P162" s="111"/>
      <c r="R162" s="200"/>
      <c r="S162" s="200"/>
    </row>
    <row r="163" spans="1:19" hidden="1" x14ac:dyDescent="0.25">
      <c r="A163" s="107">
        <v>2390</v>
      </c>
      <c r="B163" s="78" t="s">
        <v>144</v>
      </c>
      <c r="C163" s="84">
        <f t="shared" si="185"/>
        <v>0</v>
      </c>
      <c r="D163" s="227"/>
      <c r="E163" s="448"/>
      <c r="F163" s="443">
        <f t="shared" si="198"/>
        <v>0</v>
      </c>
      <c r="G163" s="227"/>
      <c r="H163" s="258"/>
      <c r="I163" s="109">
        <f t="shared" si="199"/>
        <v>0</v>
      </c>
      <c r="J163" s="258"/>
      <c r="K163" s="115"/>
      <c r="L163" s="109">
        <f t="shared" si="200"/>
        <v>0</v>
      </c>
      <c r="M163" s="321"/>
      <c r="N163" s="115"/>
      <c r="O163" s="109">
        <f t="shared" si="201"/>
        <v>0</v>
      </c>
      <c r="P163" s="116"/>
      <c r="R163" s="200"/>
      <c r="S163" s="200"/>
    </row>
    <row r="164" spans="1:19" hidden="1" x14ac:dyDescent="0.25">
      <c r="A164" s="45">
        <v>2400</v>
      </c>
      <c r="B164" s="105" t="s">
        <v>145</v>
      </c>
      <c r="C164" s="46">
        <f t="shared" si="185"/>
        <v>0</v>
      </c>
      <c r="D164" s="229"/>
      <c r="E164" s="450"/>
      <c r="F164" s="408">
        <f t="shared" si="198"/>
        <v>0</v>
      </c>
      <c r="G164" s="229"/>
      <c r="H164" s="260"/>
      <c r="I164" s="117">
        <f t="shared" si="199"/>
        <v>0</v>
      </c>
      <c r="J164" s="260"/>
      <c r="K164" s="121"/>
      <c r="L164" s="117">
        <f t="shared" si="200"/>
        <v>0</v>
      </c>
      <c r="M164" s="322"/>
      <c r="N164" s="121"/>
      <c r="O164" s="117">
        <f t="shared" si="201"/>
        <v>0</v>
      </c>
      <c r="P164" s="122"/>
      <c r="R164" s="200"/>
      <c r="S164" s="200"/>
    </row>
    <row r="165" spans="1:19"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c r="R165" s="200"/>
      <c r="S165" s="200"/>
    </row>
    <row r="166" spans="1:19"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c r="R166" s="200"/>
      <c r="S166" s="200"/>
    </row>
    <row r="167" spans="1:19" ht="24" hidden="1" x14ac:dyDescent="0.25">
      <c r="A167" s="38">
        <v>2512</v>
      </c>
      <c r="B167" s="57" t="s">
        <v>148</v>
      </c>
      <c r="C167" s="58">
        <f t="shared" si="185"/>
        <v>0</v>
      </c>
      <c r="D167" s="225"/>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c r="R167" s="200"/>
      <c r="S167" s="200"/>
    </row>
    <row r="168" spans="1:19" ht="36" hidden="1" x14ac:dyDescent="0.25">
      <c r="A168" s="38">
        <v>2513</v>
      </c>
      <c r="B168" s="57" t="s">
        <v>149</v>
      </c>
      <c r="C168" s="58">
        <f t="shared" si="185"/>
        <v>0</v>
      </c>
      <c r="D168" s="225"/>
      <c r="E168" s="446"/>
      <c r="F168" s="404">
        <f t="shared" si="204"/>
        <v>0</v>
      </c>
      <c r="G168" s="225"/>
      <c r="H168" s="257"/>
      <c r="I168" s="114">
        <f t="shared" si="205"/>
        <v>0</v>
      </c>
      <c r="J168" s="257"/>
      <c r="K168" s="60"/>
      <c r="L168" s="114">
        <f t="shared" si="206"/>
        <v>0</v>
      </c>
      <c r="M168" s="320"/>
      <c r="N168" s="60"/>
      <c r="O168" s="114">
        <f t="shared" si="207"/>
        <v>0</v>
      </c>
      <c r="P168" s="111"/>
      <c r="R168" s="200"/>
      <c r="S168" s="200"/>
    </row>
    <row r="169" spans="1:19" ht="24" hidden="1" x14ac:dyDescent="0.25">
      <c r="A169" s="38">
        <v>2515</v>
      </c>
      <c r="B169" s="57" t="s">
        <v>150</v>
      </c>
      <c r="C169" s="58">
        <f t="shared" si="185"/>
        <v>0</v>
      </c>
      <c r="D169" s="225"/>
      <c r="E169" s="446"/>
      <c r="F169" s="404">
        <f t="shared" si="204"/>
        <v>0</v>
      </c>
      <c r="G169" s="225"/>
      <c r="H169" s="257"/>
      <c r="I169" s="114">
        <f t="shared" si="205"/>
        <v>0</v>
      </c>
      <c r="J169" s="257"/>
      <c r="K169" s="60"/>
      <c r="L169" s="114">
        <f t="shared" si="206"/>
        <v>0</v>
      </c>
      <c r="M169" s="320"/>
      <c r="N169" s="60"/>
      <c r="O169" s="114">
        <f t="shared" si="207"/>
        <v>0</v>
      </c>
      <c r="P169" s="111"/>
      <c r="R169" s="200"/>
      <c r="S169" s="200"/>
    </row>
    <row r="170" spans="1:19" ht="24" hidden="1" x14ac:dyDescent="0.25">
      <c r="A170" s="38">
        <v>2519</v>
      </c>
      <c r="B170" s="57" t="s">
        <v>151</v>
      </c>
      <c r="C170" s="58">
        <f t="shared" si="185"/>
        <v>0</v>
      </c>
      <c r="D170" s="225"/>
      <c r="E170" s="446"/>
      <c r="F170" s="404">
        <f t="shared" si="204"/>
        <v>0</v>
      </c>
      <c r="G170" s="225"/>
      <c r="H170" s="257"/>
      <c r="I170" s="114">
        <f t="shared" si="205"/>
        <v>0</v>
      </c>
      <c r="J170" s="257"/>
      <c r="K170" s="60"/>
      <c r="L170" s="114">
        <f t="shared" si="206"/>
        <v>0</v>
      </c>
      <c r="M170" s="320"/>
      <c r="N170" s="60"/>
      <c r="O170" s="114">
        <f t="shared" si="207"/>
        <v>0</v>
      </c>
      <c r="P170" s="111"/>
      <c r="R170" s="200"/>
      <c r="S170" s="200"/>
    </row>
    <row r="171" spans="1:19" ht="24" hidden="1" x14ac:dyDescent="0.25">
      <c r="A171" s="112">
        <v>2520</v>
      </c>
      <c r="B171" s="57" t="s">
        <v>152</v>
      </c>
      <c r="C171" s="58">
        <f t="shared" si="185"/>
        <v>0</v>
      </c>
      <c r="D171" s="225"/>
      <c r="E171" s="446"/>
      <c r="F171" s="404">
        <f t="shared" si="204"/>
        <v>0</v>
      </c>
      <c r="G171" s="225"/>
      <c r="H171" s="257"/>
      <c r="I171" s="114">
        <f t="shared" si="205"/>
        <v>0</v>
      </c>
      <c r="J171" s="257"/>
      <c r="K171" s="60"/>
      <c r="L171" s="114">
        <f t="shared" si="206"/>
        <v>0</v>
      </c>
      <c r="M171" s="320"/>
      <c r="N171" s="60"/>
      <c r="O171" s="114">
        <f t="shared" si="207"/>
        <v>0</v>
      </c>
      <c r="P171" s="111"/>
      <c r="R171" s="200"/>
      <c r="S171" s="200"/>
    </row>
    <row r="172" spans="1:19" s="123" customFormat="1" ht="36" hidden="1" customHeight="1" x14ac:dyDescent="0.25">
      <c r="A172" s="17">
        <v>2800</v>
      </c>
      <c r="B172" s="52" t="s">
        <v>153</v>
      </c>
      <c r="C172" s="53">
        <f t="shared" si="185"/>
        <v>0</v>
      </c>
      <c r="D172" s="208"/>
      <c r="E172" s="401"/>
      <c r="F172" s="402">
        <f t="shared" si="204"/>
        <v>0</v>
      </c>
      <c r="G172" s="208"/>
      <c r="H172" s="243"/>
      <c r="I172" s="347">
        <f t="shared" si="205"/>
        <v>0</v>
      </c>
      <c r="J172" s="243"/>
      <c r="K172" s="35"/>
      <c r="L172" s="347">
        <f t="shared" si="206"/>
        <v>0</v>
      </c>
      <c r="M172" s="310"/>
      <c r="N172" s="35"/>
      <c r="O172" s="347">
        <f t="shared" si="207"/>
        <v>0</v>
      </c>
      <c r="P172" s="36"/>
      <c r="R172" s="200"/>
      <c r="S172" s="200"/>
    </row>
    <row r="173" spans="1:19"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c r="R173" s="200"/>
      <c r="S173" s="200"/>
    </row>
    <row r="174" spans="1:19"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c r="R174" s="200"/>
      <c r="S174" s="200"/>
    </row>
    <row r="175" spans="1:19"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c r="R175" s="200"/>
      <c r="S175" s="200"/>
    </row>
    <row r="176" spans="1:19" ht="24" hidden="1" x14ac:dyDescent="0.25">
      <c r="A176" s="38">
        <v>3261</v>
      </c>
      <c r="B176" s="57" t="s">
        <v>157</v>
      </c>
      <c r="C176" s="58">
        <f t="shared" si="185"/>
        <v>0</v>
      </c>
      <c r="D176" s="225"/>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c r="R176" s="200"/>
      <c r="S176" s="200"/>
    </row>
    <row r="177" spans="1:19" ht="36" hidden="1" x14ac:dyDescent="0.25">
      <c r="A177" s="38">
        <v>3262</v>
      </c>
      <c r="B177" s="57" t="s">
        <v>158</v>
      </c>
      <c r="C177" s="58">
        <f t="shared" si="185"/>
        <v>0</v>
      </c>
      <c r="D177" s="225"/>
      <c r="E177" s="446"/>
      <c r="F177" s="404">
        <f t="shared" si="217"/>
        <v>0</v>
      </c>
      <c r="G177" s="225"/>
      <c r="H177" s="257"/>
      <c r="I177" s="114">
        <f t="shared" si="218"/>
        <v>0</v>
      </c>
      <c r="J177" s="257"/>
      <c r="K177" s="60"/>
      <c r="L177" s="114">
        <f t="shared" si="219"/>
        <v>0</v>
      </c>
      <c r="M177" s="320"/>
      <c r="N177" s="60"/>
      <c r="O177" s="114">
        <f t="shared" si="220"/>
        <v>0</v>
      </c>
      <c r="P177" s="111"/>
      <c r="R177" s="200"/>
      <c r="S177" s="200"/>
    </row>
    <row r="178" spans="1:19" ht="24" hidden="1" x14ac:dyDescent="0.25">
      <c r="A178" s="38">
        <v>3263</v>
      </c>
      <c r="B178" s="57" t="s">
        <v>159</v>
      </c>
      <c r="C178" s="58">
        <f t="shared" si="185"/>
        <v>0</v>
      </c>
      <c r="D178" s="225"/>
      <c r="E178" s="446"/>
      <c r="F178" s="404">
        <f t="shared" si="217"/>
        <v>0</v>
      </c>
      <c r="G178" s="225"/>
      <c r="H178" s="257"/>
      <c r="I178" s="114">
        <f t="shared" si="218"/>
        <v>0</v>
      </c>
      <c r="J178" s="257"/>
      <c r="K178" s="60"/>
      <c r="L178" s="114">
        <f t="shared" si="219"/>
        <v>0</v>
      </c>
      <c r="M178" s="320"/>
      <c r="N178" s="60"/>
      <c r="O178" s="114">
        <f t="shared" si="220"/>
        <v>0</v>
      </c>
      <c r="P178" s="111"/>
      <c r="R178" s="200"/>
      <c r="S178" s="200"/>
    </row>
    <row r="179" spans="1:19"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c r="R179" s="200"/>
      <c r="S179" s="200"/>
    </row>
    <row r="180" spans="1:19" ht="72" hidden="1" x14ac:dyDescent="0.25">
      <c r="A180" s="38">
        <v>3291</v>
      </c>
      <c r="B180" s="57" t="s">
        <v>160</v>
      </c>
      <c r="C180" s="58">
        <f t="shared" si="185"/>
        <v>0</v>
      </c>
      <c r="D180" s="225"/>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c r="R180" s="200"/>
      <c r="S180" s="200"/>
    </row>
    <row r="181" spans="1:19" ht="72" hidden="1" x14ac:dyDescent="0.25">
      <c r="A181" s="38">
        <v>3292</v>
      </c>
      <c r="B181" s="57" t="s">
        <v>161</v>
      </c>
      <c r="C181" s="58">
        <f t="shared" si="185"/>
        <v>0</v>
      </c>
      <c r="D181" s="225"/>
      <c r="E181" s="446"/>
      <c r="F181" s="404">
        <f t="shared" si="222"/>
        <v>0</v>
      </c>
      <c r="G181" s="225"/>
      <c r="H181" s="257"/>
      <c r="I181" s="114">
        <f t="shared" si="223"/>
        <v>0</v>
      </c>
      <c r="J181" s="257"/>
      <c r="K181" s="60"/>
      <c r="L181" s="114">
        <f t="shared" si="224"/>
        <v>0</v>
      </c>
      <c r="M181" s="320"/>
      <c r="N181" s="60"/>
      <c r="O181" s="114">
        <f t="shared" si="225"/>
        <v>0</v>
      </c>
      <c r="P181" s="111"/>
      <c r="R181" s="200"/>
      <c r="S181" s="200"/>
    </row>
    <row r="182" spans="1:19" ht="72" hidden="1" x14ac:dyDescent="0.25">
      <c r="A182" s="38">
        <v>3293</v>
      </c>
      <c r="B182" s="57" t="s">
        <v>162</v>
      </c>
      <c r="C182" s="58">
        <f t="shared" si="185"/>
        <v>0</v>
      </c>
      <c r="D182" s="225"/>
      <c r="E182" s="446"/>
      <c r="F182" s="404">
        <f t="shared" si="222"/>
        <v>0</v>
      </c>
      <c r="G182" s="225"/>
      <c r="H182" s="257"/>
      <c r="I182" s="114">
        <f t="shared" si="223"/>
        <v>0</v>
      </c>
      <c r="J182" s="257"/>
      <c r="K182" s="60"/>
      <c r="L182" s="114">
        <f t="shared" si="224"/>
        <v>0</v>
      </c>
      <c r="M182" s="320"/>
      <c r="N182" s="60"/>
      <c r="O182" s="114">
        <f t="shared" si="225"/>
        <v>0</v>
      </c>
      <c r="P182" s="111"/>
      <c r="R182" s="200"/>
      <c r="S182" s="200"/>
    </row>
    <row r="183" spans="1:19" ht="60" hidden="1" x14ac:dyDescent="0.25">
      <c r="A183" s="127">
        <v>3294</v>
      </c>
      <c r="B183" s="57" t="s">
        <v>163</v>
      </c>
      <c r="C183" s="126">
        <f t="shared" si="185"/>
        <v>0</v>
      </c>
      <c r="D183" s="230"/>
      <c r="E183" s="451"/>
      <c r="F183" s="452">
        <f t="shared" si="222"/>
        <v>0</v>
      </c>
      <c r="G183" s="230"/>
      <c r="H183" s="261"/>
      <c r="I183" s="305">
        <f t="shared" si="223"/>
        <v>0</v>
      </c>
      <c r="J183" s="261"/>
      <c r="K183" s="128"/>
      <c r="L183" s="305">
        <f t="shared" si="224"/>
        <v>0</v>
      </c>
      <c r="M183" s="323"/>
      <c r="N183" s="128"/>
      <c r="O183" s="305">
        <f t="shared" si="225"/>
        <v>0</v>
      </c>
      <c r="P183" s="385"/>
      <c r="R183" s="200"/>
      <c r="S183" s="200"/>
    </row>
    <row r="184" spans="1:19"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c r="R184" s="200"/>
      <c r="S184" s="200"/>
    </row>
    <row r="185" spans="1:19" ht="48" hidden="1" x14ac:dyDescent="0.25">
      <c r="A185" s="77">
        <v>3310</v>
      </c>
      <c r="B185" s="78" t="s">
        <v>165</v>
      </c>
      <c r="C185" s="84">
        <f t="shared" si="185"/>
        <v>0</v>
      </c>
      <c r="D185" s="227"/>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c r="R185" s="200"/>
      <c r="S185" s="200"/>
    </row>
    <row r="186" spans="1:19" ht="48.75" hidden="1" customHeight="1" x14ac:dyDescent="0.25">
      <c r="A186" s="33">
        <v>3320</v>
      </c>
      <c r="B186" s="52" t="s">
        <v>166</v>
      </c>
      <c r="C186" s="53">
        <f t="shared" si="185"/>
        <v>0</v>
      </c>
      <c r="D186" s="224"/>
      <c r="E186" s="444"/>
      <c r="F186" s="445">
        <f t="shared" si="227"/>
        <v>0</v>
      </c>
      <c r="G186" s="224"/>
      <c r="H186" s="256"/>
      <c r="I186" s="119">
        <f t="shared" si="228"/>
        <v>0</v>
      </c>
      <c r="J186" s="256"/>
      <c r="K186" s="55"/>
      <c r="L186" s="119">
        <f t="shared" si="229"/>
        <v>0</v>
      </c>
      <c r="M186" s="319"/>
      <c r="N186" s="55"/>
      <c r="O186" s="119">
        <f t="shared" si="230"/>
        <v>0</v>
      </c>
      <c r="P186" s="110"/>
      <c r="R186" s="200"/>
      <c r="S186" s="200"/>
    </row>
    <row r="187" spans="1:19"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c r="R187" s="200"/>
      <c r="S187" s="200"/>
    </row>
    <row r="188" spans="1:19"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c r="R188" s="200"/>
      <c r="S188" s="200"/>
    </row>
    <row r="189" spans="1:19" ht="36" hidden="1" x14ac:dyDescent="0.25">
      <c r="A189" s="736">
        <v>4240</v>
      </c>
      <c r="B189" s="52" t="s">
        <v>169</v>
      </c>
      <c r="C189" s="53">
        <f t="shared" si="185"/>
        <v>0</v>
      </c>
      <c r="D189" s="224"/>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c r="R189" s="200"/>
      <c r="S189" s="200"/>
    </row>
    <row r="190" spans="1:19" ht="24" hidden="1" x14ac:dyDescent="0.25">
      <c r="A190" s="112">
        <v>4250</v>
      </c>
      <c r="B190" s="57" t="s">
        <v>170</v>
      </c>
      <c r="C190" s="58">
        <f t="shared" si="185"/>
        <v>0</v>
      </c>
      <c r="D190" s="225"/>
      <c r="E190" s="446"/>
      <c r="F190" s="404">
        <f t="shared" si="239"/>
        <v>0</v>
      </c>
      <c r="G190" s="225"/>
      <c r="H190" s="257"/>
      <c r="I190" s="114">
        <f t="shared" si="240"/>
        <v>0</v>
      </c>
      <c r="J190" s="257"/>
      <c r="K190" s="60"/>
      <c r="L190" s="114">
        <f t="shared" si="241"/>
        <v>0</v>
      </c>
      <c r="M190" s="320"/>
      <c r="N190" s="60"/>
      <c r="O190" s="114">
        <f t="shared" si="242"/>
        <v>0</v>
      </c>
      <c r="P190" s="111"/>
      <c r="R190" s="200"/>
      <c r="S190" s="200"/>
    </row>
    <row r="191" spans="1:19"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c r="R191" s="200"/>
      <c r="S191" s="200"/>
    </row>
    <row r="192" spans="1:19"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c r="R192" s="200"/>
      <c r="S192" s="200"/>
    </row>
    <row r="193" spans="1:19" ht="36" hidden="1" x14ac:dyDescent="0.25">
      <c r="A193" s="38">
        <v>4311</v>
      </c>
      <c r="B193" s="57" t="s">
        <v>173</v>
      </c>
      <c r="C193" s="58">
        <f t="shared" si="185"/>
        <v>0</v>
      </c>
      <c r="D193" s="225"/>
      <c r="E193" s="446"/>
      <c r="F193" s="404">
        <f>D193+E193</f>
        <v>0</v>
      </c>
      <c r="G193" s="225"/>
      <c r="H193" s="257"/>
      <c r="I193" s="114">
        <f>G193+H193</f>
        <v>0</v>
      </c>
      <c r="J193" s="257"/>
      <c r="K193" s="60"/>
      <c r="L193" s="114">
        <f>J193+K193</f>
        <v>0</v>
      </c>
      <c r="M193" s="320"/>
      <c r="N193" s="60"/>
      <c r="O193" s="114">
        <f>M193+N193</f>
        <v>0</v>
      </c>
      <c r="P193" s="111"/>
      <c r="R193" s="200"/>
      <c r="S193" s="200"/>
    </row>
    <row r="194" spans="1:19" s="21" customFormat="1" ht="24" hidden="1" x14ac:dyDescent="0.25">
      <c r="A194" s="134"/>
      <c r="B194" s="17" t="s">
        <v>174</v>
      </c>
      <c r="C194" s="98">
        <f t="shared" si="185"/>
        <v>0</v>
      </c>
      <c r="D194" s="221">
        <f>SUM(D195,D230,D269)</f>
        <v>0</v>
      </c>
      <c r="E194" s="437">
        <f t="shared" ref="E194:F194" si="251">SUM(E195,E230,E269)</f>
        <v>0</v>
      </c>
      <c r="F194" s="438">
        <f t="shared" si="251"/>
        <v>0</v>
      </c>
      <c r="G194" s="221">
        <f>SUM(G195,G230,G269)</f>
        <v>0</v>
      </c>
      <c r="H194" s="254">
        <f t="shared" ref="H194:I194" si="252">SUM(H195,H230,H269)</f>
        <v>0</v>
      </c>
      <c r="I194" s="100">
        <f t="shared" si="252"/>
        <v>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86"/>
      <c r="R194" s="200"/>
      <c r="S194" s="200"/>
    </row>
    <row r="195" spans="1:19" hidden="1" x14ac:dyDescent="0.25">
      <c r="A195" s="101">
        <v>5000</v>
      </c>
      <c r="B195" s="101" t="s">
        <v>175</v>
      </c>
      <c r="C195" s="102">
        <f t="shared" si="185"/>
        <v>0</v>
      </c>
      <c r="D195" s="222">
        <f>D196+D204</f>
        <v>0</v>
      </c>
      <c r="E195" s="439">
        <f t="shared" ref="E195:F195" si="255">E196+E204</f>
        <v>0</v>
      </c>
      <c r="F195" s="440">
        <f t="shared" si="255"/>
        <v>0</v>
      </c>
      <c r="G195" s="222">
        <f>G196+G204</f>
        <v>0</v>
      </c>
      <c r="H195" s="255">
        <f t="shared" ref="H195:I195" si="256">H196+H204</f>
        <v>0</v>
      </c>
      <c r="I195" s="104">
        <f t="shared" si="256"/>
        <v>0</v>
      </c>
      <c r="J195" s="255">
        <f>J196+J204</f>
        <v>0</v>
      </c>
      <c r="K195" s="103">
        <f t="shared" ref="K195:L195" si="257">K196+K204</f>
        <v>0</v>
      </c>
      <c r="L195" s="104">
        <f t="shared" si="257"/>
        <v>0</v>
      </c>
      <c r="M195" s="102">
        <f>M196+M204</f>
        <v>0</v>
      </c>
      <c r="N195" s="103">
        <f t="shared" ref="N195:O195" si="258">N196+N204</f>
        <v>0</v>
      </c>
      <c r="O195" s="104">
        <f t="shared" si="258"/>
        <v>0</v>
      </c>
      <c r="P195" s="343"/>
      <c r="R195" s="200"/>
      <c r="S195" s="200"/>
    </row>
    <row r="196" spans="1:19"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c r="R196" s="200"/>
      <c r="S196" s="200"/>
    </row>
    <row r="197" spans="1:19" hidden="1" x14ac:dyDescent="0.25">
      <c r="A197" s="736">
        <v>5110</v>
      </c>
      <c r="B197" s="52" t="s">
        <v>177</v>
      </c>
      <c r="C197" s="53">
        <f t="shared" si="185"/>
        <v>0</v>
      </c>
      <c r="D197" s="224"/>
      <c r="E197" s="444"/>
      <c r="F197" s="445">
        <f>D197+E197</f>
        <v>0</v>
      </c>
      <c r="G197" s="224"/>
      <c r="H197" s="256"/>
      <c r="I197" s="119">
        <f>G197+H197</f>
        <v>0</v>
      </c>
      <c r="J197" s="256"/>
      <c r="K197" s="55"/>
      <c r="L197" s="119">
        <f>J197+K197</f>
        <v>0</v>
      </c>
      <c r="M197" s="319"/>
      <c r="N197" s="55"/>
      <c r="O197" s="119">
        <f>M197+N197</f>
        <v>0</v>
      </c>
      <c r="P197" s="110"/>
      <c r="R197" s="200"/>
      <c r="S197" s="200"/>
    </row>
    <row r="198" spans="1:19"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c r="R198" s="200"/>
      <c r="S198" s="200"/>
    </row>
    <row r="199" spans="1:19" hidden="1" x14ac:dyDescent="0.25">
      <c r="A199" s="38">
        <v>5121</v>
      </c>
      <c r="B199" s="57" t="s">
        <v>179</v>
      </c>
      <c r="C199" s="58">
        <f t="shared" si="185"/>
        <v>0</v>
      </c>
      <c r="D199" s="225"/>
      <c r="E199" s="446"/>
      <c r="F199" s="404">
        <f t="shared" ref="F199:F203" si="267">D199+E199</f>
        <v>0</v>
      </c>
      <c r="G199" s="225"/>
      <c r="H199" s="257"/>
      <c r="I199" s="114">
        <f t="shared" ref="I199:I203" si="268">G199+H199</f>
        <v>0</v>
      </c>
      <c r="J199" s="257"/>
      <c r="K199" s="60"/>
      <c r="L199" s="114">
        <f t="shared" ref="L199:L203" si="269">J199+K199</f>
        <v>0</v>
      </c>
      <c r="M199" s="320"/>
      <c r="N199" s="60"/>
      <c r="O199" s="114">
        <f t="shared" ref="O199:O203" si="270">M199+N199</f>
        <v>0</v>
      </c>
      <c r="P199" s="111"/>
      <c r="R199" s="200"/>
      <c r="S199" s="200"/>
    </row>
    <row r="200" spans="1:19" ht="24" hidden="1" x14ac:dyDescent="0.25">
      <c r="A200" s="38">
        <v>5129</v>
      </c>
      <c r="B200" s="57" t="s">
        <v>180</v>
      </c>
      <c r="C200" s="58">
        <f t="shared" si="185"/>
        <v>0</v>
      </c>
      <c r="D200" s="225"/>
      <c r="E200" s="446"/>
      <c r="F200" s="404">
        <f t="shared" si="267"/>
        <v>0</v>
      </c>
      <c r="G200" s="225"/>
      <c r="H200" s="257"/>
      <c r="I200" s="114">
        <f t="shared" si="268"/>
        <v>0</v>
      </c>
      <c r="J200" s="257"/>
      <c r="K200" s="60"/>
      <c r="L200" s="114">
        <f t="shared" si="269"/>
        <v>0</v>
      </c>
      <c r="M200" s="320"/>
      <c r="N200" s="60"/>
      <c r="O200" s="114">
        <f t="shared" si="270"/>
        <v>0</v>
      </c>
      <c r="P200" s="111"/>
      <c r="R200" s="200"/>
      <c r="S200" s="200"/>
    </row>
    <row r="201" spans="1:19" hidden="1" x14ac:dyDescent="0.25">
      <c r="A201" s="112">
        <v>5130</v>
      </c>
      <c r="B201" s="57" t="s">
        <v>181</v>
      </c>
      <c r="C201" s="58">
        <f t="shared" si="185"/>
        <v>0</v>
      </c>
      <c r="D201" s="225"/>
      <c r="E201" s="446"/>
      <c r="F201" s="404">
        <f t="shared" si="267"/>
        <v>0</v>
      </c>
      <c r="G201" s="225"/>
      <c r="H201" s="257"/>
      <c r="I201" s="114">
        <f t="shared" si="268"/>
        <v>0</v>
      </c>
      <c r="J201" s="257"/>
      <c r="K201" s="60"/>
      <c r="L201" s="114">
        <f t="shared" si="269"/>
        <v>0</v>
      </c>
      <c r="M201" s="320"/>
      <c r="N201" s="60"/>
      <c r="O201" s="114">
        <f t="shared" si="270"/>
        <v>0</v>
      </c>
      <c r="P201" s="111"/>
      <c r="R201" s="200"/>
      <c r="S201" s="200"/>
    </row>
    <row r="202" spans="1:19" hidden="1" x14ac:dyDescent="0.25">
      <c r="A202" s="112">
        <v>5140</v>
      </c>
      <c r="B202" s="57" t="s">
        <v>182</v>
      </c>
      <c r="C202" s="58">
        <f t="shared" si="185"/>
        <v>0</v>
      </c>
      <c r="D202" s="225"/>
      <c r="E202" s="446"/>
      <c r="F202" s="404">
        <f t="shared" si="267"/>
        <v>0</v>
      </c>
      <c r="G202" s="225"/>
      <c r="H202" s="257"/>
      <c r="I202" s="114">
        <f t="shared" si="268"/>
        <v>0</v>
      </c>
      <c r="J202" s="257"/>
      <c r="K202" s="60"/>
      <c r="L202" s="114">
        <f t="shared" si="269"/>
        <v>0</v>
      </c>
      <c r="M202" s="320"/>
      <c r="N202" s="60"/>
      <c r="O202" s="114">
        <f t="shared" si="270"/>
        <v>0</v>
      </c>
      <c r="P202" s="111"/>
      <c r="R202" s="200"/>
      <c r="S202" s="200"/>
    </row>
    <row r="203" spans="1:19" ht="24" hidden="1" x14ac:dyDescent="0.25">
      <c r="A203" s="112">
        <v>5170</v>
      </c>
      <c r="B203" s="57" t="s">
        <v>183</v>
      </c>
      <c r="C203" s="58">
        <f t="shared" si="185"/>
        <v>0</v>
      </c>
      <c r="D203" s="225"/>
      <c r="E203" s="446"/>
      <c r="F203" s="404">
        <f t="shared" si="267"/>
        <v>0</v>
      </c>
      <c r="G203" s="225"/>
      <c r="H203" s="257"/>
      <c r="I203" s="114">
        <f t="shared" si="268"/>
        <v>0</v>
      </c>
      <c r="J203" s="257"/>
      <c r="K203" s="60"/>
      <c r="L203" s="114">
        <f t="shared" si="269"/>
        <v>0</v>
      </c>
      <c r="M203" s="320"/>
      <c r="N203" s="60"/>
      <c r="O203" s="114">
        <f t="shared" si="270"/>
        <v>0</v>
      </c>
      <c r="P203" s="111"/>
      <c r="R203" s="200"/>
      <c r="S203" s="200"/>
    </row>
    <row r="204" spans="1:19" hidden="1" x14ac:dyDescent="0.25">
      <c r="A204" s="45">
        <v>5200</v>
      </c>
      <c r="B204" s="105" t="s">
        <v>184</v>
      </c>
      <c r="C204" s="46">
        <f t="shared" si="185"/>
        <v>0</v>
      </c>
      <c r="D204" s="223">
        <f>D205+D215+D216+D225+D226+D227+D229</f>
        <v>0</v>
      </c>
      <c r="E204" s="441">
        <f t="shared" ref="E204:F204" si="271">E205+E215+E216+E225+E226+E227+E229</f>
        <v>0</v>
      </c>
      <c r="F204" s="408">
        <f t="shared" si="271"/>
        <v>0</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122"/>
      <c r="R204" s="200"/>
      <c r="S204" s="200"/>
    </row>
    <row r="205" spans="1:19"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c r="R205" s="200"/>
      <c r="S205" s="200"/>
    </row>
    <row r="206" spans="1:19" hidden="1" x14ac:dyDescent="0.25">
      <c r="A206" s="33">
        <v>5211</v>
      </c>
      <c r="B206" s="52" t="s">
        <v>186</v>
      </c>
      <c r="C206" s="53">
        <f t="shared" si="185"/>
        <v>0</v>
      </c>
      <c r="D206" s="224"/>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c r="R206" s="200"/>
      <c r="S206" s="200"/>
    </row>
    <row r="207" spans="1:19" hidden="1" x14ac:dyDescent="0.25">
      <c r="A207" s="38">
        <v>5212</v>
      </c>
      <c r="B207" s="57" t="s">
        <v>187</v>
      </c>
      <c r="C207" s="58">
        <f t="shared" si="185"/>
        <v>0</v>
      </c>
      <c r="D207" s="225"/>
      <c r="E207" s="446"/>
      <c r="F207" s="404">
        <f t="shared" si="279"/>
        <v>0</v>
      </c>
      <c r="G207" s="225"/>
      <c r="H207" s="257"/>
      <c r="I207" s="114">
        <f t="shared" si="280"/>
        <v>0</v>
      </c>
      <c r="J207" s="257"/>
      <c r="K207" s="60"/>
      <c r="L207" s="114">
        <f t="shared" si="281"/>
        <v>0</v>
      </c>
      <c r="M207" s="320"/>
      <c r="N207" s="60"/>
      <c r="O207" s="114">
        <f t="shared" si="282"/>
        <v>0</v>
      </c>
      <c r="P207" s="111"/>
      <c r="R207" s="200"/>
      <c r="S207" s="200"/>
    </row>
    <row r="208" spans="1:19" hidden="1" x14ac:dyDescent="0.25">
      <c r="A208" s="38">
        <v>5213</v>
      </c>
      <c r="B208" s="57" t="s">
        <v>188</v>
      </c>
      <c r="C208" s="58">
        <f t="shared" si="185"/>
        <v>0</v>
      </c>
      <c r="D208" s="225"/>
      <c r="E208" s="446"/>
      <c r="F208" s="404">
        <f t="shared" si="279"/>
        <v>0</v>
      </c>
      <c r="G208" s="225"/>
      <c r="H208" s="257"/>
      <c r="I208" s="114">
        <f t="shared" si="280"/>
        <v>0</v>
      </c>
      <c r="J208" s="257"/>
      <c r="K208" s="60"/>
      <c r="L208" s="114">
        <f t="shared" si="281"/>
        <v>0</v>
      </c>
      <c r="M208" s="320"/>
      <c r="N208" s="60"/>
      <c r="O208" s="114">
        <f t="shared" si="282"/>
        <v>0</v>
      </c>
      <c r="P208" s="111"/>
      <c r="R208" s="200"/>
      <c r="S208" s="200"/>
    </row>
    <row r="209" spans="1:19" hidden="1" x14ac:dyDescent="0.25">
      <c r="A209" s="38">
        <v>5214</v>
      </c>
      <c r="B209" s="57" t="s">
        <v>189</v>
      </c>
      <c r="C209" s="58">
        <f t="shared" si="185"/>
        <v>0</v>
      </c>
      <c r="D209" s="225"/>
      <c r="E209" s="446"/>
      <c r="F209" s="404">
        <f t="shared" si="279"/>
        <v>0</v>
      </c>
      <c r="G209" s="225"/>
      <c r="H209" s="257"/>
      <c r="I209" s="114">
        <f t="shared" si="280"/>
        <v>0</v>
      </c>
      <c r="J209" s="257"/>
      <c r="K209" s="60"/>
      <c r="L209" s="114">
        <f t="shared" si="281"/>
        <v>0</v>
      </c>
      <c r="M209" s="320"/>
      <c r="N209" s="60"/>
      <c r="O209" s="114">
        <f t="shared" si="282"/>
        <v>0</v>
      </c>
      <c r="P209" s="111"/>
      <c r="R209" s="200"/>
      <c r="S209" s="200"/>
    </row>
    <row r="210" spans="1:19" hidden="1" x14ac:dyDescent="0.25">
      <c r="A210" s="38">
        <v>5215</v>
      </c>
      <c r="B210" s="57" t="s">
        <v>190</v>
      </c>
      <c r="C210" s="58">
        <f t="shared" si="185"/>
        <v>0</v>
      </c>
      <c r="D210" s="225"/>
      <c r="E210" s="446"/>
      <c r="F210" s="404">
        <f t="shared" si="279"/>
        <v>0</v>
      </c>
      <c r="G210" s="225"/>
      <c r="H210" s="257"/>
      <c r="I210" s="114">
        <f t="shared" si="280"/>
        <v>0</v>
      </c>
      <c r="J210" s="257"/>
      <c r="K210" s="60"/>
      <c r="L210" s="114">
        <f t="shared" si="281"/>
        <v>0</v>
      </c>
      <c r="M210" s="320"/>
      <c r="N210" s="60"/>
      <c r="O210" s="114">
        <f t="shared" si="282"/>
        <v>0</v>
      </c>
      <c r="P210" s="111"/>
      <c r="R210" s="200"/>
      <c r="S210" s="200"/>
    </row>
    <row r="211" spans="1:19" ht="14.25" hidden="1" customHeight="1" x14ac:dyDescent="0.25">
      <c r="A211" s="38">
        <v>5216</v>
      </c>
      <c r="B211" s="57" t="s">
        <v>191</v>
      </c>
      <c r="C211" s="58">
        <f t="shared" si="185"/>
        <v>0</v>
      </c>
      <c r="D211" s="225"/>
      <c r="E211" s="446"/>
      <c r="F211" s="404">
        <f t="shared" si="279"/>
        <v>0</v>
      </c>
      <c r="G211" s="225"/>
      <c r="H211" s="257"/>
      <c r="I211" s="114">
        <f t="shared" si="280"/>
        <v>0</v>
      </c>
      <c r="J211" s="257"/>
      <c r="K211" s="60"/>
      <c r="L211" s="114">
        <f t="shared" si="281"/>
        <v>0</v>
      </c>
      <c r="M211" s="320"/>
      <c r="N211" s="60"/>
      <c r="O211" s="114">
        <f t="shared" si="282"/>
        <v>0</v>
      </c>
      <c r="P211" s="111"/>
      <c r="R211" s="200"/>
      <c r="S211" s="200"/>
    </row>
    <row r="212" spans="1:19" hidden="1" x14ac:dyDescent="0.25">
      <c r="A212" s="38">
        <v>5217</v>
      </c>
      <c r="B212" s="57" t="s">
        <v>192</v>
      </c>
      <c r="C212" s="58">
        <f t="shared" si="185"/>
        <v>0</v>
      </c>
      <c r="D212" s="225"/>
      <c r="E212" s="446"/>
      <c r="F212" s="404">
        <f t="shared" si="279"/>
        <v>0</v>
      </c>
      <c r="G212" s="225"/>
      <c r="H212" s="257"/>
      <c r="I212" s="114">
        <f t="shared" si="280"/>
        <v>0</v>
      </c>
      <c r="J212" s="257"/>
      <c r="K212" s="60"/>
      <c r="L212" s="114">
        <f t="shared" si="281"/>
        <v>0</v>
      </c>
      <c r="M212" s="320"/>
      <c r="N212" s="60"/>
      <c r="O212" s="114">
        <f t="shared" si="282"/>
        <v>0</v>
      </c>
      <c r="P212" s="111"/>
      <c r="R212" s="200"/>
      <c r="S212" s="200"/>
    </row>
    <row r="213" spans="1:19" hidden="1" x14ac:dyDescent="0.25">
      <c r="A213" s="38">
        <v>5218</v>
      </c>
      <c r="B213" s="57" t="s">
        <v>193</v>
      </c>
      <c r="C213" s="58">
        <f t="shared" ref="C213:C276" si="283">F213+I213+L213+O213</f>
        <v>0</v>
      </c>
      <c r="D213" s="225"/>
      <c r="E213" s="446"/>
      <c r="F213" s="404">
        <f t="shared" si="279"/>
        <v>0</v>
      </c>
      <c r="G213" s="225"/>
      <c r="H213" s="257"/>
      <c r="I213" s="114">
        <f t="shared" si="280"/>
        <v>0</v>
      </c>
      <c r="J213" s="257"/>
      <c r="K213" s="60"/>
      <c r="L213" s="114">
        <f t="shared" si="281"/>
        <v>0</v>
      </c>
      <c r="M213" s="320"/>
      <c r="N213" s="60"/>
      <c r="O213" s="114">
        <f t="shared" si="282"/>
        <v>0</v>
      </c>
      <c r="P213" s="111"/>
      <c r="R213" s="200"/>
      <c r="S213" s="200"/>
    </row>
    <row r="214" spans="1:19" hidden="1" x14ac:dyDescent="0.25">
      <c r="A214" s="38">
        <v>5219</v>
      </c>
      <c r="B214" s="57" t="s">
        <v>194</v>
      </c>
      <c r="C214" s="58">
        <f t="shared" si="283"/>
        <v>0</v>
      </c>
      <c r="D214" s="225"/>
      <c r="E214" s="446"/>
      <c r="F214" s="404">
        <f t="shared" si="279"/>
        <v>0</v>
      </c>
      <c r="G214" s="225"/>
      <c r="H214" s="257"/>
      <c r="I214" s="114">
        <f t="shared" si="280"/>
        <v>0</v>
      </c>
      <c r="J214" s="257"/>
      <c r="K214" s="60"/>
      <c r="L214" s="114">
        <f t="shared" si="281"/>
        <v>0</v>
      </c>
      <c r="M214" s="320"/>
      <c r="N214" s="60"/>
      <c r="O214" s="114">
        <f t="shared" si="282"/>
        <v>0</v>
      </c>
      <c r="P214" s="111"/>
      <c r="R214" s="200"/>
      <c r="S214" s="200"/>
    </row>
    <row r="215" spans="1:19" ht="13.5" hidden="1" customHeight="1" x14ac:dyDescent="0.25">
      <c r="A215" s="112">
        <v>5220</v>
      </c>
      <c r="B215" s="57" t="s">
        <v>195</v>
      </c>
      <c r="C215" s="58">
        <f t="shared" si="283"/>
        <v>0</v>
      </c>
      <c r="D215" s="225"/>
      <c r="E215" s="446"/>
      <c r="F215" s="404">
        <f t="shared" si="279"/>
        <v>0</v>
      </c>
      <c r="G215" s="225"/>
      <c r="H215" s="257"/>
      <c r="I215" s="114">
        <f t="shared" si="280"/>
        <v>0</v>
      </c>
      <c r="J215" s="257"/>
      <c r="K215" s="60"/>
      <c r="L215" s="114">
        <f t="shared" si="281"/>
        <v>0</v>
      </c>
      <c r="M215" s="320"/>
      <c r="N215" s="60"/>
      <c r="O215" s="114">
        <f t="shared" si="282"/>
        <v>0</v>
      </c>
      <c r="P215" s="111"/>
      <c r="R215" s="200"/>
      <c r="S215" s="200"/>
    </row>
    <row r="216" spans="1:19" hidden="1" x14ac:dyDescent="0.25">
      <c r="A216" s="112">
        <v>5230</v>
      </c>
      <c r="B216" s="57" t="s">
        <v>196</v>
      </c>
      <c r="C216" s="58">
        <f t="shared" si="283"/>
        <v>0</v>
      </c>
      <c r="D216" s="226">
        <f>SUM(D217:D224)</f>
        <v>0</v>
      </c>
      <c r="E216" s="447">
        <f t="shared" ref="E216:F216" si="284">SUM(E217:E224)</f>
        <v>0</v>
      </c>
      <c r="F216" s="404">
        <f t="shared" si="284"/>
        <v>0</v>
      </c>
      <c r="G216" s="226">
        <f>SUM(G217:G224)</f>
        <v>0</v>
      </c>
      <c r="H216" s="120">
        <f t="shared" ref="H216:I216" si="285">SUM(H217:H224)</f>
        <v>0</v>
      </c>
      <c r="I216" s="114">
        <f t="shared" si="285"/>
        <v>0</v>
      </c>
      <c r="J216" s="120">
        <f>SUM(J217:J224)</f>
        <v>0</v>
      </c>
      <c r="K216" s="113">
        <f t="shared" ref="K216:L216" si="286">SUM(K217:K224)</f>
        <v>0</v>
      </c>
      <c r="L216" s="114">
        <f t="shared" si="286"/>
        <v>0</v>
      </c>
      <c r="M216" s="58">
        <f>SUM(M217:M224)</f>
        <v>0</v>
      </c>
      <c r="N216" s="113">
        <f t="shared" ref="N216:O216" si="287">SUM(N217:N224)</f>
        <v>0</v>
      </c>
      <c r="O216" s="114">
        <f t="shared" si="287"/>
        <v>0</v>
      </c>
      <c r="P216" s="111"/>
      <c r="R216" s="200"/>
      <c r="S216" s="200"/>
    </row>
    <row r="217" spans="1:19" hidden="1" x14ac:dyDescent="0.25">
      <c r="A217" s="38">
        <v>5231</v>
      </c>
      <c r="B217" s="57" t="s">
        <v>197</v>
      </c>
      <c r="C217" s="58">
        <f t="shared" si="283"/>
        <v>0</v>
      </c>
      <c r="D217" s="225"/>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c r="R217" s="200"/>
      <c r="S217" s="200"/>
    </row>
    <row r="218" spans="1:19" hidden="1" x14ac:dyDescent="0.25">
      <c r="A218" s="38">
        <v>5232</v>
      </c>
      <c r="B218" s="57" t="s">
        <v>198</v>
      </c>
      <c r="C218" s="58">
        <f t="shared" si="283"/>
        <v>0</v>
      </c>
      <c r="D218" s="225"/>
      <c r="E218" s="446"/>
      <c r="F218" s="404">
        <f t="shared" si="288"/>
        <v>0</v>
      </c>
      <c r="G218" s="225"/>
      <c r="H218" s="257"/>
      <c r="I218" s="114">
        <f t="shared" si="289"/>
        <v>0</v>
      </c>
      <c r="J218" s="257"/>
      <c r="K218" s="60"/>
      <c r="L218" s="114">
        <f t="shared" si="290"/>
        <v>0</v>
      </c>
      <c r="M218" s="320"/>
      <c r="N218" s="60"/>
      <c r="O218" s="114">
        <f t="shared" si="291"/>
        <v>0</v>
      </c>
      <c r="P218" s="111"/>
      <c r="R218" s="200"/>
      <c r="S218" s="200"/>
    </row>
    <row r="219" spans="1:19" hidden="1" x14ac:dyDescent="0.25">
      <c r="A219" s="38">
        <v>5233</v>
      </c>
      <c r="B219" s="57" t="s">
        <v>199</v>
      </c>
      <c r="C219" s="58">
        <f t="shared" si="283"/>
        <v>0</v>
      </c>
      <c r="D219" s="225"/>
      <c r="E219" s="446"/>
      <c r="F219" s="404">
        <f t="shared" si="288"/>
        <v>0</v>
      </c>
      <c r="G219" s="225"/>
      <c r="H219" s="257"/>
      <c r="I219" s="114">
        <f t="shared" si="289"/>
        <v>0</v>
      </c>
      <c r="J219" s="257"/>
      <c r="K219" s="60"/>
      <c r="L219" s="114">
        <f t="shared" si="290"/>
        <v>0</v>
      </c>
      <c r="M219" s="320"/>
      <c r="N219" s="60"/>
      <c r="O219" s="114">
        <f t="shared" si="291"/>
        <v>0</v>
      </c>
      <c r="P219" s="111"/>
      <c r="R219" s="200"/>
      <c r="S219" s="200"/>
    </row>
    <row r="220" spans="1:19" ht="24" hidden="1" x14ac:dyDescent="0.25">
      <c r="A220" s="38">
        <v>5234</v>
      </c>
      <c r="B220" s="57" t="s">
        <v>200</v>
      </c>
      <c r="C220" s="58">
        <f t="shared" si="283"/>
        <v>0</v>
      </c>
      <c r="D220" s="225"/>
      <c r="E220" s="446"/>
      <c r="F220" s="404">
        <f t="shared" si="288"/>
        <v>0</v>
      </c>
      <c r="G220" s="225"/>
      <c r="H220" s="257"/>
      <c r="I220" s="114">
        <f t="shared" si="289"/>
        <v>0</v>
      </c>
      <c r="J220" s="257"/>
      <c r="K220" s="60"/>
      <c r="L220" s="114">
        <f t="shared" si="290"/>
        <v>0</v>
      </c>
      <c r="M220" s="320"/>
      <c r="N220" s="60"/>
      <c r="O220" s="114">
        <f t="shared" si="291"/>
        <v>0</v>
      </c>
      <c r="P220" s="111"/>
      <c r="R220" s="200"/>
      <c r="S220" s="200"/>
    </row>
    <row r="221" spans="1:19" ht="14.25" hidden="1" customHeight="1" x14ac:dyDescent="0.25">
      <c r="A221" s="38">
        <v>5236</v>
      </c>
      <c r="B221" s="57" t="s">
        <v>201</v>
      </c>
      <c r="C221" s="58">
        <f t="shared" si="283"/>
        <v>0</v>
      </c>
      <c r="D221" s="225"/>
      <c r="E221" s="446"/>
      <c r="F221" s="404">
        <f t="shared" si="288"/>
        <v>0</v>
      </c>
      <c r="G221" s="225"/>
      <c r="H221" s="257"/>
      <c r="I221" s="114">
        <f t="shared" si="289"/>
        <v>0</v>
      </c>
      <c r="J221" s="257"/>
      <c r="K221" s="60"/>
      <c r="L221" s="114">
        <f t="shared" si="290"/>
        <v>0</v>
      </c>
      <c r="M221" s="320"/>
      <c r="N221" s="60"/>
      <c r="O221" s="114">
        <f t="shared" si="291"/>
        <v>0</v>
      </c>
      <c r="P221" s="111"/>
      <c r="R221" s="200"/>
      <c r="S221" s="200"/>
    </row>
    <row r="222" spans="1:19" ht="14.25" hidden="1" customHeight="1" x14ac:dyDescent="0.25">
      <c r="A222" s="38">
        <v>5237</v>
      </c>
      <c r="B222" s="57" t="s">
        <v>202</v>
      </c>
      <c r="C222" s="58">
        <f t="shared" si="283"/>
        <v>0</v>
      </c>
      <c r="D222" s="225"/>
      <c r="E222" s="446"/>
      <c r="F222" s="404">
        <f t="shared" si="288"/>
        <v>0</v>
      </c>
      <c r="G222" s="225"/>
      <c r="H222" s="257"/>
      <c r="I222" s="114">
        <f t="shared" si="289"/>
        <v>0</v>
      </c>
      <c r="J222" s="257"/>
      <c r="K222" s="60"/>
      <c r="L222" s="114">
        <f t="shared" si="290"/>
        <v>0</v>
      </c>
      <c r="M222" s="320"/>
      <c r="N222" s="60"/>
      <c r="O222" s="114">
        <f t="shared" si="291"/>
        <v>0</v>
      </c>
      <c r="P222" s="111"/>
      <c r="R222" s="200"/>
      <c r="S222" s="200"/>
    </row>
    <row r="223" spans="1:19" ht="24" hidden="1" x14ac:dyDescent="0.25">
      <c r="A223" s="38">
        <v>5238</v>
      </c>
      <c r="B223" s="57" t="s">
        <v>203</v>
      </c>
      <c r="C223" s="58">
        <f t="shared" si="283"/>
        <v>0</v>
      </c>
      <c r="D223" s="225"/>
      <c r="E223" s="446"/>
      <c r="F223" s="404">
        <f t="shared" si="288"/>
        <v>0</v>
      </c>
      <c r="G223" s="225"/>
      <c r="H223" s="257"/>
      <c r="I223" s="114">
        <f t="shared" si="289"/>
        <v>0</v>
      </c>
      <c r="J223" s="257"/>
      <c r="K223" s="60"/>
      <c r="L223" s="114">
        <f t="shared" si="290"/>
        <v>0</v>
      </c>
      <c r="M223" s="320"/>
      <c r="N223" s="60"/>
      <c r="O223" s="114">
        <f t="shared" si="291"/>
        <v>0</v>
      </c>
      <c r="P223" s="111"/>
      <c r="R223" s="200"/>
      <c r="S223" s="200"/>
    </row>
    <row r="224" spans="1:19" ht="24" hidden="1" x14ac:dyDescent="0.25">
      <c r="A224" s="38">
        <v>5239</v>
      </c>
      <c r="B224" s="57" t="s">
        <v>204</v>
      </c>
      <c r="C224" s="58">
        <f t="shared" si="283"/>
        <v>0</v>
      </c>
      <c r="D224" s="225">
        <v>0</v>
      </c>
      <c r="E224" s="446"/>
      <c r="F224" s="404">
        <f t="shared" si="288"/>
        <v>0</v>
      </c>
      <c r="G224" s="225"/>
      <c r="H224" s="257"/>
      <c r="I224" s="114">
        <f t="shared" si="289"/>
        <v>0</v>
      </c>
      <c r="J224" s="257"/>
      <c r="K224" s="60"/>
      <c r="L224" s="114">
        <f t="shared" si="290"/>
        <v>0</v>
      </c>
      <c r="M224" s="320"/>
      <c r="N224" s="60"/>
      <c r="O224" s="114">
        <f t="shared" si="291"/>
        <v>0</v>
      </c>
      <c r="P224" s="949"/>
      <c r="R224" s="200"/>
      <c r="S224" s="200"/>
    </row>
    <row r="225" spans="1:19" ht="24" hidden="1" x14ac:dyDescent="0.25">
      <c r="A225" s="112">
        <v>5240</v>
      </c>
      <c r="B225" s="57" t="s">
        <v>205</v>
      </c>
      <c r="C225" s="58">
        <f t="shared" si="283"/>
        <v>0</v>
      </c>
      <c r="D225" s="225"/>
      <c r="E225" s="446"/>
      <c r="F225" s="404">
        <f t="shared" si="288"/>
        <v>0</v>
      </c>
      <c r="G225" s="225"/>
      <c r="H225" s="257"/>
      <c r="I225" s="114">
        <f t="shared" si="289"/>
        <v>0</v>
      </c>
      <c r="J225" s="257"/>
      <c r="K225" s="60"/>
      <c r="L225" s="114">
        <f t="shared" si="290"/>
        <v>0</v>
      </c>
      <c r="M225" s="320"/>
      <c r="N225" s="60"/>
      <c r="O225" s="114">
        <f t="shared" si="291"/>
        <v>0</v>
      </c>
      <c r="P225" s="111"/>
      <c r="R225" s="200"/>
      <c r="S225" s="200"/>
    </row>
    <row r="226" spans="1:19" hidden="1" x14ac:dyDescent="0.25">
      <c r="A226" s="112">
        <v>5250</v>
      </c>
      <c r="B226" s="57" t="s">
        <v>206</v>
      </c>
      <c r="C226" s="58">
        <f t="shared" si="283"/>
        <v>0</v>
      </c>
      <c r="D226" s="225"/>
      <c r="E226" s="446"/>
      <c r="F226" s="404">
        <f t="shared" si="288"/>
        <v>0</v>
      </c>
      <c r="G226" s="225"/>
      <c r="H226" s="257"/>
      <c r="I226" s="114">
        <f t="shared" si="289"/>
        <v>0</v>
      </c>
      <c r="J226" s="257"/>
      <c r="K226" s="60"/>
      <c r="L226" s="114">
        <f t="shared" si="290"/>
        <v>0</v>
      </c>
      <c r="M226" s="320"/>
      <c r="N226" s="60"/>
      <c r="O226" s="114">
        <f t="shared" si="291"/>
        <v>0</v>
      </c>
      <c r="P226" s="111"/>
      <c r="R226" s="200"/>
      <c r="S226" s="200"/>
    </row>
    <row r="227" spans="1:19"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c r="R227" s="200"/>
      <c r="S227" s="200"/>
    </row>
    <row r="228" spans="1:19" ht="24" hidden="1" x14ac:dyDescent="0.25">
      <c r="A228" s="38">
        <v>5269</v>
      </c>
      <c r="B228" s="57" t="s">
        <v>208</v>
      </c>
      <c r="C228" s="58">
        <f t="shared" si="283"/>
        <v>0</v>
      </c>
      <c r="D228" s="225"/>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c r="R228" s="200"/>
      <c r="S228" s="200"/>
    </row>
    <row r="229" spans="1:19" ht="24" hidden="1" x14ac:dyDescent="0.25">
      <c r="A229" s="107">
        <v>5270</v>
      </c>
      <c r="B229" s="78" t="s">
        <v>209</v>
      </c>
      <c r="C229" s="84">
        <f t="shared" si="283"/>
        <v>0</v>
      </c>
      <c r="D229" s="227"/>
      <c r="E229" s="448"/>
      <c r="F229" s="443">
        <f t="shared" si="296"/>
        <v>0</v>
      </c>
      <c r="G229" s="227"/>
      <c r="H229" s="258"/>
      <c r="I229" s="109">
        <f t="shared" si="297"/>
        <v>0</v>
      </c>
      <c r="J229" s="258"/>
      <c r="K229" s="115"/>
      <c r="L229" s="109">
        <f t="shared" si="298"/>
        <v>0</v>
      </c>
      <c r="M229" s="321"/>
      <c r="N229" s="115"/>
      <c r="O229" s="109">
        <f t="shared" si="299"/>
        <v>0</v>
      </c>
      <c r="P229" s="116"/>
      <c r="R229" s="200"/>
      <c r="S229" s="200"/>
    </row>
    <row r="230" spans="1:19"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c r="R230" s="200"/>
      <c r="S230" s="200"/>
    </row>
    <row r="231" spans="1:19"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c r="R231" s="200"/>
      <c r="S231" s="200"/>
    </row>
    <row r="232" spans="1:19" ht="24" hidden="1" x14ac:dyDescent="0.25">
      <c r="A232" s="736">
        <v>6220</v>
      </c>
      <c r="B232" s="52" t="s">
        <v>212</v>
      </c>
      <c r="C232" s="53">
        <f t="shared" si="283"/>
        <v>0</v>
      </c>
      <c r="D232" s="224"/>
      <c r="E232" s="444"/>
      <c r="F232" s="445">
        <f>D232+E232</f>
        <v>0</v>
      </c>
      <c r="G232" s="224"/>
      <c r="H232" s="256"/>
      <c r="I232" s="119">
        <f>G232+H232</f>
        <v>0</v>
      </c>
      <c r="J232" s="256"/>
      <c r="K232" s="55"/>
      <c r="L232" s="119">
        <f>J232+K232</f>
        <v>0</v>
      </c>
      <c r="M232" s="319"/>
      <c r="N232" s="55"/>
      <c r="O232" s="119">
        <f>M232+N232</f>
        <v>0</v>
      </c>
      <c r="P232" s="110"/>
      <c r="R232" s="200"/>
      <c r="S232" s="200"/>
    </row>
    <row r="233" spans="1:19"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c r="R233" s="200"/>
      <c r="S233" s="200"/>
    </row>
    <row r="234" spans="1:19" ht="24" hidden="1" x14ac:dyDescent="0.25">
      <c r="A234" s="38">
        <v>6239</v>
      </c>
      <c r="B234" s="52" t="s">
        <v>214</v>
      </c>
      <c r="C234" s="58">
        <f t="shared" si="283"/>
        <v>0</v>
      </c>
      <c r="D234" s="224"/>
      <c r="E234" s="444"/>
      <c r="F234" s="445">
        <f>D234+E234</f>
        <v>0</v>
      </c>
      <c r="G234" s="224"/>
      <c r="H234" s="256"/>
      <c r="I234" s="119">
        <f>G234+H234</f>
        <v>0</v>
      </c>
      <c r="J234" s="256"/>
      <c r="K234" s="55"/>
      <c r="L234" s="119">
        <f>J234+K234</f>
        <v>0</v>
      </c>
      <c r="M234" s="319"/>
      <c r="N234" s="55"/>
      <c r="O234" s="119">
        <f>M234+N234</f>
        <v>0</v>
      </c>
      <c r="P234" s="110"/>
      <c r="R234" s="200"/>
      <c r="S234" s="200"/>
    </row>
    <row r="235" spans="1:19"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c r="R235" s="200"/>
      <c r="S235" s="200"/>
    </row>
    <row r="236" spans="1:19" hidden="1" x14ac:dyDescent="0.25">
      <c r="A236" s="38">
        <v>6241</v>
      </c>
      <c r="B236" s="57" t="s">
        <v>216</v>
      </c>
      <c r="C236" s="58">
        <f t="shared" si="283"/>
        <v>0</v>
      </c>
      <c r="D236" s="225"/>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c r="R236" s="200"/>
      <c r="S236" s="200"/>
    </row>
    <row r="237" spans="1:19" hidden="1" x14ac:dyDescent="0.25">
      <c r="A237" s="38">
        <v>6242</v>
      </c>
      <c r="B237" s="57" t="s">
        <v>217</v>
      </c>
      <c r="C237" s="58">
        <f t="shared" si="283"/>
        <v>0</v>
      </c>
      <c r="D237" s="225"/>
      <c r="E237" s="446"/>
      <c r="F237" s="404">
        <f t="shared" si="313"/>
        <v>0</v>
      </c>
      <c r="G237" s="225"/>
      <c r="H237" s="257"/>
      <c r="I237" s="114">
        <f t="shared" si="314"/>
        <v>0</v>
      </c>
      <c r="J237" s="257"/>
      <c r="K237" s="60"/>
      <c r="L237" s="114">
        <f t="shared" si="315"/>
        <v>0</v>
      </c>
      <c r="M237" s="320"/>
      <c r="N237" s="60"/>
      <c r="O237" s="114">
        <f t="shared" si="316"/>
        <v>0</v>
      </c>
      <c r="P237" s="111"/>
      <c r="R237" s="200"/>
      <c r="S237" s="200"/>
    </row>
    <row r="238" spans="1:19"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c r="R238" s="200"/>
      <c r="S238" s="200"/>
    </row>
    <row r="239" spans="1:19" ht="14.25" hidden="1" customHeight="1" x14ac:dyDescent="0.25">
      <c r="A239" s="38">
        <v>6252</v>
      </c>
      <c r="B239" s="57" t="s">
        <v>219</v>
      </c>
      <c r="C239" s="58">
        <f t="shared" si="283"/>
        <v>0</v>
      </c>
      <c r="D239" s="225"/>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c r="R239" s="200"/>
      <c r="S239" s="200"/>
    </row>
    <row r="240" spans="1:19" ht="14.25" hidden="1" customHeight="1" x14ac:dyDescent="0.25">
      <c r="A240" s="38">
        <v>6253</v>
      </c>
      <c r="B240" s="57" t="s">
        <v>220</v>
      </c>
      <c r="C240" s="58">
        <f t="shared" si="283"/>
        <v>0</v>
      </c>
      <c r="D240" s="225"/>
      <c r="E240" s="446"/>
      <c r="F240" s="404">
        <f t="shared" si="321"/>
        <v>0</v>
      </c>
      <c r="G240" s="225"/>
      <c r="H240" s="257"/>
      <c r="I240" s="114">
        <f t="shared" si="322"/>
        <v>0</v>
      </c>
      <c r="J240" s="257"/>
      <c r="K240" s="60"/>
      <c r="L240" s="114">
        <f t="shared" si="323"/>
        <v>0</v>
      </c>
      <c r="M240" s="320"/>
      <c r="N240" s="60"/>
      <c r="O240" s="114">
        <f t="shared" si="324"/>
        <v>0</v>
      </c>
      <c r="P240" s="111"/>
      <c r="R240" s="200"/>
      <c r="S240" s="200"/>
    </row>
    <row r="241" spans="1:19" ht="24" hidden="1" x14ac:dyDescent="0.25">
      <c r="A241" s="38">
        <v>6254</v>
      </c>
      <c r="B241" s="57" t="s">
        <v>221</v>
      </c>
      <c r="C241" s="58">
        <f t="shared" si="283"/>
        <v>0</v>
      </c>
      <c r="D241" s="225"/>
      <c r="E241" s="446"/>
      <c r="F241" s="404">
        <f t="shared" si="321"/>
        <v>0</v>
      </c>
      <c r="G241" s="225"/>
      <c r="H241" s="257"/>
      <c r="I241" s="114">
        <f t="shared" si="322"/>
        <v>0</v>
      </c>
      <c r="J241" s="257"/>
      <c r="K241" s="60"/>
      <c r="L241" s="114">
        <f t="shared" si="323"/>
        <v>0</v>
      </c>
      <c r="M241" s="320"/>
      <c r="N241" s="60"/>
      <c r="O241" s="114">
        <f t="shared" si="324"/>
        <v>0</v>
      </c>
      <c r="P241" s="111"/>
      <c r="R241" s="200"/>
      <c r="S241" s="200"/>
    </row>
    <row r="242" spans="1:19" ht="24" hidden="1" x14ac:dyDescent="0.25">
      <c r="A242" s="38">
        <v>6255</v>
      </c>
      <c r="B242" s="57" t="s">
        <v>222</v>
      </c>
      <c r="C242" s="58">
        <f t="shared" si="283"/>
        <v>0</v>
      </c>
      <c r="D242" s="225"/>
      <c r="E242" s="446"/>
      <c r="F242" s="404">
        <f t="shared" si="321"/>
        <v>0</v>
      </c>
      <c r="G242" s="225"/>
      <c r="H242" s="257"/>
      <c r="I242" s="114">
        <f t="shared" si="322"/>
        <v>0</v>
      </c>
      <c r="J242" s="257"/>
      <c r="K242" s="60"/>
      <c r="L242" s="114">
        <f t="shared" si="323"/>
        <v>0</v>
      </c>
      <c r="M242" s="320"/>
      <c r="N242" s="60"/>
      <c r="O242" s="114">
        <f t="shared" si="324"/>
        <v>0</v>
      </c>
      <c r="P242" s="111"/>
      <c r="R242" s="200"/>
      <c r="S242" s="200"/>
    </row>
    <row r="243" spans="1:19" hidden="1" x14ac:dyDescent="0.25">
      <c r="A243" s="38">
        <v>6259</v>
      </c>
      <c r="B243" s="57" t="s">
        <v>223</v>
      </c>
      <c r="C243" s="58">
        <f t="shared" si="283"/>
        <v>0</v>
      </c>
      <c r="D243" s="225"/>
      <c r="E243" s="446"/>
      <c r="F243" s="404">
        <f t="shared" si="321"/>
        <v>0</v>
      </c>
      <c r="G243" s="225"/>
      <c r="H243" s="257"/>
      <c r="I243" s="114">
        <f t="shared" si="322"/>
        <v>0</v>
      </c>
      <c r="J243" s="257"/>
      <c r="K243" s="60"/>
      <c r="L243" s="114">
        <f t="shared" si="323"/>
        <v>0</v>
      </c>
      <c r="M243" s="320"/>
      <c r="N243" s="60"/>
      <c r="O243" s="114">
        <f t="shared" si="324"/>
        <v>0</v>
      </c>
      <c r="P243" s="111"/>
      <c r="R243" s="200"/>
      <c r="S243" s="200"/>
    </row>
    <row r="244" spans="1:19" ht="24" hidden="1" x14ac:dyDescent="0.25">
      <c r="A244" s="112">
        <v>6260</v>
      </c>
      <c r="B244" s="57" t="s">
        <v>224</v>
      </c>
      <c r="C244" s="58">
        <f t="shared" si="283"/>
        <v>0</v>
      </c>
      <c r="D244" s="225"/>
      <c r="E244" s="446"/>
      <c r="F244" s="404">
        <f t="shared" si="321"/>
        <v>0</v>
      </c>
      <c r="G244" s="225"/>
      <c r="H244" s="257"/>
      <c r="I244" s="114">
        <f t="shared" si="322"/>
        <v>0</v>
      </c>
      <c r="J244" s="257"/>
      <c r="K244" s="60"/>
      <c r="L244" s="114">
        <f t="shared" si="323"/>
        <v>0</v>
      </c>
      <c r="M244" s="320"/>
      <c r="N244" s="60"/>
      <c r="O244" s="114">
        <f t="shared" si="324"/>
        <v>0</v>
      </c>
      <c r="P244" s="111"/>
      <c r="R244" s="200"/>
      <c r="S244" s="200"/>
    </row>
    <row r="245" spans="1:19" hidden="1" x14ac:dyDescent="0.25">
      <c r="A245" s="112">
        <v>6270</v>
      </c>
      <c r="B245" s="57" t="s">
        <v>225</v>
      </c>
      <c r="C245" s="58">
        <f t="shared" si="283"/>
        <v>0</v>
      </c>
      <c r="D245" s="225"/>
      <c r="E245" s="446"/>
      <c r="F245" s="404">
        <f t="shared" si="321"/>
        <v>0</v>
      </c>
      <c r="G245" s="225"/>
      <c r="H245" s="257"/>
      <c r="I245" s="114">
        <f t="shared" si="322"/>
        <v>0</v>
      </c>
      <c r="J245" s="257"/>
      <c r="K245" s="60"/>
      <c r="L245" s="114">
        <f t="shared" si="323"/>
        <v>0</v>
      </c>
      <c r="M245" s="320"/>
      <c r="N245" s="60"/>
      <c r="O245" s="114">
        <f t="shared" si="324"/>
        <v>0</v>
      </c>
      <c r="P245" s="111"/>
      <c r="R245" s="200"/>
      <c r="S245" s="200"/>
    </row>
    <row r="246" spans="1:19"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c r="R246" s="200"/>
      <c r="S246" s="200"/>
    </row>
    <row r="247" spans="1:19" hidden="1" x14ac:dyDescent="0.25">
      <c r="A247" s="38">
        <v>6291</v>
      </c>
      <c r="B247" s="57" t="s">
        <v>227</v>
      </c>
      <c r="C247" s="58">
        <f t="shared" si="283"/>
        <v>0</v>
      </c>
      <c r="D247" s="225"/>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c r="R247" s="200"/>
      <c r="S247" s="200"/>
    </row>
    <row r="248" spans="1:19" hidden="1" x14ac:dyDescent="0.25">
      <c r="A248" s="38">
        <v>6292</v>
      </c>
      <c r="B248" s="57" t="s">
        <v>228</v>
      </c>
      <c r="C248" s="58">
        <f t="shared" si="283"/>
        <v>0</v>
      </c>
      <c r="D248" s="225"/>
      <c r="E248" s="446"/>
      <c r="F248" s="404">
        <f t="shared" si="326"/>
        <v>0</v>
      </c>
      <c r="G248" s="225"/>
      <c r="H248" s="257"/>
      <c r="I248" s="114">
        <f t="shared" si="327"/>
        <v>0</v>
      </c>
      <c r="J248" s="257"/>
      <c r="K248" s="60"/>
      <c r="L248" s="114">
        <f t="shared" si="328"/>
        <v>0</v>
      </c>
      <c r="M248" s="320"/>
      <c r="N248" s="60"/>
      <c r="O248" s="114">
        <f t="shared" si="329"/>
        <v>0</v>
      </c>
      <c r="P248" s="111"/>
      <c r="R248" s="200"/>
      <c r="S248" s="200"/>
    </row>
    <row r="249" spans="1:19" ht="72" hidden="1" x14ac:dyDescent="0.25">
      <c r="A249" s="38">
        <v>6296</v>
      </c>
      <c r="B249" s="57" t="s">
        <v>229</v>
      </c>
      <c r="C249" s="58">
        <f t="shared" si="283"/>
        <v>0</v>
      </c>
      <c r="D249" s="225"/>
      <c r="E249" s="446"/>
      <c r="F249" s="404">
        <f t="shared" si="326"/>
        <v>0</v>
      </c>
      <c r="G249" s="225"/>
      <c r="H249" s="257"/>
      <c r="I249" s="114">
        <f t="shared" si="327"/>
        <v>0</v>
      </c>
      <c r="J249" s="257"/>
      <c r="K249" s="60"/>
      <c r="L249" s="114">
        <f t="shared" si="328"/>
        <v>0</v>
      </c>
      <c r="M249" s="320"/>
      <c r="N249" s="60"/>
      <c r="O249" s="114">
        <f t="shared" si="329"/>
        <v>0</v>
      </c>
      <c r="P249" s="111"/>
      <c r="R249" s="200"/>
      <c r="S249" s="200"/>
    </row>
    <row r="250" spans="1:19" ht="39.75" hidden="1" customHeight="1" x14ac:dyDescent="0.25">
      <c r="A250" s="38">
        <v>6299</v>
      </c>
      <c r="B250" s="57" t="s">
        <v>230</v>
      </c>
      <c r="C250" s="58">
        <f t="shared" si="283"/>
        <v>0</v>
      </c>
      <c r="D250" s="225"/>
      <c r="E250" s="446"/>
      <c r="F250" s="404">
        <f t="shared" si="326"/>
        <v>0</v>
      </c>
      <c r="G250" s="225"/>
      <c r="H250" s="257"/>
      <c r="I250" s="114">
        <f t="shared" si="327"/>
        <v>0</v>
      </c>
      <c r="J250" s="257"/>
      <c r="K250" s="60"/>
      <c r="L250" s="114">
        <f t="shared" si="328"/>
        <v>0</v>
      </c>
      <c r="M250" s="320"/>
      <c r="N250" s="60"/>
      <c r="O250" s="114">
        <f t="shared" si="329"/>
        <v>0</v>
      </c>
      <c r="P250" s="111"/>
      <c r="R250" s="200"/>
      <c r="S250" s="200"/>
    </row>
    <row r="251" spans="1:19"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c r="R251" s="200"/>
      <c r="S251" s="200"/>
    </row>
    <row r="252" spans="1:19"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c r="R252" s="200"/>
      <c r="S252" s="200"/>
    </row>
    <row r="253" spans="1:19" hidden="1" x14ac:dyDescent="0.25">
      <c r="A253" s="38">
        <v>6322</v>
      </c>
      <c r="B253" s="57" t="s">
        <v>232</v>
      </c>
      <c r="C253" s="58">
        <f t="shared" si="283"/>
        <v>0</v>
      </c>
      <c r="D253" s="225"/>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c r="R253" s="200"/>
      <c r="S253" s="200"/>
    </row>
    <row r="254" spans="1:19" ht="24" hidden="1" x14ac:dyDescent="0.25">
      <c r="A254" s="38">
        <v>6323</v>
      </c>
      <c r="B254" s="57" t="s">
        <v>233</v>
      </c>
      <c r="C254" s="58">
        <f t="shared" si="283"/>
        <v>0</v>
      </c>
      <c r="D254" s="225"/>
      <c r="E254" s="446"/>
      <c r="F254" s="404">
        <f t="shared" si="332"/>
        <v>0</v>
      </c>
      <c r="G254" s="225"/>
      <c r="H254" s="257"/>
      <c r="I254" s="114">
        <f t="shared" si="333"/>
        <v>0</v>
      </c>
      <c r="J254" s="257"/>
      <c r="K254" s="60"/>
      <c r="L254" s="114">
        <f t="shared" si="334"/>
        <v>0</v>
      </c>
      <c r="M254" s="320"/>
      <c r="N254" s="60"/>
      <c r="O254" s="114">
        <f t="shared" si="335"/>
        <v>0</v>
      </c>
      <c r="P254" s="111"/>
      <c r="R254" s="200"/>
      <c r="S254" s="200"/>
    </row>
    <row r="255" spans="1:19" ht="24" hidden="1" x14ac:dyDescent="0.25">
      <c r="A255" s="38">
        <v>6324</v>
      </c>
      <c r="B255" s="57" t="s">
        <v>287</v>
      </c>
      <c r="C255" s="58">
        <f t="shared" si="283"/>
        <v>0</v>
      </c>
      <c r="D255" s="225"/>
      <c r="E255" s="446"/>
      <c r="F255" s="404">
        <f t="shared" si="332"/>
        <v>0</v>
      </c>
      <c r="G255" s="225"/>
      <c r="H255" s="257"/>
      <c r="I255" s="114">
        <f t="shared" si="333"/>
        <v>0</v>
      </c>
      <c r="J255" s="257"/>
      <c r="K255" s="60"/>
      <c r="L255" s="114">
        <f t="shared" si="334"/>
        <v>0</v>
      </c>
      <c r="M255" s="320"/>
      <c r="N255" s="60"/>
      <c r="O255" s="114">
        <f t="shared" si="335"/>
        <v>0</v>
      </c>
      <c r="P255" s="111"/>
      <c r="R255" s="200"/>
      <c r="S255" s="200"/>
    </row>
    <row r="256" spans="1:19" hidden="1" x14ac:dyDescent="0.25">
      <c r="A256" s="33">
        <v>6329</v>
      </c>
      <c r="B256" s="52" t="s">
        <v>288</v>
      </c>
      <c r="C256" s="53">
        <f t="shared" si="283"/>
        <v>0</v>
      </c>
      <c r="D256" s="224"/>
      <c r="E256" s="444"/>
      <c r="F256" s="445">
        <f t="shared" si="332"/>
        <v>0</v>
      </c>
      <c r="G256" s="224"/>
      <c r="H256" s="256"/>
      <c r="I256" s="119">
        <f t="shared" si="333"/>
        <v>0</v>
      </c>
      <c r="J256" s="256"/>
      <c r="K256" s="55"/>
      <c r="L256" s="119">
        <f t="shared" si="334"/>
        <v>0</v>
      </c>
      <c r="M256" s="319"/>
      <c r="N256" s="55"/>
      <c r="O256" s="119">
        <f t="shared" si="335"/>
        <v>0</v>
      </c>
      <c r="P256" s="110"/>
      <c r="R256" s="200"/>
      <c r="S256" s="200"/>
    </row>
    <row r="257" spans="1:19" ht="24" hidden="1" x14ac:dyDescent="0.25">
      <c r="A257" s="142">
        <v>6330</v>
      </c>
      <c r="B257" s="143" t="s">
        <v>234</v>
      </c>
      <c r="C257" s="126">
        <f t="shared" si="283"/>
        <v>0</v>
      </c>
      <c r="D257" s="230"/>
      <c r="E257" s="451"/>
      <c r="F257" s="452">
        <f t="shared" si="332"/>
        <v>0</v>
      </c>
      <c r="G257" s="230"/>
      <c r="H257" s="261"/>
      <c r="I257" s="305">
        <f t="shared" si="333"/>
        <v>0</v>
      </c>
      <c r="J257" s="261"/>
      <c r="K257" s="128"/>
      <c r="L257" s="305">
        <f t="shared" si="334"/>
        <v>0</v>
      </c>
      <c r="M257" s="323"/>
      <c r="N257" s="128"/>
      <c r="O257" s="305">
        <f t="shared" si="335"/>
        <v>0</v>
      </c>
      <c r="P257" s="385"/>
      <c r="R257" s="200"/>
      <c r="S257" s="200"/>
    </row>
    <row r="258" spans="1:19" hidden="1" x14ac:dyDescent="0.25">
      <c r="A258" s="112">
        <v>6360</v>
      </c>
      <c r="B258" s="57" t="s">
        <v>235</v>
      </c>
      <c r="C258" s="58">
        <f t="shared" si="283"/>
        <v>0</v>
      </c>
      <c r="D258" s="225"/>
      <c r="E258" s="446"/>
      <c r="F258" s="404">
        <f t="shared" si="332"/>
        <v>0</v>
      </c>
      <c r="G258" s="225"/>
      <c r="H258" s="257"/>
      <c r="I258" s="114">
        <f t="shared" si="333"/>
        <v>0</v>
      </c>
      <c r="J258" s="257"/>
      <c r="K258" s="60"/>
      <c r="L258" s="114">
        <f t="shared" si="334"/>
        <v>0</v>
      </c>
      <c r="M258" s="320"/>
      <c r="N258" s="60"/>
      <c r="O258" s="114">
        <f t="shared" si="335"/>
        <v>0</v>
      </c>
      <c r="P258" s="111"/>
      <c r="R258" s="200"/>
      <c r="S258" s="200"/>
    </row>
    <row r="259" spans="1:19"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c r="R259" s="200"/>
      <c r="S259" s="200"/>
    </row>
    <row r="260" spans="1:19"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c r="R260" s="200"/>
      <c r="S260" s="200"/>
    </row>
    <row r="261" spans="1:19" hidden="1" x14ac:dyDescent="0.25">
      <c r="A261" s="38">
        <v>6411</v>
      </c>
      <c r="B261" s="145" t="s">
        <v>238</v>
      </c>
      <c r="C261" s="58">
        <f t="shared" si="283"/>
        <v>0</v>
      </c>
      <c r="D261" s="225"/>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c r="R261" s="200"/>
      <c r="S261" s="200"/>
    </row>
    <row r="262" spans="1:19" ht="36" hidden="1" x14ac:dyDescent="0.25">
      <c r="A262" s="38">
        <v>6412</v>
      </c>
      <c r="B262" s="57" t="s">
        <v>239</v>
      </c>
      <c r="C262" s="58">
        <f t="shared" si="283"/>
        <v>0</v>
      </c>
      <c r="D262" s="225"/>
      <c r="E262" s="446"/>
      <c r="F262" s="404">
        <f t="shared" si="338"/>
        <v>0</v>
      </c>
      <c r="G262" s="225"/>
      <c r="H262" s="257"/>
      <c r="I262" s="114">
        <f t="shared" si="339"/>
        <v>0</v>
      </c>
      <c r="J262" s="257"/>
      <c r="K262" s="60"/>
      <c r="L262" s="114">
        <f t="shared" si="340"/>
        <v>0</v>
      </c>
      <c r="M262" s="320"/>
      <c r="N262" s="60"/>
      <c r="O262" s="114">
        <f t="shared" si="341"/>
        <v>0</v>
      </c>
      <c r="P262" s="111"/>
      <c r="R262" s="200"/>
      <c r="S262" s="200"/>
    </row>
    <row r="263" spans="1:19" ht="36" hidden="1" x14ac:dyDescent="0.25">
      <c r="A263" s="38">
        <v>6419</v>
      </c>
      <c r="B263" s="57" t="s">
        <v>240</v>
      </c>
      <c r="C263" s="58">
        <f t="shared" si="283"/>
        <v>0</v>
      </c>
      <c r="D263" s="225"/>
      <c r="E263" s="446"/>
      <c r="F263" s="404">
        <f t="shared" si="338"/>
        <v>0</v>
      </c>
      <c r="G263" s="225"/>
      <c r="H263" s="257"/>
      <c r="I263" s="114">
        <f t="shared" si="339"/>
        <v>0</v>
      </c>
      <c r="J263" s="257"/>
      <c r="K263" s="60"/>
      <c r="L263" s="114">
        <f t="shared" si="340"/>
        <v>0</v>
      </c>
      <c r="M263" s="320"/>
      <c r="N263" s="60"/>
      <c r="O263" s="114">
        <f t="shared" si="341"/>
        <v>0</v>
      </c>
      <c r="P263" s="111"/>
      <c r="R263" s="200"/>
      <c r="S263" s="200"/>
    </row>
    <row r="264" spans="1:19"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c r="R264" s="200"/>
      <c r="S264" s="200"/>
    </row>
    <row r="265" spans="1:19" hidden="1" x14ac:dyDescent="0.25">
      <c r="A265" s="38">
        <v>6421</v>
      </c>
      <c r="B265" s="57" t="s">
        <v>242</v>
      </c>
      <c r="C265" s="58">
        <f t="shared" si="283"/>
        <v>0</v>
      </c>
      <c r="D265" s="225"/>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c r="R265" s="200"/>
      <c r="S265" s="200"/>
    </row>
    <row r="266" spans="1:19" hidden="1" x14ac:dyDescent="0.25">
      <c r="A266" s="38">
        <v>6422</v>
      </c>
      <c r="B266" s="57" t="s">
        <v>243</v>
      </c>
      <c r="C266" s="58">
        <f t="shared" si="283"/>
        <v>0</v>
      </c>
      <c r="D266" s="225"/>
      <c r="E266" s="446"/>
      <c r="F266" s="404">
        <f t="shared" si="346"/>
        <v>0</v>
      </c>
      <c r="G266" s="225"/>
      <c r="H266" s="257"/>
      <c r="I266" s="114">
        <f t="shared" si="347"/>
        <v>0</v>
      </c>
      <c r="J266" s="257"/>
      <c r="K266" s="60"/>
      <c r="L266" s="114">
        <f t="shared" si="348"/>
        <v>0</v>
      </c>
      <c r="M266" s="320"/>
      <c r="N266" s="60"/>
      <c r="O266" s="114">
        <f t="shared" si="349"/>
        <v>0</v>
      </c>
      <c r="P266" s="111"/>
      <c r="R266" s="200"/>
      <c r="S266" s="200"/>
    </row>
    <row r="267" spans="1:19" ht="13.5" hidden="1" customHeight="1" x14ac:dyDescent="0.25">
      <c r="A267" s="38">
        <v>6423</v>
      </c>
      <c r="B267" s="57" t="s">
        <v>244</v>
      </c>
      <c r="C267" s="58">
        <f t="shared" si="283"/>
        <v>0</v>
      </c>
      <c r="D267" s="225"/>
      <c r="E267" s="446"/>
      <c r="F267" s="404">
        <f t="shared" si="346"/>
        <v>0</v>
      </c>
      <c r="G267" s="225"/>
      <c r="H267" s="257"/>
      <c r="I267" s="114">
        <f t="shared" si="347"/>
        <v>0</v>
      </c>
      <c r="J267" s="257"/>
      <c r="K267" s="60"/>
      <c r="L267" s="114">
        <f t="shared" si="348"/>
        <v>0</v>
      </c>
      <c r="M267" s="320"/>
      <c r="N267" s="60"/>
      <c r="O267" s="114">
        <f t="shared" si="349"/>
        <v>0</v>
      </c>
      <c r="P267" s="111"/>
      <c r="R267" s="200"/>
      <c r="S267" s="200"/>
    </row>
    <row r="268" spans="1:19" ht="36" hidden="1" x14ac:dyDescent="0.25">
      <c r="A268" s="38">
        <v>6424</v>
      </c>
      <c r="B268" s="57" t="s">
        <v>245</v>
      </c>
      <c r="C268" s="58">
        <f t="shared" si="283"/>
        <v>0</v>
      </c>
      <c r="D268" s="225"/>
      <c r="E268" s="446"/>
      <c r="F268" s="404">
        <f t="shared" si="346"/>
        <v>0</v>
      </c>
      <c r="G268" s="225"/>
      <c r="H268" s="257"/>
      <c r="I268" s="114">
        <f t="shared" si="347"/>
        <v>0</v>
      </c>
      <c r="J268" s="257"/>
      <c r="K268" s="60"/>
      <c r="L268" s="114">
        <f t="shared" si="348"/>
        <v>0</v>
      </c>
      <c r="M268" s="320"/>
      <c r="N268" s="60"/>
      <c r="O268" s="114">
        <f t="shared" si="349"/>
        <v>0</v>
      </c>
      <c r="P268" s="111"/>
      <c r="R268" s="200"/>
      <c r="S268" s="200"/>
    </row>
    <row r="269" spans="1:19"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c r="R269" s="200"/>
      <c r="S269" s="200"/>
    </row>
    <row r="270" spans="1:19"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c r="R270" s="200"/>
      <c r="S270" s="200"/>
    </row>
    <row r="271" spans="1:19" ht="24" hidden="1" x14ac:dyDescent="0.25">
      <c r="A271" s="736">
        <v>7210</v>
      </c>
      <c r="B271" s="52" t="s">
        <v>248</v>
      </c>
      <c r="C271" s="53">
        <f t="shared" si="283"/>
        <v>0</v>
      </c>
      <c r="D271" s="224"/>
      <c r="E271" s="444"/>
      <c r="F271" s="445">
        <f>D271+E271</f>
        <v>0</v>
      </c>
      <c r="G271" s="224"/>
      <c r="H271" s="256"/>
      <c r="I271" s="119">
        <f>G271+H271</f>
        <v>0</v>
      </c>
      <c r="J271" s="256"/>
      <c r="K271" s="55"/>
      <c r="L271" s="119">
        <f>J271+K271</f>
        <v>0</v>
      </c>
      <c r="M271" s="319"/>
      <c r="N271" s="55"/>
      <c r="O271" s="119">
        <f>M271+N271</f>
        <v>0</v>
      </c>
      <c r="P271" s="110"/>
      <c r="R271" s="200"/>
      <c r="S271" s="200"/>
    </row>
    <row r="272" spans="1:19"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c r="R272" s="200"/>
      <c r="S272" s="200"/>
    </row>
    <row r="273" spans="1:19" s="147" customFormat="1" ht="36" hidden="1" x14ac:dyDescent="0.25">
      <c r="A273" s="38">
        <v>7221</v>
      </c>
      <c r="B273" s="57" t="s">
        <v>250</v>
      </c>
      <c r="C273" s="58">
        <f t="shared" si="283"/>
        <v>0</v>
      </c>
      <c r="D273" s="225"/>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c r="R273" s="200"/>
      <c r="S273" s="200"/>
    </row>
    <row r="274" spans="1:19" s="147" customFormat="1" ht="36" hidden="1" x14ac:dyDescent="0.25">
      <c r="A274" s="38">
        <v>7222</v>
      </c>
      <c r="B274" s="57" t="s">
        <v>251</v>
      </c>
      <c r="C274" s="58">
        <f t="shared" si="283"/>
        <v>0</v>
      </c>
      <c r="D274" s="225"/>
      <c r="E274" s="446"/>
      <c r="F274" s="404">
        <f t="shared" si="362"/>
        <v>0</v>
      </c>
      <c r="G274" s="225"/>
      <c r="H274" s="257"/>
      <c r="I274" s="114">
        <f t="shared" si="363"/>
        <v>0</v>
      </c>
      <c r="J274" s="257"/>
      <c r="K274" s="60"/>
      <c r="L274" s="114">
        <f t="shared" si="364"/>
        <v>0</v>
      </c>
      <c r="M274" s="320"/>
      <c r="N274" s="60"/>
      <c r="O274" s="114">
        <f t="shared" si="365"/>
        <v>0</v>
      </c>
      <c r="P274" s="111"/>
      <c r="R274" s="200"/>
      <c r="S274" s="200"/>
    </row>
    <row r="275" spans="1:19" ht="24" hidden="1" x14ac:dyDescent="0.25">
      <c r="A275" s="112">
        <v>7230</v>
      </c>
      <c r="B275" s="57" t="s">
        <v>292</v>
      </c>
      <c r="C275" s="58">
        <f t="shared" si="283"/>
        <v>0</v>
      </c>
      <c r="D275" s="225"/>
      <c r="E275" s="446"/>
      <c r="F275" s="404">
        <f t="shared" si="362"/>
        <v>0</v>
      </c>
      <c r="G275" s="225"/>
      <c r="H275" s="257"/>
      <c r="I275" s="114">
        <f t="shared" si="363"/>
        <v>0</v>
      </c>
      <c r="J275" s="257"/>
      <c r="K275" s="60"/>
      <c r="L275" s="114">
        <f t="shared" si="364"/>
        <v>0</v>
      </c>
      <c r="M275" s="320"/>
      <c r="N275" s="60"/>
      <c r="O275" s="114">
        <f t="shared" si="365"/>
        <v>0</v>
      </c>
      <c r="P275" s="111"/>
      <c r="R275" s="200"/>
      <c r="S275" s="200"/>
    </row>
    <row r="276" spans="1:19"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c r="R276" s="200"/>
      <c r="S276" s="200"/>
    </row>
    <row r="277" spans="1:19" ht="48" hidden="1" x14ac:dyDescent="0.25">
      <c r="A277" s="38">
        <v>7245</v>
      </c>
      <c r="B277" s="57" t="s">
        <v>253</v>
      </c>
      <c r="C277" s="58">
        <f t="shared" ref="C277:C298" si="368">F277+I277+L277+O277</f>
        <v>0</v>
      </c>
      <c r="D277" s="225"/>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c r="R277" s="200"/>
      <c r="S277" s="200"/>
    </row>
    <row r="278" spans="1:19" ht="84.75" hidden="1" customHeight="1" x14ac:dyDescent="0.25">
      <c r="A278" s="38">
        <v>7246</v>
      </c>
      <c r="B278" s="57" t="s">
        <v>254</v>
      </c>
      <c r="C278" s="58">
        <f t="shared" si="368"/>
        <v>0</v>
      </c>
      <c r="D278" s="225"/>
      <c r="E278" s="446"/>
      <c r="F278" s="404">
        <f t="shared" si="369"/>
        <v>0</v>
      </c>
      <c r="G278" s="225"/>
      <c r="H278" s="257"/>
      <c r="I278" s="114">
        <f t="shared" si="370"/>
        <v>0</v>
      </c>
      <c r="J278" s="257"/>
      <c r="K278" s="60"/>
      <c r="L278" s="114">
        <f t="shared" si="371"/>
        <v>0</v>
      </c>
      <c r="M278" s="320"/>
      <c r="N278" s="60"/>
      <c r="O278" s="114">
        <f t="shared" si="372"/>
        <v>0</v>
      </c>
      <c r="P278" s="111"/>
      <c r="R278" s="200"/>
      <c r="S278" s="200"/>
    </row>
    <row r="279" spans="1:19" ht="36" hidden="1" x14ac:dyDescent="0.25">
      <c r="A279" s="38">
        <v>7247</v>
      </c>
      <c r="B279" s="57" t="s">
        <v>309</v>
      </c>
      <c r="C279" s="58">
        <f t="shared" si="368"/>
        <v>0</v>
      </c>
      <c r="D279" s="225"/>
      <c r="E279" s="446"/>
      <c r="F279" s="404">
        <f t="shared" si="369"/>
        <v>0</v>
      </c>
      <c r="G279" s="225"/>
      <c r="H279" s="257"/>
      <c r="I279" s="114">
        <f t="shared" si="370"/>
        <v>0</v>
      </c>
      <c r="J279" s="257"/>
      <c r="K279" s="60"/>
      <c r="L279" s="114">
        <f t="shared" si="371"/>
        <v>0</v>
      </c>
      <c r="M279" s="320"/>
      <c r="N279" s="60"/>
      <c r="O279" s="114">
        <f t="shared" si="372"/>
        <v>0</v>
      </c>
      <c r="P279" s="111"/>
      <c r="R279" s="200"/>
      <c r="S279" s="200"/>
    </row>
    <row r="280" spans="1:19" ht="24" hidden="1" x14ac:dyDescent="0.25">
      <c r="A280" s="736">
        <v>7260</v>
      </c>
      <c r="B280" s="52" t="s">
        <v>255</v>
      </c>
      <c r="C280" s="53">
        <f t="shared" si="368"/>
        <v>0</v>
      </c>
      <c r="D280" s="224"/>
      <c r="E280" s="444"/>
      <c r="F280" s="445">
        <f t="shared" si="369"/>
        <v>0</v>
      </c>
      <c r="G280" s="224"/>
      <c r="H280" s="256"/>
      <c r="I280" s="119">
        <f t="shared" si="370"/>
        <v>0</v>
      </c>
      <c r="J280" s="256"/>
      <c r="K280" s="55"/>
      <c r="L280" s="119">
        <f t="shared" si="371"/>
        <v>0</v>
      </c>
      <c r="M280" s="319"/>
      <c r="N280" s="55"/>
      <c r="O280" s="119">
        <f t="shared" si="372"/>
        <v>0</v>
      </c>
      <c r="P280" s="110"/>
      <c r="R280" s="200"/>
      <c r="S280" s="200"/>
    </row>
    <row r="281" spans="1:19"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c r="R281" s="200"/>
      <c r="S281" s="200"/>
    </row>
    <row r="282" spans="1:19" hidden="1" x14ac:dyDescent="0.25">
      <c r="A282" s="107">
        <v>7720</v>
      </c>
      <c r="B282" s="52" t="s">
        <v>285</v>
      </c>
      <c r="C282" s="64">
        <f t="shared" si="368"/>
        <v>0</v>
      </c>
      <c r="D282" s="234"/>
      <c r="E282" s="458"/>
      <c r="F282" s="427">
        <f>D282+E282</f>
        <v>0</v>
      </c>
      <c r="G282" s="234"/>
      <c r="H282" s="265"/>
      <c r="I282" s="304">
        <f>G282+H282</f>
        <v>0</v>
      </c>
      <c r="J282" s="265"/>
      <c r="K282" s="66"/>
      <c r="L282" s="304">
        <f>J282+K282</f>
        <v>0</v>
      </c>
      <c r="M282" s="326"/>
      <c r="N282" s="66"/>
      <c r="O282" s="304">
        <f>M282+N282</f>
        <v>0</v>
      </c>
      <c r="P282" s="384"/>
      <c r="R282" s="200"/>
      <c r="S282" s="200"/>
    </row>
    <row r="283" spans="1:19" x14ac:dyDescent="0.25">
      <c r="A283" s="145"/>
      <c r="B283" s="57" t="s">
        <v>256</v>
      </c>
      <c r="C283" s="58">
        <f t="shared" si="368"/>
        <v>9615</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9615</v>
      </c>
      <c r="L283" s="114">
        <f t="shared" si="376"/>
        <v>9615</v>
      </c>
      <c r="M283" s="58">
        <f>SUM(M284:M285)</f>
        <v>0</v>
      </c>
      <c r="N283" s="113">
        <f t="shared" ref="N283:O283" si="377">SUM(N284:N285)</f>
        <v>0</v>
      </c>
      <c r="O283" s="114">
        <f t="shared" si="377"/>
        <v>0</v>
      </c>
      <c r="P283" s="111"/>
      <c r="R283" s="200"/>
      <c r="S283" s="200"/>
    </row>
    <row r="284" spans="1:19" x14ac:dyDescent="0.25">
      <c r="A284" s="145" t="s">
        <v>257</v>
      </c>
      <c r="B284" s="38" t="s">
        <v>258</v>
      </c>
      <c r="C284" s="58">
        <f t="shared" si="368"/>
        <v>9615</v>
      </c>
      <c r="D284" s="225"/>
      <c r="E284" s="446"/>
      <c r="F284" s="404">
        <f t="shared" ref="F284:F285" si="378">D284+E284</f>
        <v>0</v>
      </c>
      <c r="G284" s="225"/>
      <c r="H284" s="257"/>
      <c r="I284" s="114">
        <f t="shared" ref="I284:I285" si="379">G284+H284</f>
        <v>0</v>
      </c>
      <c r="J284" s="257"/>
      <c r="K284" s="60">
        <v>9615</v>
      </c>
      <c r="L284" s="114">
        <f t="shared" ref="L284:L285" si="380">J284+K284</f>
        <v>9615</v>
      </c>
      <c r="M284" s="320"/>
      <c r="N284" s="60"/>
      <c r="O284" s="114">
        <f t="shared" ref="O284:O285" si="381">M284+N284</f>
        <v>0</v>
      </c>
      <c r="P284" s="111"/>
      <c r="R284" s="200"/>
      <c r="S284" s="200"/>
    </row>
    <row r="285" spans="1:19" ht="24" hidden="1" x14ac:dyDescent="0.25">
      <c r="A285" s="145" t="s">
        <v>259</v>
      </c>
      <c r="B285" s="152" t="s">
        <v>260</v>
      </c>
      <c r="C285" s="53">
        <f t="shared" si="368"/>
        <v>0</v>
      </c>
      <c r="D285" s="224"/>
      <c r="E285" s="444"/>
      <c r="F285" s="445">
        <f t="shared" si="378"/>
        <v>0</v>
      </c>
      <c r="G285" s="224"/>
      <c r="H285" s="256"/>
      <c r="I285" s="119">
        <f t="shared" si="379"/>
        <v>0</v>
      </c>
      <c r="J285" s="256"/>
      <c r="K285" s="55"/>
      <c r="L285" s="119">
        <f t="shared" si="380"/>
        <v>0</v>
      </c>
      <c r="M285" s="319"/>
      <c r="N285" s="55"/>
      <c r="O285" s="119">
        <f t="shared" si="381"/>
        <v>0</v>
      </c>
      <c r="P285" s="110"/>
      <c r="R285" s="200"/>
      <c r="S285" s="200"/>
    </row>
    <row r="286" spans="1:19" ht="15.75" thickBot="1" x14ac:dyDescent="0.3">
      <c r="A286" s="170"/>
      <c r="B286" s="170" t="s">
        <v>261</v>
      </c>
      <c r="C286" s="308">
        <f t="shared" si="368"/>
        <v>35453</v>
      </c>
      <c r="D286" s="235">
        <f t="shared" ref="D286:O286" si="382">SUM(D283,D269,D230,D195,D187,D173,D75,D53)</f>
        <v>15615</v>
      </c>
      <c r="E286" s="459">
        <f t="shared" si="382"/>
        <v>0</v>
      </c>
      <c r="F286" s="460">
        <f t="shared" si="382"/>
        <v>15615</v>
      </c>
      <c r="G286" s="235">
        <f t="shared" si="382"/>
        <v>0</v>
      </c>
      <c r="H286" s="172">
        <f t="shared" si="382"/>
        <v>0</v>
      </c>
      <c r="I286" s="291">
        <f t="shared" si="382"/>
        <v>0</v>
      </c>
      <c r="J286" s="172">
        <f t="shared" si="382"/>
        <v>10223</v>
      </c>
      <c r="K286" s="171">
        <f t="shared" si="382"/>
        <v>9615</v>
      </c>
      <c r="L286" s="291">
        <f t="shared" si="382"/>
        <v>19838</v>
      </c>
      <c r="M286" s="308">
        <f t="shared" si="382"/>
        <v>0</v>
      </c>
      <c r="N286" s="171">
        <f t="shared" si="382"/>
        <v>0</v>
      </c>
      <c r="O286" s="291">
        <f t="shared" si="382"/>
        <v>0</v>
      </c>
      <c r="P286" s="388"/>
      <c r="R286" s="200"/>
      <c r="S286" s="200"/>
    </row>
    <row r="287" spans="1:19" s="21" customFormat="1" ht="13.5" hidden="1" thickTop="1" thickBot="1" x14ac:dyDescent="0.3">
      <c r="A287" s="951" t="s">
        <v>262</v>
      </c>
      <c r="B287" s="952"/>
      <c r="C287" s="179">
        <f t="shared" si="368"/>
        <v>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0</v>
      </c>
      <c r="L287" s="292">
        <f t="shared" si="385"/>
        <v>0</v>
      </c>
      <c r="M287" s="179">
        <f>M45-M51</f>
        <v>0</v>
      </c>
      <c r="N287" s="174">
        <f t="shared" ref="N287:O287" si="386">N45-N51</f>
        <v>0</v>
      </c>
      <c r="O287" s="292">
        <f t="shared" si="386"/>
        <v>0</v>
      </c>
      <c r="P287" s="389"/>
      <c r="R287" s="200"/>
      <c r="S287" s="200"/>
    </row>
    <row r="288" spans="1:19" s="21" customFormat="1" ht="12.75" hidden="1" thickTop="1" x14ac:dyDescent="0.25">
      <c r="A288" s="953" t="s">
        <v>263</v>
      </c>
      <c r="B288" s="954"/>
      <c r="C288" s="160">
        <f t="shared" si="368"/>
        <v>0</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0</v>
      </c>
      <c r="L288" s="158">
        <f t="shared" si="387"/>
        <v>0</v>
      </c>
      <c r="M288" s="160">
        <f t="shared" si="387"/>
        <v>0</v>
      </c>
      <c r="N288" s="157">
        <f t="shared" si="387"/>
        <v>0</v>
      </c>
      <c r="O288" s="158">
        <f t="shared" si="387"/>
        <v>0</v>
      </c>
      <c r="P288" s="390"/>
      <c r="R288" s="200"/>
      <c r="S288" s="200"/>
    </row>
    <row r="289" spans="1:22" s="21" customFormat="1" ht="13.5" hidden="1" thickTop="1" thickBot="1" x14ac:dyDescent="0.3">
      <c r="A289" s="88" t="s">
        <v>264</v>
      </c>
      <c r="B289" s="88" t="s">
        <v>265</v>
      </c>
      <c r="C289" s="89">
        <f t="shared" si="368"/>
        <v>0</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0</v>
      </c>
      <c r="L289" s="91">
        <f t="shared" si="388"/>
        <v>0</v>
      </c>
      <c r="M289" s="89">
        <f t="shared" si="388"/>
        <v>0</v>
      </c>
      <c r="N289" s="90">
        <f t="shared" si="388"/>
        <v>0</v>
      </c>
      <c r="O289" s="91">
        <f t="shared" si="388"/>
        <v>0</v>
      </c>
      <c r="P289" s="340"/>
      <c r="R289" s="200"/>
      <c r="S289" s="200"/>
    </row>
    <row r="290" spans="1:22"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c r="R290" s="200"/>
      <c r="S290" s="200"/>
    </row>
    <row r="291" spans="1:22" ht="15.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c r="R291" s="200"/>
      <c r="S291" s="200"/>
    </row>
    <row r="292" spans="1:22"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c r="R292" s="200"/>
      <c r="S292" s="200"/>
    </row>
    <row r="293" spans="1:22" ht="15.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c r="R293" s="200"/>
      <c r="S293" s="200"/>
    </row>
    <row r="294" spans="1:22"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c r="R294" s="200"/>
      <c r="S294" s="200"/>
    </row>
    <row r="295" spans="1:22" ht="15.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c r="R295" s="200"/>
      <c r="S295" s="200"/>
    </row>
    <row r="296" spans="1:22"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c r="R296" s="200"/>
      <c r="S296" s="200"/>
    </row>
    <row r="297" spans="1:22"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c r="R297" s="200"/>
      <c r="S297" s="200"/>
    </row>
    <row r="298" spans="1:22"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c r="R298" s="200"/>
      <c r="S298" s="200"/>
    </row>
    <row r="299" spans="1:22" customFormat="1" ht="15.75" thickTop="1" x14ac:dyDescent="0.25">
      <c r="A299" s="1"/>
      <c r="B299" s="1"/>
      <c r="C299" s="1"/>
      <c r="D299" s="1"/>
      <c r="E299" s="1"/>
      <c r="F299" s="1"/>
      <c r="G299" s="1"/>
      <c r="H299" s="1"/>
      <c r="I299" s="1"/>
      <c r="J299" s="1"/>
      <c r="K299" s="1"/>
      <c r="L299" s="1"/>
      <c r="M299" s="1"/>
      <c r="N299" s="1"/>
      <c r="O299" s="1"/>
      <c r="P299" s="1"/>
      <c r="R299" s="1"/>
      <c r="S299" s="1"/>
      <c r="T299" s="1"/>
      <c r="U299" s="1"/>
      <c r="V299" s="1"/>
    </row>
    <row r="300" spans="1:22" customFormat="1" x14ac:dyDescent="0.25">
      <c r="A300" s="1"/>
      <c r="B300" s="1"/>
      <c r="C300" s="1"/>
      <c r="D300" s="1"/>
      <c r="E300" s="1"/>
      <c r="F300" s="1"/>
      <c r="G300" s="1"/>
      <c r="H300" s="1"/>
      <c r="I300" s="1"/>
      <c r="J300" s="1"/>
      <c r="K300" s="1"/>
      <c r="L300" s="1"/>
      <c r="M300" s="1"/>
      <c r="N300" s="1"/>
      <c r="O300" s="1"/>
      <c r="P300" s="1"/>
      <c r="R300" s="1"/>
      <c r="S300" s="1"/>
      <c r="T300" s="1"/>
      <c r="U300" s="1"/>
      <c r="V300" s="1"/>
    </row>
    <row r="301" spans="1:22" customFormat="1" x14ac:dyDescent="0.25">
      <c r="A301" s="1"/>
      <c r="B301" s="1"/>
      <c r="C301" s="1"/>
      <c r="D301" s="1"/>
      <c r="E301" s="1"/>
      <c r="F301" s="1"/>
      <c r="G301" s="1"/>
      <c r="H301" s="1"/>
      <c r="I301" s="1"/>
      <c r="J301" s="1"/>
      <c r="K301" s="1"/>
      <c r="L301" s="1"/>
      <c r="M301" s="1"/>
      <c r="N301" s="1"/>
      <c r="O301" s="1"/>
      <c r="P301" s="1"/>
      <c r="R301" s="1"/>
      <c r="S301" s="1"/>
      <c r="T301" s="1"/>
      <c r="U301" s="1"/>
      <c r="V301" s="1"/>
    </row>
    <row r="302" spans="1:22" customFormat="1" x14ac:dyDescent="0.25">
      <c r="A302" s="1"/>
      <c r="B302" s="1"/>
      <c r="C302" s="1"/>
      <c r="D302" s="1"/>
      <c r="E302" s="1"/>
      <c r="F302" s="1"/>
      <c r="G302" s="1"/>
      <c r="H302" s="1"/>
      <c r="I302" s="1"/>
      <c r="J302" s="1"/>
      <c r="K302" s="1"/>
      <c r="L302" s="1"/>
      <c r="M302" s="1"/>
      <c r="N302" s="1"/>
      <c r="O302" s="1"/>
      <c r="P302" s="1"/>
      <c r="R302" s="1"/>
      <c r="S302" s="1"/>
      <c r="T302" s="1"/>
      <c r="U302" s="1"/>
      <c r="V302" s="1"/>
    </row>
    <row r="303" spans="1:22" customFormat="1" x14ac:dyDescent="0.25">
      <c r="A303" s="1"/>
      <c r="B303" s="1"/>
      <c r="C303" s="1"/>
      <c r="D303" s="1"/>
      <c r="E303" s="1"/>
      <c r="F303" s="1"/>
      <c r="G303" s="1"/>
      <c r="H303" s="1"/>
      <c r="I303" s="1"/>
      <c r="J303" s="1"/>
      <c r="K303" s="1"/>
      <c r="L303" s="1"/>
      <c r="M303" s="1"/>
      <c r="N303" s="1"/>
      <c r="O303" s="1"/>
      <c r="P303" s="1"/>
      <c r="R303" s="1"/>
      <c r="S303" s="1"/>
      <c r="T303" s="1"/>
      <c r="U303" s="1"/>
      <c r="V303" s="1"/>
    </row>
    <row r="304" spans="1:22" customFormat="1" x14ac:dyDescent="0.25">
      <c r="A304" s="1"/>
      <c r="B304" s="1"/>
      <c r="C304" s="1"/>
      <c r="D304" s="1"/>
      <c r="E304" s="1"/>
      <c r="F304" s="1"/>
      <c r="G304" s="1"/>
      <c r="H304" s="1"/>
      <c r="I304" s="1"/>
      <c r="J304" s="1"/>
      <c r="K304" s="1"/>
      <c r="L304" s="1"/>
      <c r="M304" s="1"/>
      <c r="N304" s="1"/>
      <c r="O304" s="1"/>
      <c r="P304" s="1"/>
      <c r="R304" s="1"/>
      <c r="S304" s="1"/>
      <c r="T304" s="1"/>
      <c r="U304" s="1"/>
      <c r="V304" s="1"/>
    </row>
    <row r="305" spans="1:22" customFormat="1" x14ac:dyDescent="0.25">
      <c r="A305" s="1"/>
      <c r="B305" s="1"/>
      <c r="C305" s="1"/>
      <c r="D305" s="1"/>
      <c r="E305" s="1"/>
      <c r="F305" s="1"/>
      <c r="G305" s="1"/>
      <c r="H305" s="1"/>
      <c r="I305" s="1"/>
      <c r="J305" s="1"/>
      <c r="K305" s="1"/>
      <c r="L305" s="1"/>
      <c r="M305" s="1"/>
      <c r="N305" s="1"/>
      <c r="O305" s="1"/>
      <c r="P305" s="1"/>
      <c r="R305" s="1"/>
      <c r="S305" s="1"/>
      <c r="T305" s="1"/>
      <c r="U305" s="1"/>
      <c r="V305" s="1"/>
    </row>
    <row r="306" spans="1:22" customFormat="1" x14ac:dyDescent="0.25">
      <c r="A306" s="1"/>
      <c r="B306" s="1"/>
      <c r="C306" s="1"/>
      <c r="D306" s="1"/>
      <c r="E306" s="1"/>
      <c r="F306" s="1"/>
      <c r="G306" s="1"/>
      <c r="H306" s="1"/>
      <c r="I306" s="1"/>
      <c r="J306" s="1"/>
      <c r="K306" s="1"/>
      <c r="L306" s="1"/>
      <c r="M306" s="1"/>
      <c r="N306" s="1"/>
      <c r="O306" s="1"/>
      <c r="P306" s="1"/>
      <c r="R306" s="1"/>
      <c r="S306" s="1"/>
      <c r="T306" s="1"/>
      <c r="U306" s="1"/>
      <c r="V306" s="1"/>
    </row>
    <row r="307" spans="1:22" customFormat="1" x14ac:dyDescent="0.25">
      <c r="A307" s="1"/>
      <c r="B307" s="1"/>
      <c r="C307" s="1"/>
      <c r="D307" s="1"/>
      <c r="E307" s="1"/>
      <c r="F307" s="1"/>
      <c r="G307" s="1"/>
      <c r="H307" s="1"/>
      <c r="I307" s="1"/>
      <c r="J307" s="1"/>
      <c r="K307" s="1"/>
      <c r="L307" s="1"/>
      <c r="M307" s="1"/>
      <c r="N307" s="1"/>
      <c r="O307" s="1"/>
      <c r="P307" s="1"/>
      <c r="R307" s="1"/>
      <c r="S307" s="1"/>
      <c r="T307" s="1"/>
      <c r="U307" s="1"/>
      <c r="V307" s="1"/>
    </row>
    <row r="308" spans="1:22" customFormat="1" x14ac:dyDescent="0.25">
      <c r="A308" s="1"/>
      <c r="B308" s="1"/>
      <c r="C308" s="1"/>
      <c r="D308" s="1"/>
      <c r="E308" s="1"/>
      <c r="F308" s="1"/>
      <c r="G308" s="1"/>
      <c r="H308" s="1"/>
      <c r="I308" s="1"/>
      <c r="J308" s="1"/>
      <c r="K308" s="1"/>
      <c r="L308" s="1"/>
      <c r="M308" s="1"/>
      <c r="N308" s="1"/>
      <c r="O308" s="1"/>
      <c r="P308" s="1"/>
      <c r="R308" s="1"/>
      <c r="S308" s="1"/>
      <c r="T308" s="1"/>
      <c r="U308" s="1"/>
      <c r="V308" s="1"/>
    </row>
    <row r="309" spans="1:22" customFormat="1" x14ac:dyDescent="0.25">
      <c r="A309" s="1"/>
      <c r="B309" s="1"/>
      <c r="C309" s="1"/>
      <c r="D309" s="1"/>
      <c r="E309" s="1"/>
      <c r="F309" s="1"/>
      <c r="G309" s="1"/>
      <c r="H309" s="1"/>
      <c r="I309" s="1"/>
      <c r="J309" s="1"/>
      <c r="K309" s="1"/>
      <c r="L309" s="1"/>
      <c r="M309" s="1"/>
      <c r="N309" s="1"/>
      <c r="O309" s="1"/>
      <c r="P309" s="1"/>
      <c r="R309" s="1"/>
      <c r="S309" s="1"/>
      <c r="T309" s="1"/>
      <c r="U309" s="1"/>
      <c r="V309" s="1"/>
    </row>
    <row r="310" spans="1:22" x14ac:dyDescent="0.25">
      <c r="A310" s="1"/>
      <c r="B310" s="1"/>
      <c r="C310" s="1"/>
      <c r="D310" s="1"/>
      <c r="E310" s="1"/>
      <c r="F310" s="1"/>
      <c r="G310" s="1"/>
      <c r="H310" s="1"/>
      <c r="I310" s="1"/>
      <c r="J310" s="1"/>
      <c r="K310" s="1"/>
      <c r="L310" s="1"/>
      <c r="M310" s="1"/>
    </row>
    <row r="311" spans="1:22" x14ac:dyDescent="0.25">
      <c r="A311" s="1"/>
      <c r="B311" s="1"/>
      <c r="C311" s="1"/>
      <c r="D311" s="1"/>
      <c r="E311" s="1"/>
      <c r="F311" s="1"/>
      <c r="G311" s="1"/>
      <c r="H311" s="1"/>
      <c r="I311" s="1"/>
      <c r="J311" s="1"/>
      <c r="K311" s="1"/>
      <c r="L311" s="1"/>
      <c r="M311" s="1"/>
    </row>
    <row r="312" spans="1:22" x14ac:dyDescent="0.25">
      <c r="A312" s="1"/>
      <c r="B312" s="1"/>
      <c r="C312" s="1"/>
      <c r="D312" s="1"/>
      <c r="E312" s="1"/>
      <c r="F312" s="1"/>
      <c r="G312" s="1"/>
      <c r="H312" s="1"/>
      <c r="I312" s="1"/>
      <c r="J312" s="1"/>
      <c r="K312" s="1"/>
      <c r="L312" s="1"/>
      <c r="M312" s="1"/>
    </row>
    <row r="313" spans="1:22" x14ac:dyDescent="0.25">
      <c r="A313" s="1"/>
      <c r="B313" s="1"/>
      <c r="C313" s="1"/>
      <c r="D313" s="1"/>
      <c r="E313" s="1"/>
      <c r="F313" s="1"/>
      <c r="G313" s="1"/>
      <c r="H313" s="1"/>
      <c r="I313" s="1"/>
      <c r="J313" s="1"/>
      <c r="K313" s="1"/>
      <c r="L313" s="1"/>
      <c r="M313" s="1"/>
    </row>
    <row r="314" spans="1:22" x14ac:dyDescent="0.25">
      <c r="A314" s="1"/>
      <c r="B314" s="1"/>
      <c r="C314" s="1"/>
      <c r="D314" s="1"/>
      <c r="E314" s="1"/>
      <c r="F314" s="1"/>
      <c r="G314" s="1"/>
      <c r="H314" s="1"/>
      <c r="I314" s="1"/>
      <c r="J314" s="1"/>
      <c r="K314" s="1"/>
      <c r="L314" s="1"/>
      <c r="M314" s="1"/>
    </row>
    <row r="315" spans="1:22" x14ac:dyDescent="0.25">
      <c r="A315" s="1"/>
      <c r="B315" s="1"/>
      <c r="C315" s="1"/>
      <c r="D315" s="1"/>
      <c r="E315" s="1"/>
      <c r="F315" s="1"/>
      <c r="G315" s="1"/>
      <c r="H315" s="1"/>
      <c r="I315" s="1"/>
      <c r="J315" s="1"/>
      <c r="K315" s="1"/>
      <c r="L315" s="1"/>
      <c r="M315" s="1"/>
    </row>
  </sheetData>
  <sheetProtection algorithmName="SHA-512" hashValue="W+c0pnV+USON0E+wSBy2p+T2UPCrC183Oq8lRvCtzN4XVnu799aRbrCHfLxztvZacHsGfCzFSs1u9LX2shnHWw==" saltValue="nndqHM6+jEZrdfAJYR+YnA==" spinCount="100000" sheet="1" objects="1" scenarios="1" formatCells="0" formatColumns="0" formatRows="0"/>
  <autoFilter ref="A18:P298">
    <filterColumn colId="2">
      <filters blank="1">
        <filter val="1 452"/>
        <filter val="1 643"/>
        <filter val="1 693"/>
        <filter val="1 743"/>
        <filter val="1 864"/>
        <filter val="10 173"/>
        <filter val="100"/>
        <filter val="121"/>
        <filter val="15 615"/>
        <filter val="2 762"/>
        <filter val="20 729"/>
        <filter val="20 829"/>
        <filter val="23 974"/>
        <filter val="25 838"/>
        <filter val="35 453"/>
        <filter val="50"/>
        <filter val="7 411"/>
        <filter val="9 61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43.pielikums Jūrmalas pilsētas domes
2018.gada 15.marta saistošajiem noteikumiem Nr.11
(protokols Nr.4, 28.punkts)
 </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R316"/>
  <sheetViews>
    <sheetView view="pageLayout" zoomScaleNormal="100" workbookViewId="0">
      <selection activeCell="T2" sqref="T2"/>
    </sheetView>
  </sheetViews>
  <sheetFormatPr defaultColWidth="9.140625"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1185</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1186</v>
      </c>
      <c r="D3" s="994"/>
      <c r="E3" s="994"/>
      <c r="F3" s="994"/>
      <c r="G3" s="994"/>
      <c r="H3" s="994"/>
      <c r="I3" s="994"/>
      <c r="J3" s="994"/>
      <c r="K3" s="994"/>
      <c r="L3" s="994"/>
      <c r="M3" s="994"/>
      <c r="N3" s="994"/>
      <c r="O3" s="994"/>
      <c r="P3" s="995"/>
      <c r="Q3" s="393"/>
    </row>
    <row r="4" spans="1:17" ht="12.75" customHeight="1" x14ac:dyDescent="0.25">
      <c r="A4" s="4" t="s">
        <v>1</v>
      </c>
      <c r="B4" s="5"/>
      <c r="C4" s="994" t="s">
        <v>1187</v>
      </c>
      <c r="D4" s="994"/>
      <c r="E4" s="994"/>
      <c r="F4" s="994"/>
      <c r="G4" s="994"/>
      <c r="H4" s="994"/>
      <c r="I4" s="994"/>
      <c r="J4" s="994"/>
      <c r="K4" s="994"/>
      <c r="L4" s="994"/>
      <c r="M4" s="994"/>
      <c r="N4" s="994"/>
      <c r="O4" s="994"/>
      <c r="P4" s="995"/>
      <c r="Q4" s="393"/>
    </row>
    <row r="5" spans="1:17" ht="12.75" customHeight="1" x14ac:dyDescent="0.25">
      <c r="A5" s="2" t="s">
        <v>2</v>
      </c>
      <c r="B5" s="3"/>
      <c r="C5" s="989" t="s">
        <v>1188</v>
      </c>
      <c r="D5" s="989"/>
      <c r="E5" s="989"/>
      <c r="F5" s="989"/>
      <c r="G5" s="989"/>
      <c r="H5" s="989"/>
      <c r="I5" s="989"/>
      <c r="J5" s="989"/>
      <c r="K5" s="989"/>
      <c r="L5" s="989"/>
      <c r="M5" s="989"/>
      <c r="N5" s="989"/>
      <c r="O5" s="989"/>
      <c r="P5" s="990"/>
      <c r="Q5" s="393"/>
    </row>
    <row r="6" spans="1:17" ht="12.75" customHeight="1" x14ac:dyDescent="0.25">
      <c r="A6" s="2" t="s">
        <v>3</v>
      </c>
      <c r="B6" s="3"/>
      <c r="C6" s="989" t="s">
        <v>696</v>
      </c>
      <c r="D6" s="989"/>
      <c r="E6" s="989"/>
      <c r="F6" s="989"/>
      <c r="G6" s="989"/>
      <c r="H6" s="989"/>
      <c r="I6" s="989"/>
      <c r="J6" s="989"/>
      <c r="K6" s="989"/>
      <c r="L6" s="989"/>
      <c r="M6" s="989"/>
      <c r="N6" s="989"/>
      <c r="O6" s="989"/>
      <c r="P6" s="990"/>
      <c r="Q6" s="393"/>
    </row>
    <row r="7" spans="1:17" ht="24" customHeight="1" x14ac:dyDescent="0.25">
      <c r="A7" s="2" t="s">
        <v>4</v>
      </c>
      <c r="B7" s="3"/>
      <c r="C7" s="994" t="s">
        <v>1189</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1190</v>
      </c>
      <c r="D9" s="989"/>
      <c r="E9" s="989"/>
      <c r="F9" s="989"/>
      <c r="G9" s="989"/>
      <c r="H9" s="989"/>
      <c r="I9" s="989"/>
      <c r="J9" s="989"/>
      <c r="K9" s="989"/>
      <c r="L9" s="989"/>
      <c r="M9" s="989"/>
      <c r="N9" s="989"/>
      <c r="O9" s="989"/>
      <c r="P9" s="990"/>
      <c r="Q9" s="393"/>
    </row>
    <row r="10" spans="1:17" ht="12.75" customHeight="1" x14ac:dyDescent="0.25">
      <c r="A10" s="2"/>
      <c r="B10" s="3" t="s">
        <v>7</v>
      </c>
      <c r="C10" s="989" t="s">
        <v>1191</v>
      </c>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1192</v>
      </c>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758117</v>
      </c>
      <c r="D20" s="206">
        <f>SUM(D21,D24,D25,D41,D43)</f>
        <v>316859</v>
      </c>
      <c r="E20" s="397">
        <f t="shared" ref="E20:F20" si="0">SUM(E21,E24,E25,E41,E43)</f>
        <v>1899</v>
      </c>
      <c r="F20" s="398">
        <f t="shared" si="0"/>
        <v>318758</v>
      </c>
      <c r="G20" s="206">
        <f>SUM(G21,G24,G43)</f>
        <v>420799</v>
      </c>
      <c r="H20" s="241">
        <f t="shared" ref="H20:I20" si="1">SUM(H21,H24,H43)</f>
        <v>6792</v>
      </c>
      <c r="I20" s="26">
        <f t="shared" si="1"/>
        <v>427591</v>
      </c>
      <c r="J20" s="241">
        <f>SUM(J21,J26,J43)</f>
        <v>10275</v>
      </c>
      <c r="K20" s="25">
        <f t="shared" ref="K20:L20" si="2">SUM(K21,K26,K43)</f>
        <v>1493</v>
      </c>
      <c r="L20" s="26">
        <f t="shared" si="2"/>
        <v>11768</v>
      </c>
      <c r="M20" s="24">
        <f>SUM(M21,M45)</f>
        <v>0</v>
      </c>
      <c r="N20" s="25">
        <f t="shared" ref="N20:O20" si="3">SUM(N21,N45)</f>
        <v>0</v>
      </c>
      <c r="O20" s="26">
        <f t="shared" si="3"/>
        <v>0</v>
      </c>
      <c r="P20" s="329"/>
    </row>
    <row r="21" spans="1:16" ht="12.75" thickTop="1" x14ac:dyDescent="0.25">
      <c r="A21" s="27"/>
      <c r="B21" s="28" t="s">
        <v>20</v>
      </c>
      <c r="C21" s="29">
        <f t="shared" ref="C21:C84" si="4">F21+I21+L21+O21</f>
        <v>1493</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1493</v>
      </c>
      <c r="L21" s="31">
        <f t="shared" si="7"/>
        <v>1493</v>
      </c>
      <c r="M21" s="29">
        <f>SUM(M22:M23)</f>
        <v>0</v>
      </c>
      <c r="N21" s="30">
        <f t="shared" ref="N21:O21" si="8">SUM(N22:N23)</f>
        <v>0</v>
      </c>
      <c r="O21" s="31">
        <f t="shared" si="8"/>
        <v>0</v>
      </c>
      <c r="P21" s="330"/>
    </row>
    <row r="22" spans="1:16" hidden="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ht="24" x14ac:dyDescent="0.25">
      <c r="A23" s="37"/>
      <c r="B23" s="38" t="s">
        <v>22</v>
      </c>
      <c r="C23" s="39">
        <f t="shared" si="4"/>
        <v>1493</v>
      </c>
      <c r="D23" s="209"/>
      <c r="E23" s="403"/>
      <c r="F23" s="404">
        <f>D23+E23</f>
        <v>0</v>
      </c>
      <c r="G23" s="209"/>
      <c r="H23" s="244"/>
      <c r="I23" s="303">
        <f>G23+H23</f>
        <v>0</v>
      </c>
      <c r="J23" s="244"/>
      <c r="K23" s="40">
        <v>1493</v>
      </c>
      <c r="L23" s="303">
        <f>J23+K23</f>
        <v>1493</v>
      </c>
      <c r="M23" s="358"/>
      <c r="N23" s="40"/>
      <c r="O23" s="303">
        <f>M23+N23</f>
        <v>0</v>
      </c>
      <c r="P23" s="466" t="s">
        <v>1193</v>
      </c>
    </row>
    <row r="24" spans="1:16" s="21" customFormat="1" ht="60.75" thickBot="1" x14ac:dyDescent="0.3">
      <c r="A24" s="41">
        <v>19300</v>
      </c>
      <c r="B24" s="41" t="s">
        <v>304</v>
      </c>
      <c r="C24" s="42">
        <f>F24+I24</f>
        <v>746349</v>
      </c>
      <c r="D24" s="210">
        <v>316859</v>
      </c>
      <c r="E24" s="405">
        <v>1899</v>
      </c>
      <c r="F24" s="406">
        <f>D24+E24</f>
        <v>318758</v>
      </c>
      <c r="G24" s="210">
        <v>420799</v>
      </c>
      <c r="H24" s="245">
        <v>6792</v>
      </c>
      <c r="I24" s="348">
        <f>G24+H24</f>
        <v>427591</v>
      </c>
      <c r="J24" s="286" t="s">
        <v>23</v>
      </c>
      <c r="K24" s="43" t="s">
        <v>23</v>
      </c>
      <c r="L24" s="44" t="s">
        <v>23</v>
      </c>
      <c r="M24" s="311" t="s">
        <v>23</v>
      </c>
      <c r="N24" s="43" t="s">
        <v>23</v>
      </c>
      <c r="O24" s="44" t="s">
        <v>23</v>
      </c>
      <c r="P24" s="382" t="s">
        <v>1194</v>
      </c>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10250</v>
      </c>
      <c r="D26" s="212" t="s">
        <v>23</v>
      </c>
      <c r="E26" s="409" t="s">
        <v>23</v>
      </c>
      <c r="F26" s="410" t="s">
        <v>23</v>
      </c>
      <c r="G26" s="212" t="s">
        <v>23</v>
      </c>
      <c r="H26" s="246" t="s">
        <v>23</v>
      </c>
      <c r="I26" s="49" t="s">
        <v>23</v>
      </c>
      <c r="J26" s="106">
        <f>SUM(J27,J31,J33,J36)</f>
        <v>10250</v>
      </c>
      <c r="K26" s="50">
        <f t="shared" ref="K26:L26" si="9">SUM(K27,K31,K33,K36)</f>
        <v>0</v>
      </c>
      <c r="L26" s="117">
        <f t="shared" si="9"/>
        <v>10250</v>
      </c>
      <c r="M26" s="312" t="s">
        <v>23</v>
      </c>
      <c r="N26" s="48" t="s">
        <v>23</v>
      </c>
      <c r="O26" s="49" t="s">
        <v>23</v>
      </c>
      <c r="P26" s="332"/>
    </row>
    <row r="27" spans="1:16"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x14ac:dyDescent="0.25">
      <c r="A33" s="51">
        <v>21380</v>
      </c>
      <c r="B33" s="45" t="s">
        <v>31</v>
      </c>
      <c r="C33" s="46">
        <f t="shared" si="10"/>
        <v>5595</v>
      </c>
      <c r="D33" s="212" t="s">
        <v>23</v>
      </c>
      <c r="E33" s="409" t="s">
        <v>23</v>
      </c>
      <c r="F33" s="410" t="s">
        <v>23</v>
      </c>
      <c r="G33" s="212" t="s">
        <v>23</v>
      </c>
      <c r="H33" s="246" t="s">
        <v>23</v>
      </c>
      <c r="I33" s="49" t="s">
        <v>23</v>
      </c>
      <c r="J33" s="106">
        <f>SUM(J34:J35)</f>
        <v>5595</v>
      </c>
      <c r="K33" s="50">
        <f t="shared" ref="K33:L33" si="13">SUM(K34:K35)</f>
        <v>0</v>
      </c>
      <c r="L33" s="117">
        <f t="shared" si="13"/>
        <v>5595</v>
      </c>
      <c r="M33" s="312" t="s">
        <v>23</v>
      </c>
      <c r="N33" s="48" t="s">
        <v>23</v>
      </c>
      <c r="O33" s="49" t="s">
        <v>23</v>
      </c>
      <c r="P33" s="332"/>
    </row>
    <row r="34" spans="1:16" x14ac:dyDescent="0.25">
      <c r="A34" s="33">
        <v>21381</v>
      </c>
      <c r="B34" s="52" t="s">
        <v>306</v>
      </c>
      <c r="C34" s="53">
        <f t="shared" si="10"/>
        <v>5595</v>
      </c>
      <c r="D34" s="213" t="s">
        <v>23</v>
      </c>
      <c r="E34" s="411" t="s">
        <v>23</v>
      </c>
      <c r="F34" s="412" t="s">
        <v>23</v>
      </c>
      <c r="G34" s="213" t="s">
        <v>23</v>
      </c>
      <c r="H34" s="247" t="s">
        <v>23</v>
      </c>
      <c r="I34" s="56" t="s">
        <v>23</v>
      </c>
      <c r="J34" s="256">
        <v>5595</v>
      </c>
      <c r="K34" s="55"/>
      <c r="L34" s="347">
        <f>J34+K34</f>
        <v>5595</v>
      </c>
      <c r="M34" s="313" t="s">
        <v>23</v>
      </c>
      <c r="N34" s="54" t="s">
        <v>23</v>
      </c>
      <c r="O34" s="56" t="s">
        <v>23</v>
      </c>
      <c r="P34" s="333"/>
    </row>
    <row r="35" spans="1:16"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customHeight="1" x14ac:dyDescent="0.25">
      <c r="A36" s="51">
        <v>21390</v>
      </c>
      <c r="B36" s="45" t="s">
        <v>307</v>
      </c>
      <c r="C36" s="46">
        <f t="shared" si="10"/>
        <v>4655</v>
      </c>
      <c r="D36" s="212" t="s">
        <v>23</v>
      </c>
      <c r="E36" s="409" t="s">
        <v>23</v>
      </c>
      <c r="F36" s="410" t="s">
        <v>23</v>
      </c>
      <c r="G36" s="212" t="s">
        <v>23</v>
      </c>
      <c r="H36" s="246" t="s">
        <v>23</v>
      </c>
      <c r="I36" s="49" t="s">
        <v>23</v>
      </c>
      <c r="J36" s="106">
        <f>SUM(J37:J40)</f>
        <v>4655</v>
      </c>
      <c r="K36" s="50">
        <f t="shared" ref="K36:L36" si="14">SUM(K37:K40)</f>
        <v>0</v>
      </c>
      <c r="L36" s="117">
        <f t="shared" si="14"/>
        <v>4655</v>
      </c>
      <c r="M36" s="312" t="s">
        <v>23</v>
      </c>
      <c r="N36" s="48" t="s">
        <v>23</v>
      </c>
      <c r="O36" s="49" t="s">
        <v>23</v>
      </c>
      <c r="P36" s="33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idden="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x14ac:dyDescent="0.25">
      <c r="A40" s="184">
        <v>21399</v>
      </c>
      <c r="B40" s="162" t="s">
        <v>36</v>
      </c>
      <c r="C40" s="163">
        <f t="shared" si="10"/>
        <v>4655</v>
      </c>
      <c r="D40" s="216" t="s">
        <v>23</v>
      </c>
      <c r="E40" s="417" t="s">
        <v>23</v>
      </c>
      <c r="F40" s="418" t="s">
        <v>23</v>
      </c>
      <c r="G40" s="216" t="s">
        <v>23</v>
      </c>
      <c r="H40" s="250" t="s">
        <v>23</v>
      </c>
      <c r="I40" s="186" t="s">
        <v>23</v>
      </c>
      <c r="J40" s="287">
        <v>4655</v>
      </c>
      <c r="K40" s="185"/>
      <c r="L40" s="419">
        <f>J40+K40</f>
        <v>4655</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x14ac:dyDescent="0.25">
      <c r="A43" s="51">
        <v>21490</v>
      </c>
      <c r="B43" s="45" t="s">
        <v>38</v>
      </c>
      <c r="C43" s="68">
        <f>F43+I43+L43</f>
        <v>25</v>
      </c>
      <c r="D43" s="74">
        <f>D44</f>
        <v>0</v>
      </c>
      <c r="E43" s="424">
        <f t="shared" ref="E43:L43" si="16">E44</f>
        <v>0</v>
      </c>
      <c r="F43" s="425">
        <f t="shared" si="16"/>
        <v>0</v>
      </c>
      <c r="G43" s="74">
        <f t="shared" si="16"/>
        <v>0</v>
      </c>
      <c r="H43" s="198">
        <f t="shared" si="16"/>
        <v>0</v>
      </c>
      <c r="I43" s="288">
        <f t="shared" si="16"/>
        <v>0</v>
      </c>
      <c r="J43" s="198">
        <f t="shared" si="16"/>
        <v>25</v>
      </c>
      <c r="K43" s="75">
        <f t="shared" si="16"/>
        <v>0</v>
      </c>
      <c r="L43" s="288">
        <f t="shared" si="16"/>
        <v>25</v>
      </c>
      <c r="M43" s="312" t="s">
        <v>23</v>
      </c>
      <c r="N43" s="48" t="s">
        <v>23</v>
      </c>
      <c r="O43" s="49" t="s">
        <v>23</v>
      </c>
      <c r="P43" s="332"/>
    </row>
    <row r="44" spans="1:16" s="21" customFormat="1" ht="24" x14ac:dyDescent="0.25">
      <c r="A44" s="38">
        <v>21499</v>
      </c>
      <c r="B44" s="57" t="s">
        <v>39</v>
      </c>
      <c r="C44" s="202">
        <f>F44+I44+L44</f>
        <v>25</v>
      </c>
      <c r="D44" s="296"/>
      <c r="E44" s="426"/>
      <c r="F44" s="427">
        <f>D44+E44</f>
        <v>0</v>
      </c>
      <c r="G44" s="296"/>
      <c r="H44" s="297"/>
      <c r="I44" s="349">
        <f>G44+H44</f>
        <v>0</v>
      </c>
      <c r="J44" s="297">
        <v>25</v>
      </c>
      <c r="K44" s="70"/>
      <c r="L44" s="349">
        <f>J44+K44</f>
        <v>25</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758117</v>
      </c>
      <c r="D50" s="219">
        <f>SUM(D51,D283)</f>
        <v>316859</v>
      </c>
      <c r="E50" s="433">
        <f t="shared" ref="E50:F50" si="19">SUM(E51,E283)</f>
        <v>1899</v>
      </c>
      <c r="F50" s="434">
        <f t="shared" si="19"/>
        <v>318758</v>
      </c>
      <c r="G50" s="219">
        <f>SUM(G51,G283)</f>
        <v>420799</v>
      </c>
      <c r="H50" s="252">
        <f t="shared" ref="H50:I50" si="20">SUM(H51,H283)</f>
        <v>6792</v>
      </c>
      <c r="I50" s="91">
        <f t="shared" si="20"/>
        <v>427591</v>
      </c>
      <c r="J50" s="252">
        <f>SUM(J51,J283)</f>
        <v>10275</v>
      </c>
      <c r="K50" s="90">
        <f t="shared" ref="K50:L50" si="21">SUM(K51,K283)</f>
        <v>1493</v>
      </c>
      <c r="L50" s="91">
        <f t="shared" si="21"/>
        <v>11768</v>
      </c>
      <c r="M50" s="89">
        <f>SUM(M51,M283)</f>
        <v>0</v>
      </c>
      <c r="N50" s="90">
        <f t="shared" ref="N50:O50" si="22">SUM(N51,N283)</f>
        <v>0</v>
      </c>
      <c r="O50" s="91">
        <f t="shared" si="22"/>
        <v>0</v>
      </c>
      <c r="P50" s="340"/>
    </row>
    <row r="51" spans="1:16" s="21" customFormat="1" ht="36.75" thickTop="1" x14ac:dyDescent="0.25">
      <c r="A51" s="92"/>
      <c r="B51" s="93" t="s">
        <v>45</v>
      </c>
      <c r="C51" s="94">
        <f t="shared" si="4"/>
        <v>758117</v>
      </c>
      <c r="D51" s="220">
        <f>SUM(D52,D194)</f>
        <v>316859</v>
      </c>
      <c r="E51" s="435">
        <f t="shared" ref="E51:F51" si="23">SUM(E52,E194)</f>
        <v>1899</v>
      </c>
      <c r="F51" s="436">
        <f t="shared" si="23"/>
        <v>318758</v>
      </c>
      <c r="G51" s="220">
        <f>SUM(G52,G194)</f>
        <v>420799</v>
      </c>
      <c r="H51" s="253">
        <f t="shared" ref="H51:I51" si="24">SUM(H52,H194)</f>
        <v>6792</v>
      </c>
      <c r="I51" s="96">
        <f t="shared" si="24"/>
        <v>427591</v>
      </c>
      <c r="J51" s="253">
        <f>SUM(J52,J194)</f>
        <v>10275</v>
      </c>
      <c r="K51" s="95">
        <f t="shared" ref="K51:L51" si="25">SUM(K52,K194)</f>
        <v>1493</v>
      </c>
      <c r="L51" s="96">
        <f t="shared" si="25"/>
        <v>11768</v>
      </c>
      <c r="M51" s="94">
        <f>SUM(M52,M194)</f>
        <v>0</v>
      </c>
      <c r="N51" s="95">
        <f t="shared" ref="N51:O51" si="26">SUM(N52,N194)</f>
        <v>0</v>
      </c>
      <c r="O51" s="96">
        <f t="shared" si="26"/>
        <v>0</v>
      </c>
      <c r="P51" s="341"/>
    </row>
    <row r="52" spans="1:16" s="21" customFormat="1" ht="24" x14ac:dyDescent="0.25">
      <c r="A52" s="97"/>
      <c r="B52" s="16" t="s">
        <v>46</v>
      </c>
      <c r="C52" s="98">
        <f t="shared" si="4"/>
        <v>741261</v>
      </c>
      <c r="D52" s="221">
        <f>SUM(D53,D75,D173,D187)</f>
        <v>305496</v>
      </c>
      <c r="E52" s="437">
        <f t="shared" ref="E52:F52" si="27">SUM(E53,E75,E173,E187)</f>
        <v>1899</v>
      </c>
      <c r="F52" s="438">
        <f t="shared" si="27"/>
        <v>307395</v>
      </c>
      <c r="G52" s="221">
        <f>SUM(G53,G75,G173,G187)</f>
        <v>420799</v>
      </c>
      <c r="H52" s="254">
        <f t="shared" ref="H52:I52" si="28">SUM(H53,H75,H173,H187)</f>
        <v>5349</v>
      </c>
      <c r="I52" s="100">
        <f t="shared" si="28"/>
        <v>426148</v>
      </c>
      <c r="J52" s="254">
        <f>SUM(J53,J75,J173,J187)</f>
        <v>6595</v>
      </c>
      <c r="K52" s="99">
        <f t="shared" ref="K52:L52" si="29">SUM(K53,K75,K173,K187)</f>
        <v>1123</v>
      </c>
      <c r="L52" s="100">
        <f t="shared" si="29"/>
        <v>7718</v>
      </c>
      <c r="M52" s="98">
        <f>SUM(M53,M75,M173,M187)</f>
        <v>0</v>
      </c>
      <c r="N52" s="99">
        <f t="shared" ref="N52:O52" si="30">SUM(N53,N75,N173,N187)</f>
        <v>0</v>
      </c>
      <c r="O52" s="100">
        <f t="shared" si="30"/>
        <v>0</v>
      </c>
      <c r="P52" s="342"/>
    </row>
    <row r="53" spans="1:16" s="21" customFormat="1" x14ac:dyDescent="0.25">
      <c r="A53" s="101">
        <v>1000</v>
      </c>
      <c r="B53" s="101" t="s">
        <v>47</v>
      </c>
      <c r="C53" s="102">
        <f t="shared" si="4"/>
        <v>657848</v>
      </c>
      <c r="D53" s="222">
        <f>SUM(D54,D67)</f>
        <v>235150</v>
      </c>
      <c r="E53" s="439">
        <f t="shared" ref="E53:F53" si="31">SUM(E54,E67)</f>
        <v>1899</v>
      </c>
      <c r="F53" s="440">
        <f t="shared" si="31"/>
        <v>237049</v>
      </c>
      <c r="G53" s="222">
        <f>SUM(G54,G67)</f>
        <v>420799</v>
      </c>
      <c r="H53" s="255">
        <f t="shared" ref="H53:I53" si="32">SUM(H54,H67)</f>
        <v>0</v>
      </c>
      <c r="I53" s="104">
        <f t="shared" si="32"/>
        <v>420799</v>
      </c>
      <c r="J53" s="255">
        <f>SUM(J54,J67)</f>
        <v>0</v>
      </c>
      <c r="K53" s="103">
        <f t="shared" ref="K53:L53" si="33">SUM(K54,K67)</f>
        <v>0</v>
      </c>
      <c r="L53" s="104">
        <f t="shared" si="33"/>
        <v>0</v>
      </c>
      <c r="M53" s="102">
        <f>SUM(M54,M67)</f>
        <v>0</v>
      </c>
      <c r="N53" s="103">
        <f t="shared" ref="N53:O53" si="34">SUM(N54,N67)</f>
        <v>0</v>
      </c>
      <c r="O53" s="104">
        <f t="shared" si="34"/>
        <v>0</v>
      </c>
      <c r="P53" s="343"/>
    </row>
    <row r="54" spans="1:16" x14ac:dyDescent="0.25">
      <c r="A54" s="45">
        <v>1100</v>
      </c>
      <c r="B54" s="105" t="s">
        <v>48</v>
      </c>
      <c r="C54" s="46">
        <f t="shared" si="4"/>
        <v>497186</v>
      </c>
      <c r="D54" s="223">
        <f>SUM(D55,D58,D66)</f>
        <v>159078</v>
      </c>
      <c r="E54" s="441">
        <f t="shared" ref="E54:F54" si="35">SUM(E55,E58,E66)</f>
        <v>1100</v>
      </c>
      <c r="F54" s="408">
        <f t="shared" si="35"/>
        <v>160178</v>
      </c>
      <c r="G54" s="223">
        <f>SUM(G55,G58,G66)</f>
        <v>337008</v>
      </c>
      <c r="H54" s="106">
        <f t="shared" ref="H54:I54" si="36">SUM(H55,H58,H66)</f>
        <v>0</v>
      </c>
      <c r="I54" s="117">
        <f t="shared" si="36"/>
        <v>337008</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x14ac:dyDescent="0.25">
      <c r="A55" s="107">
        <v>1110</v>
      </c>
      <c r="B55" s="78" t="s">
        <v>49</v>
      </c>
      <c r="C55" s="84">
        <f t="shared" si="4"/>
        <v>452512</v>
      </c>
      <c r="D55" s="131">
        <f>SUM(D56:D57)</f>
        <v>127402</v>
      </c>
      <c r="E55" s="442">
        <f t="shared" ref="E55:F55" si="39">SUM(E56:E57)</f>
        <v>1530</v>
      </c>
      <c r="F55" s="443">
        <f t="shared" si="39"/>
        <v>128932</v>
      </c>
      <c r="G55" s="131">
        <f>SUM(G56:G57)</f>
        <v>323580</v>
      </c>
      <c r="H55" s="201">
        <f t="shared" ref="H55:I55" si="40">SUM(H56:H57)</f>
        <v>0</v>
      </c>
      <c r="I55" s="109">
        <f t="shared" si="40"/>
        <v>323580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42" customHeight="1" x14ac:dyDescent="0.25">
      <c r="A57" s="38">
        <v>1119</v>
      </c>
      <c r="B57" s="57" t="s">
        <v>51</v>
      </c>
      <c r="C57" s="58">
        <f t="shared" si="4"/>
        <v>452512</v>
      </c>
      <c r="D57" s="225">
        <v>127402</v>
      </c>
      <c r="E57" s="446">
        <v>1530</v>
      </c>
      <c r="F57" s="404">
        <f t="shared" si="43"/>
        <v>128932</v>
      </c>
      <c r="G57" s="225">
        <v>323580</v>
      </c>
      <c r="H57" s="257"/>
      <c r="I57" s="114">
        <f t="shared" si="44"/>
        <v>323580</v>
      </c>
      <c r="J57" s="257"/>
      <c r="K57" s="60"/>
      <c r="L57" s="114">
        <f t="shared" si="45"/>
        <v>0</v>
      </c>
      <c r="M57" s="320"/>
      <c r="N57" s="60"/>
      <c r="O57" s="114">
        <f>M57+N57</f>
        <v>0</v>
      </c>
      <c r="P57" s="362" t="s">
        <v>1195</v>
      </c>
    </row>
    <row r="58" spans="1:16" x14ac:dyDescent="0.25">
      <c r="A58" s="112">
        <v>1140</v>
      </c>
      <c r="B58" s="57" t="s">
        <v>295</v>
      </c>
      <c r="C58" s="58">
        <f t="shared" si="4"/>
        <v>42536</v>
      </c>
      <c r="D58" s="226">
        <f>SUM(D59:D65)</f>
        <v>29538</v>
      </c>
      <c r="E58" s="447">
        <f t="shared" ref="E58:F58" si="46">SUM(E59:E65)</f>
        <v>-430</v>
      </c>
      <c r="F58" s="404">
        <f t="shared" si="46"/>
        <v>29108</v>
      </c>
      <c r="G58" s="226">
        <f>SUM(G59:G65)</f>
        <v>13428</v>
      </c>
      <c r="H58" s="120">
        <f t="shared" ref="H58:I58" si="47">SUM(H59:H65)</f>
        <v>0</v>
      </c>
      <c r="I58" s="114">
        <f t="shared" si="47"/>
        <v>13428</v>
      </c>
      <c r="J58" s="120">
        <f>SUM(J59:J65)</f>
        <v>0</v>
      </c>
      <c r="K58" s="113">
        <f t="shared" ref="K58:L58" si="48">SUM(K59:K65)</f>
        <v>0</v>
      </c>
      <c r="L58" s="114">
        <f t="shared" si="48"/>
        <v>0</v>
      </c>
      <c r="M58" s="58">
        <f>SUM(M59:M65)</f>
        <v>0</v>
      </c>
      <c r="N58" s="113">
        <f t="shared" ref="N58:O58" si="49">SUM(N59:N65)</f>
        <v>0</v>
      </c>
      <c r="O58" s="114">
        <f t="shared" si="49"/>
        <v>0</v>
      </c>
      <c r="P58" s="111"/>
    </row>
    <row r="59" spans="1:16" x14ac:dyDescent="0.25">
      <c r="A59" s="38">
        <v>1141</v>
      </c>
      <c r="B59" s="57" t="s">
        <v>52</v>
      </c>
      <c r="C59" s="58">
        <f t="shared" si="4"/>
        <v>4153</v>
      </c>
      <c r="D59" s="225">
        <v>4153</v>
      </c>
      <c r="E59" s="446"/>
      <c r="F59" s="404">
        <f t="shared" ref="F59:F66" si="50">D59+E59</f>
        <v>4153</v>
      </c>
      <c r="G59" s="225"/>
      <c r="H59" s="257"/>
      <c r="I59" s="114">
        <f t="shared" ref="I59:I66" si="51">G59+H59</f>
        <v>0</v>
      </c>
      <c r="J59" s="257"/>
      <c r="K59" s="60"/>
      <c r="L59" s="114">
        <f t="shared" ref="L59:L66" si="52">J59+K59</f>
        <v>0</v>
      </c>
      <c r="M59" s="320"/>
      <c r="N59" s="60"/>
      <c r="O59" s="114">
        <f t="shared" ref="O59:O66" si="53">M59+N59</f>
        <v>0</v>
      </c>
      <c r="P59" s="111"/>
    </row>
    <row r="60" spans="1:16" ht="24.75" customHeight="1" x14ac:dyDescent="0.25">
      <c r="A60" s="38">
        <v>1142</v>
      </c>
      <c r="B60" s="57" t="s">
        <v>53</v>
      </c>
      <c r="C60" s="58">
        <f t="shared" si="4"/>
        <v>1093</v>
      </c>
      <c r="D60" s="225">
        <v>1093</v>
      </c>
      <c r="E60" s="446"/>
      <c r="F60" s="404">
        <f t="shared" si="50"/>
        <v>1093</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111"/>
    </row>
    <row r="63" spans="1:16" x14ac:dyDescent="0.25">
      <c r="A63" s="38">
        <v>1147</v>
      </c>
      <c r="B63" s="57" t="s">
        <v>56</v>
      </c>
      <c r="C63" s="58">
        <f t="shared" si="4"/>
        <v>552</v>
      </c>
      <c r="D63" s="225">
        <v>2312</v>
      </c>
      <c r="E63" s="446">
        <v>-1760</v>
      </c>
      <c r="F63" s="404">
        <f t="shared" si="50"/>
        <v>552</v>
      </c>
      <c r="G63" s="225"/>
      <c r="H63" s="257"/>
      <c r="I63" s="114">
        <f t="shared" si="51"/>
        <v>0</v>
      </c>
      <c r="J63" s="257"/>
      <c r="K63" s="60"/>
      <c r="L63" s="114">
        <f t="shared" si="52"/>
        <v>0</v>
      </c>
      <c r="M63" s="320"/>
      <c r="N63" s="60"/>
      <c r="O63" s="114">
        <f t="shared" si="53"/>
        <v>0</v>
      </c>
      <c r="P63" s="111" t="s">
        <v>1196</v>
      </c>
    </row>
    <row r="64" spans="1:16" ht="21" customHeight="1" x14ac:dyDescent="0.25">
      <c r="A64" s="38">
        <v>1148</v>
      </c>
      <c r="B64" s="57" t="s">
        <v>57</v>
      </c>
      <c r="C64" s="58">
        <f t="shared" si="4"/>
        <v>23310</v>
      </c>
      <c r="D64" s="225">
        <v>21980</v>
      </c>
      <c r="E64" s="446">
        <v>1330</v>
      </c>
      <c r="F64" s="404">
        <f t="shared" si="50"/>
        <v>23310</v>
      </c>
      <c r="G64" s="225"/>
      <c r="H64" s="257"/>
      <c r="I64" s="114">
        <f t="shared" si="51"/>
        <v>0</v>
      </c>
      <c r="J64" s="257"/>
      <c r="K64" s="60"/>
      <c r="L64" s="114">
        <f t="shared" si="52"/>
        <v>0</v>
      </c>
      <c r="M64" s="320"/>
      <c r="N64" s="60"/>
      <c r="O64" s="114">
        <f t="shared" si="53"/>
        <v>0</v>
      </c>
      <c r="P64" s="362" t="s">
        <v>1197</v>
      </c>
    </row>
    <row r="65" spans="1:16" ht="24" customHeight="1" x14ac:dyDescent="0.25">
      <c r="A65" s="38">
        <v>1149</v>
      </c>
      <c r="B65" s="57" t="s">
        <v>58</v>
      </c>
      <c r="C65" s="58">
        <f>F65+I65+L65+O65</f>
        <v>13428</v>
      </c>
      <c r="D65" s="225"/>
      <c r="E65" s="446"/>
      <c r="F65" s="404">
        <f t="shared" si="50"/>
        <v>0</v>
      </c>
      <c r="G65" s="225">
        <v>13428</v>
      </c>
      <c r="H65" s="257"/>
      <c r="I65" s="114">
        <f t="shared" si="51"/>
        <v>13428</v>
      </c>
      <c r="J65" s="257"/>
      <c r="K65" s="60"/>
      <c r="L65" s="114">
        <f t="shared" si="52"/>
        <v>0</v>
      </c>
      <c r="M65" s="320"/>
      <c r="N65" s="60"/>
      <c r="O65" s="114">
        <f t="shared" si="53"/>
        <v>0</v>
      </c>
      <c r="P65" s="111"/>
    </row>
    <row r="66" spans="1:16" ht="36" x14ac:dyDescent="0.25">
      <c r="A66" s="107">
        <v>1150</v>
      </c>
      <c r="B66" s="78" t="s">
        <v>59</v>
      </c>
      <c r="C66" s="84">
        <f>F66+I66+L66+O66</f>
        <v>2138</v>
      </c>
      <c r="D66" s="227">
        <v>2138</v>
      </c>
      <c r="E66" s="448"/>
      <c r="F66" s="443">
        <f t="shared" si="50"/>
        <v>2138</v>
      </c>
      <c r="G66" s="227"/>
      <c r="H66" s="258"/>
      <c r="I66" s="109">
        <f t="shared" si="51"/>
        <v>0</v>
      </c>
      <c r="J66" s="258"/>
      <c r="K66" s="115"/>
      <c r="L66" s="109">
        <f t="shared" si="52"/>
        <v>0</v>
      </c>
      <c r="M66" s="321"/>
      <c r="N66" s="115"/>
      <c r="O66" s="109">
        <f t="shared" si="53"/>
        <v>0</v>
      </c>
      <c r="P66" s="116"/>
    </row>
    <row r="67" spans="1:16" ht="24" x14ac:dyDescent="0.25">
      <c r="A67" s="45">
        <v>1200</v>
      </c>
      <c r="B67" s="105" t="s">
        <v>296</v>
      </c>
      <c r="C67" s="46">
        <f t="shared" si="4"/>
        <v>160662</v>
      </c>
      <c r="D67" s="223">
        <f>SUM(D68:D69)</f>
        <v>76072</v>
      </c>
      <c r="E67" s="441">
        <f t="shared" ref="E67:F67" si="54">SUM(E68:E69)</f>
        <v>799</v>
      </c>
      <c r="F67" s="408">
        <f t="shared" si="54"/>
        <v>76871</v>
      </c>
      <c r="G67" s="223">
        <f>SUM(G68:G69)</f>
        <v>83791</v>
      </c>
      <c r="H67" s="106">
        <f t="shared" ref="H67:I67" si="55">SUM(H68:H69)</f>
        <v>0</v>
      </c>
      <c r="I67" s="117">
        <f t="shared" si="55"/>
        <v>83791</v>
      </c>
      <c r="J67" s="106">
        <f>SUM(J68:J69)</f>
        <v>0</v>
      </c>
      <c r="K67" s="50">
        <f t="shared" ref="K67:L67" si="56">SUM(K68:K69)</f>
        <v>0</v>
      </c>
      <c r="L67" s="117">
        <f t="shared" si="56"/>
        <v>0</v>
      </c>
      <c r="M67" s="46">
        <f>SUM(M68:M69)</f>
        <v>0</v>
      </c>
      <c r="N67" s="50">
        <f t="shared" ref="N67:O67" si="57">SUM(N68:N69)</f>
        <v>0</v>
      </c>
      <c r="O67" s="117">
        <f t="shared" si="57"/>
        <v>0</v>
      </c>
      <c r="P67" s="122"/>
    </row>
    <row r="68" spans="1:16" ht="36" x14ac:dyDescent="0.25">
      <c r="A68" s="736">
        <v>1210</v>
      </c>
      <c r="B68" s="52" t="s">
        <v>60</v>
      </c>
      <c r="C68" s="53">
        <f t="shared" si="4"/>
        <v>125527</v>
      </c>
      <c r="D68" s="224">
        <v>43467</v>
      </c>
      <c r="E68" s="444">
        <v>369</v>
      </c>
      <c r="F68" s="445">
        <f>D68+E68</f>
        <v>43836</v>
      </c>
      <c r="G68" s="224">
        <v>81691</v>
      </c>
      <c r="H68" s="256"/>
      <c r="I68" s="119">
        <f>G68+H68</f>
        <v>81691</v>
      </c>
      <c r="J68" s="256"/>
      <c r="K68" s="55"/>
      <c r="L68" s="119">
        <f>J68+K68</f>
        <v>0</v>
      </c>
      <c r="M68" s="319"/>
      <c r="N68" s="55"/>
      <c r="O68" s="119">
        <f>M68+N68</f>
        <v>0</v>
      </c>
      <c r="P68" s="365" t="s">
        <v>1198</v>
      </c>
    </row>
    <row r="69" spans="1:16" ht="24" x14ac:dyDescent="0.25">
      <c r="A69" s="112">
        <v>1220</v>
      </c>
      <c r="B69" s="57" t="s">
        <v>61</v>
      </c>
      <c r="C69" s="58">
        <f t="shared" si="4"/>
        <v>35135</v>
      </c>
      <c r="D69" s="226">
        <f>SUM(D70:D74)</f>
        <v>32605</v>
      </c>
      <c r="E69" s="447">
        <f t="shared" ref="E69:F69" si="58">SUM(E70:E74)</f>
        <v>430</v>
      </c>
      <c r="F69" s="404">
        <f t="shared" si="58"/>
        <v>33035</v>
      </c>
      <c r="G69" s="226">
        <f>SUM(G70:G74)</f>
        <v>2100</v>
      </c>
      <c r="H69" s="120">
        <f t="shared" ref="H69:I69" si="59">SUM(H70:H74)</f>
        <v>0</v>
      </c>
      <c r="I69" s="114">
        <f t="shared" si="59"/>
        <v>2100</v>
      </c>
      <c r="J69" s="120">
        <f>SUM(J70:J74)</f>
        <v>0</v>
      </c>
      <c r="K69" s="113">
        <f t="shared" ref="K69:L69" si="60">SUM(K70:K74)</f>
        <v>0</v>
      </c>
      <c r="L69" s="114">
        <f t="shared" si="60"/>
        <v>0</v>
      </c>
      <c r="M69" s="58">
        <f>SUM(M70:M74)</f>
        <v>0</v>
      </c>
      <c r="N69" s="113">
        <f t="shared" ref="N69:O69" si="61">SUM(N70:N74)</f>
        <v>0</v>
      </c>
      <c r="O69" s="114">
        <f t="shared" si="61"/>
        <v>0</v>
      </c>
      <c r="P69" s="111"/>
    </row>
    <row r="70" spans="1:16" ht="48" x14ac:dyDescent="0.25">
      <c r="A70" s="38">
        <v>1221</v>
      </c>
      <c r="B70" s="57" t="s">
        <v>297</v>
      </c>
      <c r="C70" s="58">
        <f t="shared" si="4"/>
        <v>23641</v>
      </c>
      <c r="D70" s="225">
        <v>21361</v>
      </c>
      <c r="E70" s="446">
        <v>180</v>
      </c>
      <c r="F70" s="404">
        <f t="shared" ref="F70:F74" si="62">D70+E70</f>
        <v>21541</v>
      </c>
      <c r="G70" s="225">
        <v>2100</v>
      </c>
      <c r="H70" s="257"/>
      <c r="I70" s="114">
        <f t="shared" ref="I70:I74" si="63">G70+H70</f>
        <v>2100</v>
      </c>
      <c r="J70" s="257"/>
      <c r="K70" s="60"/>
      <c r="L70" s="114">
        <f t="shared" ref="L70:L74" si="64">J70+K70</f>
        <v>0</v>
      </c>
      <c r="M70" s="320"/>
      <c r="N70" s="60"/>
      <c r="O70" s="114">
        <f t="shared" ref="O70:O74" si="65">M70+N70</f>
        <v>0</v>
      </c>
      <c r="P70" s="362" t="s">
        <v>1199</v>
      </c>
    </row>
    <row r="71" spans="1:16"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111"/>
    </row>
    <row r="73" spans="1:16" ht="36" x14ac:dyDescent="0.25">
      <c r="A73" s="38">
        <v>1227</v>
      </c>
      <c r="B73" s="57" t="s">
        <v>64</v>
      </c>
      <c r="C73" s="58">
        <f t="shared" si="4"/>
        <v>10672</v>
      </c>
      <c r="D73" s="225">
        <v>10672</v>
      </c>
      <c r="E73" s="446"/>
      <c r="F73" s="404">
        <f t="shared" si="62"/>
        <v>10672</v>
      </c>
      <c r="G73" s="225"/>
      <c r="H73" s="257"/>
      <c r="I73" s="114">
        <f t="shared" si="63"/>
        <v>0</v>
      </c>
      <c r="J73" s="257"/>
      <c r="K73" s="60"/>
      <c r="L73" s="114">
        <f t="shared" si="64"/>
        <v>0</v>
      </c>
      <c r="M73" s="320"/>
      <c r="N73" s="60"/>
      <c r="O73" s="114">
        <f t="shared" si="65"/>
        <v>0</v>
      </c>
      <c r="P73" s="111"/>
    </row>
    <row r="74" spans="1:16" ht="48" x14ac:dyDescent="0.25">
      <c r="A74" s="38">
        <v>1228</v>
      </c>
      <c r="B74" s="57" t="s">
        <v>298</v>
      </c>
      <c r="C74" s="58">
        <f t="shared" si="4"/>
        <v>822</v>
      </c>
      <c r="D74" s="225">
        <v>572</v>
      </c>
      <c r="E74" s="446">
        <v>250</v>
      </c>
      <c r="F74" s="404">
        <f t="shared" si="62"/>
        <v>822</v>
      </c>
      <c r="G74" s="225"/>
      <c r="H74" s="257"/>
      <c r="I74" s="114">
        <f t="shared" si="63"/>
        <v>0</v>
      </c>
      <c r="J74" s="257"/>
      <c r="K74" s="60"/>
      <c r="L74" s="114">
        <f t="shared" si="64"/>
        <v>0</v>
      </c>
      <c r="M74" s="320"/>
      <c r="N74" s="60"/>
      <c r="O74" s="114">
        <f t="shared" si="65"/>
        <v>0</v>
      </c>
      <c r="P74" s="362" t="s">
        <v>1200</v>
      </c>
    </row>
    <row r="75" spans="1:16" x14ac:dyDescent="0.25">
      <c r="A75" s="101">
        <v>2000</v>
      </c>
      <c r="B75" s="101" t="s">
        <v>65</v>
      </c>
      <c r="C75" s="102">
        <f t="shared" si="4"/>
        <v>83413</v>
      </c>
      <c r="D75" s="222">
        <f>SUM(D76,D83,D130,D164,D165,D172)</f>
        <v>70346</v>
      </c>
      <c r="E75" s="439">
        <f t="shared" ref="E75:F75" si="66">SUM(E76,E83,E130,E164,E165,E172)</f>
        <v>0</v>
      </c>
      <c r="F75" s="440">
        <f t="shared" si="66"/>
        <v>70346</v>
      </c>
      <c r="G75" s="222">
        <f>SUM(G76,G83,G130,G164,G165,G172)</f>
        <v>0</v>
      </c>
      <c r="H75" s="255">
        <f t="shared" ref="H75:I75" si="67">SUM(H76,H83,H130,H164,H165,H172)</f>
        <v>5349</v>
      </c>
      <c r="I75" s="104">
        <f t="shared" si="67"/>
        <v>5349</v>
      </c>
      <c r="J75" s="255">
        <f>SUM(J76,J83,J130,J164,J165,J172)</f>
        <v>6595</v>
      </c>
      <c r="K75" s="103">
        <f t="shared" ref="K75:L75" si="68">SUM(K76,K83,K130,K164,K165,K172)</f>
        <v>1123</v>
      </c>
      <c r="L75" s="104">
        <f t="shared" si="68"/>
        <v>7718</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736">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57971</v>
      </c>
      <c r="D83" s="223">
        <f>SUM(D84,D89,D95,D103,D112,D116,D122,D128)</f>
        <v>50636</v>
      </c>
      <c r="E83" s="441">
        <f t="shared" ref="E83:F83" si="90">SUM(E84,E89,E95,E103,E112,E116,E122,E128)</f>
        <v>0</v>
      </c>
      <c r="F83" s="408">
        <f t="shared" si="90"/>
        <v>50636</v>
      </c>
      <c r="G83" s="223">
        <f>SUM(G84,G89,G95,G103,G112,G116,G122,G128)</f>
        <v>0</v>
      </c>
      <c r="H83" s="106">
        <f t="shared" ref="H83:I83" si="91">SUM(H84,H89,H95,H103,H112,H116,H122,H128)</f>
        <v>0</v>
      </c>
      <c r="I83" s="117">
        <f t="shared" si="91"/>
        <v>0</v>
      </c>
      <c r="J83" s="106">
        <f>SUM(J84,J89,J95,J103,J112,J116,J122,J128)</f>
        <v>6395</v>
      </c>
      <c r="K83" s="50">
        <f t="shared" ref="K83:L83" si="92">SUM(K84,K89,K95,K103,K112,K116,K122,K128)</f>
        <v>940</v>
      </c>
      <c r="L83" s="117">
        <f t="shared" si="92"/>
        <v>7335</v>
      </c>
      <c r="M83" s="163">
        <f>SUM(M84,M89,M95,M103,M112,M116,M122,M128)</f>
        <v>0</v>
      </c>
      <c r="N83" s="164">
        <f t="shared" ref="N83:O83" si="93">SUM(N84,N89,N95,N103,N112,N116,N122,N128)</f>
        <v>0</v>
      </c>
      <c r="O83" s="165">
        <f t="shared" si="93"/>
        <v>0</v>
      </c>
      <c r="P83" s="383"/>
    </row>
    <row r="84" spans="1:16" ht="24" x14ac:dyDescent="0.25">
      <c r="A84" s="107">
        <v>2210</v>
      </c>
      <c r="B84" s="78" t="s">
        <v>72</v>
      </c>
      <c r="C84" s="84">
        <f t="shared" si="4"/>
        <v>1968</v>
      </c>
      <c r="D84" s="131">
        <f>SUM(D85:D88)</f>
        <v>1943</v>
      </c>
      <c r="E84" s="442">
        <f t="shared" ref="E84:F84" si="94">SUM(E85:E88)</f>
        <v>0</v>
      </c>
      <c r="F84" s="443">
        <f t="shared" si="94"/>
        <v>1943</v>
      </c>
      <c r="G84" s="131">
        <f>SUM(G85:G88)</f>
        <v>0</v>
      </c>
      <c r="H84" s="201">
        <f t="shared" ref="H84:I84" si="95">SUM(H85:H88)</f>
        <v>0</v>
      </c>
      <c r="I84" s="109">
        <f t="shared" si="95"/>
        <v>0</v>
      </c>
      <c r="J84" s="201">
        <f>SUM(J85:J88)</f>
        <v>25</v>
      </c>
      <c r="K84" s="108">
        <f t="shared" ref="K84:L84" si="96">SUM(K85:K88)</f>
        <v>0</v>
      </c>
      <c r="L84" s="109">
        <f t="shared" si="96"/>
        <v>25</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x14ac:dyDescent="0.25">
      <c r="A86" s="38">
        <v>2212</v>
      </c>
      <c r="B86" s="57" t="s">
        <v>74</v>
      </c>
      <c r="C86" s="58">
        <f t="shared" si="98"/>
        <v>1524</v>
      </c>
      <c r="D86" s="225">
        <v>1524</v>
      </c>
      <c r="E86" s="446"/>
      <c r="F86" s="404">
        <f t="shared" si="99"/>
        <v>1524</v>
      </c>
      <c r="G86" s="225"/>
      <c r="H86" s="257"/>
      <c r="I86" s="114">
        <f t="shared" si="100"/>
        <v>0</v>
      </c>
      <c r="J86" s="257"/>
      <c r="K86" s="60"/>
      <c r="L86" s="114">
        <f t="shared" si="101"/>
        <v>0</v>
      </c>
      <c r="M86" s="320"/>
      <c r="N86" s="60"/>
      <c r="O86" s="114">
        <f t="shared" si="102"/>
        <v>0</v>
      </c>
      <c r="P86" s="111"/>
    </row>
    <row r="87" spans="1:16" ht="24" x14ac:dyDescent="0.25">
      <c r="A87" s="38">
        <v>2214</v>
      </c>
      <c r="B87" s="57" t="s">
        <v>75</v>
      </c>
      <c r="C87" s="58">
        <f t="shared" si="98"/>
        <v>384</v>
      </c>
      <c r="D87" s="225">
        <v>359</v>
      </c>
      <c r="E87" s="446"/>
      <c r="F87" s="404">
        <f t="shared" si="99"/>
        <v>359</v>
      </c>
      <c r="G87" s="225"/>
      <c r="H87" s="257"/>
      <c r="I87" s="114">
        <f t="shared" si="100"/>
        <v>0</v>
      </c>
      <c r="J87" s="257">
        <v>25</v>
      </c>
      <c r="K87" s="60"/>
      <c r="L87" s="114">
        <f t="shared" si="101"/>
        <v>25</v>
      </c>
      <c r="M87" s="320"/>
      <c r="N87" s="60"/>
      <c r="O87" s="114">
        <f t="shared" si="102"/>
        <v>0</v>
      </c>
      <c r="P87" s="111"/>
    </row>
    <row r="88" spans="1:16" x14ac:dyDescent="0.25">
      <c r="A88" s="38">
        <v>2219</v>
      </c>
      <c r="B88" s="57" t="s">
        <v>76</v>
      </c>
      <c r="C88" s="58">
        <f t="shared" si="98"/>
        <v>60</v>
      </c>
      <c r="D88" s="225">
        <v>60</v>
      </c>
      <c r="E88" s="446"/>
      <c r="F88" s="404">
        <f t="shared" si="99"/>
        <v>60</v>
      </c>
      <c r="G88" s="225"/>
      <c r="H88" s="257"/>
      <c r="I88" s="114">
        <f t="shared" si="100"/>
        <v>0</v>
      </c>
      <c r="J88" s="257"/>
      <c r="K88" s="60"/>
      <c r="L88" s="114">
        <f t="shared" si="101"/>
        <v>0</v>
      </c>
      <c r="M88" s="320"/>
      <c r="N88" s="60"/>
      <c r="O88" s="114">
        <f t="shared" si="102"/>
        <v>0</v>
      </c>
      <c r="P88" s="111"/>
    </row>
    <row r="89" spans="1:16" ht="24" x14ac:dyDescent="0.25">
      <c r="A89" s="112">
        <v>2220</v>
      </c>
      <c r="B89" s="57" t="s">
        <v>77</v>
      </c>
      <c r="C89" s="58">
        <f t="shared" si="98"/>
        <v>42414</v>
      </c>
      <c r="D89" s="226">
        <f>SUM(D90:D94)</f>
        <v>35104</v>
      </c>
      <c r="E89" s="447">
        <f t="shared" ref="E89:F89" si="103">SUM(E90:E94)</f>
        <v>0</v>
      </c>
      <c r="F89" s="404">
        <f t="shared" si="103"/>
        <v>35104</v>
      </c>
      <c r="G89" s="226">
        <f>SUM(G90:G94)</f>
        <v>0</v>
      </c>
      <c r="H89" s="120">
        <f t="shared" ref="H89:I89" si="104">SUM(H90:H94)</f>
        <v>0</v>
      </c>
      <c r="I89" s="114">
        <f t="shared" si="104"/>
        <v>0</v>
      </c>
      <c r="J89" s="120">
        <f>SUM(J90:J94)</f>
        <v>6370</v>
      </c>
      <c r="K89" s="113">
        <f t="shared" ref="K89:L89" si="105">SUM(K90:K94)</f>
        <v>940</v>
      </c>
      <c r="L89" s="114">
        <f t="shared" si="105"/>
        <v>7310</v>
      </c>
      <c r="M89" s="58">
        <f>SUM(M90:M94)</f>
        <v>0</v>
      </c>
      <c r="N89" s="113">
        <f t="shared" ref="N89:O89" si="106">SUM(N90:N94)</f>
        <v>0</v>
      </c>
      <c r="O89" s="114">
        <f t="shared" si="106"/>
        <v>0</v>
      </c>
      <c r="P89" s="111"/>
    </row>
    <row r="90" spans="1:16" ht="24" x14ac:dyDescent="0.25">
      <c r="A90" s="38">
        <v>2221</v>
      </c>
      <c r="B90" s="57" t="s">
        <v>289</v>
      </c>
      <c r="C90" s="58">
        <f t="shared" si="98"/>
        <v>27717</v>
      </c>
      <c r="D90" s="225">
        <v>25907</v>
      </c>
      <c r="E90" s="446"/>
      <c r="F90" s="404">
        <f t="shared" ref="F90:F94" si="107">D90+E90</f>
        <v>25907</v>
      </c>
      <c r="G90" s="225"/>
      <c r="H90" s="257"/>
      <c r="I90" s="114">
        <f t="shared" ref="I90:I94" si="108">G90+H90</f>
        <v>0</v>
      </c>
      <c r="J90" s="257">
        <v>870</v>
      </c>
      <c r="K90" s="60">
        <v>940</v>
      </c>
      <c r="L90" s="114">
        <f t="shared" ref="L90:L94" si="109">J90+K90</f>
        <v>1810</v>
      </c>
      <c r="M90" s="320"/>
      <c r="N90" s="60"/>
      <c r="O90" s="114">
        <f t="shared" ref="O90:O94" si="110">M90+N90</f>
        <v>0</v>
      </c>
      <c r="P90" s="111" t="s">
        <v>1201</v>
      </c>
    </row>
    <row r="91" spans="1:16" x14ac:dyDescent="0.25">
      <c r="A91" s="38">
        <v>2222</v>
      </c>
      <c r="B91" s="57" t="s">
        <v>78</v>
      </c>
      <c r="C91" s="58">
        <f t="shared" si="98"/>
        <v>3977</v>
      </c>
      <c r="D91" s="225">
        <v>1977</v>
      </c>
      <c r="E91" s="446"/>
      <c r="F91" s="404">
        <f t="shared" si="107"/>
        <v>1977</v>
      </c>
      <c r="G91" s="225"/>
      <c r="H91" s="257"/>
      <c r="I91" s="114">
        <f t="shared" si="108"/>
        <v>0</v>
      </c>
      <c r="J91" s="257">
        <v>2000</v>
      </c>
      <c r="K91" s="60"/>
      <c r="L91" s="114">
        <f t="shared" si="109"/>
        <v>2000</v>
      </c>
      <c r="M91" s="320"/>
      <c r="N91" s="60"/>
      <c r="O91" s="114">
        <f t="shared" si="110"/>
        <v>0</v>
      </c>
      <c r="P91" s="111"/>
    </row>
    <row r="92" spans="1:16" x14ac:dyDescent="0.25">
      <c r="A92" s="38">
        <v>2223</v>
      </c>
      <c r="B92" s="57" t="s">
        <v>79</v>
      </c>
      <c r="C92" s="58">
        <f t="shared" si="98"/>
        <v>9871</v>
      </c>
      <c r="D92" s="225">
        <v>6371</v>
      </c>
      <c r="E92" s="446"/>
      <c r="F92" s="404">
        <f t="shared" si="107"/>
        <v>6371</v>
      </c>
      <c r="G92" s="225"/>
      <c r="H92" s="257"/>
      <c r="I92" s="114">
        <f t="shared" si="108"/>
        <v>0</v>
      </c>
      <c r="J92" s="257">
        <v>3500</v>
      </c>
      <c r="K92" s="60"/>
      <c r="L92" s="114">
        <f t="shared" si="109"/>
        <v>3500</v>
      </c>
      <c r="M92" s="320"/>
      <c r="N92" s="60"/>
      <c r="O92" s="114">
        <f t="shared" si="110"/>
        <v>0</v>
      </c>
      <c r="P92" s="111"/>
    </row>
    <row r="93" spans="1:16" ht="48" x14ac:dyDescent="0.25">
      <c r="A93" s="38">
        <v>2224</v>
      </c>
      <c r="B93" s="57" t="s">
        <v>299</v>
      </c>
      <c r="C93" s="58">
        <f t="shared" si="98"/>
        <v>849</v>
      </c>
      <c r="D93" s="225">
        <v>849</v>
      </c>
      <c r="E93" s="446"/>
      <c r="F93" s="404">
        <f t="shared" si="107"/>
        <v>849</v>
      </c>
      <c r="G93" s="225"/>
      <c r="H93" s="257"/>
      <c r="I93" s="114">
        <f t="shared" si="108"/>
        <v>0</v>
      </c>
      <c r="J93" s="257"/>
      <c r="K93" s="60"/>
      <c r="L93" s="114">
        <f t="shared" si="109"/>
        <v>0</v>
      </c>
      <c r="M93" s="320"/>
      <c r="N93" s="60"/>
      <c r="O93" s="114">
        <f t="shared" si="110"/>
        <v>0</v>
      </c>
      <c r="P93" s="111"/>
    </row>
    <row r="94" spans="1:16"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111"/>
    </row>
    <row r="95" spans="1:16" ht="36" x14ac:dyDescent="0.25">
      <c r="A95" s="112">
        <v>2230</v>
      </c>
      <c r="B95" s="57" t="s">
        <v>81</v>
      </c>
      <c r="C95" s="58">
        <f t="shared" si="98"/>
        <v>3250</v>
      </c>
      <c r="D95" s="226">
        <f>SUM(D96:D102)</f>
        <v>3250</v>
      </c>
      <c r="E95" s="447">
        <f t="shared" ref="E95:F95" si="111">SUM(E96:E102)</f>
        <v>0</v>
      </c>
      <c r="F95" s="404">
        <f t="shared" si="111"/>
        <v>3250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c r="E101" s="446"/>
      <c r="F101" s="404">
        <f t="shared" si="115"/>
        <v>0</v>
      </c>
      <c r="G101" s="225"/>
      <c r="H101" s="257"/>
      <c r="I101" s="114">
        <f t="shared" si="116"/>
        <v>0</v>
      </c>
      <c r="J101" s="257"/>
      <c r="K101" s="60"/>
      <c r="L101" s="114">
        <f t="shared" si="117"/>
        <v>0</v>
      </c>
      <c r="M101" s="320"/>
      <c r="N101" s="60"/>
      <c r="O101" s="114">
        <f t="shared" si="118"/>
        <v>0</v>
      </c>
      <c r="P101" s="111"/>
    </row>
    <row r="102" spans="1:16" ht="24" x14ac:dyDescent="0.25">
      <c r="A102" s="38">
        <v>2239</v>
      </c>
      <c r="B102" s="57" t="s">
        <v>88</v>
      </c>
      <c r="C102" s="58">
        <f t="shared" si="98"/>
        <v>3250</v>
      </c>
      <c r="D102" s="225">
        <v>3250</v>
      </c>
      <c r="E102" s="446"/>
      <c r="F102" s="404">
        <f t="shared" si="115"/>
        <v>3250</v>
      </c>
      <c r="G102" s="225"/>
      <c r="H102" s="257"/>
      <c r="I102" s="114">
        <f t="shared" si="116"/>
        <v>0</v>
      </c>
      <c r="J102" s="257"/>
      <c r="K102" s="60"/>
      <c r="L102" s="114">
        <f t="shared" si="117"/>
        <v>0</v>
      </c>
      <c r="M102" s="320"/>
      <c r="N102" s="60"/>
      <c r="O102" s="114">
        <f t="shared" si="118"/>
        <v>0</v>
      </c>
      <c r="P102" s="111"/>
    </row>
    <row r="103" spans="1:16" ht="36" x14ac:dyDescent="0.25">
      <c r="A103" s="112">
        <v>2240</v>
      </c>
      <c r="B103" s="57" t="s">
        <v>89</v>
      </c>
      <c r="C103" s="58">
        <f t="shared" si="98"/>
        <v>3494</v>
      </c>
      <c r="D103" s="226">
        <f>SUM(D104:D111)</f>
        <v>3494</v>
      </c>
      <c r="E103" s="447">
        <f t="shared" ref="E103:F103" si="119">SUM(E104:E111)</f>
        <v>0</v>
      </c>
      <c r="F103" s="404">
        <f t="shared" si="119"/>
        <v>3494</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111"/>
    </row>
    <row r="106" spans="1:16" ht="24" x14ac:dyDescent="0.25">
      <c r="A106" s="38">
        <v>2243</v>
      </c>
      <c r="B106" s="57" t="s">
        <v>92</v>
      </c>
      <c r="C106" s="58">
        <f t="shared" si="98"/>
        <v>400</v>
      </c>
      <c r="D106" s="225">
        <v>400</v>
      </c>
      <c r="E106" s="446"/>
      <c r="F106" s="404">
        <f t="shared" si="123"/>
        <v>400</v>
      </c>
      <c r="G106" s="225"/>
      <c r="H106" s="257"/>
      <c r="I106" s="114">
        <f t="shared" si="124"/>
        <v>0</v>
      </c>
      <c r="J106" s="257"/>
      <c r="K106" s="60"/>
      <c r="L106" s="114">
        <f t="shared" si="125"/>
        <v>0</v>
      </c>
      <c r="M106" s="320"/>
      <c r="N106" s="60"/>
      <c r="O106" s="114">
        <f t="shared" si="126"/>
        <v>0</v>
      </c>
      <c r="P106" s="111"/>
    </row>
    <row r="107" spans="1:16" x14ac:dyDescent="0.25">
      <c r="A107" s="38">
        <v>2244</v>
      </c>
      <c r="B107" s="57" t="s">
        <v>93</v>
      </c>
      <c r="C107" s="58">
        <f t="shared" si="98"/>
        <v>3094</v>
      </c>
      <c r="D107" s="225">
        <v>3094</v>
      </c>
      <c r="E107" s="446"/>
      <c r="F107" s="404">
        <f t="shared" si="123"/>
        <v>3094</v>
      </c>
      <c r="G107" s="225"/>
      <c r="H107" s="257"/>
      <c r="I107" s="114">
        <f t="shared" si="124"/>
        <v>0</v>
      </c>
      <c r="J107" s="257"/>
      <c r="K107" s="60"/>
      <c r="L107" s="114">
        <f t="shared" si="125"/>
        <v>0</v>
      </c>
      <c r="M107" s="320"/>
      <c r="N107" s="60"/>
      <c r="O107" s="114">
        <f t="shared" si="126"/>
        <v>0</v>
      </c>
      <c r="P107" s="111"/>
    </row>
    <row r="108" spans="1:16"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5">
      <c r="A111" s="38">
        <v>2249</v>
      </c>
      <c r="B111" s="57" t="s">
        <v>96</v>
      </c>
      <c r="C111" s="58">
        <f t="shared" si="98"/>
        <v>0</v>
      </c>
      <c r="D111" s="225"/>
      <c r="E111" s="446"/>
      <c r="F111" s="404">
        <f t="shared" si="123"/>
        <v>0</v>
      </c>
      <c r="G111" s="225"/>
      <c r="H111" s="257"/>
      <c r="I111" s="114">
        <f t="shared" si="124"/>
        <v>0</v>
      </c>
      <c r="J111" s="257"/>
      <c r="K111" s="60"/>
      <c r="L111" s="114">
        <f t="shared" si="125"/>
        <v>0</v>
      </c>
      <c r="M111" s="320"/>
      <c r="N111" s="60"/>
      <c r="O111" s="114">
        <f t="shared" si="126"/>
        <v>0</v>
      </c>
      <c r="P111" s="111"/>
    </row>
    <row r="112" spans="1:16" x14ac:dyDescent="0.25">
      <c r="A112" s="112">
        <v>2250</v>
      </c>
      <c r="B112" s="57" t="s">
        <v>97</v>
      </c>
      <c r="C112" s="58">
        <f t="shared" si="98"/>
        <v>568</v>
      </c>
      <c r="D112" s="226">
        <f>SUM(D113:D115)</f>
        <v>568</v>
      </c>
      <c r="E112" s="447">
        <f t="shared" ref="E112:F112" si="127">SUM(E113:E115)</f>
        <v>0</v>
      </c>
      <c r="F112" s="404">
        <f t="shared" si="127"/>
        <v>568</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x14ac:dyDescent="0.25">
      <c r="A113" s="38">
        <v>2251</v>
      </c>
      <c r="B113" s="57" t="s">
        <v>98</v>
      </c>
      <c r="C113" s="58">
        <f t="shared" si="98"/>
        <v>85</v>
      </c>
      <c r="D113" s="225">
        <v>85</v>
      </c>
      <c r="E113" s="446"/>
      <c r="F113" s="404">
        <f t="shared" ref="F113:F115" si="131">D113+E113</f>
        <v>85</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111"/>
    </row>
    <row r="115" spans="1:16" ht="24" x14ac:dyDescent="0.25">
      <c r="A115" s="38">
        <v>2259</v>
      </c>
      <c r="B115" s="57" t="s">
        <v>100</v>
      </c>
      <c r="C115" s="58">
        <f t="shared" si="98"/>
        <v>483</v>
      </c>
      <c r="D115" s="225">
        <v>483</v>
      </c>
      <c r="E115" s="446"/>
      <c r="F115" s="404">
        <f t="shared" si="131"/>
        <v>483</v>
      </c>
      <c r="G115" s="225"/>
      <c r="H115" s="257"/>
      <c r="I115" s="114">
        <f t="shared" si="132"/>
        <v>0</v>
      </c>
      <c r="J115" s="257"/>
      <c r="K115" s="60"/>
      <c r="L115" s="114">
        <f t="shared" si="133"/>
        <v>0</v>
      </c>
      <c r="M115" s="320"/>
      <c r="N115" s="60"/>
      <c r="O115" s="114">
        <f t="shared" si="134"/>
        <v>0</v>
      </c>
      <c r="P115" s="111"/>
    </row>
    <row r="116" spans="1:16" x14ac:dyDescent="0.25">
      <c r="A116" s="112">
        <v>2260</v>
      </c>
      <c r="B116" s="57" t="s">
        <v>101</v>
      </c>
      <c r="C116" s="58">
        <f t="shared" si="98"/>
        <v>1170</v>
      </c>
      <c r="D116" s="226">
        <f>SUM(D117:D121)</f>
        <v>1170</v>
      </c>
      <c r="E116" s="447">
        <f t="shared" ref="E116:F116" si="135">SUM(E117:E121)</f>
        <v>0</v>
      </c>
      <c r="F116" s="404">
        <f t="shared" si="135"/>
        <v>1170</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c r="E118" s="446"/>
      <c r="F118" s="404">
        <f t="shared" si="139"/>
        <v>0</v>
      </c>
      <c r="G118" s="225"/>
      <c r="H118" s="257"/>
      <c r="I118" s="114">
        <f t="shared" si="140"/>
        <v>0</v>
      </c>
      <c r="J118" s="257"/>
      <c r="K118" s="60"/>
      <c r="L118" s="114">
        <f t="shared" si="141"/>
        <v>0</v>
      </c>
      <c r="M118" s="320"/>
      <c r="N118" s="60"/>
      <c r="O118" s="114">
        <f t="shared" si="142"/>
        <v>0</v>
      </c>
      <c r="P118" s="111"/>
    </row>
    <row r="119" spans="1:16" x14ac:dyDescent="0.25">
      <c r="A119" s="38">
        <v>2263</v>
      </c>
      <c r="B119" s="57" t="s">
        <v>104</v>
      </c>
      <c r="C119" s="58">
        <f t="shared" si="98"/>
        <v>1170</v>
      </c>
      <c r="D119" s="225">
        <v>1170</v>
      </c>
      <c r="E119" s="446"/>
      <c r="F119" s="404">
        <f t="shared" si="139"/>
        <v>1170</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c r="E120" s="446"/>
      <c r="F120" s="404">
        <f t="shared" si="139"/>
        <v>0</v>
      </c>
      <c r="G120" s="225"/>
      <c r="H120" s="257"/>
      <c r="I120" s="114">
        <f t="shared" si="140"/>
        <v>0</v>
      </c>
      <c r="J120" s="257"/>
      <c r="K120" s="60"/>
      <c r="L120" s="114">
        <f t="shared" si="141"/>
        <v>0</v>
      </c>
      <c r="M120" s="320"/>
      <c r="N120" s="60"/>
      <c r="O120" s="114">
        <f t="shared" si="142"/>
        <v>0</v>
      </c>
      <c r="P120" s="111"/>
    </row>
    <row r="121" spans="1:16" hidden="1" x14ac:dyDescent="0.25">
      <c r="A121" s="38">
        <v>2269</v>
      </c>
      <c r="B121" s="57" t="s">
        <v>106</v>
      </c>
      <c r="C121" s="58">
        <f t="shared" si="98"/>
        <v>0</v>
      </c>
      <c r="D121" s="225"/>
      <c r="E121" s="446"/>
      <c r="F121" s="404">
        <f t="shared" si="139"/>
        <v>0</v>
      </c>
      <c r="G121" s="225"/>
      <c r="H121" s="257"/>
      <c r="I121" s="114">
        <f t="shared" si="140"/>
        <v>0</v>
      </c>
      <c r="J121" s="257"/>
      <c r="K121" s="60"/>
      <c r="L121" s="114">
        <f t="shared" si="141"/>
        <v>0</v>
      </c>
      <c r="M121" s="320"/>
      <c r="N121" s="60"/>
      <c r="O121" s="114">
        <f t="shared" si="142"/>
        <v>0</v>
      </c>
      <c r="P121" s="111"/>
    </row>
    <row r="122" spans="1:16" x14ac:dyDescent="0.25">
      <c r="A122" s="112">
        <v>2270</v>
      </c>
      <c r="B122" s="57" t="s">
        <v>107</v>
      </c>
      <c r="C122" s="58">
        <f t="shared" si="98"/>
        <v>5107</v>
      </c>
      <c r="D122" s="226">
        <f>SUM(D123:D127)</f>
        <v>5107</v>
      </c>
      <c r="E122" s="447">
        <f t="shared" ref="E122:F122" si="143">SUM(E123:E127)</f>
        <v>0</v>
      </c>
      <c r="F122" s="404">
        <f t="shared" si="143"/>
        <v>5107</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111"/>
    </row>
    <row r="125" spans="1:16" ht="24" x14ac:dyDescent="0.25">
      <c r="A125" s="38">
        <v>2275</v>
      </c>
      <c r="B125" s="57" t="s">
        <v>109</v>
      </c>
      <c r="C125" s="58">
        <f t="shared" si="98"/>
        <v>5037</v>
      </c>
      <c r="D125" s="225">
        <v>5037</v>
      </c>
      <c r="E125" s="446"/>
      <c r="F125" s="404">
        <f t="shared" si="147"/>
        <v>5037</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111"/>
    </row>
    <row r="127" spans="1:16" ht="24" x14ac:dyDescent="0.25">
      <c r="A127" s="38">
        <v>2279</v>
      </c>
      <c r="B127" s="57" t="s">
        <v>111</v>
      </c>
      <c r="C127" s="58">
        <f t="shared" si="98"/>
        <v>70</v>
      </c>
      <c r="D127" s="225">
        <v>70</v>
      </c>
      <c r="E127" s="446"/>
      <c r="F127" s="404">
        <f t="shared" si="147"/>
        <v>70</v>
      </c>
      <c r="G127" s="225"/>
      <c r="H127" s="257"/>
      <c r="I127" s="114">
        <f t="shared" si="148"/>
        <v>0</v>
      </c>
      <c r="J127" s="257"/>
      <c r="K127" s="60"/>
      <c r="L127" s="114">
        <f t="shared" si="149"/>
        <v>0</v>
      </c>
      <c r="M127" s="320"/>
      <c r="N127" s="60"/>
      <c r="O127" s="114">
        <f t="shared" si="150"/>
        <v>0</v>
      </c>
      <c r="P127" s="111"/>
    </row>
    <row r="128" spans="1:16" ht="24" hidden="1" x14ac:dyDescent="0.25">
      <c r="A128" s="736">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111"/>
    </row>
    <row r="130" spans="1:16" ht="38.25" customHeight="1" x14ac:dyDescent="0.25">
      <c r="A130" s="45">
        <v>2300</v>
      </c>
      <c r="B130" s="105" t="s">
        <v>113</v>
      </c>
      <c r="C130" s="46">
        <f t="shared" si="98"/>
        <v>25442</v>
      </c>
      <c r="D130" s="223">
        <f>SUM(D131,D136,D140,D141,D144,D151,D159,D160,D163)</f>
        <v>19710</v>
      </c>
      <c r="E130" s="441">
        <f t="shared" ref="E130:F130" si="152">SUM(E131,E136,E140,E141,E144,E151,E159,E160,E163)</f>
        <v>0</v>
      </c>
      <c r="F130" s="408">
        <f t="shared" si="152"/>
        <v>19710</v>
      </c>
      <c r="G130" s="223">
        <f>SUM(G131,G136,G140,G141,G144,G151,G159,G160,G163)</f>
        <v>0</v>
      </c>
      <c r="H130" s="106">
        <f t="shared" ref="H130:I130" si="153">SUM(H131,H136,H140,H141,H144,H151,H159,H160,H163)</f>
        <v>5349</v>
      </c>
      <c r="I130" s="117">
        <f t="shared" si="153"/>
        <v>5349</v>
      </c>
      <c r="J130" s="106">
        <f>SUM(J131,J136,J140,J141,J144,J151,J159,J160,J163)</f>
        <v>200</v>
      </c>
      <c r="K130" s="50">
        <f t="shared" ref="K130:L130" si="154">SUM(K131,K136,K140,K141,K144,K151,K159,K160,K163)</f>
        <v>183</v>
      </c>
      <c r="L130" s="117">
        <f t="shared" si="154"/>
        <v>383</v>
      </c>
      <c r="M130" s="46">
        <f>SUM(M131,M136,M140,M141,M144,M151,M159,M160,M163)</f>
        <v>0</v>
      </c>
      <c r="N130" s="50">
        <f t="shared" ref="N130:O130" si="155">SUM(N131,N136,N140,N141,N144,N151,N159,N160,N163)</f>
        <v>0</v>
      </c>
      <c r="O130" s="117">
        <f t="shared" si="155"/>
        <v>0</v>
      </c>
      <c r="P130" s="122"/>
    </row>
    <row r="131" spans="1:16" ht="24" x14ac:dyDescent="0.25">
      <c r="A131" s="736">
        <v>2310</v>
      </c>
      <c r="B131" s="52" t="s">
        <v>114</v>
      </c>
      <c r="C131" s="53">
        <f t="shared" si="98"/>
        <v>7403</v>
      </c>
      <c r="D131" s="228">
        <f t="shared" ref="D131:O131" si="156">SUM(D132:D135)</f>
        <v>7220</v>
      </c>
      <c r="E131" s="449">
        <f t="shared" si="156"/>
        <v>0</v>
      </c>
      <c r="F131" s="445">
        <f t="shared" si="156"/>
        <v>7220</v>
      </c>
      <c r="G131" s="228">
        <f t="shared" si="156"/>
        <v>0</v>
      </c>
      <c r="H131" s="259">
        <f t="shared" si="156"/>
        <v>0</v>
      </c>
      <c r="I131" s="119">
        <f t="shared" si="156"/>
        <v>0</v>
      </c>
      <c r="J131" s="259">
        <f t="shared" si="156"/>
        <v>0</v>
      </c>
      <c r="K131" s="118">
        <f t="shared" si="156"/>
        <v>183</v>
      </c>
      <c r="L131" s="119">
        <f t="shared" si="156"/>
        <v>183</v>
      </c>
      <c r="M131" s="53">
        <f t="shared" si="156"/>
        <v>0</v>
      </c>
      <c r="N131" s="118">
        <f t="shared" si="156"/>
        <v>0</v>
      </c>
      <c r="O131" s="119">
        <f t="shared" si="156"/>
        <v>0</v>
      </c>
      <c r="P131" s="110"/>
    </row>
    <row r="132" spans="1:16" x14ac:dyDescent="0.25">
      <c r="A132" s="38">
        <v>2311</v>
      </c>
      <c r="B132" s="57" t="s">
        <v>115</v>
      </c>
      <c r="C132" s="58">
        <f t="shared" si="98"/>
        <v>3403</v>
      </c>
      <c r="D132" s="225">
        <v>3220</v>
      </c>
      <c r="E132" s="446"/>
      <c r="F132" s="404">
        <f t="shared" ref="F132:F135" si="157">D132+E132</f>
        <v>3220</v>
      </c>
      <c r="G132" s="225"/>
      <c r="H132" s="257"/>
      <c r="I132" s="114">
        <f t="shared" ref="I132:I135" si="158">G132+H132</f>
        <v>0</v>
      </c>
      <c r="J132" s="257"/>
      <c r="K132" s="60">
        <v>183</v>
      </c>
      <c r="L132" s="114">
        <f t="shared" ref="L132:L135" si="159">J132+K132</f>
        <v>183</v>
      </c>
      <c r="M132" s="320"/>
      <c r="N132" s="60"/>
      <c r="O132" s="114">
        <f t="shared" ref="O132:O135" si="160">M132+N132</f>
        <v>0</v>
      </c>
      <c r="P132" s="111" t="s">
        <v>1202</v>
      </c>
    </row>
    <row r="133" spans="1:16" x14ac:dyDescent="0.25">
      <c r="A133" s="38">
        <v>2312</v>
      </c>
      <c r="B133" s="57" t="s">
        <v>116</v>
      </c>
      <c r="C133" s="58">
        <f t="shared" si="98"/>
        <v>3800</v>
      </c>
      <c r="D133" s="225">
        <v>3800</v>
      </c>
      <c r="E133" s="446"/>
      <c r="F133" s="404">
        <f t="shared" si="157"/>
        <v>3800</v>
      </c>
      <c r="G133" s="225"/>
      <c r="H133" s="257"/>
      <c r="I133" s="114">
        <f t="shared" si="158"/>
        <v>0</v>
      </c>
      <c r="J133" s="257"/>
      <c r="K133" s="60"/>
      <c r="L133" s="114">
        <f t="shared" si="159"/>
        <v>0</v>
      </c>
      <c r="M133" s="320"/>
      <c r="N133" s="60"/>
      <c r="O133" s="114">
        <f t="shared" si="160"/>
        <v>0</v>
      </c>
      <c r="P133" s="111"/>
    </row>
    <row r="134" spans="1:16" hidden="1" x14ac:dyDescent="0.25">
      <c r="A134" s="38">
        <v>2313</v>
      </c>
      <c r="B134" s="57" t="s">
        <v>117</v>
      </c>
      <c r="C134" s="58">
        <f t="shared" si="98"/>
        <v>0</v>
      </c>
      <c r="D134" s="225"/>
      <c r="E134" s="446"/>
      <c r="F134" s="404">
        <f t="shared" si="157"/>
        <v>0</v>
      </c>
      <c r="G134" s="225"/>
      <c r="H134" s="257"/>
      <c r="I134" s="114">
        <f t="shared" si="158"/>
        <v>0</v>
      </c>
      <c r="J134" s="257"/>
      <c r="K134" s="60"/>
      <c r="L134" s="114">
        <f t="shared" si="159"/>
        <v>0</v>
      </c>
      <c r="M134" s="320"/>
      <c r="N134" s="60"/>
      <c r="O134" s="114">
        <f t="shared" si="160"/>
        <v>0</v>
      </c>
      <c r="P134" s="111"/>
    </row>
    <row r="135" spans="1:16" ht="36" customHeight="1" x14ac:dyDescent="0.25">
      <c r="A135" s="38">
        <v>2314</v>
      </c>
      <c r="B135" s="57" t="s">
        <v>291</v>
      </c>
      <c r="C135" s="58">
        <f t="shared" si="98"/>
        <v>200</v>
      </c>
      <c r="D135" s="225">
        <v>200</v>
      </c>
      <c r="E135" s="446"/>
      <c r="F135" s="404">
        <f t="shared" si="157"/>
        <v>200</v>
      </c>
      <c r="G135" s="225"/>
      <c r="H135" s="257"/>
      <c r="I135" s="114">
        <f t="shared" si="158"/>
        <v>0</v>
      </c>
      <c r="J135" s="257"/>
      <c r="K135" s="60"/>
      <c r="L135" s="114">
        <f t="shared" si="159"/>
        <v>0</v>
      </c>
      <c r="M135" s="320"/>
      <c r="N135" s="60"/>
      <c r="O135" s="114">
        <f t="shared" si="160"/>
        <v>0</v>
      </c>
      <c r="P135" s="111"/>
    </row>
    <row r="136" spans="1:16" x14ac:dyDescent="0.25">
      <c r="A136" s="112">
        <v>2320</v>
      </c>
      <c r="B136" s="57" t="s">
        <v>118</v>
      </c>
      <c r="C136" s="58">
        <f t="shared" si="98"/>
        <v>340</v>
      </c>
      <c r="D136" s="226">
        <f>SUM(D137:D139)</f>
        <v>290</v>
      </c>
      <c r="E136" s="447">
        <f t="shared" ref="E136:F136" si="161">SUM(E137:E139)</f>
        <v>0</v>
      </c>
      <c r="F136" s="404">
        <f t="shared" si="161"/>
        <v>290</v>
      </c>
      <c r="G136" s="226">
        <f>SUM(G137:G139)</f>
        <v>0</v>
      </c>
      <c r="H136" s="120">
        <f t="shared" ref="H136:I136" si="162">SUM(H137:H139)</f>
        <v>0</v>
      </c>
      <c r="I136" s="114">
        <f t="shared" si="162"/>
        <v>0</v>
      </c>
      <c r="J136" s="120">
        <f>SUM(J137:J139)</f>
        <v>50</v>
      </c>
      <c r="K136" s="113">
        <f t="shared" ref="K136:L136" si="163">SUM(K137:K139)</f>
        <v>0</v>
      </c>
      <c r="L136" s="114">
        <f t="shared" si="163"/>
        <v>50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c r="E137" s="446"/>
      <c r="F137" s="404">
        <f t="shared" ref="F137:F140" si="165">D137+E137</f>
        <v>0</v>
      </c>
      <c r="G137" s="225"/>
      <c r="H137" s="257"/>
      <c r="I137" s="114">
        <f t="shared" ref="I137:I140" si="166">G137+H137</f>
        <v>0</v>
      </c>
      <c r="J137" s="257"/>
      <c r="K137" s="60"/>
      <c r="L137" s="114">
        <f t="shared" ref="L137:L140" si="167">J137+K137</f>
        <v>0</v>
      </c>
      <c r="M137" s="320"/>
      <c r="N137" s="60"/>
      <c r="O137" s="114">
        <f t="shared" ref="O137:O140" si="168">M137+N137</f>
        <v>0</v>
      </c>
      <c r="P137" s="111"/>
    </row>
    <row r="138" spans="1:16" x14ac:dyDescent="0.25">
      <c r="A138" s="38">
        <v>2322</v>
      </c>
      <c r="B138" s="57" t="s">
        <v>120</v>
      </c>
      <c r="C138" s="58">
        <f t="shared" si="98"/>
        <v>340</v>
      </c>
      <c r="D138" s="225">
        <v>290</v>
      </c>
      <c r="E138" s="446"/>
      <c r="F138" s="404">
        <f t="shared" si="165"/>
        <v>290</v>
      </c>
      <c r="G138" s="225"/>
      <c r="H138" s="257"/>
      <c r="I138" s="114">
        <f t="shared" si="166"/>
        <v>0</v>
      </c>
      <c r="J138" s="257">
        <v>50</v>
      </c>
      <c r="K138" s="60"/>
      <c r="L138" s="114">
        <f t="shared" si="167"/>
        <v>50</v>
      </c>
      <c r="M138" s="320"/>
      <c r="N138" s="60"/>
      <c r="O138" s="114">
        <f t="shared" si="168"/>
        <v>0</v>
      </c>
      <c r="P138" s="111"/>
    </row>
    <row r="139" spans="1:16" ht="10.5" hidden="1" customHeight="1" x14ac:dyDescent="0.25">
      <c r="A139" s="38">
        <v>2329</v>
      </c>
      <c r="B139" s="57" t="s">
        <v>121</v>
      </c>
      <c r="C139" s="58">
        <f t="shared" si="98"/>
        <v>0</v>
      </c>
      <c r="D139" s="225"/>
      <c r="E139" s="446"/>
      <c r="F139" s="404">
        <f t="shared" si="165"/>
        <v>0</v>
      </c>
      <c r="G139" s="225"/>
      <c r="H139" s="257"/>
      <c r="I139" s="114">
        <f t="shared" si="166"/>
        <v>0</v>
      </c>
      <c r="J139" s="257"/>
      <c r="K139" s="60"/>
      <c r="L139" s="114">
        <f t="shared" si="167"/>
        <v>0</v>
      </c>
      <c r="M139" s="320"/>
      <c r="N139" s="60"/>
      <c r="O139" s="114">
        <f t="shared" si="168"/>
        <v>0</v>
      </c>
      <c r="P139" s="111"/>
    </row>
    <row r="140" spans="1:16" hidden="1" x14ac:dyDescent="0.25">
      <c r="A140" s="112">
        <v>2330</v>
      </c>
      <c r="B140" s="57" t="s">
        <v>122</v>
      </c>
      <c r="C140" s="58">
        <f t="shared" si="98"/>
        <v>0</v>
      </c>
      <c r="D140" s="225"/>
      <c r="E140" s="446"/>
      <c r="F140" s="404">
        <f t="shared" si="165"/>
        <v>0</v>
      </c>
      <c r="G140" s="225"/>
      <c r="H140" s="257"/>
      <c r="I140" s="114">
        <f t="shared" si="166"/>
        <v>0</v>
      </c>
      <c r="J140" s="257"/>
      <c r="K140" s="60"/>
      <c r="L140" s="114">
        <f t="shared" si="167"/>
        <v>0</v>
      </c>
      <c r="M140" s="320"/>
      <c r="N140" s="60"/>
      <c r="O140" s="114">
        <f t="shared" si="168"/>
        <v>0</v>
      </c>
      <c r="P140" s="111"/>
    </row>
    <row r="141" spans="1:16" ht="48" x14ac:dyDescent="0.25">
      <c r="A141" s="112">
        <v>2340</v>
      </c>
      <c r="B141" s="57" t="s">
        <v>302</v>
      </c>
      <c r="C141" s="58">
        <f t="shared" si="98"/>
        <v>250</v>
      </c>
      <c r="D141" s="226">
        <f>SUM(D142:D143)</f>
        <v>250</v>
      </c>
      <c r="E141" s="447">
        <f t="shared" ref="E141:F141" si="169">SUM(E142:E143)</f>
        <v>0</v>
      </c>
      <c r="F141" s="404">
        <f t="shared" si="169"/>
        <v>250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x14ac:dyDescent="0.25">
      <c r="A142" s="38">
        <v>2341</v>
      </c>
      <c r="B142" s="57" t="s">
        <v>123</v>
      </c>
      <c r="C142" s="58">
        <f t="shared" si="98"/>
        <v>250</v>
      </c>
      <c r="D142" s="225">
        <v>250</v>
      </c>
      <c r="E142" s="446"/>
      <c r="F142" s="404">
        <f t="shared" ref="F142:F143" si="173">D142+E142</f>
        <v>250</v>
      </c>
      <c r="G142" s="225"/>
      <c r="H142" s="257"/>
      <c r="I142" s="114">
        <f t="shared" ref="I142:I143" si="174">G142+H142</f>
        <v>0</v>
      </c>
      <c r="J142" s="257"/>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446"/>
      <c r="F143" s="404">
        <f t="shared" si="173"/>
        <v>0</v>
      </c>
      <c r="G143" s="225"/>
      <c r="H143" s="257"/>
      <c r="I143" s="114">
        <f t="shared" si="174"/>
        <v>0</v>
      </c>
      <c r="J143" s="257"/>
      <c r="K143" s="60"/>
      <c r="L143" s="114">
        <f t="shared" si="175"/>
        <v>0</v>
      </c>
      <c r="M143" s="320"/>
      <c r="N143" s="60"/>
      <c r="O143" s="114">
        <f t="shared" si="176"/>
        <v>0</v>
      </c>
      <c r="P143" s="111"/>
    </row>
    <row r="144" spans="1:16" ht="24" x14ac:dyDescent="0.25">
      <c r="A144" s="107">
        <v>2350</v>
      </c>
      <c r="B144" s="78" t="s">
        <v>125</v>
      </c>
      <c r="C144" s="84">
        <f t="shared" si="98"/>
        <v>5100</v>
      </c>
      <c r="D144" s="131">
        <f>SUM(D145:D150)</f>
        <v>4950</v>
      </c>
      <c r="E144" s="442">
        <f t="shared" ref="E144:F144" si="177">SUM(E145:E150)</f>
        <v>0</v>
      </c>
      <c r="F144" s="443">
        <f t="shared" si="177"/>
        <v>4950</v>
      </c>
      <c r="G144" s="131">
        <f>SUM(G145:G150)</f>
        <v>0</v>
      </c>
      <c r="H144" s="201">
        <f t="shared" ref="H144:I144" si="178">SUM(H145:H150)</f>
        <v>0</v>
      </c>
      <c r="I144" s="109">
        <f t="shared" si="178"/>
        <v>0</v>
      </c>
      <c r="J144" s="201">
        <f>SUM(J145:J150)</f>
        <v>150</v>
      </c>
      <c r="K144" s="108">
        <f t="shared" ref="K144:L144" si="179">SUM(K145:K150)</f>
        <v>0</v>
      </c>
      <c r="L144" s="109">
        <f t="shared" si="179"/>
        <v>150</v>
      </c>
      <c r="M144" s="84">
        <f>SUM(M145:M150)</f>
        <v>0</v>
      </c>
      <c r="N144" s="108">
        <f t="shared" ref="N144:O144" si="180">SUM(N145:N150)</f>
        <v>0</v>
      </c>
      <c r="O144" s="109">
        <f t="shared" si="180"/>
        <v>0</v>
      </c>
      <c r="P144" s="116"/>
    </row>
    <row r="145" spans="1:18" x14ac:dyDescent="0.25">
      <c r="A145" s="33">
        <v>2351</v>
      </c>
      <c r="B145" s="52" t="s">
        <v>126</v>
      </c>
      <c r="C145" s="53">
        <f t="shared" si="98"/>
        <v>950</v>
      </c>
      <c r="D145" s="224">
        <v>800</v>
      </c>
      <c r="E145" s="444"/>
      <c r="F145" s="445">
        <f t="shared" ref="F145:F150" si="181">D145+E145</f>
        <v>800</v>
      </c>
      <c r="G145" s="224"/>
      <c r="H145" s="256"/>
      <c r="I145" s="119">
        <f t="shared" ref="I145:I150" si="182">G145+H145</f>
        <v>0</v>
      </c>
      <c r="J145" s="256">
        <v>150</v>
      </c>
      <c r="K145" s="55"/>
      <c r="L145" s="119">
        <f t="shared" ref="L145:L150" si="183">J145+K145</f>
        <v>150</v>
      </c>
      <c r="M145" s="319"/>
      <c r="N145" s="55"/>
      <c r="O145" s="119">
        <f t="shared" ref="O145:O150" si="184">M145+N145</f>
        <v>0</v>
      </c>
      <c r="P145" s="110"/>
    </row>
    <row r="146" spans="1:18" x14ac:dyDescent="0.25">
      <c r="A146" s="38">
        <v>2352</v>
      </c>
      <c r="B146" s="57" t="s">
        <v>127</v>
      </c>
      <c r="C146" s="58">
        <f t="shared" si="98"/>
        <v>4000</v>
      </c>
      <c r="D146" s="225">
        <v>4000</v>
      </c>
      <c r="E146" s="446"/>
      <c r="F146" s="404">
        <f t="shared" si="181"/>
        <v>4000</v>
      </c>
      <c r="G146" s="225"/>
      <c r="H146" s="257"/>
      <c r="I146" s="114">
        <f t="shared" si="182"/>
        <v>0</v>
      </c>
      <c r="J146" s="257"/>
      <c r="K146" s="60"/>
      <c r="L146" s="114">
        <f t="shared" si="183"/>
        <v>0</v>
      </c>
      <c r="M146" s="320"/>
      <c r="N146" s="60"/>
      <c r="O146" s="114">
        <f t="shared" si="184"/>
        <v>0</v>
      </c>
      <c r="P146" s="111"/>
    </row>
    <row r="147" spans="1:18" ht="24" hidden="1" x14ac:dyDescent="0.25">
      <c r="A147" s="38">
        <v>2353</v>
      </c>
      <c r="B147" s="57" t="s">
        <v>128</v>
      </c>
      <c r="C147" s="58">
        <f t="shared" si="98"/>
        <v>0</v>
      </c>
      <c r="D147" s="225"/>
      <c r="E147" s="446"/>
      <c r="F147" s="404">
        <f t="shared" si="181"/>
        <v>0</v>
      </c>
      <c r="G147" s="225"/>
      <c r="H147" s="257"/>
      <c r="I147" s="114">
        <f t="shared" si="182"/>
        <v>0</v>
      </c>
      <c r="J147" s="257"/>
      <c r="K147" s="60"/>
      <c r="L147" s="114">
        <f t="shared" si="183"/>
        <v>0</v>
      </c>
      <c r="M147" s="320"/>
      <c r="N147" s="60"/>
      <c r="O147" s="114">
        <f t="shared" si="184"/>
        <v>0</v>
      </c>
      <c r="P147" s="111"/>
    </row>
    <row r="148" spans="1:18" ht="24" hidden="1" x14ac:dyDescent="0.25">
      <c r="A148" s="38">
        <v>2354</v>
      </c>
      <c r="B148" s="57" t="s">
        <v>129</v>
      </c>
      <c r="C148" s="58">
        <f t="shared" si="98"/>
        <v>0</v>
      </c>
      <c r="D148" s="225"/>
      <c r="E148" s="446"/>
      <c r="F148" s="404">
        <f t="shared" si="181"/>
        <v>0</v>
      </c>
      <c r="G148" s="225"/>
      <c r="H148" s="257"/>
      <c r="I148" s="114">
        <f t="shared" si="182"/>
        <v>0</v>
      </c>
      <c r="J148" s="257"/>
      <c r="K148" s="60"/>
      <c r="L148" s="114">
        <f t="shared" si="183"/>
        <v>0</v>
      </c>
      <c r="M148" s="320"/>
      <c r="N148" s="60"/>
      <c r="O148" s="114">
        <f t="shared" si="184"/>
        <v>0</v>
      </c>
      <c r="P148" s="111"/>
    </row>
    <row r="149" spans="1:18" ht="24" x14ac:dyDescent="0.25">
      <c r="A149" s="38">
        <v>2355</v>
      </c>
      <c r="B149" s="57" t="s">
        <v>130</v>
      </c>
      <c r="C149" s="58">
        <f t="shared" ref="C149:C212" si="185">F149+I149+L149+O149</f>
        <v>150</v>
      </c>
      <c r="D149" s="225">
        <v>150</v>
      </c>
      <c r="E149" s="446"/>
      <c r="F149" s="404">
        <f t="shared" si="181"/>
        <v>150</v>
      </c>
      <c r="G149" s="225"/>
      <c r="H149" s="257"/>
      <c r="I149" s="114">
        <f t="shared" si="182"/>
        <v>0</v>
      </c>
      <c r="J149" s="257"/>
      <c r="K149" s="60"/>
      <c r="L149" s="114">
        <f t="shared" si="183"/>
        <v>0</v>
      </c>
      <c r="M149" s="320"/>
      <c r="N149" s="60"/>
      <c r="O149" s="114">
        <f t="shared" si="184"/>
        <v>0</v>
      </c>
      <c r="P149" s="111"/>
    </row>
    <row r="150" spans="1:18" ht="24" hidden="1" x14ac:dyDescent="0.25">
      <c r="A150" s="38">
        <v>2359</v>
      </c>
      <c r="B150" s="57" t="s">
        <v>131</v>
      </c>
      <c r="C150" s="58">
        <f t="shared" si="185"/>
        <v>0</v>
      </c>
      <c r="D150" s="225"/>
      <c r="E150" s="446"/>
      <c r="F150" s="404">
        <f t="shared" si="181"/>
        <v>0</v>
      </c>
      <c r="G150" s="225"/>
      <c r="H150" s="257"/>
      <c r="I150" s="114">
        <f t="shared" si="182"/>
        <v>0</v>
      </c>
      <c r="J150" s="257"/>
      <c r="K150" s="60"/>
      <c r="L150" s="114">
        <f t="shared" si="183"/>
        <v>0</v>
      </c>
      <c r="M150" s="320"/>
      <c r="N150" s="60"/>
      <c r="O150" s="114">
        <f t="shared" si="184"/>
        <v>0</v>
      </c>
      <c r="P150" s="111"/>
    </row>
    <row r="151" spans="1:18"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8" hidden="1" x14ac:dyDescent="0.25">
      <c r="A152" s="37">
        <v>2361</v>
      </c>
      <c r="B152" s="57" t="s">
        <v>133</v>
      </c>
      <c r="C152" s="58">
        <f t="shared" si="185"/>
        <v>0</v>
      </c>
      <c r="D152" s="225"/>
      <c r="E152" s="446"/>
      <c r="F152" s="404">
        <f t="shared" ref="F152:F159" si="190">D152+E152</f>
        <v>0</v>
      </c>
      <c r="G152" s="225"/>
      <c r="H152" s="257"/>
      <c r="I152" s="114">
        <f t="shared" ref="I152:I159" si="191">G152+H152</f>
        <v>0</v>
      </c>
      <c r="J152" s="257"/>
      <c r="K152" s="60"/>
      <c r="L152" s="114">
        <f t="shared" ref="L152:L159" si="192">J152+K152</f>
        <v>0</v>
      </c>
      <c r="M152" s="320"/>
      <c r="N152" s="60"/>
      <c r="O152" s="114">
        <f t="shared" ref="O152:O159" si="193">M152+N152</f>
        <v>0</v>
      </c>
      <c r="P152" s="111"/>
    </row>
    <row r="153" spans="1:18" ht="24" hidden="1" x14ac:dyDescent="0.25">
      <c r="A153" s="37">
        <v>2362</v>
      </c>
      <c r="B153" s="57" t="s">
        <v>134</v>
      </c>
      <c r="C153" s="58">
        <f t="shared" si="185"/>
        <v>0</v>
      </c>
      <c r="D153" s="225"/>
      <c r="E153" s="446"/>
      <c r="F153" s="404">
        <f t="shared" si="190"/>
        <v>0</v>
      </c>
      <c r="G153" s="225"/>
      <c r="H153" s="257"/>
      <c r="I153" s="114">
        <f t="shared" si="191"/>
        <v>0</v>
      </c>
      <c r="J153" s="257"/>
      <c r="K153" s="60"/>
      <c r="L153" s="114">
        <f t="shared" si="192"/>
        <v>0</v>
      </c>
      <c r="M153" s="320"/>
      <c r="N153" s="60"/>
      <c r="O153" s="114">
        <f t="shared" si="193"/>
        <v>0</v>
      </c>
      <c r="P153" s="111"/>
    </row>
    <row r="154" spans="1:18" hidden="1" x14ac:dyDescent="0.25">
      <c r="A154" s="37">
        <v>2363</v>
      </c>
      <c r="B154" s="57" t="s">
        <v>135</v>
      </c>
      <c r="C154" s="58">
        <f t="shared" si="185"/>
        <v>0</v>
      </c>
      <c r="D154" s="225"/>
      <c r="E154" s="446"/>
      <c r="F154" s="404">
        <f t="shared" si="190"/>
        <v>0</v>
      </c>
      <c r="G154" s="225"/>
      <c r="H154" s="257"/>
      <c r="I154" s="114">
        <f t="shared" si="191"/>
        <v>0</v>
      </c>
      <c r="J154" s="257"/>
      <c r="K154" s="60"/>
      <c r="L154" s="114">
        <f t="shared" si="192"/>
        <v>0</v>
      </c>
      <c r="M154" s="320"/>
      <c r="N154" s="60"/>
      <c r="O154" s="114">
        <f t="shared" si="193"/>
        <v>0</v>
      </c>
      <c r="P154" s="111"/>
    </row>
    <row r="155" spans="1:18" hidden="1" x14ac:dyDescent="0.25">
      <c r="A155" s="37">
        <v>2364</v>
      </c>
      <c r="B155" s="57" t="s">
        <v>136</v>
      </c>
      <c r="C155" s="58">
        <f t="shared" si="185"/>
        <v>0</v>
      </c>
      <c r="D155" s="225"/>
      <c r="E155" s="446"/>
      <c r="F155" s="404">
        <f t="shared" si="190"/>
        <v>0</v>
      </c>
      <c r="G155" s="225"/>
      <c r="H155" s="257"/>
      <c r="I155" s="114">
        <f t="shared" si="191"/>
        <v>0</v>
      </c>
      <c r="J155" s="257"/>
      <c r="K155" s="60"/>
      <c r="L155" s="114">
        <f t="shared" si="192"/>
        <v>0</v>
      </c>
      <c r="M155" s="320"/>
      <c r="N155" s="60"/>
      <c r="O155" s="114">
        <f t="shared" si="193"/>
        <v>0</v>
      </c>
      <c r="P155" s="111"/>
    </row>
    <row r="156" spans="1:18" ht="12.75" hidden="1" customHeight="1" x14ac:dyDescent="0.25">
      <c r="A156" s="37">
        <v>2365</v>
      </c>
      <c r="B156" s="57" t="s">
        <v>137</v>
      </c>
      <c r="C156" s="58">
        <f t="shared" si="185"/>
        <v>0</v>
      </c>
      <c r="D156" s="225"/>
      <c r="E156" s="446"/>
      <c r="F156" s="404">
        <f t="shared" si="190"/>
        <v>0</v>
      </c>
      <c r="G156" s="225"/>
      <c r="H156" s="257"/>
      <c r="I156" s="114">
        <f t="shared" si="191"/>
        <v>0</v>
      </c>
      <c r="J156" s="257"/>
      <c r="K156" s="60"/>
      <c r="L156" s="114">
        <f t="shared" si="192"/>
        <v>0</v>
      </c>
      <c r="M156" s="320"/>
      <c r="N156" s="60"/>
      <c r="O156" s="114">
        <f t="shared" si="193"/>
        <v>0</v>
      </c>
      <c r="P156" s="111"/>
    </row>
    <row r="157" spans="1:18" ht="36" hidden="1" x14ac:dyDescent="0.25">
      <c r="A157" s="37">
        <v>2366</v>
      </c>
      <c r="B157" s="57" t="s">
        <v>138</v>
      </c>
      <c r="C157" s="58">
        <f t="shared" si="185"/>
        <v>0</v>
      </c>
      <c r="D157" s="225"/>
      <c r="E157" s="446"/>
      <c r="F157" s="404">
        <f t="shared" si="190"/>
        <v>0</v>
      </c>
      <c r="G157" s="225"/>
      <c r="H157" s="257"/>
      <c r="I157" s="114">
        <f t="shared" si="191"/>
        <v>0</v>
      </c>
      <c r="J157" s="257"/>
      <c r="K157" s="60"/>
      <c r="L157" s="114">
        <f t="shared" si="192"/>
        <v>0</v>
      </c>
      <c r="M157" s="320"/>
      <c r="N157" s="60"/>
      <c r="O157" s="114">
        <f t="shared" si="193"/>
        <v>0</v>
      </c>
      <c r="P157" s="111"/>
    </row>
    <row r="158" spans="1:18" ht="48" hidden="1" x14ac:dyDescent="0.25">
      <c r="A158" s="37">
        <v>2369</v>
      </c>
      <c r="B158" s="57" t="s">
        <v>139</v>
      </c>
      <c r="C158" s="58">
        <f t="shared" si="185"/>
        <v>0</v>
      </c>
      <c r="D158" s="225"/>
      <c r="E158" s="446"/>
      <c r="F158" s="404">
        <f t="shared" si="190"/>
        <v>0</v>
      </c>
      <c r="G158" s="225"/>
      <c r="H158" s="257"/>
      <c r="I158" s="114">
        <f t="shared" si="191"/>
        <v>0</v>
      </c>
      <c r="J158" s="257"/>
      <c r="K158" s="60"/>
      <c r="L158" s="114">
        <f t="shared" si="192"/>
        <v>0</v>
      </c>
      <c r="M158" s="320"/>
      <c r="N158" s="60"/>
      <c r="O158" s="114">
        <f t="shared" si="193"/>
        <v>0</v>
      </c>
      <c r="P158" s="111"/>
    </row>
    <row r="159" spans="1:18" ht="36" x14ac:dyDescent="0.2">
      <c r="A159" s="107">
        <v>2370</v>
      </c>
      <c r="B159" s="78" t="s">
        <v>140</v>
      </c>
      <c r="C159" s="84">
        <f t="shared" si="185"/>
        <v>12349</v>
      </c>
      <c r="D159" s="227">
        <v>7000</v>
      </c>
      <c r="E159" s="448"/>
      <c r="F159" s="443">
        <f t="shared" si="190"/>
        <v>7000</v>
      </c>
      <c r="G159" s="227"/>
      <c r="H159" s="258">
        <v>5349</v>
      </c>
      <c r="I159" s="109">
        <f t="shared" si="191"/>
        <v>5349</v>
      </c>
      <c r="J159" s="258"/>
      <c r="K159" s="115"/>
      <c r="L159" s="109">
        <f t="shared" si="192"/>
        <v>0</v>
      </c>
      <c r="M159" s="321"/>
      <c r="N159" s="115"/>
      <c r="O159" s="109">
        <f t="shared" si="193"/>
        <v>0</v>
      </c>
      <c r="P159" s="950" t="s">
        <v>1203</v>
      </c>
      <c r="Q159" s="181"/>
      <c r="R159" s="181"/>
    </row>
    <row r="160" spans="1:18"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444"/>
      <c r="F161" s="445">
        <f t="shared" ref="F161:F164" si="198">D161+E161</f>
        <v>0</v>
      </c>
      <c r="G161" s="224"/>
      <c r="H161" s="256"/>
      <c r="I161" s="119">
        <f t="shared" ref="I161:I164" si="199">G161+H161</f>
        <v>0</v>
      </c>
      <c r="J161" s="256"/>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c r="E162" s="446"/>
      <c r="F162" s="404">
        <f t="shared" si="198"/>
        <v>0</v>
      </c>
      <c r="G162" s="225"/>
      <c r="H162" s="257"/>
      <c r="I162" s="114">
        <f t="shared" si="199"/>
        <v>0</v>
      </c>
      <c r="J162" s="257"/>
      <c r="K162" s="60"/>
      <c r="L162" s="114">
        <f t="shared" si="200"/>
        <v>0</v>
      </c>
      <c r="M162" s="320"/>
      <c r="N162" s="60"/>
      <c r="O162" s="114">
        <f t="shared" si="201"/>
        <v>0</v>
      </c>
      <c r="P162" s="111"/>
    </row>
    <row r="163" spans="1:16" hidden="1" x14ac:dyDescent="0.25">
      <c r="A163" s="107">
        <v>2390</v>
      </c>
      <c r="B163" s="78" t="s">
        <v>144</v>
      </c>
      <c r="C163" s="84">
        <f t="shared" si="185"/>
        <v>0</v>
      </c>
      <c r="D163" s="227"/>
      <c r="E163" s="448"/>
      <c r="F163" s="443">
        <f t="shared" si="198"/>
        <v>0</v>
      </c>
      <c r="G163" s="227"/>
      <c r="H163" s="258"/>
      <c r="I163" s="109">
        <f t="shared" si="199"/>
        <v>0</v>
      </c>
      <c r="J163" s="258"/>
      <c r="K163" s="115"/>
      <c r="L163" s="109">
        <f t="shared" si="200"/>
        <v>0</v>
      </c>
      <c r="M163" s="321"/>
      <c r="N163" s="115"/>
      <c r="O163" s="109">
        <f t="shared" si="201"/>
        <v>0</v>
      </c>
      <c r="P163" s="116"/>
    </row>
    <row r="164" spans="1:16" hidden="1" x14ac:dyDescent="0.25">
      <c r="A164" s="45">
        <v>2400</v>
      </c>
      <c r="B164" s="105" t="s">
        <v>145</v>
      </c>
      <c r="C164" s="46">
        <f t="shared" si="185"/>
        <v>0</v>
      </c>
      <c r="D164" s="229"/>
      <c r="E164" s="450"/>
      <c r="F164" s="408">
        <f t="shared" si="198"/>
        <v>0</v>
      </c>
      <c r="G164" s="229"/>
      <c r="H164" s="260"/>
      <c r="I164" s="117">
        <f t="shared" si="199"/>
        <v>0</v>
      </c>
      <c r="J164" s="260"/>
      <c r="K164" s="121"/>
      <c r="L164" s="117">
        <f t="shared" si="200"/>
        <v>0</v>
      </c>
      <c r="M164" s="322"/>
      <c r="N164" s="121"/>
      <c r="O164" s="117">
        <f t="shared" si="201"/>
        <v>0</v>
      </c>
      <c r="P164" s="122"/>
    </row>
    <row r="165" spans="1:16" ht="24" hidden="1" x14ac:dyDescent="0.25">
      <c r="A165" s="45">
        <v>2500</v>
      </c>
      <c r="B165" s="105" t="s">
        <v>146</v>
      </c>
      <c r="C165" s="46">
        <f t="shared" si="185"/>
        <v>0</v>
      </c>
      <c r="D165" s="223">
        <f>SUM(D166,D171)</f>
        <v>0</v>
      </c>
      <c r="E165" s="441">
        <f t="shared" ref="E165:O165" si="202">SUM(E166,E171)</f>
        <v>0</v>
      </c>
      <c r="F165" s="408">
        <f t="shared" si="202"/>
        <v>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9">
        <f t="shared" si="202"/>
        <v>0</v>
      </c>
      <c r="P165" s="344"/>
    </row>
    <row r="166" spans="1:16" ht="16.5" hidden="1" customHeight="1" x14ac:dyDescent="0.25">
      <c r="A166" s="736">
        <v>2510</v>
      </c>
      <c r="B166" s="52" t="s">
        <v>147</v>
      </c>
      <c r="C166" s="53">
        <f t="shared" si="185"/>
        <v>0</v>
      </c>
      <c r="D166" s="228">
        <f>SUM(D167:D170)</f>
        <v>0</v>
      </c>
      <c r="E166" s="449">
        <f t="shared" ref="E166:O166" si="203">SUM(E167:E170)</f>
        <v>0</v>
      </c>
      <c r="F166" s="445">
        <f t="shared" si="203"/>
        <v>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446"/>
      <c r="F167" s="404">
        <f t="shared" ref="F167:F172" si="204">D167+E167</f>
        <v>0</v>
      </c>
      <c r="G167" s="225"/>
      <c r="H167" s="257"/>
      <c r="I167" s="114">
        <f t="shared" ref="I167:I172" si="205">G167+H167</f>
        <v>0</v>
      </c>
      <c r="J167" s="257"/>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c r="E168" s="446"/>
      <c r="F168" s="404">
        <f t="shared" si="204"/>
        <v>0</v>
      </c>
      <c r="G168" s="225"/>
      <c r="H168" s="257"/>
      <c r="I168" s="114">
        <f t="shared" si="205"/>
        <v>0</v>
      </c>
      <c r="J168" s="257"/>
      <c r="K168" s="60"/>
      <c r="L168" s="114">
        <f t="shared" si="206"/>
        <v>0</v>
      </c>
      <c r="M168" s="320"/>
      <c r="N168" s="60"/>
      <c r="O168" s="114">
        <f t="shared" si="207"/>
        <v>0</v>
      </c>
      <c r="P168" s="111"/>
    </row>
    <row r="169" spans="1:16" ht="24" hidden="1" x14ac:dyDescent="0.25">
      <c r="A169" s="38">
        <v>2515</v>
      </c>
      <c r="B169" s="57" t="s">
        <v>150</v>
      </c>
      <c r="C169" s="58">
        <f t="shared" si="185"/>
        <v>0</v>
      </c>
      <c r="D169" s="225"/>
      <c r="E169" s="446"/>
      <c r="F169" s="404">
        <f t="shared" si="204"/>
        <v>0</v>
      </c>
      <c r="G169" s="225"/>
      <c r="H169" s="257"/>
      <c r="I169" s="114">
        <f t="shared" si="205"/>
        <v>0</v>
      </c>
      <c r="J169" s="257"/>
      <c r="K169" s="60"/>
      <c r="L169" s="114">
        <f t="shared" si="206"/>
        <v>0</v>
      </c>
      <c r="M169" s="320"/>
      <c r="N169" s="60"/>
      <c r="O169" s="114">
        <f t="shared" si="207"/>
        <v>0</v>
      </c>
      <c r="P169" s="111"/>
    </row>
    <row r="170" spans="1:16" ht="24" hidden="1" x14ac:dyDescent="0.25">
      <c r="A170" s="38">
        <v>2519</v>
      </c>
      <c r="B170" s="57" t="s">
        <v>151</v>
      </c>
      <c r="C170" s="58">
        <f t="shared" si="185"/>
        <v>0</v>
      </c>
      <c r="D170" s="225"/>
      <c r="E170" s="446"/>
      <c r="F170" s="404">
        <f t="shared" si="204"/>
        <v>0</v>
      </c>
      <c r="G170" s="225"/>
      <c r="H170" s="257"/>
      <c r="I170" s="114">
        <f t="shared" si="205"/>
        <v>0</v>
      </c>
      <c r="J170" s="257"/>
      <c r="K170" s="60"/>
      <c r="L170" s="114">
        <f t="shared" si="206"/>
        <v>0</v>
      </c>
      <c r="M170" s="320"/>
      <c r="N170" s="60"/>
      <c r="O170" s="114">
        <f t="shared" si="207"/>
        <v>0</v>
      </c>
      <c r="P170" s="111"/>
    </row>
    <row r="171" spans="1:16" ht="24" hidden="1" x14ac:dyDescent="0.25">
      <c r="A171" s="112">
        <v>2520</v>
      </c>
      <c r="B171" s="57" t="s">
        <v>152</v>
      </c>
      <c r="C171" s="58">
        <f t="shared" si="185"/>
        <v>0</v>
      </c>
      <c r="D171" s="225"/>
      <c r="E171" s="446"/>
      <c r="F171" s="404">
        <f t="shared" si="204"/>
        <v>0</v>
      </c>
      <c r="G171" s="225"/>
      <c r="H171" s="257"/>
      <c r="I171" s="114">
        <f t="shared" si="205"/>
        <v>0</v>
      </c>
      <c r="J171" s="257"/>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401"/>
      <c r="F172" s="402">
        <f t="shared" si="204"/>
        <v>0</v>
      </c>
      <c r="G172" s="208"/>
      <c r="H172" s="243"/>
      <c r="I172" s="347">
        <f t="shared" si="205"/>
        <v>0</v>
      </c>
      <c r="J172" s="243"/>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736">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446"/>
      <c r="F176" s="404">
        <f t="shared" ref="F176:F178" si="217">D176+E176</f>
        <v>0</v>
      </c>
      <c r="G176" s="225"/>
      <c r="H176" s="257"/>
      <c r="I176" s="114">
        <f t="shared" ref="I176:I178" si="218">G176+H176</f>
        <v>0</v>
      </c>
      <c r="J176" s="257"/>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446"/>
      <c r="F177" s="404">
        <f t="shared" si="217"/>
        <v>0</v>
      </c>
      <c r="G177" s="225"/>
      <c r="H177" s="257"/>
      <c r="I177" s="114">
        <f t="shared" si="218"/>
        <v>0</v>
      </c>
      <c r="J177" s="257"/>
      <c r="K177" s="60"/>
      <c r="L177" s="114">
        <f t="shared" si="219"/>
        <v>0</v>
      </c>
      <c r="M177" s="320"/>
      <c r="N177" s="60"/>
      <c r="O177" s="114">
        <f t="shared" si="220"/>
        <v>0</v>
      </c>
      <c r="P177" s="111"/>
    </row>
    <row r="178" spans="1:16" ht="24" hidden="1" x14ac:dyDescent="0.25">
      <c r="A178" s="38">
        <v>3263</v>
      </c>
      <c r="B178" s="57" t="s">
        <v>159</v>
      </c>
      <c r="C178" s="58">
        <f t="shared" si="185"/>
        <v>0</v>
      </c>
      <c r="D178" s="225"/>
      <c r="E178" s="446"/>
      <c r="F178" s="404">
        <f t="shared" si="217"/>
        <v>0</v>
      </c>
      <c r="G178" s="225"/>
      <c r="H178" s="257"/>
      <c r="I178" s="114">
        <f t="shared" si="218"/>
        <v>0</v>
      </c>
      <c r="J178" s="257"/>
      <c r="K178" s="60"/>
      <c r="L178" s="114">
        <f t="shared" si="219"/>
        <v>0</v>
      </c>
      <c r="M178" s="320"/>
      <c r="N178" s="60"/>
      <c r="O178" s="114">
        <f t="shared" si="220"/>
        <v>0</v>
      </c>
      <c r="P178" s="111"/>
    </row>
    <row r="179" spans="1:16" ht="84" hidden="1" x14ac:dyDescent="0.25">
      <c r="A179" s="736">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c r="E180" s="446"/>
      <c r="F180" s="404">
        <f t="shared" ref="F180:F183" si="222">D180+E180</f>
        <v>0</v>
      </c>
      <c r="G180" s="225"/>
      <c r="H180" s="257"/>
      <c r="I180" s="114">
        <f t="shared" ref="I180:I183" si="223">G180+H180</f>
        <v>0</v>
      </c>
      <c r="J180" s="257"/>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446"/>
      <c r="F181" s="404">
        <f t="shared" si="222"/>
        <v>0</v>
      </c>
      <c r="G181" s="225"/>
      <c r="H181" s="257"/>
      <c r="I181" s="114">
        <f t="shared" si="223"/>
        <v>0</v>
      </c>
      <c r="J181" s="257"/>
      <c r="K181" s="60"/>
      <c r="L181" s="114">
        <f t="shared" si="224"/>
        <v>0</v>
      </c>
      <c r="M181" s="320"/>
      <c r="N181" s="60"/>
      <c r="O181" s="114">
        <f t="shared" si="225"/>
        <v>0</v>
      </c>
      <c r="P181" s="111"/>
    </row>
    <row r="182" spans="1:16" ht="72" hidden="1" x14ac:dyDescent="0.25">
      <c r="A182" s="38">
        <v>3293</v>
      </c>
      <c r="B182" s="57" t="s">
        <v>162</v>
      </c>
      <c r="C182" s="58">
        <f t="shared" si="185"/>
        <v>0</v>
      </c>
      <c r="D182" s="225"/>
      <c r="E182" s="446"/>
      <c r="F182" s="404">
        <f t="shared" si="222"/>
        <v>0</v>
      </c>
      <c r="G182" s="225"/>
      <c r="H182" s="257"/>
      <c r="I182" s="114">
        <f t="shared" si="223"/>
        <v>0</v>
      </c>
      <c r="J182" s="257"/>
      <c r="K182" s="60"/>
      <c r="L182" s="114">
        <f t="shared" si="224"/>
        <v>0</v>
      </c>
      <c r="M182" s="320"/>
      <c r="N182" s="60"/>
      <c r="O182" s="114">
        <f t="shared" si="225"/>
        <v>0</v>
      </c>
      <c r="P182" s="111"/>
    </row>
    <row r="183" spans="1:16" ht="60" hidden="1" x14ac:dyDescent="0.25">
      <c r="A183" s="127">
        <v>3294</v>
      </c>
      <c r="B183" s="57" t="s">
        <v>163</v>
      </c>
      <c r="C183" s="126">
        <f t="shared" si="185"/>
        <v>0</v>
      </c>
      <c r="D183" s="230"/>
      <c r="E183" s="451"/>
      <c r="F183" s="452">
        <f t="shared" si="222"/>
        <v>0</v>
      </c>
      <c r="G183" s="230"/>
      <c r="H183" s="261"/>
      <c r="I183" s="305">
        <f t="shared" si="223"/>
        <v>0</v>
      </c>
      <c r="J183" s="261"/>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448"/>
      <c r="F185" s="443">
        <f t="shared" ref="F185:F186" si="227">D185+E185</f>
        <v>0</v>
      </c>
      <c r="G185" s="227"/>
      <c r="H185" s="258"/>
      <c r="I185" s="109">
        <f t="shared" ref="I185:I186" si="228">G185+H185</f>
        <v>0</v>
      </c>
      <c r="J185" s="258"/>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444"/>
      <c r="F186" s="445">
        <f t="shared" si="227"/>
        <v>0</v>
      </c>
      <c r="G186" s="224"/>
      <c r="H186" s="256"/>
      <c r="I186" s="119">
        <f t="shared" si="228"/>
        <v>0</v>
      </c>
      <c r="J186" s="256"/>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736">
        <v>4240</v>
      </c>
      <c r="B189" s="52" t="s">
        <v>169</v>
      </c>
      <c r="C189" s="53">
        <f t="shared" si="185"/>
        <v>0</v>
      </c>
      <c r="D189" s="224"/>
      <c r="E189" s="444"/>
      <c r="F189" s="445">
        <f t="shared" ref="F189:F190" si="239">D189+E189</f>
        <v>0</v>
      </c>
      <c r="G189" s="224"/>
      <c r="H189" s="256"/>
      <c r="I189" s="119">
        <f t="shared" ref="I189:I190" si="240">G189+H189</f>
        <v>0</v>
      </c>
      <c r="J189" s="256"/>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446"/>
      <c r="F190" s="404">
        <f t="shared" si="239"/>
        <v>0</v>
      </c>
      <c r="G190" s="225"/>
      <c r="H190" s="257"/>
      <c r="I190" s="114">
        <f t="shared" si="240"/>
        <v>0</v>
      </c>
      <c r="J190" s="257"/>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736">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446"/>
      <c r="F193" s="404">
        <f>D193+E193</f>
        <v>0</v>
      </c>
      <c r="G193" s="225"/>
      <c r="H193" s="257"/>
      <c r="I193" s="114">
        <f>G193+H193</f>
        <v>0</v>
      </c>
      <c r="J193" s="257"/>
      <c r="K193" s="60"/>
      <c r="L193" s="114">
        <f>J193+K193</f>
        <v>0</v>
      </c>
      <c r="M193" s="320"/>
      <c r="N193" s="60"/>
      <c r="O193" s="114">
        <f>M193+N193</f>
        <v>0</v>
      </c>
      <c r="P193" s="111"/>
    </row>
    <row r="194" spans="1:16" s="21" customFormat="1" ht="24" x14ac:dyDescent="0.25">
      <c r="A194" s="134"/>
      <c r="B194" s="17" t="s">
        <v>174</v>
      </c>
      <c r="C194" s="98">
        <f t="shared" si="185"/>
        <v>16856</v>
      </c>
      <c r="D194" s="221">
        <f>SUM(D195,D230,D269)</f>
        <v>11363</v>
      </c>
      <c r="E194" s="437">
        <f t="shared" ref="E194:F194" si="251">SUM(E195,E230,E269)</f>
        <v>0</v>
      </c>
      <c r="F194" s="438">
        <f t="shared" si="251"/>
        <v>11363</v>
      </c>
      <c r="G194" s="221">
        <f>SUM(G195,G230,G269)</f>
        <v>0</v>
      </c>
      <c r="H194" s="254">
        <f t="shared" ref="H194:I194" si="252">SUM(H195,H230,H269)</f>
        <v>1443</v>
      </c>
      <c r="I194" s="100">
        <f t="shared" si="252"/>
        <v>1443</v>
      </c>
      <c r="J194" s="254">
        <f>SUM(J195,J230,J269)</f>
        <v>3680</v>
      </c>
      <c r="K194" s="99">
        <f t="shared" ref="K194:L194" si="253">SUM(K195,K230,K269)</f>
        <v>370</v>
      </c>
      <c r="L194" s="100">
        <f t="shared" si="253"/>
        <v>4050</v>
      </c>
      <c r="M194" s="324">
        <f>SUM(M195,M230,M269)</f>
        <v>0</v>
      </c>
      <c r="N194" s="301">
        <f t="shared" ref="N194:O194" si="254">SUM(N195,N230,N269)</f>
        <v>0</v>
      </c>
      <c r="O194" s="306">
        <f t="shared" si="254"/>
        <v>0</v>
      </c>
      <c r="P194" s="386"/>
    </row>
    <row r="195" spans="1:16" x14ac:dyDescent="0.25">
      <c r="A195" s="101">
        <v>5000</v>
      </c>
      <c r="B195" s="101" t="s">
        <v>175</v>
      </c>
      <c r="C195" s="102">
        <f t="shared" si="185"/>
        <v>16856</v>
      </c>
      <c r="D195" s="222">
        <f>D196+D204</f>
        <v>11363</v>
      </c>
      <c r="E195" s="439">
        <f t="shared" ref="E195:F195" si="255">E196+E204</f>
        <v>0</v>
      </c>
      <c r="F195" s="440">
        <f t="shared" si="255"/>
        <v>11363</v>
      </c>
      <c r="G195" s="222">
        <f>G196+G204</f>
        <v>0</v>
      </c>
      <c r="H195" s="255">
        <f t="shared" ref="H195:I195" si="256">H196+H204</f>
        <v>1443</v>
      </c>
      <c r="I195" s="104">
        <f t="shared" si="256"/>
        <v>1443</v>
      </c>
      <c r="J195" s="255">
        <f>J196+J204</f>
        <v>3680</v>
      </c>
      <c r="K195" s="103">
        <f t="shared" ref="K195:L195" si="257">K196+K204</f>
        <v>370</v>
      </c>
      <c r="L195" s="104">
        <f t="shared" si="257"/>
        <v>4050</v>
      </c>
      <c r="M195" s="102">
        <f>M196+M204</f>
        <v>0</v>
      </c>
      <c r="N195" s="103">
        <f t="shared" ref="N195:O195" si="258">N196+N204</f>
        <v>0</v>
      </c>
      <c r="O195" s="104">
        <f t="shared" si="258"/>
        <v>0</v>
      </c>
      <c r="P195" s="343"/>
    </row>
    <row r="196" spans="1:16" x14ac:dyDescent="0.25">
      <c r="A196" s="45">
        <v>5100</v>
      </c>
      <c r="B196" s="105" t="s">
        <v>176</v>
      </c>
      <c r="C196" s="46">
        <f t="shared" si="185"/>
        <v>65</v>
      </c>
      <c r="D196" s="223">
        <f>D197+D198+D201+D202+D203</f>
        <v>65</v>
      </c>
      <c r="E196" s="441">
        <f t="shared" ref="E196:F196" si="259">E197+E198+E201+E202+E203</f>
        <v>0</v>
      </c>
      <c r="F196" s="408">
        <f t="shared" si="259"/>
        <v>65</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736">
        <v>5110</v>
      </c>
      <c r="B197" s="52" t="s">
        <v>177</v>
      </c>
      <c r="C197" s="53">
        <f t="shared" si="185"/>
        <v>0</v>
      </c>
      <c r="D197" s="224"/>
      <c r="E197" s="444"/>
      <c r="F197" s="445">
        <f>D197+E197</f>
        <v>0</v>
      </c>
      <c r="G197" s="224"/>
      <c r="H197" s="256"/>
      <c r="I197" s="119">
        <f>G197+H197</f>
        <v>0</v>
      </c>
      <c r="J197" s="256"/>
      <c r="K197" s="55"/>
      <c r="L197" s="119">
        <f>J197+K197</f>
        <v>0</v>
      </c>
      <c r="M197" s="319"/>
      <c r="N197" s="55"/>
      <c r="O197" s="119">
        <f>M197+N197</f>
        <v>0</v>
      </c>
      <c r="P197" s="110"/>
    </row>
    <row r="198" spans="1:16" ht="24" x14ac:dyDescent="0.25">
      <c r="A198" s="112">
        <v>5120</v>
      </c>
      <c r="B198" s="57" t="s">
        <v>178</v>
      </c>
      <c r="C198" s="58">
        <f t="shared" si="185"/>
        <v>65</v>
      </c>
      <c r="D198" s="226">
        <f>D199+D200</f>
        <v>65</v>
      </c>
      <c r="E198" s="447">
        <f t="shared" ref="E198:F198" si="263">E199+E200</f>
        <v>0</v>
      </c>
      <c r="F198" s="404">
        <f t="shared" si="263"/>
        <v>65</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x14ac:dyDescent="0.25">
      <c r="A199" s="38">
        <v>5121</v>
      </c>
      <c r="B199" s="57" t="s">
        <v>179</v>
      </c>
      <c r="C199" s="58">
        <f t="shared" si="185"/>
        <v>65</v>
      </c>
      <c r="D199" s="225">
        <v>65</v>
      </c>
      <c r="E199" s="446"/>
      <c r="F199" s="404">
        <f t="shared" ref="F199:F203" si="267">D199+E199</f>
        <v>65</v>
      </c>
      <c r="G199" s="225"/>
      <c r="H199" s="257"/>
      <c r="I199" s="114">
        <f t="shared" ref="I199:I203" si="268">G199+H199</f>
        <v>0</v>
      </c>
      <c r="J199" s="257"/>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446"/>
      <c r="F200" s="404">
        <f t="shared" si="267"/>
        <v>0</v>
      </c>
      <c r="G200" s="225"/>
      <c r="H200" s="257"/>
      <c r="I200" s="114">
        <f t="shared" si="268"/>
        <v>0</v>
      </c>
      <c r="J200" s="257"/>
      <c r="K200" s="60"/>
      <c r="L200" s="114">
        <f t="shared" si="269"/>
        <v>0</v>
      </c>
      <c r="M200" s="320"/>
      <c r="N200" s="60"/>
      <c r="O200" s="114">
        <f t="shared" si="270"/>
        <v>0</v>
      </c>
      <c r="P200" s="111"/>
    </row>
    <row r="201" spans="1:16" hidden="1" x14ac:dyDescent="0.25">
      <c r="A201" s="112">
        <v>5130</v>
      </c>
      <c r="B201" s="57" t="s">
        <v>181</v>
      </c>
      <c r="C201" s="58">
        <f t="shared" si="185"/>
        <v>0</v>
      </c>
      <c r="D201" s="225"/>
      <c r="E201" s="446"/>
      <c r="F201" s="404">
        <f t="shared" si="267"/>
        <v>0</v>
      </c>
      <c r="G201" s="225"/>
      <c r="H201" s="257"/>
      <c r="I201" s="114">
        <f t="shared" si="268"/>
        <v>0</v>
      </c>
      <c r="J201" s="257"/>
      <c r="K201" s="60"/>
      <c r="L201" s="114">
        <f t="shared" si="269"/>
        <v>0</v>
      </c>
      <c r="M201" s="320"/>
      <c r="N201" s="60"/>
      <c r="O201" s="114">
        <f t="shared" si="270"/>
        <v>0</v>
      </c>
      <c r="P201" s="111"/>
    </row>
    <row r="202" spans="1:16" hidden="1" x14ac:dyDescent="0.25">
      <c r="A202" s="112">
        <v>5140</v>
      </c>
      <c r="B202" s="57" t="s">
        <v>182</v>
      </c>
      <c r="C202" s="58">
        <f t="shared" si="185"/>
        <v>0</v>
      </c>
      <c r="D202" s="225"/>
      <c r="E202" s="446"/>
      <c r="F202" s="404">
        <f t="shared" si="267"/>
        <v>0</v>
      </c>
      <c r="G202" s="225"/>
      <c r="H202" s="257"/>
      <c r="I202" s="114">
        <f t="shared" si="268"/>
        <v>0</v>
      </c>
      <c r="J202" s="257"/>
      <c r="K202" s="60"/>
      <c r="L202" s="114">
        <f t="shared" si="269"/>
        <v>0</v>
      </c>
      <c r="M202" s="320"/>
      <c r="N202" s="60"/>
      <c r="O202" s="114">
        <f t="shared" si="270"/>
        <v>0</v>
      </c>
      <c r="P202" s="111"/>
    </row>
    <row r="203" spans="1:16" ht="24" hidden="1" x14ac:dyDescent="0.25">
      <c r="A203" s="112">
        <v>5170</v>
      </c>
      <c r="B203" s="57" t="s">
        <v>183</v>
      </c>
      <c r="C203" s="58">
        <f t="shared" si="185"/>
        <v>0</v>
      </c>
      <c r="D203" s="225"/>
      <c r="E203" s="446"/>
      <c r="F203" s="404">
        <f t="shared" si="267"/>
        <v>0</v>
      </c>
      <c r="G203" s="225"/>
      <c r="H203" s="257"/>
      <c r="I203" s="114">
        <f t="shared" si="268"/>
        <v>0</v>
      </c>
      <c r="J203" s="257"/>
      <c r="K203" s="60"/>
      <c r="L203" s="114">
        <f t="shared" si="269"/>
        <v>0</v>
      </c>
      <c r="M203" s="320"/>
      <c r="N203" s="60"/>
      <c r="O203" s="114">
        <f t="shared" si="270"/>
        <v>0</v>
      </c>
      <c r="P203" s="111"/>
    </row>
    <row r="204" spans="1:16" x14ac:dyDescent="0.25">
      <c r="A204" s="45">
        <v>5200</v>
      </c>
      <c r="B204" s="105" t="s">
        <v>184</v>
      </c>
      <c r="C204" s="46">
        <f t="shared" si="185"/>
        <v>16791</v>
      </c>
      <c r="D204" s="223">
        <f>D205+D215+D216+D225+D226+D227+D229</f>
        <v>11298</v>
      </c>
      <c r="E204" s="441">
        <f t="shared" ref="E204:F204" si="271">E205+E215+E216+E225+E226+E227+E229</f>
        <v>0</v>
      </c>
      <c r="F204" s="408">
        <f t="shared" si="271"/>
        <v>11298</v>
      </c>
      <c r="G204" s="223">
        <f>G205+G215+G216+G225+G226+G227+G229</f>
        <v>0</v>
      </c>
      <c r="H204" s="106">
        <f t="shared" ref="H204:I204" si="272">H205+H215+H216+H225+H226+H227+H229</f>
        <v>1443</v>
      </c>
      <c r="I204" s="117">
        <f t="shared" si="272"/>
        <v>1443</v>
      </c>
      <c r="J204" s="106">
        <f>J205+J215+J216+J225+J226+J227+J229</f>
        <v>3680</v>
      </c>
      <c r="K204" s="50">
        <f t="shared" ref="K204:L204" si="273">K205+K215+K216+K225+K226+K227+K229</f>
        <v>370</v>
      </c>
      <c r="L204" s="117">
        <f t="shared" si="273"/>
        <v>4050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444"/>
      <c r="F206" s="445">
        <f t="shared" ref="F206:F215" si="279">D206+E206</f>
        <v>0</v>
      </c>
      <c r="G206" s="224"/>
      <c r="H206" s="256"/>
      <c r="I206" s="119">
        <f t="shared" ref="I206:I215" si="280">G206+H206</f>
        <v>0</v>
      </c>
      <c r="J206" s="256"/>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446"/>
      <c r="F207" s="404">
        <f t="shared" si="279"/>
        <v>0</v>
      </c>
      <c r="G207" s="225"/>
      <c r="H207" s="257"/>
      <c r="I207" s="114">
        <f t="shared" si="280"/>
        <v>0</v>
      </c>
      <c r="J207" s="257"/>
      <c r="K207" s="60"/>
      <c r="L207" s="114">
        <f t="shared" si="281"/>
        <v>0</v>
      </c>
      <c r="M207" s="320"/>
      <c r="N207" s="60"/>
      <c r="O207" s="114">
        <f t="shared" si="282"/>
        <v>0</v>
      </c>
      <c r="P207" s="111"/>
    </row>
    <row r="208" spans="1:16" hidden="1" x14ac:dyDescent="0.25">
      <c r="A208" s="38">
        <v>5213</v>
      </c>
      <c r="B208" s="57" t="s">
        <v>188</v>
      </c>
      <c r="C208" s="58">
        <f t="shared" si="185"/>
        <v>0</v>
      </c>
      <c r="D208" s="225"/>
      <c r="E208" s="446"/>
      <c r="F208" s="404">
        <f t="shared" si="279"/>
        <v>0</v>
      </c>
      <c r="G208" s="225"/>
      <c r="H208" s="257"/>
      <c r="I208" s="114">
        <f t="shared" si="280"/>
        <v>0</v>
      </c>
      <c r="J208" s="257"/>
      <c r="K208" s="60"/>
      <c r="L208" s="114">
        <f t="shared" si="281"/>
        <v>0</v>
      </c>
      <c r="M208" s="320"/>
      <c r="N208" s="60"/>
      <c r="O208" s="114">
        <f t="shared" si="282"/>
        <v>0</v>
      </c>
      <c r="P208" s="111"/>
    </row>
    <row r="209" spans="1:16" hidden="1" x14ac:dyDescent="0.25">
      <c r="A209" s="38">
        <v>5214</v>
      </c>
      <c r="B209" s="57" t="s">
        <v>189</v>
      </c>
      <c r="C209" s="58">
        <f t="shared" si="185"/>
        <v>0</v>
      </c>
      <c r="D209" s="225"/>
      <c r="E209" s="446"/>
      <c r="F209" s="404">
        <f t="shared" si="279"/>
        <v>0</v>
      </c>
      <c r="G209" s="225"/>
      <c r="H209" s="257"/>
      <c r="I209" s="114">
        <f t="shared" si="280"/>
        <v>0</v>
      </c>
      <c r="J209" s="257"/>
      <c r="K209" s="60"/>
      <c r="L209" s="114">
        <f t="shared" si="281"/>
        <v>0</v>
      </c>
      <c r="M209" s="320"/>
      <c r="N209" s="60"/>
      <c r="O209" s="114">
        <f t="shared" si="282"/>
        <v>0</v>
      </c>
      <c r="P209" s="111"/>
    </row>
    <row r="210" spans="1:16" hidden="1" x14ac:dyDescent="0.25">
      <c r="A210" s="38">
        <v>5215</v>
      </c>
      <c r="B210" s="57" t="s">
        <v>190</v>
      </c>
      <c r="C210" s="58">
        <f t="shared" si="185"/>
        <v>0</v>
      </c>
      <c r="D210" s="225"/>
      <c r="E210" s="446"/>
      <c r="F210" s="404">
        <f t="shared" si="279"/>
        <v>0</v>
      </c>
      <c r="G210" s="225"/>
      <c r="H210" s="257"/>
      <c r="I210" s="114">
        <f t="shared" si="280"/>
        <v>0</v>
      </c>
      <c r="J210" s="257"/>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c r="E211" s="446"/>
      <c r="F211" s="404">
        <f t="shared" si="279"/>
        <v>0</v>
      </c>
      <c r="G211" s="225"/>
      <c r="H211" s="257"/>
      <c r="I211" s="114">
        <f t="shared" si="280"/>
        <v>0</v>
      </c>
      <c r="J211" s="257"/>
      <c r="K211" s="60"/>
      <c r="L211" s="114">
        <f t="shared" si="281"/>
        <v>0</v>
      </c>
      <c r="M211" s="320"/>
      <c r="N211" s="60"/>
      <c r="O211" s="114">
        <f t="shared" si="282"/>
        <v>0</v>
      </c>
      <c r="P211" s="111"/>
    </row>
    <row r="212" spans="1:16" hidden="1" x14ac:dyDescent="0.25">
      <c r="A212" s="38">
        <v>5217</v>
      </c>
      <c r="B212" s="57" t="s">
        <v>192</v>
      </c>
      <c r="C212" s="58">
        <f t="shared" si="185"/>
        <v>0</v>
      </c>
      <c r="D212" s="225"/>
      <c r="E212" s="446"/>
      <c r="F212" s="404">
        <f t="shared" si="279"/>
        <v>0</v>
      </c>
      <c r="G212" s="225"/>
      <c r="H212" s="257"/>
      <c r="I212" s="114">
        <f t="shared" si="280"/>
        <v>0</v>
      </c>
      <c r="J212" s="257"/>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c r="E213" s="446"/>
      <c r="F213" s="404">
        <f t="shared" si="279"/>
        <v>0</v>
      </c>
      <c r="G213" s="225"/>
      <c r="H213" s="257"/>
      <c r="I213" s="114">
        <f t="shared" si="280"/>
        <v>0</v>
      </c>
      <c r="J213" s="257"/>
      <c r="K213" s="60"/>
      <c r="L213" s="114">
        <f t="shared" si="281"/>
        <v>0</v>
      </c>
      <c r="M213" s="320"/>
      <c r="N213" s="60"/>
      <c r="O213" s="114">
        <f t="shared" si="282"/>
        <v>0</v>
      </c>
      <c r="P213" s="111"/>
    </row>
    <row r="214" spans="1:16" hidden="1" x14ac:dyDescent="0.25">
      <c r="A214" s="38">
        <v>5219</v>
      </c>
      <c r="B214" s="57" t="s">
        <v>194</v>
      </c>
      <c r="C214" s="58">
        <f t="shared" si="283"/>
        <v>0</v>
      </c>
      <c r="D214" s="225"/>
      <c r="E214" s="446"/>
      <c r="F214" s="404">
        <f t="shared" si="279"/>
        <v>0</v>
      </c>
      <c r="G214" s="225"/>
      <c r="H214" s="257"/>
      <c r="I214" s="114">
        <f t="shared" si="280"/>
        <v>0</v>
      </c>
      <c r="J214" s="257"/>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c r="E215" s="446"/>
      <c r="F215" s="404">
        <f t="shared" si="279"/>
        <v>0</v>
      </c>
      <c r="G215" s="225"/>
      <c r="H215" s="257"/>
      <c r="I215" s="114">
        <f t="shared" si="280"/>
        <v>0</v>
      </c>
      <c r="J215" s="257"/>
      <c r="K215" s="60"/>
      <c r="L215" s="114">
        <f t="shared" si="281"/>
        <v>0</v>
      </c>
      <c r="M215" s="320"/>
      <c r="N215" s="60"/>
      <c r="O215" s="114">
        <f t="shared" si="282"/>
        <v>0</v>
      </c>
      <c r="P215" s="111"/>
    </row>
    <row r="216" spans="1:16" x14ac:dyDescent="0.25">
      <c r="A216" s="112">
        <v>5230</v>
      </c>
      <c r="B216" s="57" t="s">
        <v>196</v>
      </c>
      <c r="C216" s="58">
        <f t="shared" si="283"/>
        <v>16791</v>
      </c>
      <c r="D216" s="226">
        <f>SUM(D217:D224)</f>
        <v>11298</v>
      </c>
      <c r="E216" s="447">
        <f t="shared" ref="E216:F216" si="284">SUM(E217:E224)</f>
        <v>0</v>
      </c>
      <c r="F216" s="404">
        <f t="shared" si="284"/>
        <v>11298</v>
      </c>
      <c r="G216" s="226">
        <f>SUM(G217:G224)</f>
        <v>0</v>
      </c>
      <c r="H216" s="120">
        <f t="shared" ref="H216:I216" si="285">SUM(H217:H224)</f>
        <v>1443</v>
      </c>
      <c r="I216" s="114">
        <f t="shared" si="285"/>
        <v>1443</v>
      </c>
      <c r="J216" s="120">
        <f>SUM(J217:J224)</f>
        <v>3680</v>
      </c>
      <c r="K216" s="113">
        <f t="shared" ref="K216:L216" si="286">SUM(K217:K224)</f>
        <v>370</v>
      </c>
      <c r="L216" s="114">
        <f t="shared" si="286"/>
        <v>4050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446"/>
      <c r="F217" s="404">
        <f t="shared" ref="F217:F226" si="288">D217+E217</f>
        <v>0</v>
      </c>
      <c r="G217" s="225"/>
      <c r="H217" s="257"/>
      <c r="I217" s="114">
        <f t="shared" ref="I217:I226" si="289">G217+H217</f>
        <v>0</v>
      </c>
      <c r="J217" s="257"/>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446"/>
      <c r="F218" s="404">
        <f t="shared" si="288"/>
        <v>0</v>
      </c>
      <c r="G218" s="225"/>
      <c r="H218" s="257"/>
      <c r="I218" s="114">
        <f t="shared" si="289"/>
        <v>0</v>
      </c>
      <c r="J218" s="257"/>
      <c r="K218" s="60"/>
      <c r="L218" s="114">
        <f t="shared" si="290"/>
        <v>0</v>
      </c>
      <c r="M218" s="320"/>
      <c r="N218" s="60"/>
      <c r="O218" s="114">
        <f t="shared" si="291"/>
        <v>0</v>
      </c>
      <c r="P218" s="111"/>
    </row>
    <row r="219" spans="1:16" ht="36" x14ac:dyDescent="0.2">
      <c r="A219" s="38">
        <v>5233</v>
      </c>
      <c r="B219" s="57" t="s">
        <v>199</v>
      </c>
      <c r="C219" s="58">
        <f t="shared" si="283"/>
        <v>5443</v>
      </c>
      <c r="D219" s="225">
        <v>4000</v>
      </c>
      <c r="E219" s="446"/>
      <c r="F219" s="404">
        <f t="shared" si="288"/>
        <v>4000</v>
      </c>
      <c r="G219" s="225"/>
      <c r="H219" s="257">
        <v>1443</v>
      </c>
      <c r="I219" s="114">
        <f t="shared" si="289"/>
        <v>1443</v>
      </c>
      <c r="J219" s="257"/>
      <c r="K219" s="60"/>
      <c r="L219" s="114">
        <f t="shared" si="290"/>
        <v>0</v>
      </c>
      <c r="M219" s="320"/>
      <c r="N219" s="60"/>
      <c r="O219" s="114">
        <f t="shared" si="291"/>
        <v>0</v>
      </c>
      <c r="P219" s="950" t="s">
        <v>1203</v>
      </c>
    </row>
    <row r="220" spans="1:16" ht="24" hidden="1" x14ac:dyDescent="0.25">
      <c r="A220" s="38">
        <v>5234</v>
      </c>
      <c r="B220" s="57" t="s">
        <v>200</v>
      </c>
      <c r="C220" s="58">
        <f t="shared" si="283"/>
        <v>0</v>
      </c>
      <c r="D220" s="225"/>
      <c r="E220" s="446"/>
      <c r="F220" s="404">
        <f t="shared" si="288"/>
        <v>0</v>
      </c>
      <c r="G220" s="225"/>
      <c r="H220" s="257"/>
      <c r="I220" s="114">
        <f t="shared" si="289"/>
        <v>0</v>
      </c>
      <c r="J220" s="257"/>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c r="E221" s="446"/>
      <c r="F221" s="404">
        <f t="shared" si="288"/>
        <v>0</v>
      </c>
      <c r="G221" s="225"/>
      <c r="H221" s="257"/>
      <c r="I221" s="114">
        <f t="shared" si="289"/>
        <v>0</v>
      </c>
      <c r="J221" s="257"/>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c r="E222" s="446"/>
      <c r="F222" s="404">
        <f t="shared" si="288"/>
        <v>0</v>
      </c>
      <c r="G222" s="225"/>
      <c r="H222" s="257"/>
      <c r="I222" s="114">
        <f t="shared" si="289"/>
        <v>0</v>
      </c>
      <c r="J222" s="257"/>
      <c r="K222" s="60"/>
      <c r="L222" s="114">
        <f t="shared" si="290"/>
        <v>0</v>
      </c>
      <c r="M222" s="320"/>
      <c r="N222" s="60"/>
      <c r="O222" s="114">
        <f t="shared" si="291"/>
        <v>0</v>
      </c>
      <c r="P222" s="111"/>
    </row>
    <row r="223" spans="1:16" ht="35.25" customHeight="1" x14ac:dyDescent="0.25">
      <c r="A223" s="38">
        <v>5238</v>
      </c>
      <c r="B223" s="57" t="s">
        <v>203</v>
      </c>
      <c r="C223" s="58">
        <f t="shared" si="283"/>
        <v>3934</v>
      </c>
      <c r="D223" s="225">
        <v>3564</v>
      </c>
      <c r="E223" s="446"/>
      <c r="F223" s="404">
        <f t="shared" si="288"/>
        <v>3564</v>
      </c>
      <c r="G223" s="225"/>
      <c r="H223" s="257"/>
      <c r="I223" s="114">
        <f t="shared" si="289"/>
        <v>0</v>
      </c>
      <c r="J223" s="257"/>
      <c r="K223" s="60">
        <v>370</v>
      </c>
      <c r="L223" s="114">
        <f t="shared" si="290"/>
        <v>370</v>
      </c>
      <c r="M223" s="320"/>
      <c r="N223" s="60"/>
      <c r="O223" s="114">
        <f t="shared" si="291"/>
        <v>0</v>
      </c>
      <c r="P223" s="362" t="s">
        <v>1204</v>
      </c>
    </row>
    <row r="224" spans="1:16" ht="24" x14ac:dyDescent="0.25">
      <c r="A224" s="38">
        <v>5239</v>
      </c>
      <c r="B224" s="57" t="s">
        <v>204</v>
      </c>
      <c r="C224" s="58">
        <f t="shared" si="283"/>
        <v>7414</v>
      </c>
      <c r="D224" s="225">
        <v>3734</v>
      </c>
      <c r="E224" s="446"/>
      <c r="F224" s="404">
        <f t="shared" si="288"/>
        <v>3734</v>
      </c>
      <c r="G224" s="225"/>
      <c r="H224" s="257"/>
      <c r="I224" s="114">
        <f t="shared" si="289"/>
        <v>0</v>
      </c>
      <c r="J224" s="257">
        <v>3680</v>
      </c>
      <c r="K224" s="60"/>
      <c r="L224" s="114">
        <f t="shared" si="290"/>
        <v>3680</v>
      </c>
      <c r="M224" s="320"/>
      <c r="N224" s="60"/>
      <c r="O224" s="114">
        <f t="shared" si="291"/>
        <v>0</v>
      </c>
      <c r="P224" s="111"/>
    </row>
    <row r="225" spans="1:16" ht="24" hidden="1" x14ac:dyDescent="0.25">
      <c r="A225" s="112">
        <v>5240</v>
      </c>
      <c r="B225" s="57" t="s">
        <v>205</v>
      </c>
      <c r="C225" s="58">
        <f t="shared" si="283"/>
        <v>0</v>
      </c>
      <c r="D225" s="225"/>
      <c r="E225" s="446"/>
      <c r="F225" s="404">
        <f t="shared" si="288"/>
        <v>0</v>
      </c>
      <c r="G225" s="225"/>
      <c r="H225" s="257"/>
      <c r="I225" s="114">
        <f t="shared" si="289"/>
        <v>0</v>
      </c>
      <c r="J225" s="257"/>
      <c r="K225" s="60"/>
      <c r="L225" s="114">
        <f t="shared" si="290"/>
        <v>0</v>
      </c>
      <c r="M225" s="320"/>
      <c r="N225" s="60"/>
      <c r="O225" s="114">
        <f t="shared" si="291"/>
        <v>0</v>
      </c>
      <c r="P225" s="111"/>
    </row>
    <row r="226" spans="1:16" hidden="1" x14ac:dyDescent="0.25">
      <c r="A226" s="112">
        <v>5250</v>
      </c>
      <c r="B226" s="57" t="s">
        <v>206</v>
      </c>
      <c r="C226" s="58">
        <f t="shared" si="283"/>
        <v>0</v>
      </c>
      <c r="D226" s="225"/>
      <c r="E226" s="446"/>
      <c r="F226" s="404">
        <f t="shared" si="288"/>
        <v>0</v>
      </c>
      <c r="G226" s="225"/>
      <c r="H226" s="257"/>
      <c r="I226" s="114">
        <f t="shared" si="289"/>
        <v>0</v>
      </c>
      <c r="J226" s="257"/>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446"/>
      <c r="F228" s="404">
        <f t="shared" ref="F228:F229" si="296">D228+E228</f>
        <v>0</v>
      </c>
      <c r="G228" s="225"/>
      <c r="H228" s="257"/>
      <c r="I228" s="114">
        <f t="shared" ref="I228:I229" si="297">G228+H228</f>
        <v>0</v>
      </c>
      <c r="J228" s="257"/>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448"/>
      <c r="F229" s="443">
        <f t="shared" si="296"/>
        <v>0</v>
      </c>
      <c r="G229" s="227"/>
      <c r="H229" s="258"/>
      <c r="I229" s="109">
        <f t="shared" si="297"/>
        <v>0</v>
      </c>
      <c r="J229" s="258"/>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736">
        <v>6220</v>
      </c>
      <c r="B232" s="52" t="s">
        <v>212</v>
      </c>
      <c r="C232" s="53">
        <f t="shared" si="283"/>
        <v>0</v>
      </c>
      <c r="D232" s="224"/>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446"/>
      <c r="F236" s="404">
        <f t="shared" ref="F236:F237" si="313">D236+E236</f>
        <v>0</v>
      </c>
      <c r="G236" s="225"/>
      <c r="H236" s="257"/>
      <c r="I236" s="114">
        <f t="shared" ref="I236:I237" si="314">G236+H236</f>
        <v>0</v>
      </c>
      <c r="J236" s="257"/>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446"/>
      <c r="F237" s="404">
        <f t="shared" si="313"/>
        <v>0</v>
      </c>
      <c r="G237" s="225"/>
      <c r="H237" s="257"/>
      <c r="I237" s="114">
        <f t="shared" si="314"/>
        <v>0</v>
      </c>
      <c r="J237" s="257"/>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446"/>
      <c r="F239" s="404">
        <f t="shared" ref="F239:F245" si="321">D239+E239</f>
        <v>0</v>
      </c>
      <c r="G239" s="225"/>
      <c r="H239" s="257"/>
      <c r="I239" s="114">
        <f t="shared" ref="I239:I245" si="322">G239+H239</f>
        <v>0</v>
      </c>
      <c r="J239" s="257"/>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446"/>
      <c r="F240" s="404">
        <f t="shared" si="321"/>
        <v>0</v>
      </c>
      <c r="G240" s="225"/>
      <c r="H240" s="257"/>
      <c r="I240" s="114">
        <f t="shared" si="322"/>
        <v>0</v>
      </c>
      <c r="J240" s="257"/>
      <c r="K240" s="60"/>
      <c r="L240" s="114">
        <f t="shared" si="323"/>
        <v>0</v>
      </c>
      <c r="M240" s="320"/>
      <c r="N240" s="60"/>
      <c r="O240" s="114">
        <f t="shared" si="324"/>
        <v>0</v>
      </c>
      <c r="P240" s="111"/>
    </row>
    <row r="241" spans="1:16" ht="24" hidden="1" x14ac:dyDescent="0.25">
      <c r="A241" s="38">
        <v>6254</v>
      </c>
      <c r="B241" s="57" t="s">
        <v>221</v>
      </c>
      <c r="C241" s="58">
        <f t="shared" si="283"/>
        <v>0</v>
      </c>
      <c r="D241" s="225"/>
      <c r="E241" s="446"/>
      <c r="F241" s="404">
        <f t="shared" si="321"/>
        <v>0</v>
      </c>
      <c r="G241" s="225"/>
      <c r="H241" s="257"/>
      <c r="I241" s="114">
        <f t="shared" si="322"/>
        <v>0</v>
      </c>
      <c r="J241" s="257"/>
      <c r="K241" s="60"/>
      <c r="L241" s="114">
        <f t="shared" si="323"/>
        <v>0</v>
      </c>
      <c r="M241" s="320"/>
      <c r="N241" s="60"/>
      <c r="O241" s="114">
        <f t="shared" si="324"/>
        <v>0</v>
      </c>
      <c r="P241" s="111"/>
    </row>
    <row r="242" spans="1:16" ht="24" hidden="1" x14ac:dyDescent="0.25">
      <c r="A242" s="38">
        <v>6255</v>
      </c>
      <c r="B242" s="57" t="s">
        <v>222</v>
      </c>
      <c r="C242" s="58">
        <f t="shared" si="283"/>
        <v>0</v>
      </c>
      <c r="D242" s="225"/>
      <c r="E242" s="446"/>
      <c r="F242" s="404">
        <f t="shared" si="321"/>
        <v>0</v>
      </c>
      <c r="G242" s="225"/>
      <c r="H242" s="257"/>
      <c r="I242" s="114">
        <f t="shared" si="322"/>
        <v>0</v>
      </c>
      <c r="J242" s="257"/>
      <c r="K242" s="60"/>
      <c r="L242" s="114">
        <f t="shared" si="323"/>
        <v>0</v>
      </c>
      <c r="M242" s="320"/>
      <c r="N242" s="60"/>
      <c r="O242" s="114">
        <f t="shared" si="324"/>
        <v>0</v>
      </c>
      <c r="P242" s="111"/>
    </row>
    <row r="243" spans="1:16" hidden="1" x14ac:dyDescent="0.25">
      <c r="A243" s="38">
        <v>6259</v>
      </c>
      <c r="B243" s="57" t="s">
        <v>223</v>
      </c>
      <c r="C243" s="58">
        <f t="shared" si="283"/>
        <v>0</v>
      </c>
      <c r="D243" s="225"/>
      <c r="E243" s="446"/>
      <c r="F243" s="404">
        <f t="shared" si="321"/>
        <v>0</v>
      </c>
      <c r="G243" s="225"/>
      <c r="H243" s="257"/>
      <c r="I243" s="114">
        <f t="shared" si="322"/>
        <v>0</v>
      </c>
      <c r="J243" s="257"/>
      <c r="K243" s="60"/>
      <c r="L243" s="114">
        <f t="shared" si="323"/>
        <v>0</v>
      </c>
      <c r="M243" s="320"/>
      <c r="N243" s="60"/>
      <c r="O243" s="114">
        <f t="shared" si="324"/>
        <v>0</v>
      </c>
      <c r="P243" s="111"/>
    </row>
    <row r="244" spans="1:16" ht="24" hidden="1" x14ac:dyDescent="0.25">
      <c r="A244" s="112">
        <v>6260</v>
      </c>
      <c r="B244" s="57" t="s">
        <v>224</v>
      </c>
      <c r="C244" s="58">
        <f t="shared" si="283"/>
        <v>0</v>
      </c>
      <c r="D244" s="225"/>
      <c r="E244" s="446"/>
      <c r="F244" s="404">
        <f t="shared" si="321"/>
        <v>0</v>
      </c>
      <c r="G244" s="225"/>
      <c r="H244" s="257"/>
      <c r="I244" s="114">
        <f t="shared" si="322"/>
        <v>0</v>
      </c>
      <c r="J244" s="257"/>
      <c r="K244" s="60"/>
      <c r="L244" s="114">
        <f t="shared" si="323"/>
        <v>0</v>
      </c>
      <c r="M244" s="320"/>
      <c r="N244" s="60"/>
      <c r="O244" s="114">
        <f t="shared" si="324"/>
        <v>0</v>
      </c>
      <c r="P244" s="111"/>
    </row>
    <row r="245" spans="1:16" hidden="1" x14ac:dyDescent="0.25">
      <c r="A245" s="112">
        <v>6270</v>
      </c>
      <c r="B245" s="57" t="s">
        <v>225</v>
      </c>
      <c r="C245" s="58">
        <f t="shared" si="283"/>
        <v>0</v>
      </c>
      <c r="D245" s="225"/>
      <c r="E245" s="446"/>
      <c r="F245" s="404">
        <f t="shared" si="321"/>
        <v>0</v>
      </c>
      <c r="G245" s="225"/>
      <c r="H245" s="257"/>
      <c r="I245" s="114">
        <f t="shared" si="322"/>
        <v>0</v>
      </c>
      <c r="J245" s="257"/>
      <c r="K245" s="60"/>
      <c r="L245" s="114">
        <f t="shared" si="323"/>
        <v>0</v>
      </c>
      <c r="M245" s="320"/>
      <c r="N245" s="60"/>
      <c r="O245" s="114">
        <f t="shared" si="324"/>
        <v>0</v>
      </c>
      <c r="P245" s="111"/>
    </row>
    <row r="246" spans="1:16" ht="24" hidden="1" x14ac:dyDescent="0.25">
      <c r="A246" s="736">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446"/>
      <c r="F247" s="404">
        <f t="shared" ref="F247:F250" si="326">D247+E247</f>
        <v>0</v>
      </c>
      <c r="G247" s="225"/>
      <c r="H247" s="257"/>
      <c r="I247" s="114">
        <f t="shared" ref="I247:I250" si="327">G247+H247</f>
        <v>0</v>
      </c>
      <c r="J247" s="257"/>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446"/>
      <c r="F248" s="404">
        <f t="shared" si="326"/>
        <v>0</v>
      </c>
      <c r="G248" s="225"/>
      <c r="H248" s="257"/>
      <c r="I248" s="114">
        <f t="shared" si="327"/>
        <v>0</v>
      </c>
      <c r="J248" s="257"/>
      <c r="K248" s="60"/>
      <c r="L248" s="114">
        <f t="shared" si="328"/>
        <v>0</v>
      </c>
      <c r="M248" s="320"/>
      <c r="N248" s="60"/>
      <c r="O248" s="114">
        <f t="shared" si="329"/>
        <v>0</v>
      </c>
      <c r="P248" s="111"/>
    </row>
    <row r="249" spans="1:16" ht="72" hidden="1" x14ac:dyDescent="0.25">
      <c r="A249" s="38">
        <v>6296</v>
      </c>
      <c r="B249" s="57" t="s">
        <v>229</v>
      </c>
      <c r="C249" s="58">
        <f t="shared" si="283"/>
        <v>0</v>
      </c>
      <c r="D249" s="225"/>
      <c r="E249" s="446"/>
      <c r="F249" s="404">
        <f t="shared" si="326"/>
        <v>0</v>
      </c>
      <c r="G249" s="225"/>
      <c r="H249" s="257"/>
      <c r="I249" s="114">
        <f t="shared" si="327"/>
        <v>0</v>
      </c>
      <c r="J249" s="257"/>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c r="E250" s="446"/>
      <c r="F250" s="404">
        <f t="shared" si="326"/>
        <v>0</v>
      </c>
      <c r="G250" s="225"/>
      <c r="H250" s="257"/>
      <c r="I250" s="114">
        <f t="shared" si="327"/>
        <v>0</v>
      </c>
      <c r="J250" s="257"/>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736">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446"/>
      <c r="F253" s="404">
        <f t="shared" ref="F253:F258" si="332">D253+E253</f>
        <v>0</v>
      </c>
      <c r="G253" s="225"/>
      <c r="H253" s="257"/>
      <c r="I253" s="114">
        <f t="shared" ref="I253:I258" si="333">G253+H253</f>
        <v>0</v>
      </c>
      <c r="J253" s="257"/>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446"/>
      <c r="F254" s="404">
        <f t="shared" si="332"/>
        <v>0</v>
      </c>
      <c r="G254" s="225"/>
      <c r="H254" s="257"/>
      <c r="I254" s="114">
        <f t="shared" si="333"/>
        <v>0</v>
      </c>
      <c r="J254" s="257"/>
      <c r="K254" s="60"/>
      <c r="L254" s="114">
        <f t="shared" si="334"/>
        <v>0</v>
      </c>
      <c r="M254" s="320"/>
      <c r="N254" s="60"/>
      <c r="O254" s="114">
        <f t="shared" si="335"/>
        <v>0</v>
      </c>
      <c r="P254" s="111"/>
    </row>
    <row r="255" spans="1:16" ht="24" hidden="1" x14ac:dyDescent="0.25">
      <c r="A255" s="38">
        <v>6324</v>
      </c>
      <c r="B255" s="57" t="s">
        <v>287</v>
      </c>
      <c r="C255" s="58">
        <f t="shared" si="283"/>
        <v>0</v>
      </c>
      <c r="D255" s="225"/>
      <c r="E255" s="446"/>
      <c r="F255" s="404">
        <f t="shared" si="332"/>
        <v>0</v>
      </c>
      <c r="G255" s="225"/>
      <c r="H255" s="257"/>
      <c r="I255" s="114">
        <f t="shared" si="333"/>
        <v>0</v>
      </c>
      <c r="J255" s="257"/>
      <c r="K255" s="60"/>
      <c r="L255" s="114">
        <f t="shared" si="334"/>
        <v>0</v>
      </c>
      <c r="M255" s="320"/>
      <c r="N255" s="60"/>
      <c r="O255" s="114">
        <f t="shared" si="335"/>
        <v>0</v>
      </c>
      <c r="P255" s="111"/>
    </row>
    <row r="256" spans="1:16" hidden="1" x14ac:dyDescent="0.25">
      <c r="A256" s="33">
        <v>6329</v>
      </c>
      <c r="B256" s="52" t="s">
        <v>288</v>
      </c>
      <c r="C256" s="53">
        <f t="shared" si="283"/>
        <v>0</v>
      </c>
      <c r="D256" s="224"/>
      <c r="E256" s="444"/>
      <c r="F256" s="445">
        <f t="shared" si="332"/>
        <v>0</v>
      </c>
      <c r="G256" s="224"/>
      <c r="H256" s="256"/>
      <c r="I256" s="119">
        <f t="shared" si="333"/>
        <v>0</v>
      </c>
      <c r="J256" s="256"/>
      <c r="K256" s="55"/>
      <c r="L256" s="119">
        <f t="shared" si="334"/>
        <v>0</v>
      </c>
      <c r="M256" s="319"/>
      <c r="N256" s="55"/>
      <c r="O256" s="119">
        <f t="shared" si="335"/>
        <v>0</v>
      </c>
      <c r="P256" s="110"/>
    </row>
    <row r="257" spans="1:16" ht="24" hidden="1" x14ac:dyDescent="0.25">
      <c r="A257" s="142">
        <v>6330</v>
      </c>
      <c r="B257" s="143" t="s">
        <v>234</v>
      </c>
      <c r="C257" s="126">
        <f t="shared" si="283"/>
        <v>0</v>
      </c>
      <c r="D257" s="230"/>
      <c r="E257" s="451"/>
      <c r="F257" s="452">
        <f t="shared" si="332"/>
        <v>0</v>
      </c>
      <c r="G257" s="230"/>
      <c r="H257" s="261"/>
      <c r="I257" s="305">
        <f t="shared" si="333"/>
        <v>0</v>
      </c>
      <c r="J257" s="261"/>
      <c r="K257" s="128"/>
      <c r="L257" s="305">
        <f t="shared" si="334"/>
        <v>0</v>
      </c>
      <c r="M257" s="323"/>
      <c r="N257" s="128"/>
      <c r="O257" s="305">
        <f t="shared" si="335"/>
        <v>0</v>
      </c>
      <c r="P257" s="385"/>
    </row>
    <row r="258" spans="1:16" hidden="1" x14ac:dyDescent="0.25">
      <c r="A258" s="112">
        <v>6360</v>
      </c>
      <c r="B258" s="57" t="s">
        <v>235</v>
      </c>
      <c r="C258" s="58">
        <f t="shared" si="283"/>
        <v>0</v>
      </c>
      <c r="D258" s="225"/>
      <c r="E258" s="446"/>
      <c r="F258" s="404">
        <f t="shared" si="332"/>
        <v>0</v>
      </c>
      <c r="G258" s="225"/>
      <c r="H258" s="257"/>
      <c r="I258" s="114">
        <f t="shared" si="333"/>
        <v>0</v>
      </c>
      <c r="J258" s="257"/>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736">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446"/>
      <c r="F261" s="404">
        <f t="shared" ref="F261:F263" si="338">D261+E261</f>
        <v>0</v>
      </c>
      <c r="G261" s="225"/>
      <c r="H261" s="257"/>
      <c r="I261" s="114">
        <f t="shared" ref="I261:I263" si="339">G261+H261</f>
        <v>0</v>
      </c>
      <c r="J261" s="257"/>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446"/>
      <c r="F262" s="404">
        <f t="shared" si="338"/>
        <v>0</v>
      </c>
      <c r="G262" s="225"/>
      <c r="H262" s="257"/>
      <c r="I262" s="114">
        <f t="shared" si="339"/>
        <v>0</v>
      </c>
      <c r="J262" s="257"/>
      <c r="K262" s="60"/>
      <c r="L262" s="114">
        <f t="shared" si="340"/>
        <v>0</v>
      </c>
      <c r="M262" s="320"/>
      <c r="N262" s="60"/>
      <c r="O262" s="114">
        <f t="shared" si="341"/>
        <v>0</v>
      </c>
      <c r="P262" s="111"/>
    </row>
    <row r="263" spans="1:16" ht="36" hidden="1" x14ac:dyDescent="0.25">
      <c r="A263" s="38">
        <v>6419</v>
      </c>
      <c r="B263" s="57" t="s">
        <v>240</v>
      </c>
      <c r="C263" s="58">
        <f t="shared" si="283"/>
        <v>0</v>
      </c>
      <c r="D263" s="225"/>
      <c r="E263" s="446"/>
      <c r="F263" s="404">
        <f t="shared" si="338"/>
        <v>0</v>
      </c>
      <c r="G263" s="225"/>
      <c r="H263" s="257"/>
      <c r="I263" s="114">
        <f t="shared" si="339"/>
        <v>0</v>
      </c>
      <c r="J263" s="257"/>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446"/>
      <c r="F265" s="404">
        <f t="shared" ref="F265:F268" si="346">D265+E265</f>
        <v>0</v>
      </c>
      <c r="G265" s="225"/>
      <c r="H265" s="257"/>
      <c r="I265" s="114">
        <f t="shared" ref="I265:I268" si="347">G265+H265</f>
        <v>0</v>
      </c>
      <c r="J265" s="257"/>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446"/>
      <c r="F266" s="404">
        <f t="shared" si="346"/>
        <v>0</v>
      </c>
      <c r="G266" s="225"/>
      <c r="H266" s="257"/>
      <c r="I266" s="114">
        <f t="shared" si="347"/>
        <v>0</v>
      </c>
      <c r="J266" s="257"/>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c r="E267" s="446"/>
      <c r="F267" s="404">
        <f t="shared" si="346"/>
        <v>0</v>
      </c>
      <c r="G267" s="225"/>
      <c r="H267" s="257"/>
      <c r="I267" s="114">
        <f t="shared" si="347"/>
        <v>0</v>
      </c>
      <c r="J267" s="257"/>
      <c r="K267" s="60"/>
      <c r="L267" s="114">
        <f t="shared" si="348"/>
        <v>0</v>
      </c>
      <c r="M267" s="320"/>
      <c r="N267" s="60"/>
      <c r="O267" s="114">
        <f t="shared" si="349"/>
        <v>0</v>
      </c>
      <c r="P267" s="111"/>
    </row>
    <row r="268" spans="1:16" ht="36" hidden="1" x14ac:dyDescent="0.25">
      <c r="A268" s="38">
        <v>6424</v>
      </c>
      <c r="B268" s="57" t="s">
        <v>245</v>
      </c>
      <c r="C268" s="58">
        <f t="shared" si="283"/>
        <v>0</v>
      </c>
      <c r="D268" s="225"/>
      <c r="E268" s="446"/>
      <c r="F268" s="404">
        <f t="shared" si="346"/>
        <v>0</v>
      </c>
      <c r="G268" s="225"/>
      <c r="H268" s="257"/>
      <c r="I268" s="114">
        <f t="shared" si="347"/>
        <v>0</v>
      </c>
      <c r="J268" s="257"/>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736">
        <v>7210</v>
      </c>
      <c r="B271" s="52" t="s">
        <v>248</v>
      </c>
      <c r="C271" s="53">
        <f t="shared" si="283"/>
        <v>0</v>
      </c>
      <c r="D271" s="224"/>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446"/>
      <c r="F273" s="404">
        <f t="shared" ref="F273:F275" si="362">D273+E273</f>
        <v>0</v>
      </c>
      <c r="G273" s="225"/>
      <c r="H273" s="257"/>
      <c r="I273" s="114">
        <f t="shared" ref="I273:I275" si="363">G273+H273</f>
        <v>0</v>
      </c>
      <c r="J273" s="257"/>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446"/>
      <c r="F274" s="404">
        <f t="shared" si="362"/>
        <v>0</v>
      </c>
      <c r="G274" s="225"/>
      <c r="H274" s="257"/>
      <c r="I274" s="114">
        <f t="shared" si="363"/>
        <v>0</v>
      </c>
      <c r="J274" s="257"/>
      <c r="K274" s="60"/>
      <c r="L274" s="114">
        <f t="shared" si="364"/>
        <v>0</v>
      </c>
      <c r="M274" s="320"/>
      <c r="N274" s="60"/>
      <c r="O274" s="114">
        <f t="shared" si="365"/>
        <v>0</v>
      </c>
      <c r="P274" s="111"/>
    </row>
    <row r="275" spans="1:16" ht="24" hidden="1" x14ac:dyDescent="0.25">
      <c r="A275" s="112">
        <v>7230</v>
      </c>
      <c r="B275" s="57" t="s">
        <v>292</v>
      </c>
      <c r="C275" s="58">
        <f t="shared" si="283"/>
        <v>0</v>
      </c>
      <c r="D275" s="225"/>
      <c r="E275" s="446"/>
      <c r="F275" s="404">
        <f t="shared" si="362"/>
        <v>0</v>
      </c>
      <c r="G275" s="225"/>
      <c r="H275" s="257"/>
      <c r="I275" s="114">
        <f t="shared" si="363"/>
        <v>0</v>
      </c>
      <c r="J275" s="257"/>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446"/>
      <c r="F277" s="404">
        <f t="shared" ref="F277:F280" si="369">D277+E277</f>
        <v>0</v>
      </c>
      <c r="G277" s="225"/>
      <c r="H277" s="257"/>
      <c r="I277" s="114">
        <f t="shared" ref="I277:I280" si="370">G277+H277</f>
        <v>0</v>
      </c>
      <c r="J277" s="257"/>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446"/>
      <c r="F278" s="404">
        <f t="shared" si="369"/>
        <v>0</v>
      </c>
      <c r="G278" s="225"/>
      <c r="H278" s="257"/>
      <c r="I278" s="114">
        <f t="shared" si="370"/>
        <v>0</v>
      </c>
      <c r="J278" s="257"/>
      <c r="K278" s="60"/>
      <c r="L278" s="114">
        <f t="shared" si="371"/>
        <v>0</v>
      </c>
      <c r="M278" s="320"/>
      <c r="N278" s="60"/>
      <c r="O278" s="114">
        <f t="shared" si="372"/>
        <v>0</v>
      </c>
      <c r="P278" s="111"/>
    </row>
    <row r="279" spans="1:16" ht="36" hidden="1" x14ac:dyDescent="0.25">
      <c r="A279" s="38">
        <v>7247</v>
      </c>
      <c r="B279" s="57" t="s">
        <v>309</v>
      </c>
      <c r="C279" s="58">
        <f t="shared" si="368"/>
        <v>0</v>
      </c>
      <c r="D279" s="225"/>
      <c r="E279" s="446"/>
      <c r="F279" s="404">
        <f t="shared" si="369"/>
        <v>0</v>
      </c>
      <c r="G279" s="225"/>
      <c r="H279" s="257"/>
      <c r="I279" s="114">
        <f t="shared" si="370"/>
        <v>0</v>
      </c>
      <c r="J279" s="257"/>
      <c r="K279" s="60"/>
      <c r="L279" s="114">
        <f t="shared" si="371"/>
        <v>0</v>
      </c>
      <c r="M279" s="320"/>
      <c r="N279" s="60"/>
      <c r="O279" s="114">
        <f t="shared" si="372"/>
        <v>0</v>
      </c>
      <c r="P279" s="111"/>
    </row>
    <row r="280" spans="1:16" ht="24" hidden="1" x14ac:dyDescent="0.25">
      <c r="A280" s="736">
        <v>7260</v>
      </c>
      <c r="B280" s="52" t="s">
        <v>255</v>
      </c>
      <c r="C280" s="53">
        <f t="shared" si="368"/>
        <v>0</v>
      </c>
      <c r="D280" s="224"/>
      <c r="E280" s="444"/>
      <c r="F280" s="445">
        <f t="shared" si="369"/>
        <v>0</v>
      </c>
      <c r="G280" s="224"/>
      <c r="H280" s="256"/>
      <c r="I280" s="119">
        <f t="shared" si="370"/>
        <v>0</v>
      </c>
      <c r="J280" s="256"/>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c r="E284" s="446"/>
      <c r="F284" s="404">
        <f t="shared" ref="F284:F285" si="378">D284+E284</f>
        <v>0</v>
      </c>
      <c r="G284" s="225"/>
      <c r="H284" s="257"/>
      <c r="I284" s="114">
        <f t="shared" ref="I284:I285" si="379">G284+H284</f>
        <v>0</v>
      </c>
      <c r="J284" s="257"/>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c r="E285" s="444"/>
      <c r="F285" s="445">
        <f t="shared" si="378"/>
        <v>0</v>
      </c>
      <c r="G285" s="224"/>
      <c r="H285" s="256"/>
      <c r="I285" s="119">
        <f t="shared" si="379"/>
        <v>0</v>
      </c>
      <c r="J285" s="256"/>
      <c r="K285" s="55"/>
      <c r="L285" s="119">
        <f t="shared" si="380"/>
        <v>0</v>
      </c>
      <c r="M285" s="319"/>
      <c r="N285" s="55"/>
      <c r="O285" s="119">
        <f t="shared" si="381"/>
        <v>0</v>
      </c>
      <c r="P285" s="110"/>
    </row>
    <row r="286" spans="1:16" ht="12.75" thickBot="1" x14ac:dyDescent="0.3">
      <c r="A286" s="170"/>
      <c r="B286" s="170" t="s">
        <v>261</v>
      </c>
      <c r="C286" s="308">
        <f t="shared" si="368"/>
        <v>758117</v>
      </c>
      <c r="D286" s="235">
        <f t="shared" ref="D286:O286" si="382">SUM(D283,D269,D230,D195,D187,D173,D75,D53)</f>
        <v>316859</v>
      </c>
      <c r="E286" s="459">
        <f t="shared" si="382"/>
        <v>1899</v>
      </c>
      <c r="F286" s="460">
        <f t="shared" si="382"/>
        <v>318758</v>
      </c>
      <c r="G286" s="235">
        <f t="shared" si="382"/>
        <v>420799</v>
      </c>
      <c r="H286" s="172">
        <f t="shared" si="382"/>
        <v>6792</v>
      </c>
      <c r="I286" s="291">
        <f t="shared" si="382"/>
        <v>427591</v>
      </c>
      <c r="J286" s="172">
        <f t="shared" si="382"/>
        <v>10275</v>
      </c>
      <c r="K286" s="171">
        <f t="shared" si="382"/>
        <v>1493</v>
      </c>
      <c r="L286" s="291">
        <f t="shared" si="382"/>
        <v>11768</v>
      </c>
      <c r="M286" s="308">
        <f t="shared" si="382"/>
        <v>0</v>
      </c>
      <c r="N286" s="171">
        <f t="shared" si="382"/>
        <v>0</v>
      </c>
      <c r="O286" s="291">
        <f t="shared" si="382"/>
        <v>0</v>
      </c>
      <c r="P286" s="388"/>
    </row>
    <row r="287" spans="1:16" s="21" customFormat="1" ht="13.5" thickTop="1" thickBot="1" x14ac:dyDescent="0.3">
      <c r="A287" s="951" t="s">
        <v>262</v>
      </c>
      <c r="B287" s="952"/>
      <c r="C287" s="179">
        <f t="shared" si="368"/>
        <v>-1493</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-1493</v>
      </c>
      <c r="L287" s="292">
        <f t="shared" si="385"/>
        <v>-1493</v>
      </c>
      <c r="M287" s="179">
        <f>M45-M51</f>
        <v>0</v>
      </c>
      <c r="N287" s="174">
        <f t="shared" ref="N287:O287" si="386">N45-N51</f>
        <v>0</v>
      </c>
      <c r="O287" s="292">
        <f t="shared" si="386"/>
        <v>0</v>
      </c>
      <c r="P287" s="389"/>
    </row>
    <row r="288" spans="1:16" s="21" customFormat="1" ht="12.75" thickTop="1" x14ac:dyDescent="0.25">
      <c r="A288" s="953" t="s">
        <v>263</v>
      </c>
      <c r="B288" s="954"/>
      <c r="C288" s="160">
        <f t="shared" si="368"/>
        <v>1493</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1493</v>
      </c>
      <c r="L288" s="158">
        <f t="shared" si="387"/>
        <v>1493</v>
      </c>
      <c r="M288" s="160">
        <f t="shared" si="387"/>
        <v>0</v>
      </c>
      <c r="N288" s="157">
        <f t="shared" si="387"/>
        <v>0</v>
      </c>
      <c r="O288" s="158">
        <f t="shared" si="387"/>
        <v>0</v>
      </c>
      <c r="P288" s="390"/>
    </row>
    <row r="289" spans="1:16" s="21" customFormat="1" ht="12.75" thickBot="1" x14ac:dyDescent="0.3">
      <c r="A289" s="88" t="s">
        <v>264</v>
      </c>
      <c r="B289" s="88" t="s">
        <v>265</v>
      </c>
      <c r="C289" s="89">
        <f t="shared" si="368"/>
        <v>1493</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1493</v>
      </c>
      <c r="L289" s="91">
        <f t="shared" si="388"/>
        <v>1493</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rNTO07RCdnTJDuCXMWXx7SSHsUIFEQOV9ud+3Q2peJD3HpKFcbOUpzryXb0Si4snnfyWf/xVOdP1Q1fco/AeJw==" saltValue="UkVfmxkdJN9uDNHAa8VlHA==" spinCount="100000" sheet="1" objects="1" scenarios="1" formatCells="0" formatColumns="0" formatRows="0"/>
  <autoFilter ref="A18:P298">
    <filterColumn colId="2">
      <filters blank="1">
        <filter val="1 093"/>
        <filter val="1 170"/>
        <filter val="1 493"/>
        <filter val="-1 493"/>
        <filter val="1 524"/>
        <filter val="1 968"/>
        <filter val="10 250"/>
        <filter val="10 672"/>
        <filter val="12 349"/>
        <filter val="125 527"/>
        <filter val="13 428"/>
        <filter val="150"/>
        <filter val="16 791"/>
        <filter val="16 856"/>
        <filter val="160 662"/>
        <filter val="2 138"/>
        <filter val="200"/>
        <filter val="23 310"/>
        <filter val="23 641"/>
        <filter val="25"/>
        <filter val="25 442"/>
        <filter val="250"/>
        <filter val="27 717"/>
        <filter val="3 094"/>
        <filter val="3 250"/>
        <filter val="3 403"/>
        <filter val="3 494"/>
        <filter val="3 800"/>
        <filter val="3 934"/>
        <filter val="3 977"/>
        <filter val="340"/>
        <filter val="35 135"/>
        <filter val="384"/>
        <filter val="4 000"/>
        <filter val="4 153"/>
        <filter val="4 655"/>
        <filter val="400"/>
        <filter val="42 414"/>
        <filter val="42 536"/>
        <filter val="452 512"/>
        <filter val="483"/>
        <filter val="497 186"/>
        <filter val="5 037"/>
        <filter val="5 100"/>
        <filter val="5 107"/>
        <filter val="5 443"/>
        <filter val="5 595"/>
        <filter val="552"/>
        <filter val="568"/>
        <filter val="57 971"/>
        <filter val="60"/>
        <filter val="65"/>
        <filter val="657 848"/>
        <filter val="7 403"/>
        <filter val="7 414"/>
        <filter val="70"/>
        <filter val="741 261"/>
        <filter val="746 349"/>
        <filter val="758 117"/>
        <filter val="822"/>
        <filter val="83 413"/>
        <filter val="849"/>
        <filter val="85"/>
        <filter val="9 871"/>
        <filter val="95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44.pielikums Jūrmalas pilsētas domes
2018.gada 15.marta saistošajiem noteikumiem Nr.11
(protokols Nr.4, 28.punkts)
 </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5"/>
  <sheetViews>
    <sheetView tabSelected="1" view="pageLayout" zoomScaleNormal="100" workbookViewId="0">
      <selection activeCell="U7" sqref="U7"/>
    </sheetView>
  </sheetViews>
  <sheetFormatPr defaultRowHeight="12" outlineLevelCol="1" x14ac:dyDescent="0.25"/>
  <cols>
    <col min="1" max="1" width="8"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6.5703125" style="6" hidden="1" customWidth="1" outlineLevel="1"/>
    <col min="14" max="14" width="6.140625" style="1" hidden="1" customWidth="1" outlineLevel="1"/>
    <col min="15" max="15" width="5.140625" style="1" customWidth="1" collapsed="1"/>
    <col min="16" max="16" width="33.570312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1205</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1206</v>
      </c>
      <c r="D3" s="994"/>
      <c r="E3" s="994"/>
      <c r="F3" s="994"/>
      <c r="G3" s="994"/>
      <c r="H3" s="994"/>
      <c r="I3" s="994"/>
      <c r="J3" s="994"/>
      <c r="K3" s="994"/>
      <c r="L3" s="994"/>
      <c r="M3" s="994"/>
      <c r="N3" s="994"/>
      <c r="O3" s="994"/>
      <c r="P3" s="995"/>
      <c r="Q3" s="393"/>
    </row>
    <row r="4" spans="1:17" ht="12.75" customHeight="1" x14ac:dyDescent="0.25">
      <c r="A4" s="4" t="s">
        <v>1</v>
      </c>
      <c r="B4" s="5"/>
      <c r="C4" s="994" t="s">
        <v>1207</v>
      </c>
      <c r="D4" s="994"/>
      <c r="E4" s="994"/>
      <c r="F4" s="994"/>
      <c r="G4" s="994"/>
      <c r="H4" s="994"/>
      <c r="I4" s="994"/>
      <c r="J4" s="994"/>
      <c r="K4" s="994"/>
      <c r="L4" s="994"/>
      <c r="M4" s="994"/>
      <c r="N4" s="994"/>
      <c r="O4" s="994"/>
      <c r="P4" s="995"/>
      <c r="Q4" s="393"/>
    </row>
    <row r="5" spans="1:17" ht="12.75" customHeight="1" x14ac:dyDescent="0.25">
      <c r="A5" s="2" t="s">
        <v>2</v>
      </c>
      <c r="B5" s="3"/>
      <c r="C5" s="989" t="s">
        <v>1208</v>
      </c>
      <c r="D5" s="989"/>
      <c r="E5" s="989"/>
      <c r="F5" s="989"/>
      <c r="G5" s="989"/>
      <c r="H5" s="989"/>
      <c r="I5" s="989"/>
      <c r="J5" s="989"/>
      <c r="K5" s="989"/>
      <c r="L5" s="989"/>
      <c r="M5" s="989"/>
      <c r="N5" s="989"/>
      <c r="O5" s="989"/>
      <c r="P5" s="990"/>
      <c r="Q5" s="393"/>
    </row>
    <row r="6" spans="1:17" ht="12.75" customHeight="1" x14ac:dyDescent="0.25">
      <c r="A6" s="2" t="s">
        <v>3</v>
      </c>
      <c r="B6" s="3"/>
      <c r="C6" s="989" t="s">
        <v>696</v>
      </c>
      <c r="D6" s="989"/>
      <c r="E6" s="989"/>
      <c r="F6" s="989"/>
      <c r="G6" s="989"/>
      <c r="H6" s="989"/>
      <c r="I6" s="989"/>
      <c r="J6" s="989"/>
      <c r="K6" s="989"/>
      <c r="L6" s="989"/>
      <c r="M6" s="989"/>
      <c r="N6" s="989"/>
      <c r="O6" s="989"/>
      <c r="P6" s="990"/>
      <c r="Q6" s="393"/>
    </row>
    <row r="7" spans="1:17" ht="23.25" customHeight="1" x14ac:dyDescent="0.25">
      <c r="A7" s="2" t="s">
        <v>4</v>
      </c>
      <c r="B7" s="3"/>
      <c r="C7" s="994" t="s">
        <v>1189</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1209</v>
      </c>
      <c r="D9" s="989"/>
      <c r="E9" s="989"/>
      <c r="F9" s="989"/>
      <c r="G9" s="989"/>
      <c r="H9" s="989"/>
      <c r="I9" s="989"/>
      <c r="J9" s="989"/>
      <c r="K9" s="989"/>
      <c r="L9" s="989"/>
      <c r="M9" s="989"/>
      <c r="N9" s="989"/>
      <c r="O9" s="989"/>
      <c r="P9" s="990"/>
      <c r="Q9" s="393"/>
    </row>
    <row r="10" spans="1:17" ht="12.75" customHeight="1" x14ac:dyDescent="0.25">
      <c r="A10" s="2"/>
      <c r="B10" s="3" t="s">
        <v>7</v>
      </c>
      <c r="C10" s="989" t="s">
        <v>1210</v>
      </c>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1211</v>
      </c>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98" t="s">
        <v>14</v>
      </c>
      <c r="G16" s="978" t="s">
        <v>313</v>
      </c>
      <c r="H16" s="999" t="s">
        <v>319</v>
      </c>
      <c r="I16" s="1002" t="s">
        <v>308</v>
      </c>
      <c r="J16" s="1003" t="s">
        <v>314</v>
      </c>
      <c r="K16" s="1004" t="s">
        <v>317</v>
      </c>
      <c r="L16" s="1000"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99"/>
      <c r="I17" s="1002"/>
      <c r="J17" s="958"/>
      <c r="K17" s="1005"/>
      <c r="L17" s="1001"/>
      <c r="M17" s="986"/>
      <c r="N17" s="988"/>
      <c r="O17" s="982"/>
      <c r="P17" s="984"/>
    </row>
    <row r="18" spans="1:16" s="11" customFormat="1" ht="9.75" customHeight="1" thickTop="1" x14ac:dyDescent="0.25">
      <c r="A18" s="12" t="s">
        <v>17</v>
      </c>
      <c r="B18" s="12">
        <v>2</v>
      </c>
      <c r="C18" s="13">
        <v>3</v>
      </c>
      <c r="D18" s="204">
        <v>4</v>
      </c>
      <c r="E18" s="395">
        <v>5</v>
      </c>
      <c r="F18" s="12">
        <v>6</v>
      </c>
      <c r="G18" s="204">
        <v>7</v>
      </c>
      <c r="H18" s="190">
        <v>8</v>
      </c>
      <c r="I18" s="12">
        <v>9</v>
      </c>
      <c r="J18" s="239">
        <v>10</v>
      </c>
      <c r="K18" s="395">
        <v>11</v>
      </c>
      <c r="L18" s="12">
        <v>12</v>
      </c>
      <c r="M18" s="13">
        <v>13</v>
      </c>
      <c r="N18" s="14">
        <v>14</v>
      </c>
      <c r="O18" s="15">
        <v>15</v>
      </c>
      <c r="P18" s="15">
        <v>16</v>
      </c>
    </row>
    <row r="19" spans="1:16" s="21" customFormat="1" x14ac:dyDescent="0.25">
      <c r="A19" s="16"/>
      <c r="B19" s="17" t="s">
        <v>18</v>
      </c>
      <c r="C19" s="18"/>
      <c r="D19" s="205"/>
      <c r="E19" s="396"/>
      <c r="F19" s="97"/>
      <c r="G19" s="205"/>
      <c r="H19" s="503"/>
      <c r="I19" s="97"/>
      <c r="J19" s="240"/>
      <c r="K19" s="396"/>
      <c r="L19" s="97"/>
      <c r="M19" s="309"/>
      <c r="N19" s="19"/>
      <c r="O19" s="346"/>
      <c r="P19" s="20"/>
    </row>
    <row r="20" spans="1:16" s="21" customFormat="1" ht="12.75" thickBot="1" x14ac:dyDescent="0.3">
      <c r="A20" s="22"/>
      <c r="B20" s="23" t="s">
        <v>19</v>
      </c>
      <c r="C20" s="24">
        <f>F20+I20+L20+O20</f>
        <v>1516365</v>
      </c>
      <c r="D20" s="206">
        <f>SUM(D21,D24,D25,D41,D43)</f>
        <v>678230</v>
      </c>
      <c r="E20" s="397">
        <f t="shared" ref="E20:F20" si="0">SUM(E21,E24,E25,E41,E43)</f>
        <v>0</v>
      </c>
      <c r="F20" s="398">
        <f t="shared" si="0"/>
        <v>678230</v>
      </c>
      <c r="G20" s="206">
        <f>SUM(G21,G24,G43)</f>
        <v>820141</v>
      </c>
      <c r="H20" s="191">
        <f t="shared" ref="H20:I20" si="1">SUM(H21,H24,H43)</f>
        <v>0</v>
      </c>
      <c r="I20" s="398">
        <f t="shared" si="1"/>
        <v>820141</v>
      </c>
      <c r="J20" s="241">
        <f>SUM(J21,J26,J43)</f>
        <v>17994</v>
      </c>
      <c r="K20" s="397">
        <f t="shared" ref="K20:L20" si="2">SUM(K21,K26,K43)</f>
        <v>0</v>
      </c>
      <c r="L20" s="398">
        <f t="shared" si="2"/>
        <v>17994</v>
      </c>
      <c r="M20" s="24">
        <f>SUM(M21,M45)</f>
        <v>0</v>
      </c>
      <c r="N20" s="25">
        <f t="shared" ref="N20:O20" si="3">SUM(N21,N45)</f>
        <v>0</v>
      </c>
      <c r="O20" s="26">
        <f t="shared" si="3"/>
        <v>0</v>
      </c>
      <c r="P20" s="329"/>
    </row>
    <row r="21" spans="1:16" ht="12.75" thickTop="1" x14ac:dyDescent="0.25">
      <c r="A21" s="27"/>
      <c r="B21" s="28" t="s">
        <v>20</v>
      </c>
      <c r="C21" s="29">
        <f t="shared" ref="C21:C84" si="4">F21+I21+L21+O21</f>
        <v>6911</v>
      </c>
      <c r="D21" s="207">
        <f>SUM(D22:D23)</f>
        <v>0</v>
      </c>
      <c r="E21" s="399">
        <f t="shared" ref="E21" si="5">SUM(E22:E23)</f>
        <v>0</v>
      </c>
      <c r="F21" s="400">
        <f>SUM(F22:F23)</f>
        <v>0</v>
      </c>
      <c r="G21" s="207">
        <f>SUM(G22:G23)</f>
        <v>0</v>
      </c>
      <c r="H21" s="192">
        <f t="shared" ref="H21:I21" si="6">SUM(H22:H23)</f>
        <v>0</v>
      </c>
      <c r="I21" s="400">
        <f t="shared" si="6"/>
        <v>0</v>
      </c>
      <c r="J21" s="242">
        <f>SUM(J22:J23)</f>
        <v>6911</v>
      </c>
      <c r="K21" s="399">
        <f t="shared" ref="K21:L21" si="7">SUM(K22:K23)</f>
        <v>0</v>
      </c>
      <c r="L21" s="400">
        <f t="shared" si="7"/>
        <v>6911</v>
      </c>
      <c r="M21" s="29">
        <f>SUM(M22:M23)</f>
        <v>0</v>
      </c>
      <c r="N21" s="30">
        <f t="shared" ref="N21:O21" si="8">SUM(N22:N23)</f>
        <v>0</v>
      </c>
      <c r="O21" s="31">
        <f t="shared" si="8"/>
        <v>0</v>
      </c>
      <c r="P21" s="330"/>
    </row>
    <row r="22" spans="1:16" hidden="1" x14ac:dyDescent="0.25">
      <c r="A22" s="32"/>
      <c r="B22" s="33" t="s">
        <v>21</v>
      </c>
      <c r="C22" s="34">
        <f t="shared" si="4"/>
        <v>0</v>
      </c>
      <c r="D22" s="208"/>
      <c r="E22" s="35"/>
      <c r="F22" s="345">
        <f>D22+E22</f>
        <v>0</v>
      </c>
      <c r="G22" s="208"/>
      <c r="H22" s="243"/>
      <c r="I22" s="347">
        <f>G22+H22</f>
        <v>0</v>
      </c>
      <c r="J22" s="243"/>
      <c r="K22" s="35"/>
      <c r="L22" s="193">
        <f>J22+K22</f>
        <v>0</v>
      </c>
      <c r="M22" s="310"/>
      <c r="N22" s="35"/>
      <c r="O22" s="347">
        <f>M22+N22</f>
        <v>0</v>
      </c>
      <c r="P22" s="36"/>
    </row>
    <row r="23" spans="1:16" x14ac:dyDescent="0.25">
      <c r="A23" s="37"/>
      <c r="B23" s="38" t="s">
        <v>22</v>
      </c>
      <c r="C23" s="39">
        <f t="shared" si="4"/>
        <v>6911</v>
      </c>
      <c r="D23" s="209"/>
      <c r="E23" s="403"/>
      <c r="F23" s="404">
        <f>D23+E23</f>
        <v>0</v>
      </c>
      <c r="G23" s="209"/>
      <c r="H23" s="514"/>
      <c r="I23" s="513">
        <f>G23+H23</f>
        <v>0</v>
      </c>
      <c r="J23" s="244">
        <v>6911</v>
      </c>
      <c r="K23" s="403"/>
      <c r="L23" s="513">
        <f>J23+K23</f>
        <v>6911</v>
      </c>
      <c r="M23" s="358"/>
      <c r="N23" s="40"/>
      <c r="O23" s="303">
        <f>M23+N23</f>
        <v>0</v>
      </c>
      <c r="P23" s="381"/>
    </row>
    <row r="24" spans="1:16" s="21" customFormat="1" ht="24.75" thickBot="1" x14ac:dyDescent="0.3">
      <c r="A24" s="41">
        <v>19300</v>
      </c>
      <c r="B24" s="41" t="s">
        <v>304</v>
      </c>
      <c r="C24" s="42">
        <f>F24+I24</f>
        <v>1498371</v>
      </c>
      <c r="D24" s="210">
        <v>678230</v>
      </c>
      <c r="E24" s="405"/>
      <c r="F24" s="406">
        <f>D24+E24</f>
        <v>678230</v>
      </c>
      <c r="G24" s="210">
        <v>820141</v>
      </c>
      <c r="H24" s="504"/>
      <c r="I24" s="406">
        <f>G24+H24</f>
        <v>820141</v>
      </c>
      <c r="J24" s="286" t="s">
        <v>23</v>
      </c>
      <c r="K24" s="505" t="s">
        <v>23</v>
      </c>
      <c r="L24" s="512" t="s">
        <v>23</v>
      </c>
      <c r="M24" s="311" t="s">
        <v>23</v>
      </c>
      <c r="N24" s="43" t="s">
        <v>23</v>
      </c>
      <c r="O24" s="44" t="s">
        <v>23</v>
      </c>
      <c r="P24" s="331"/>
    </row>
    <row r="25" spans="1:16" s="21" customFormat="1" ht="24.75" hidden="1" thickTop="1" x14ac:dyDescent="0.25">
      <c r="A25" s="182"/>
      <c r="B25" s="45" t="s">
        <v>24</v>
      </c>
      <c r="C25" s="46">
        <f>F25</f>
        <v>0</v>
      </c>
      <c r="D25" s="211"/>
      <c r="E25" s="47"/>
      <c r="F25" s="280">
        <f>D25+E25</f>
        <v>0</v>
      </c>
      <c r="G25" s="212" t="s">
        <v>23</v>
      </c>
      <c r="H25" s="246" t="s">
        <v>23</v>
      </c>
      <c r="I25" s="49" t="s">
        <v>23</v>
      </c>
      <c r="J25" s="246" t="s">
        <v>23</v>
      </c>
      <c r="K25" s="48" t="s">
        <v>23</v>
      </c>
      <c r="L25" s="293" t="s">
        <v>23</v>
      </c>
      <c r="M25" s="312" t="s">
        <v>23</v>
      </c>
      <c r="N25" s="48" t="s">
        <v>23</v>
      </c>
      <c r="O25" s="49" t="s">
        <v>23</v>
      </c>
      <c r="P25" s="332"/>
    </row>
    <row r="26" spans="1:16" s="21" customFormat="1" ht="36.75" thickTop="1" x14ac:dyDescent="0.25">
      <c r="A26" s="45">
        <v>21300</v>
      </c>
      <c r="B26" s="45" t="s">
        <v>305</v>
      </c>
      <c r="C26" s="46">
        <f>L26</f>
        <v>11083</v>
      </c>
      <c r="D26" s="212" t="s">
        <v>23</v>
      </c>
      <c r="E26" s="409" t="s">
        <v>23</v>
      </c>
      <c r="F26" s="410" t="s">
        <v>23</v>
      </c>
      <c r="G26" s="212" t="s">
        <v>23</v>
      </c>
      <c r="H26" s="293" t="s">
        <v>23</v>
      </c>
      <c r="I26" s="410" t="s">
        <v>23</v>
      </c>
      <c r="J26" s="106">
        <f>SUM(J27,J31,J33,J36)</f>
        <v>11083</v>
      </c>
      <c r="K26" s="441">
        <f t="shared" ref="K26:L26" si="9">SUM(K27,K31,K33,K36)</f>
        <v>0</v>
      </c>
      <c r="L26" s="408">
        <f t="shared" si="9"/>
        <v>11083</v>
      </c>
      <c r="M26" s="312" t="s">
        <v>23</v>
      </c>
      <c r="N26" s="48" t="s">
        <v>23</v>
      </c>
      <c r="O26" s="49" t="s">
        <v>23</v>
      </c>
      <c r="P26" s="332"/>
    </row>
    <row r="27" spans="1:16" s="21" customFormat="1" ht="24" hidden="1" x14ac:dyDescent="0.25">
      <c r="A27" s="51">
        <v>21350</v>
      </c>
      <c r="B27" s="45" t="s">
        <v>25</v>
      </c>
      <c r="C27" s="46">
        <f t="shared" ref="C27:C40" si="10">L27</f>
        <v>0</v>
      </c>
      <c r="D27" s="212" t="s">
        <v>23</v>
      </c>
      <c r="E27" s="48" t="s">
        <v>23</v>
      </c>
      <c r="F27" s="270" t="s">
        <v>23</v>
      </c>
      <c r="G27" s="212" t="s">
        <v>23</v>
      </c>
      <c r="H27" s="246" t="s">
        <v>23</v>
      </c>
      <c r="I27" s="49" t="s">
        <v>23</v>
      </c>
      <c r="J27" s="106">
        <f>SUM(J28:J30)</f>
        <v>0</v>
      </c>
      <c r="K27" s="50">
        <f t="shared" ref="K27:L27" si="11">SUM(K28:K30)</f>
        <v>0</v>
      </c>
      <c r="L27" s="125">
        <f t="shared" si="11"/>
        <v>0</v>
      </c>
      <c r="M27" s="312" t="s">
        <v>23</v>
      </c>
      <c r="N27" s="48" t="s">
        <v>23</v>
      </c>
      <c r="O27" s="49" t="s">
        <v>23</v>
      </c>
      <c r="P27" s="332"/>
    </row>
    <row r="28" spans="1:16" hidden="1" x14ac:dyDescent="0.25">
      <c r="A28" s="32">
        <v>21351</v>
      </c>
      <c r="B28" s="52" t="s">
        <v>26</v>
      </c>
      <c r="C28" s="53">
        <f t="shared" si="10"/>
        <v>0</v>
      </c>
      <c r="D28" s="213" t="s">
        <v>23</v>
      </c>
      <c r="E28" s="54" t="s">
        <v>23</v>
      </c>
      <c r="F28" s="271" t="s">
        <v>23</v>
      </c>
      <c r="G28" s="213" t="s">
        <v>23</v>
      </c>
      <c r="H28" s="247" t="s">
        <v>23</v>
      </c>
      <c r="I28" s="56" t="s">
        <v>23</v>
      </c>
      <c r="J28" s="256"/>
      <c r="K28" s="55"/>
      <c r="L28" s="193">
        <f>J28+K28</f>
        <v>0</v>
      </c>
      <c r="M28" s="313" t="s">
        <v>23</v>
      </c>
      <c r="N28" s="54" t="s">
        <v>23</v>
      </c>
      <c r="O28" s="56" t="s">
        <v>23</v>
      </c>
      <c r="P28" s="333"/>
    </row>
    <row r="29" spans="1:16" hidden="1" x14ac:dyDescent="0.25">
      <c r="A29" s="37">
        <v>21352</v>
      </c>
      <c r="B29" s="57" t="s">
        <v>27</v>
      </c>
      <c r="C29" s="58">
        <f t="shared" si="10"/>
        <v>0</v>
      </c>
      <c r="D29" s="214" t="s">
        <v>23</v>
      </c>
      <c r="E29" s="59" t="s">
        <v>23</v>
      </c>
      <c r="F29" s="272" t="s">
        <v>23</v>
      </c>
      <c r="G29" s="214" t="s">
        <v>23</v>
      </c>
      <c r="H29" s="248" t="s">
        <v>23</v>
      </c>
      <c r="I29" s="61" t="s">
        <v>23</v>
      </c>
      <c r="J29" s="257"/>
      <c r="K29" s="60"/>
      <c r="L29" s="194">
        <f>J29+K29</f>
        <v>0</v>
      </c>
      <c r="M29" s="314" t="s">
        <v>23</v>
      </c>
      <c r="N29" s="59" t="s">
        <v>23</v>
      </c>
      <c r="O29" s="61" t="s">
        <v>23</v>
      </c>
      <c r="P29" s="334"/>
    </row>
    <row r="30" spans="1:16" ht="24" hidden="1" x14ac:dyDescent="0.25">
      <c r="A30" s="37">
        <v>21359</v>
      </c>
      <c r="B30" s="57" t="s">
        <v>28</v>
      </c>
      <c r="C30" s="58">
        <f t="shared" si="10"/>
        <v>0</v>
      </c>
      <c r="D30" s="214" t="s">
        <v>23</v>
      </c>
      <c r="E30" s="59" t="s">
        <v>23</v>
      </c>
      <c r="F30" s="272" t="s">
        <v>23</v>
      </c>
      <c r="G30" s="214" t="s">
        <v>23</v>
      </c>
      <c r="H30" s="248" t="s">
        <v>23</v>
      </c>
      <c r="I30" s="61" t="s">
        <v>23</v>
      </c>
      <c r="J30" s="257"/>
      <c r="K30" s="60"/>
      <c r="L30" s="194">
        <f>J30+K30</f>
        <v>0</v>
      </c>
      <c r="M30" s="314" t="s">
        <v>23</v>
      </c>
      <c r="N30" s="59" t="s">
        <v>23</v>
      </c>
      <c r="O30" s="61" t="s">
        <v>23</v>
      </c>
      <c r="P30" s="334"/>
    </row>
    <row r="31" spans="1:16" s="21" customFormat="1" ht="36" hidden="1" x14ac:dyDescent="0.25">
      <c r="A31" s="51">
        <v>21370</v>
      </c>
      <c r="B31" s="45" t="s">
        <v>29</v>
      </c>
      <c r="C31" s="46">
        <f t="shared" si="10"/>
        <v>0</v>
      </c>
      <c r="D31" s="212" t="s">
        <v>23</v>
      </c>
      <c r="E31" s="48" t="s">
        <v>23</v>
      </c>
      <c r="F31" s="270" t="s">
        <v>23</v>
      </c>
      <c r="G31" s="212" t="s">
        <v>23</v>
      </c>
      <c r="H31" s="246" t="s">
        <v>23</v>
      </c>
      <c r="I31" s="49" t="s">
        <v>23</v>
      </c>
      <c r="J31" s="106">
        <f>SUM(J32)</f>
        <v>0</v>
      </c>
      <c r="K31" s="50">
        <f t="shared" ref="K31:L31" si="12">SUM(K32)</f>
        <v>0</v>
      </c>
      <c r="L31" s="125">
        <f t="shared" si="12"/>
        <v>0</v>
      </c>
      <c r="M31" s="312" t="s">
        <v>23</v>
      </c>
      <c r="N31" s="48" t="s">
        <v>23</v>
      </c>
      <c r="O31" s="49" t="s">
        <v>23</v>
      </c>
      <c r="P31" s="332"/>
    </row>
    <row r="32" spans="1:16" ht="36" hidden="1" x14ac:dyDescent="0.25">
      <c r="A32" s="62">
        <v>21379</v>
      </c>
      <c r="B32" s="63" t="s">
        <v>30</v>
      </c>
      <c r="C32" s="64">
        <f t="shared" si="10"/>
        <v>0</v>
      </c>
      <c r="D32" s="215" t="s">
        <v>23</v>
      </c>
      <c r="E32" s="65" t="s">
        <v>23</v>
      </c>
      <c r="F32" s="71" t="s">
        <v>23</v>
      </c>
      <c r="G32" s="215" t="s">
        <v>23</v>
      </c>
      <c r="H32" s="249" t="s">
        <v>23</v>
      </c>
      <c r="I32" s="67" t="s">
        <v>23</v>
      </c>
      <c r="J32" s="265"/>
      <c r="K32" s="66"/>
      <c r="L32" s="350">
        <f>J32+K32</f>
        <v>0</v>
      </c>
      <c r="M32" s="315" t="s">
        <v>23</v>
      </c>
      <c r="N32" s="65" t="s">
        <v>23</v>
      </c>
      <c r="O32" s="67" t="s">
        <v>23</v>
      </c>
      <c r="P32" s="335"/>
    </row>
    <row r="33" spans="1:16" s="21" customFormat="1" x14ac:dyDescent="0.25">
      <c r="A33" s="51">
        <v>21380</v>
      </c>
      <c r="B33" s="45" t="s">
        <v>31</v>
      </c>
      <c r="C33" s="46">
        <f t="shared" si="10"/>
        <v>5458</v>
      </c>
      <c r="D33" s="212" t="s">
        <v>23</v>
      </c>
      <c r="E33" s="409" t="s">
        <v>23</v>
      </c>
      <c r="F33" s="410" t="s">
        <v>23</v>
      </c>
      <c r="G33" s="212" t="s">
        <v>23</v>
      </c>
      <c r="H33" s="293" t="s">
        <v>23</v>
      </c>
      <c r="I33" s="410" t="s">
        <v>23</v>
      </c>
      <c r="J33" s="106">
        <f>SUM(J34:J35)</f>
        <v>5458</v>
      </c>
      <c r="K33" s="441">
        <f t="shared" ref="K33:L33" si="13">SUM(K34:K35)</f>
        <v>0</v>
      </c>
      <c r="L33" s="408">
        <f t="shared" si="13"/>
        <v>5458</v>
      </c>
      <c r="M33" s="312" t="s">
        <v>23</v>
      </c>
      <c r="N33" s="48" t="s">
        <v>23</v>
      </c>
      <c r="O33" s="49" t="s">
        <v>23</v>
      </c>
      <c r="P33" s="332"/>
    </row>
    <row r="34" spans="1:16" x14ac:dyDescent="0.25">
      <c r="A34" s="33">
        <v>21381</v>
      </c>
      <c r="B34" s="52" t="s">
        <v>306</v>
      </c>
      <c r="C34" s="53">
        <f t="shared" si="10"/>
        <v>5458</v>
      </c>
      <c r="D34" s="213" t="s">
        <v>23</v>
      </c>
      <c r="E34" s="411" t="s">
        <v>23</v>
      </c>
      <c r="F34" s="412" t="s">
        <v>23</v>
      </c>
      <c r="G34" s="213" t="s">
        <v>23</v>
      </c>
      <c r="H34" s="515" t="s">
        <v>23</v>
      </c>
      <c r="I34" s="412" t="s">
        <v>23</v>
      </c>
      <c r="J34" s="256">
        <v>5458</v>
      </c>
      <c r="K34" s="444"/>
      <c r="L34" s="402">
        <f>J34+K34</f>
        <v>5458</v>
      </c>
      <c r="M34" s="313" t="s">
        <v>23</v>
      </c>
      <c r="N34" s="54" t="s">
        <v>23</v>
      </c>
      <c r="O34" s="56" t="s">
        <v>23</v>
      </c>
      <c r="P34" s="333"/>
    </row>
    <row r="35" spans="1:16" ht="24" hidden="1" x14ac:dyDescent="0.25">
      <c r="A35" s="38">
        <v>21383</v>
      </c>
      <c r="B35" s="57" t="s">
        <v>32</v>
      </c>
      <c r="C35" s="58">
        <f t="shared" si="10"/>
        <v>0</v>
      </c>
      <c r="D35" s="214" t="s">
        <v>23</v>
      </c>
      <c r="E35" s="59" t="s">
        <v>23</v>
      </c>
      <c r="F35" s="272" t="s">
        <v>23</v>
      </c>
      <c r="G35" s="214" t="s">
        <v>23</v>
      </c>
      <c r="H35" s="248" t="s">
        <v>23</v>
      </c>
      <c r="I35" s="61" t="s">
        <v>23</v>
      </c>
      <c r="J35" s="257"/>
      <c r="K35" s="60"/>
      <c r="L35" s="194">
        <f>J35+K35</f>
        <v>0</v>
      </c>
      <c r="M35" s="314" t="s">
        <v>23</v>
      </c>
      <c r="N35" s="59" t="s">
        <v>23</v>
      </c>
      <c r="O35" s="61" t="s">
        <v>23</v>
      </c>
      <c r="P35" s="334"/>
    </row>
    <row r="36" spans="1:16" s="21" customFormat="1" ht="25.5" customHeight="1" x14ac:dyDescent="0.25">
      <c r="A36" s="51">
        <v>21390</v>
      </c>
      <c r="B36" s="45" t="s">
        <v>307</v>
      </c>
      <c r="C36" s="46">
        <f t="shared" si="10"/>
        <v>5625</v>
      </c>
      <c r="D36" s="212" t="s">
        <v>23</v>
      </c>
      <c r="E36" s="409" t="s">
        <v>23</v>
      </c>
      <c r="F36" s="410" t="s">
        <v>23</v>
      </c>
      <c r="G36" s="212" t="s">
        <v>23</v>
      </c>
      <c r="H36" s="293" t="s">
        <v>23</v>
      </c>
      <c r="I36" s="410" t="s">
        <v>23</v>
      </c>
      <c r="J36" s="106">
        <f>SUM(J37:J40)</f>
        <v>5625</v>
      </c>
      <c r="K36" s="441">
        <f t="shared" ref="K36:L36" si="14">SUM(K37:K40)</f>
        <v>0</v>
      </c>
      <c r="L36" s="408">
        <f t="shared" si="14"/>
        <v>5625</v>
      </c>
      <c r="M36" s="312" t="s">
        <v>23</v>
      </c>
      <c r="N36" s="48" t="s">
        <v>23</v>
      </c>
      <c r="O36" s="49" t="s">
        <v>23</v>
      </c>
      <c r="P36" s="332"/>
    </row>
    <row r="37" spans="1:16" ht="24" hidden="1" x14ac:dyDescent="0.25">
      <c r="A37" s="33">
        <v>21391</v>
      </c>
      <c r="B37" s="52" t="s">
        <v>33</v>
      </c>
      <c r="C37" s="53">
        <f t="shared" si="10"/>
        <v>0</v>
      </c>
      <c r="D37" s="213" t="s">
        <v>23</v>
      </c>
      <c r="E37" s="54" t="s">
        <v>23</v>
      </c>
      <c r="F37" s="271" t="s">
        <v>23</v>
      </c>
      <c r="G37" s="213" t="s">
        <v>23</v>
      </c>
      <c r="H37" s="247" t="s">
        <v>23</v>
      </c>
      <c r="I37" s="56" t="s">
        <v>23</v>
      </c>
      <c r="J37" s="256"/>
      <c r="K37" s="55"/>
      <c r="L37" s="193">
        <f>J37+K37</f>
        <v>0</v>
      </c>
      <c r="M37" s="313" t="s">
        <v>23</v>
      </c>
      <c r="N37" s="54" t="s">
        <v>23</v>
      </c>
      <c r="O37" s="56" t="s">
        <v>23</v>
      </c>
      <c r="P37" s="333"/>
    </row>
    <row r="38" spans="1:16" hidden="1" x14ac:dyDescent="0.25">
      <c r="A38" s="38">
        <v>21393</v>
      </c>
      <c r="B38" s="57" t="s">
        <v>34</v>
      </c>
      <c r="C38" s="58">
        <f t="shared" si="10"/>
        <v>0</v>
      </c>
      <c r="D38" s="214" t="s">
        <v>23</v>
      </c>
      <c r="E38" s="59" t="s">
        <v>23</v>
      </c>
      <c r="F38" s="272" t="s">
        <v>23</v>
      </c>
      <c r="G38" s="214" t="s">
        <v>23</v>
      </c>
      <c r="H38" s="248" t="s">
        <v>23</v>
      </c>
      <c r="I38" s="61" t="s">
        <v>23</v>
      </c>
      <c r="J38" s="257"/>
      <c r="K38" s="60"/>
      <c r="L38" s="194">
        <f>J38+K38</f>
        <v>0</v>
      </c>
      <c r="M38" s="314" t="s">
        <v>23</v>
      </c>
      <c r="N38" s="59" t="s">
        <v>23</v>
      </c>
      <c r="O38" s="61" t="s">
        <v>23</v>
      </c>
      <c r="P38" s="334"/>
    </row>
    <row r="39" spans="1:16" hidden="1" x14ac:dyDescent="0.25">
      <c r="A39" s="38">
        <v>21395</v>
      </c>
      <c r="B39" s="57" t="s">
        <v>35</v>
      </c>
      <c r="C39" s="58">
        <f t="shared" si="10"/>
        <v>0</v>
      </c>
      <c r="D39" s="214" t="s">
        <v>23</v>
      </c>
      <c r="E39" s="59" t="s">
        <v>23</v>
      </c>
      <c r="F39" s="272" t="s">
        <v>23</v>
      </c>
      <c r="G39" s="214" t="s">
        <v>23</v>
      </c>
      <c r="H39" s="248" t="s">
        <v>23</v>
      </c>
      <c r="I39" s="61" t="s">
        <v>23</v>
      </c>
      <c r="J39" s="257"/>
      <c r="K39" s="60"/>
      <c r="L39" s="194">
        <f>J39+K39</f>
        <v>0</v>
      </c>
      <c r="M39" s="314" t="s">
        <v>23</v>
      </c>
      <c r="N39" s="59" t="s">
        <v>23</v>
      </c>
      <c r="O39" s="61" t="s">
        <v>23</v>
      </c>
      <c r="P39" s="334"/>
    </row>
    <row r="40" spans="1:16" ht="24" x14ac:dyDescent="0.25">
      <c r="A40" s="184">
        <v>21399</v>
      </c>
      <c r="B40" s="162" t="s">
        <v>36</v>
      </c>
      <c r="C40" s="163">
        <f t="shared" si="10"/>
        <v>5625</v>
      </c>
      <c r="D40" s="216" t="s">
        <v>23</v>
      </c>
      <c r="E40" s="417" t="s">
        <v>23</v>
      </c>
      <c r="F40" s="418" t="s">
        <v>23</v>
      </c>
      <c r="G40" s="216" t="s">
        <v>23</v>
      </c>
      <c r="H40" s="295" t="s">
        <v>23</v>
      </c>
      <c r="I40" s="418" t="s">
        <v>23</v>
      </c>
      <c r="J40" s="287">
        <v>5625</v>
      </c>
      <c r="K40" s="516"/>
      <c r="L40" s="518">
        <f>J40+K40</f>
        <v>5625</v>
      </c>
      <c r="M40" s="316" t="s">
        <v>23</v>
      </c>
      <c r="N40" s="76" t="s">
        <v>23</v>
      </c>
      <c r="O40" s="186" t="s">
        <v>23</v>
      </c>
      <c r="P40" s="336"/>
    </row>
    <row r="41" spans="1:16" s="21" customFormat="1" ht="26.25" hidden="1" customHeight="1" x14ac:dyDescent="0.25">
      <c r="A41" s="187">
        <v>21420</v>
      </c>
      <c r="B41" s="188" t="s">
        <v>37</v>
      </c>
      <c r="C41" s="82">
        <f>F41</f>
        <v>0</v>
      </c>
      <c r="D41" s="79">
        <f>SUM(D42)</f>
        <v>0</v>
      </c>
      <c r="E41" s="166">
        <f t="shared" ref="E41:F41" si="15">SUM(E42)</f>
        <v>0</v>
      </c>
      <c r="F41" s="274">
        <f t="shared" si="15"/>
        <v>0</v>
      </c>
      <c r="G41" s="218" t="s">
        <v>23</v>
      </c>
      <c r="H41" s="251" t="s">
        <v>23</v>
      </c>
      <c r="I41" s="183" t="s">
        <v>23</v>
      </c>
      <c r="J41" s="251" t="s">
        <v>23</v>
      </c>
      <c r="K41" s="80" t="s">
        <v>23</v>
      </c>
      <c r="L41" s="294" t="s">
        <v>23</v>
      </c>
      <c r="M41" s="317" t="s">
        <v>23</v>
      </c>
      <c r="N41" s="80" t="s">
        <v>23</v>
      </c>
      <c r="O41" s="183" t="s">
        <v>23</v>
      </c>
      <c r="P41" s="337"/>
    </row>
    <row r="42" spans="1:16" s="21" customFormat="1" ht="26.25" hidden="1" customHeight="1" x14ac:dyDescent="0.25">
      <c r="A42" s="184">
        <v>21429</v>
      </c>
      <c r="B42" s="162" t="s">
        <v>310</v>
      </c>
      <c r="C42" s="163">
        <f>F42</f>
        <v>0</v>
      </c>
      <c r="D42" s="217"/>
      <c r="E42" s="189"/>
      <c r="F42" s="285">
        <f>D42+E42</f>
        <v>0</v>
      </c>
      <c r="G42" s="216" t="s">
        <v>23</v>
      </c>
      <c r="H42" s="250" t="s">
        <v>23</v>
      </c>
      <c r="I42" s="186" t="s">
        <v>23</v>
      </c>
      <c r="J42" s="250" t="s">
        <v>23</v>
      </c>
      <c r="K42" s="76" t="s">
        <v>23</v>
      </c>
      <c r="L42" s="295" t="s">
        <v>23</v>
      </c>
      <c r="M42" s="316" t="s">
        <v>23</v>
      </c>
      <c r="N42" s="76" t="s">
        <v>23</v>
      </c>
      <c r="O42" s="186" t="s">
        <v>23</v>
      </c>
      <c r="P42" s="336"/>
    </row>
    <row r="43" spans="1:16" s="21" customFormat="1" ht="24" hidden="1" x14ac:dyDescent="0.25">
      <c r="A43" s="51">
        <v>21490</v>
      </c>
      <c r="B43" s="45" t="s">
        <v>38</v>
      </c>
      <c r="C43" s="68">
        <f>F43+I43+L43</f>
        <v>0</v>
      </c>
      <c r="D43" s="74">
        <f>D44</f>
        <v>0</v>
      </c>
      <c r="E43" s="75">
        <f t="shared" ref="E43:L43" si="16">E44</f>
        <v>0</v>
      </c>
      <c r="F43" s="275">
        <f t="shared" si="16"/>
        <v>0</v>
      </c>
      <c r="G43" s="74">
        <f t="shared" si="16"/>
        <v>0</v>
      </c>
      <c r="H43" s="198">
        <f t="shared" si="16"/>
        <v>0</v>
      </c>
      <c r="I43" s="288">
        <f t="shared" si="16"/>
        <v>0</v>
      </c>
      <c r="J43" s="198">
        <f t="shared" si="16"/>
        <v>0</v>
      </c>
      <c r="K43" s="75">
        <f t="shared" si="16"/>
        <v>0</v>
      </c>
      <c r="L43" s="197">
        <f t="shared" si="16"/>
        <v>0</v>
      </c>
      <c r="M43" s="312" t="s">
        <v>23</v>
      </c>
      <c r="N43" s="48" t="s">
        <v>23</v>
      </c>
      <c r="O43" s="49" t="s">
        <v>23</v>
      </c>
      <c r="P43" s="332"/>
    </row>
    <row r="44" spans="1:16" s="21" customFormat="1" ht="24" hidden="1" x14ac:dyDescent="0.25">
      <c r="A44" s="38">
        <v>21499</v>
      </c>
      <c r="B44" s="57" t="s">
        <v>39</v>
      </c>
      <c r="C44" s="202">
        <f>F44+I44+L44</f>
        <v>0</v>
      </c>
      <c r="D44" s="296"/>
      <c r="E44" s="70"/>
      <c r="F44" s="144">
        <f>D44+E44</f>
        <v>0</v>
      </c>
      <c r="G44" s="296"/>
      <c r="H44" s="297"/>
      <c r="I44" s="349">
        <f>G44+H44</f>
        <v>0</v>
      </c>
      <c r="J44" s="297"/>
      <c r="K44" s="70"/>
      <c r="L44" s="350">
        <f>J44+K44</f>
        <v>0</v>
      </c>
      <c r="M44" s="315" t="s">
        <v>23</v>
      </c>
      <c r="N44" s="65" t="s">
        <v>23</v>
      </c>
      <c r="O44" s="67" t="s">
        <v>23</v>
      </c>
      <c r="P44" s="335"/>
    </row>
    <row r="45" spans="1:16" ht="12.75" hidden="1" customHeight="1" x14ac:dyDescent="0.25">
      <c r="A45" s="72">
        <v>23000</v>
      </c>
      <c r="B45" s="73" t="s">
        <v>40</v>
      </c>
      <c r="C45" s="68">
        <f>O45</f>
        <v>0</v>
      </c>
      <c r="D45" s="212" t="s">
        <v>23</v>
      </c>
      <c r="E45" s="48" t="s">
        <v>23</v>
      </c>
      <c r="F45" s="270" t="s">
        <v>23</v>
      </c>
      <c r="G45" s="212" t="s">
        <v>23</v>
      </c>
      <c r="H45" s="246" t="s">
        <v>23</v>
      </c>
      <c r="I45" s="49" t="s">
        <v>23</v>
      </c>
      <c r="J45" s="246" t="s">
        <v>23</v>
      </c>
      <c r="K45" s="48" t="s">
        <v>23</v>
      </c>
      <c r="L45" s="293"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80" t="s">
        <v>23</v>
      </c>
      <c r="F46" s="276" t="s">
        <v>23</v>
      </c>
      <c r="G46" s="218" t="s">
        <v>23</v>
      </c>
      <c r="H46" s="251" t="s">
        <v>23</v>
      </c>
      <c r="I46" s="183" t="s">
        <v>23</v>
      </c>
      <c r="J46" s="251" t="s">
        <v>23</v>
      </c>
      <c r="K46" s="80" t="s">
        <v>23</v>
      </c>
      <c r="L46" s="294" t="s">
        <v>23</v>
      </c>
      <c r="M46" s="318"/>
      <c r="N46" s="298"/>
      <c r="O46" s="167">
        <f>M46+N46</f>
        <v>0</v>
      </c>
      <c r="P46" s="81"/>
    </row>
    <row r="47" spans="1:16" ht="24" hidden="1" x14ac:dyDescent="0.25">
      <c r="A47" s="77">
        <v>23510</v>
      </c>
      <c r="B47" s="78" t="s">
        <v>42</v>
      </c>
      <c r="C47" s="82">
        <f t="shared" si="18"/>
        <v>0</v>
      </c>
      <c r="D47" s="218" t="s">
        <v>23</v>
      </c>
      <c r="E47" s="80" t="s">
        <v>23</v>
      </c>
      <c r="F47" s="276" t="s">
        <v>23</v>
      </c>
      <c r="G47" s="218" t="s">
        <v>23</v>
      </c>
      <c r="H47" s="251" t="s">
        <v>23</v>
      </c>
      <c r="I47" s="183" t="s">
        <v>23</v>
      </c>
      <c r="J47" s="251" t="s">
        <v>23</v>
      </c>
      <c r="K47" s="80" t="s">
        <v>23</v>
      </c>
      <c r="L47" s="294" t="s">
        <v>23</v>
      </c>
      <c r="M47" s="318"/>
      <c r="N47" s="298"/>
      <c r="O47" s="167">
        <f>M47+N47</f>
        <v>0</v>
      </c>
      <c r="P47" s="81"/>
    </row>
    <row r="48" spans="1:16" x14ac:dyDescent="0.25">
      <c r="A48" s="83"/>
      <c r="B48" s="78"/>
      <c r="C48" s="84"/>
      <c r="D48" s="352"/>
      <c r="E48" s="430"/>
      <c r="F48" s="429"/>
      <c r="G48" s="352"/>
      <c r="H48" s="506"/>
      <c r="I48" s="513"/>
      <c r="J48" s="357"/>
      <c r="K48" s="508"/>
      <c r="L48" s="421"/>
      <c r="M48" s="318"/>
      <c r="N48" s="298"/>
      <c r="O48" s="167"/>
      <c r="P48" s="81"/>
    </row>
    <row r="49" spans="1:16" s="21" customFormat="1" x14ac:dyDescent="0.25">
      <c r="A49" s="85"/>
      <c r="B49" s="86" t="s">
        <v>43</v>
      </c>
      <c r="C49" s="87"/>
      <c r="D49" s="353"/>
      <c r="E49" s="431"/>
      <c r="F49" s="432"/>
      <c r="G49" s="353"/>
      <c r="H49" s="507"/>
      <c r="I49" s="432"/>
      <c r="J49" s="356"/>
      <c r="K49" s="431"/>
      <c r="L49" s="432"/>
      <c r="M49" s="359"/>
      <c r="N49" s="354"/>
      <c r="O49" s="168"/>
      <c r="P49" s="339"/>
    </row>
    <row r="50" spans="1:16" s="21" customFormat="1" ht="12.75" thickBot="1" x14ac:dyDescent="0.3">
      <c r="A50" s="88"/>
      <c r="B50" s="22" t="s">
        <v>44</v>
      </c>
      <c r="C50" s="89">
        <f t="shared" si="4"/>
        <v>1516365</v>
      </c>
      <c r="D50" s="219">
        <f>SUM(D51,D283)</f>
        <v>678230</v>
      </c>
      <c r="E50" s="433">
        <f t="shared" ref="E50:F50" si="19">SUM(E51,E283)</f>
        <v>0</v>
      </c>
      <c r="F50" s="434">
        <f t="shared" si="19"/>
        <v>678230</v>
      </c>
      <c r="G50" s="219">
        <f>SUM(G51,G283)</f>
        <v>820141</v>
      </c>
      <c r="H50" s="177">
        <f t="shared" ref="H50:I50" si="20">SUM(H51,H283)</f>
        <v>0</v>
      </c>
      <c r="I50" s="434">
        <f t="shared" si="20"/>
        <v>820141</v>
      </c>
      <c r="J50" s="252">
        <f>SUM(J51,J283)</f>
        <v>17994</v>
      </c>
      <c r="K50" s="433">
        <f t="shared" ref="K50:L50" si="21">SUM(K51,K283)</f>
        <v>0</v>
      </c>
      <c r="L50" s="434">
        <f t="shared" si="21"/>
        <v>17994</v>
      </c>
      <c r="M50" s="89">
        <f>SUM(M51,M283)</f>
        <v>0</v>
      </c>
      <c r="N50" s="90">
        <f t="shared" ref="N50:O50" si="22">SUM(N51,N283)</f>
        <v>0</v>
      </c>
      <c r="O50" s="91">
        <f t="shared" si="22"/>
        <v>0</v>
      </c>
      <c r="P50" s="340"/>
    </row>
    <row r="51" spans="1:16" s="21" customFormat="1" ht="36.75" thickTop="1" x14ac:dyDescent="0.25">
      <c r="A51" s="92"/>
      <c r="B51" s="93" t="s">
        <v>45</v>
      </c>
      <c r="C51" s="94">
        <f t="shared" si="4"/>
        <v>1516365</v>
      </c>
      <c r="D51" s="220">
        <f>SUM(D52,D194)</f>
        <v>678230</v>
      </c>
      <c r="E51" s="435">
        <f t="shared" ref="E51:F51" si="23">SUM(E52,E194)</f>
        <v>0</v>
      </c>
      <c r="F51" s="436">
        <f t="shared" si="23"/>
        <v>678230</v>
      </c>
      <c r="G51" s="220">
        <f>SUM(G52,G194)</f>
        <v>820141</v>
      </c>
      <c r="H51" s="199">
        <f t="shared" ref="H51:I51" si="24">SUM(H52,H194)</f>
        <v>0</v>
      </c>
      <c r="I51" s="436">
        <f t="shared" si="24"/>
        <v>820141</v>
      </c>
      <c r="J51" s="253">
        <f>SUM(J52,J194)</f>
        <v>17994</v>
      </c>
      <c r="K51" s="435">
        <f t="shared" ref="K51:L51" si="25">SUM(K52,K194)</f>
        <v>0</v>
      </c>
      <c r="L51" s="436">
        <f t="shared" si="25"/>
        <v>17994</v>
      </c>
      <c r="M51" s="94">
        <f>SUM(M52,M194)</f>
        <v>0</v>
      </c>
      <c r="N51" s="95">
        <f t="shared" ref="N51:O51" si="26">SUM(N52,N194)</f>
        <v>0</v>
      </c>
      <c r="O51" s="96">
        <f t="shared" si="26"/>
        <v>0</v>
      </c>
      <c r="P51" s="341"/>
    </row>
    <row r="52" spans="1:16" s="21" customFormat="1" ht="24" x14ac:dyDescent="0.25">
      <c r="A52" s="97"/>
      <c r="B52" s="16" t="s">
        <v>46</v>
      </c>
      <c r="C52" s="98">
        <f t="shared" si="4"/>
        <v>1479710</v>
      </c>
      <c r="D52" s="221">
        <f>SUM(D53,D75,D173,D187)</f>
        <v>644575</v>
      </c>
      <c r="E52" s="437">
        <f t="shared" ref="E52:F52" si="27">SUM(E53,E75,E173,E187)</f>
        <v>0</v>
      </c>
      <c r="F52" s="438">
        <f t="shared" si="27"/>
        <v>644575</v>
      </c>
      <c r="G52" s="221">
        <f>SUM(G53,G75,G173,G187)</f>
        <v>820141</v>
      </c>
      <c r="H52" s="200">
        <f t="shared" ref="H52:I52" si="28">SUM(H53,H75,H173,H187)</f>
        <v>0</v>
      </c>
      <c r="I52" s="438">
        <f t="shared" si="28"/>
        <v>820141</v>
      </c>
      <c r="J52" s="254">
        <f>SUM(J53,J75,J173,J187)</f>
        <v>14994</v>
      </c>
      <c r="K52" s="437">
        <f t="shared" ref="K52:L52" si="29">SUM(K53,K75,K173,K187)</f>
        <v>0</v>
      </c>
      <c r="L52" s="438">
        <f t="shared" si="29"/>
        <v>14994</v>
      </c>
      <c r="M52" s="98">
        <f>SUM(M53,M75,M173,M187)</f>
        <v>0</v>
      </c>
      <c r="N52" s="99">
        <f t="shared" ref="N52:O52" si="30">SUM(N53,N75,N173,N187)</f>
        <v>0</v>
      </c>
      <c r="O52" s="100">
        <f t="shared" si="30"/>
        <v>0</v>
      </c>
      <c r="P52" s="342"/>
    </row>
    <row r="53" spans="1:16" s="21" customFormat="1" x14ac:dyDescent="0.25">
      <c r="A53" s="101">
        <v>1000</v>
      </c>
      <c r="B53" s="101" t="s">
        <v>47</v>
      </c>
      <c r="C53" s="102">
        <f t="shared" si="4"/>
        <v>1307169</v>
      </c>
      <c r="D53" s="222">
        <f>SUM(D54,D67)</f>
        <v>487028</v>
      </c>
      <c r="E53" s="439">
        <f t="shared" ref="E53:F53" si="31">SUM(E54,E67)</f>
        <v>0</v>
      </c>
      <c r="F53" s="440">
        <f t="shared" si="31"/>
        <v>487028</v>
      </c>
      <c r="G53" s="222">
        <f>SUM(G54,G67)</f>
        <v>820141</v>
      </c>
      <c r="H53" s="137">
        <f t="shared" ref="H53:I53" si="32">SUM(H54,H67)</f>
        <v>0</v>
      </c>
      <c r="I53" s="440">
        <f t="shared" si="32"/>
        <v>820141</v>
      </c>
      <c r="J53" s="255">
        <f>SUM(J54,J67)</f>
        <v>0</v>
      </c>
      <c r="K53" s="439">
        <f t="shared" ref="K53:L53" si="33">SUM(K54,K67)</f>
        <v>0</v>
      </c>
      <c r="L53" s="440">
        <f t="shared" si="33"/>
        <v>0</v>
      </c>
      <c r="M53" s="102">
        <f>SUM(M54,M67)</f>
        <v>0</v>
      </c>
      <c r="N53" s="103">
        <f t="shared" ref="N53:O53" si="34">SUM(N54,N67)</f>
        <v>0</v>
      </c>
      <c r="O53" s="104">
        <f t="shared" si="34"/>
        <v>0</v>
      </c>
      <c r="P53" s="343"/>
    </row>
    <row r="54" spans="1:16" x14ac:dyDescent="0.25">
      <c r="A54" s="45">
        <v>1100</v>
      </c>
      <c r="B54" s="105" t="s">
        <v>48</v>
      </c>
      <c r="C54" s="46">
        <f t="shared" si="4"/>
        <v>990843</v>
      </c>
      <c r="D54" s="223">
        <f>SUM(D55,D58,D66)</f>
        <v>332949</v>
      </c>
      <c r="E54" s="441">
        <f t="shared" ref="E54:F54" si="35">SUM(E55,E58,E66)</f>
        <v>-430</v>
      </c>
      <c r="F54" s="408">
        <f t="shared" si="35"/>
        <v>332519</v>
      </c>
      <c r="G54" s="223">
        <f>SUM(G55,G58,G66)</f>
        <v>658324</v>
      </c>
      <c r="H54" s="125">
        <f t="shared" ref="H54:I54" si="36">SUM(H55,H58,H66)</f>
        <v>0</v>
      </c>
      <c r="I54" s="408">
        <f t="shared" si="36"/>
        <v>658324</v>
      </c>
      <c r="J54" s="106">
        <f>SUM(J55,J58,J66)</f>
        <v>0</v>
      </c>
      <c r="K54" s="441">
        <f t="shared" ref="K54:L54" si="37">SUM(K55,K58,K66)</f>
        <v>0</v>
      </c>
      <c r="L54" s="408">
        <f t="shared" si="37"/>
        <v>0</v>
      </c>
      <c r="M54" s="129">
        <f>SUM(M55,M58,M66)</f>
        <v>0</v>
      </c>
      <c r="N54" s="130">
        <f t="shared" ref="N54:O54" si="38">SUM(N55,N58,N66)</f>
        <v>0</v>
      </c>
      <c r="O54" s="289">
        <f t="shared" si="38"/>
        <v>0</v>
      </c>
      <c r="P54" s="344"/>
    </row>
    <row r="55" spans="1:16" x14ac:dyDescent="0.25">
      <c r="A55" s="107">
        <v>1110</v>
      </c>
      <c r="B55" s="78" t="s">
        <v>49</v>
      </c>
      <c r="C55" s="84">
        <f t="shared" si="4"/>
        <v>909111</v>
      </c>
      <c r="D55" s="131">
        <f>SUM(D56:D57)</f>
        <v>276532</v>
      </c>
      <c r="E55" s="442">
        <f t="shared" ref="E55:F55" si="39">SUM(E56:E57)</f>
        <v>-430</v>
      </c>
      <c r="F55" s="443">
        <f t="shared" si="39"/>
        <v>276102</v>
      </c>
      <c r="G55" s="131">
        <f>SUM(G56:G57)</f>
        <v>633009</v>
      </c>
      <c r="H55" s="136">
        <f t="shared" ref="H55:I55" si="40">SUM(H56:H57)</f>
        <v>0</v>
      </c>
      <c r="I55" s="443">
        <f t="shared" si="40"/>
        <v>633009</v>
      </c>
      <c r="J55" s="201">
        <f>SUM(J56:J57)</f>
        <v>0</v>
      </c>
      <c r="K55" s="442">
        <f t="shared" ref="K55:L55" si="41">SUM(K56:K57)</f>
        <v>0</v>
      </c>
      <c r="L55" s="443">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55"/>
      <c r="F56" s="282">
        <f t="shared" ref="F56:F57" si="43">D56+E56</f>
        <v>0</v>
      </c>
      <c r="G56" s="224"/>
      <c r="H56" s="256"/>
      <c r="I56" s="119">
        <f t="shared" ref="I56:I57" si="44">G56+H56</f>
        <v>0</v>
      </c>
      <c r="J56" s="256"/>
      <c r="K56" s="55"/>
      <c r="L56" s="139">
        <f t="shared" ref="L56:L57" si="45">J56+K56</f>
        <v>0</v>
      </c>
      <c r="M56" s="319"/>
      <c r="N56" s="55"/>
      <c r="O56" s="119">
        <f>M56+N56</f>
        <v>0</v>
      </c>
      <c r="P56" s="110"/>
    </row>
    <row r="57" spans="1:16" ht="30.75" customHeight="1" x14ac:dyDescent="0.25">
      <c r="A57" s="38">
        <v>1119</v>
      </c>
      <c r="B57" s="57" t="s">
        <v>51</v>
      </c>
      <c r="C57" s="58">
        <f t="shared" si="4"/>
        <v>909111</v>
      </c>
      <c r="D57" s="225">
        <v>276532</v>
      </c>
      <c r="E57" s="446">
        <v>-430</v>
      </c>
      <c r="F57" s="404">
        <f t="shared" si="43"/>
        <v>276102</v>
      </c>
      <c r="G57" s="225">
        <v>633009</v>
      </c>
      <c r="H57" s="511"/>
      <c r="I57" s="404">
        <f t="shared" si="44"/>
        <v>633009</v>
      </c>
      <c r="J57" s="257"/>
      <c r="K57" s="446"/>
      <c r="L57" s="404">
        <f t="shared" si="45"/>
        <v>0</v>
      </c>
      <c r="M57" s="320"/>
      <c r="N57" s="60"/>
      <c r="O57" s="114">
        <f>M57+N57</f>
        <v>0</v>
      </c>
      <c r="P57" s="362" t="s">
        <v>1212</v>
      </c>
    </row>
    <row r="58" spans="1:16" x14ac:dyDescent="0.25">
      <c r="A58" s="112">
        <v>1140</v>
      </c>
      <c r="B58" s="57" t="s">
        <v>295</v>
      </c>
      <c r="C58" s="58">
        <f t="shared" si="4"/>
        <v>77457</v>
      </c>
      <c r="D58" s="226">
        <f>SUM(D59:D65)</f>
        <v>52142</v>
      </c>
      <c r="E58" s="447">
        <f t="shared" ref="E58:F58" si="46">SUM(E59:E65)</f>
        <v>0</v>
      </c>
      <c r="F58" s="404">
        <f t="shared" si="46"/>
        <v>52142</v>
      </c>
      <c r="G58" s="226">
        <f>SUM(G59:G65)</f>
        <v>25315</v>
      </c>
      <c r="H58" s="135">
        <f t="shared" ref="H58:I58" si="47">SUM(H59:H65)</f>
        <v>0</v>
      </c>
      <c r="I58" s="404">
        <f t="shared" si="47"/>
        <v>25315</v>
      </c>
      <c r="J58" s="120">
        <f>SUM(J59:J65)</f>
        <v>0</v>
      </c>
      <c r="K58" s="447">
        <f t="shared" ref="K58:L58" si="48">SUM(K59:K65)</f>
        <v>0</v>
      </c>
      <c r="L58" s="404">
        <f t="shared" si="48"/>
        <v>0</v>
      </c>
      <c r="M58" s="58">
        <f>SUM(M59:M65)</f>
        <v>0</v>
      </c>
      <c r="N58" s="113">
        <f t="shared" ref="N58:O58" si="49">SUM(N59:N65)</f>
        <v>0</v>
      </c>
      <c r="O58" s="114">
        <f t="shared" si="49"/>
        <v>0</v>
      </c>
      <c r="P58" s="111"/>
    </row>
    <row r="59" spans="1:16" x14ac:dyDescent="0.25">
      <c r="A59" s="38">
        <v>1141</v>
      </c>
      <c r="B59" s="57" t="s">
        <v>52</v>
      </c>
      <c r="C59" s="58">
        <f t="shared" si="4"/>
        <v>8305</v>
      </c>
      <c r="D59" s="225">
        <v>8305</v>
      </c>
      <c r="E59" s="446"/>
      <c r="F59" s="404">
        <f t="shared" ref="F59:F66" si="50">D59+E59</f>
        <v>8305</v>
      </c>
      <c r="G59" s="225"/>
      <c r="H59" s="511"/>
      <c r="I59" s="404">
        <f t="shared" ref="I59:I66" si="51">G59+H59</f>
        <v>0</v>
      </c>
      <c r="J59" s="257"/>
      <c r="K59" s="446"/>
      <c r="L59" s="404">
        <f t="shared" ref="L59:L66" si="52">J59+K59</f>
        <v>0</v>
      </c>
      <c r="M59" s="320"/>
      <c r="N59" s="60"/>
      <c r="O59" s="114">
        <f t="shared" ref="O59:O66" si="53">M59+N59</f>
        <v>0</v>
      </c>
      <c r="P59" s="111"/>
    </row>
    <row r="60" spans="1:16" ht="24.75" customHeight="1" x14ac:dyDescent="0.25">
      <c r="A60" s="38">
        <v>1142</v>
      </c>
      <c r="B60" s="57" t="s">
        <v>53</v>
      </c>
      <c r="C60" s="58">
        <f t="shared" si="4"/>
        <v>2185</v>
      </c>
      <c r="D60" s="225">
        <v>2185</v>
      </c>
      <c r="E60" s="446"/>
      <c r="F60" s="404">
        <f t="shared" si="50"/>
        <v>2185</v>
      </c>
      <c r="G60" s="225"/>
      <c r="H60" s="511"/>
      <c r="I60" s="404">
        <f t="shared" si="51"/>
        <v>0</v>
      </c>
      <c r="J60" s="257"/>
      <c r="K60" s="446"/>
      <c r="L60" s="404">
        <f>J60+K60</f>
        <v>0</v>
      </c>
      <c r="M60" s="320"/>
      <c r="N60" s="60"/>
      <c r="O60" s="114">
        <f t="shared" si="53"/>
        <v>0</v>
      </c>
      <c r="P60" s="111"/>
    </row>
    <row r="61" spans="1:16" ht="24" hidden="1" x14ac:dyDescent="0.25">
      <c r="A61" s="38">
        <v>1145</v>
      </c>
      <c r="B61" s="57" t="s">
        <v>54</v>
      </c>
      <c r="C61" s="58">
        <f t="shared" si="4"/>
        <v>0</v>
      </c>
      <c r="D61" s="225"/>
      <c r="E61" s="60"/>
      <c r="F61" s="146">
        <f t="shared" si="50"/>
        <v>0</v>
      </c>
      <c r="G61" s="225"/>
      <c r="H61" s="257"/>
      <c r="I61" s="114">
        <f t="shared" si="51"/>
        <v>0</v>
      </c>
      <c r="J61" s="257"/>
      <c r="K61" s="60"/>
      <c r="L61" s="135">
        <f t="shared" si="52"/>
        <v>0</v>
      </c>
      <c r="M61" s="320"/>
      <c r="N61" s="60"/>
      <c r="O61" s="114">
        <f>M61+N61</f>
        <v>0</v>
      </c>
      <c r="P61" s="111"/>
    </row>
    <row r="62" spans="1:16" ht="27.75" hidden="1" customHeight="1" x14ac:dyDescent="0.25">
      <c r="A62" s="38">
        <v>1146</v>
      </c>
      <c r="B62" s="57" t="s">
        <v>55</v>
      </c>
      <c r="C62" s="58">
        <f t="shared" si="4"/>
        <v>0</v>
      </c>
      <c r="D62" s="225"/>
      <c r="E62" s="60"/>
      <c r="F62" s="146">
        <f t="shared" si="50"/>
        <v>0</v>
      </c>
      <c r="G62" s="225"/>
      <c r="H62" s="257"/>
      <c r="I62" s="114">
        <f t="shared" si="51"/>
        <v>0</v>
      </c>
      <c r="J62" s="257"/>
      <c r="K62" s="60"/>
      <c r="L62" s="135">
        <f t="shared" si="52"/>
        <v>0</v>
      </c>
      <c r="M62" s="320"/>
      <c r="N62" s="60"/>
      <c r="O62" s="114">
        <f t="shared" si="53"/>
        <v>0</v>
      </c>
      <c r="P62" s="111"/>
    </row>
    <row r="63" spans="1:16" x14ac:dyDescent="0.25">
      <c r="A63" s="38">
        <v>1147</v>
      </c>
      <c r="B63" s="57" t="s">
        <v>56</v>
      </c>
      <c r="C63" s="58">
        <f t="shared" si="4"/>
        <v>4831</v>
      </c>
      <c r="D63" s="225">
        <v>4831</v>
      </c>
      <c r="E63" s="446"/>
      <c r="F63" s="404">
        <f t="shared" si="50"/>
        <v>4831</v>
      </c>
      <c r="G63" s="225"/>
      <c r="H63" s="511"/>
      <c r="I63" s="404">
        <f t="shared" si="51"/>
        <v>0</v>
      </c>
      <c r="J63" s="257"/>
      <c r="K63" s="446"/>
      <c r="L63" s="404">
        <f t="shared" si="52"/>
        <v>0</v>
      </c>
      <c r="M63" s="320"/>
      <c r="N63" s="60"/>
      <c r="O63" s="114">
        <f t="shared" si="53"/>
        <v>0</v>
      </c>
      <c r="P63" s="111"/>
    </row>
    <row r="64" spans="1:16" x14ac:dyDescent="0.25">
      <c r="A64" s="38">
        <v>1148</v>
      </c>
      <c r="B64" s="57" t="s">
        <v>57</v>
      </c>
      <c r="C64" s="58">
        <f t="shared" si="4"/>
        <v>36227</v>
      </c>
      <c r="D64" s="225">
        <v>36227</v>
      </c>
      <c r="E64" s="446"/>
      <c r="F64" s="404">
        <f t="shared" si="50"/>
        <v>36227</v>
      </c>
      <c r="G64" s="225"/>
      <c r="H64" s="511"/>
      <c r="I64" s="404">
        <f t="shared" si="51"/>
        <v>0</v>
      </c>
      <c r="J64" s="257"/>
      <c r="K64" s="446"/>
      <c r="L64" s="404">
        <f t="shared" si="52"/>
        <v>0</v>
      </c>
      <c r="M64" s="320"/>
      <c r="N64" s="60"/>
      <c r="O64" s="114">
        <f t="shared" si="53"/>
        <v>0</v>
      </c>
      <c r="P64" s="111"/>
    </row>
    <row r="65" spans="1:16" ht="28.5" customHeight="1" x14ac:dyDescent="0.25">
      <c r="A65" s="38">
        <v>1149</v>
      </c>
      <c r="B65" s="57" t="s">
        <v>58</v>
      </c>
      <c r="C65" s="58">
        <f>F65+I65+L65+O65</f>
        <v>25909</v>
      </c>
      <c r="D65" s="225">
        <v>594</v>
      </c>
      <c r="E65" s="446"/>
      <c r="F65" s="404">
        <f t="shared" si="50"/>
        <v>594</v>
      </c>
      <c r="G65" s="225">
        <v>25315</v>
      </c>
      <c r="H65" s="511"/>
      <c r="I65" s="404">
        <f t="shared" si="51"/>
        <v>25315</v>
      </c>
      <c r="J65" s="257"/>
      <c r="K65" s="446"/>
      <c r="L65" s="404">
        <f t="shared" si="52"/>
        <v>0</v>
      </c>
      <c r="M65" s="320"/>
      <c r="N65" s="60"/>
      <c r="O65" s="114">
        <f t="shared" si="53"/>
        <v>0</v>
      </c>
      <c r="P65" s="362"/>
    </row>
    <row r="66" spans="1:16" ht="36" x14ac:dyDescent="0.25">
      <c r="A66" s="107">
        <v>1150</v>
      </c>
      <c r="B66" s="78" t="s">
        <v>59</v>
      </c>
      <c r="C66" s="84">
        <f>F66+I66+L66+O66</f>
        <v>4275</v>
      </c>
      <c r="D66" s="227">
        <v>4275</v>
      </c>
      <c r="E66" s="448"/>
      <c r="F66" s="443">
        <f t="shared" si="50"/>
        <v>4275</v>
      </c>
      <c r="G66" s="227"/>
      <c r="H66" s="509"/>
      <c r="I66" s="443">
        <f t="shared" si="51"/>
        <v>0</v>
      </c>
      <c r="J66" s="258"/>
      <c r="K66" s="448"/>
      <c r="L66" s="443">
        <f t="shared" si="52"/>
        <v>0</v>
      </c>
      <c r="M66" s="321"/>
      <c r="N66" s="115"/>
      <c r="O66" s="109">
        <f t="shared" si="53"/>
        <v>0</v>
      </c>
      <c r="P66" s="116"/>
    </row>
    <row r="67" spans="1:16" ht="24" x14ac:dyDescent="0.25">
      <c r="A67" s="45">
        <v>1200</v>
      </c>
      <c r="B67" s="105" t="s">
        <v>296</v>
      </c>
      <c r="C67" s="46">
        <f t="shared" si="4"/>
        <v>316326</v>
      </c>
      <c r="D67" s="223">
        <f>SUM(D68:D69)</f>
        <v>154079</v>
      </c>
      <c r="E67" s="441">
        <f t="shared" ref="E67:F67" si="54">SUM(E68:E69)</f>
        <v>430</v>
      </c>
      <c r="F67" s="408">
        <f t="shared" si="54"/>
        <v>154509</v>
      </c>
      <c r="G67" s="223">
        <f>SUM(G68:G69)</f>
        <v>161817</v>
      </c>
      <c r="H67" s="125">
        <f t="shared" ref="H67:I67" si="55">SUM(H68:H69)</f>
        <v>0</v>
      </c>
      <c r="I67" s="408">
        <f t="shared" si="55"/>
        <v>161817</v>
      </c>
      <c r="J67" s="106">
        <f>SUM(J68:J69)</f>
        <v>0</v>
      </c>
      <c r="K67" s="441">
        <f t="shared" ref="K67:L67" si="56">SUM(K68:K69)</f>
        <v>0</v>
      </c>
      <c r="L67" s="408">
        <f t="shared" si="56"/>
        <v>0</v>
      </c>
      <c r="M67" s="46">
        <f>SUM(M68:M69)</f>
        <v>0</v>
      </c>
      <c r="N67" s="50">
        <f t="shared" ref="N67:O67" si="57">SUM(N68:N69)</f>
        <v>0</v>
      </c>
      <c r="O67" s="117">
        <f t="shared" si="57"/>
        <v>0</v>
      </c>
      <c r="P67" s="122"/>
    </row>
    <row r="68" spans="1:16" ht="24" x14ac:dyDescent="0.25">
      <c r="A68" s="743">
        <v>1210</v>
      </c>
      <c r="B68" s="52" t="s">
        <v>60</v>
      </c>
      <c r="C68" s="53">
        <f t="shared" si="4"/>
        <v>249084</v>
      </c>
      <c r="D68" s="224">
        <v>89867</v>
      </c>
      <c r="E68" s="444"/>
      <c r="F68" s="445">
        <f>D68+E68</f>
        <v>89867</v>
      </c>
      <c r="G68" s="224">
        <v>159217</v>
      </c>
      <c r="H68" s="510"/>
      <c r="I68" s="445">
        <f>G68+H68</f>
        <v>159217</v>
      </c>
      <c r="J68" s="256"/>
      <c r="K68" s="444"/>
      <c r="L68" s="445">
        <f>J68+K68</f>
        <v>0</v>
      </c>
      <c r="M68" s="319"/>
      <c r="N68" s="55"/>
      <c r="O68" s="119">
        <f>M68+N68</f>
        <v>0</v>
      </c>
      <c r="P68" s="110"/>
    </row>
    <row r="69" spans="1:16" ht="24" x14ac:dyDescent="0.25">
      <c r="A69" s="112">
        <v>1220</v>
      </c>
      <c r="B69" s="57" t="s">
        <v>61</v>
      </c>
      <c r="C69" s="58">
        <f t="shared" si="4"/>
        <v>67242</v>
      </c>
      <c r="D69" s="226">
        <f>SUM(D70:D74)</f>
        <v>64212</v>
      </c>
      <c r="E69" s="447">
        <f t="shared" ref="E69:F69" si="58">SUM(E70:E74)</f>
        <v>430</v>
      </c>
      <c r="F69" s="404">
        <f t="shared" si="58"/>
        <v>64642</v>
      </c>
      <c r="G69" s="226">
        <f>SUM(G70:G74)</f>
        <v>2600</v>
      </c>
      <c r="H69" s="135">
        <f t="shared" ref="H69:I69" si="59">SUM(H70:H74)</f>
        <v>0</v>
      </c>
      <c r="I69" s="404">
        <f t="shared" si="59"/>
        <v>2600</v>
      </c>
      <c r="J69" s="120">
        <f>SUM(J70:J74)</f>
        <v>0</v>
      </c>
      <c r="K69" s="447">
        <f t="shared" ref="K69:L69" si="60">SUM(K70:K74)</f>
        <v>0</v>
      </c>
      <c r="L69" s="404">
        <f t="shared" si="60"/>
        <v>0</v>
      </c>
      <c r="M69" s="58">
        <f>SUM(M70:M74)</f>
        <v>0</v>
      </c>
      <c r="N69" s="113">
        <f t="shared" ref="N69:O69" si="61">SUM(N70:N74)</f>
        <v>0</v>
      </c>
      <c r="O69" s="114">
        <f t="shared" si="61"/>
        <v>0</v>
      </c>
      <c r="P69" s="111"/>
    </row>
    <row r="70" spans="1:16" ht="48" x14ac:dyDescent="0.25">
      <c r="A70" s="38">
        <v>1221</v>
      </c>
      <c r="B70" s="57" t="s">
        <v>297</v>
      </c>
      <c r="C70" s="58">
        <f t="shared" si="4"/>
        <v>42881</v>
      </c>
      <c r="D70" s="225">
        <v>40101</v>
      </c>
      <c r="E70" s="446">
        <v>180</v>
      </c>
      <c r="F70" s="404">
        <f t="shared" ref="F70:F74" si="62">D70+E70</f>
        <v>40281</v>
      </c>
      <c r="G70" s="225">
        <v>2600</v>
      </c>
      <c r="H70" s="511"/>
      <c r="I70" s="404">
        <f t="shared" ref="I70:I74" si="63">G70+H70</f>
        <v>2600</v>
      </c>
      <c r="J70" s="257"/>
      <c r="K70" s="446"/>
      <c r="L70" s="404">
        <f t="shared" ref="L70:L74" si="64">J70+K70</f>
        <v>0</v>
      </c>
      <c r="M70" s="320"/>
      <c r="N70" s="60"/>
      <c r="O70" s="114">
        <f t="shared" ref="O70:O74" si="65">M70+N70</f>
        <v>0</v>
      </c>
      <c r="P70" s="111" t="s">
        <v>1213</v>
      </c>
    </row>
    <row r="71" spans="1:16" hidden="1" x14ac:dyDescent="0.25">
      <c r="A71" s="38">
        <v>1223</v>
      </c>
      <c r="B71" s="57" t="s">
        <v>62</v>
      </c>
      <c r="C71" s="58">
        <f t="shared" si="4"/>
        <v>0</v>
      </c>
      <c r="D71" s="225"/>
      <c r="E71" s="60"/>
      <c r="F71" s="146">
        <f t="shared" si="62"/>
        <v>0</v>
      </c>
      <c r="G71" s="225"/>
      <c r="H71" s="257"/>
      <c r="I71" s="114">
        <f t="shared" si="63"/>
        <v>0</v>
      </c>
      <c r="J71" s="257"/>
      <c r="K71" s="60"/>
      <c r="L71" s="135">
        <f t="shared" si="64"/>
        <v>0</v>
      </c>
      <c r="M71" s="320"/>
      <c r="N71" s="60"/>
      <c r="O71" s="114">
        <f t="shared" si="65"/>
        <v>0</v>
      </c>
      <c r="P71" s="111"/>
    </row>
    <row r="72" spans="1:16" hidden="1" x14ac:dyDescent="0.25">
      <c r="A72" s="38">
        <v>1225</v>
      </c>
      <c r="B72" s="57" t="s">
        <v>63</v>
      </c>
      <c r="C72" s="58">
        <f t="shared" si="4"/>
        <v>0</v>
      </c>
      <c r="D72" s="225"/>
      <c r="E72" s="60"/>
      <c r="F72" s="146">
        <f t="shared" si="62"/>
        <v>0</v>
      </c>
      <c r="G72" s="225"/>
      <c r="H72" s="257"/>
      <c r="I72" s="114">
        <f t="shared" si="63"/>
        <v>0</v>
      </c>
      <c r="J72" s="257"/>
      <c r="K72" s="60"/>
      <c r="L72" s="135">
        <f t="shared" si="64"/>
        <v>0</v>
      </c>
      <c r="M72" s="320"/>
      <c r="N72" s="60"/>
      <c r="O72" s="114">
        <f t="shared" si="65"/>
        <v>0</v>
      </c>
      <c r="P72" s="111"/>
    </row>
    <row r="73" spans="1:16" ht="36" x14ac:dyDescent="0.25">
      <c r="A73" s="38">
        <v>1227</v>
      </c>
      <c r="B73" s="57" t="s">
        <v>64</v>
      </c>
      <c r="C73" s="58">
        <f t="shared" si="4"/>
        <v>23051</v>
      </c>
      <c r="D73" s="225">
        <v>23051</v>
      </c>
      <c r="E73" s="446"/>
      <c r="F73" s="404">
        <f t="shared" si="62"/>
        <v>23051</v>
      </c>
      <c r="G73" s="225"/>
      <c r="H73" s="511"/>
      <c r="I73" s="404">
        <f t="shared" si="63"/>
        <v>0</v>
      </c>
      <c r="J73" s="257"/>
      <c r="K73" s="446"/>
      <c r="L73" s="404">
        <f t="shared" si="64"/>
        <v>0</v>
      </c>
      <c r="M73" s="320"/>
      <c r="N73" s="60"/>
      <c r="O73" s="114">
        <f t="shared" si="65"/>
        <v>0</v>
      </c>
      <c r="P73" s="111"/>
    </row>
    <row r="74" spans="1:16" ht="48" x14ac:dyDescent="0.25">
      <c r="A74" s="38">
        <v>1228</v>
      </c>
      <c r="B74" s="57" t="s">
        <v>298</v>
      </c>
      <c r="C74" s="58">
        <f t="shared" si="4"/>
        <v>1310</v>
      </c>
      <c r="D74" s="225">
        <v>1060</v>
      </c>
      <c r="E74" s="446">
        <v>250</v>
      </c>
      <c r="F74" s="404">
        <f t="shared" si="62"/>
        <v>1310</v>
      </c>
      <c r="G74" s="225"/>
      <c r="H74" s="511"/>
      <c r="I74" s="404">
        <f t="shared" si="63"/>
        <v>0</v>
      </c>
      <c r="J74" s="257"/>
      <c r="K74" s="446"/>
      <c r="L74" s="404">
        <f t="shared" si="64"/>
        <v>0</v>
      </c>
      <c r="M74" s="320"/>
      <c r="N74" s="60"/>
      <c r="O74" s="114">
        <f t="shared" si="65"/>
        <v>0</v>
      </c>
      <c r="P74" s="111" t="s">
        <v>1213</v>
      </c>
    </row>
    <row r="75" spans="1:16" x14ac:dyDescent="0.25">
      <c r="A75" s="101">
        <v>2000</v>
      </c>
      <c r="B75" s="101" t="s">
        <v>65</v>
      </c>
      <c r="C75" s="102">
        <f t="shared" si="4"/>
        <v>172541</v>
      </c>
      <c r="D75" s="222">
        <f>SUM(D76,D83,D130,D164,D165,D172)</f>
        <v>157547</v>
      </c>
      <c r="E75" s="439">
        <f t="shared" ref="E75:F75" si="66">SUM(E76,E83,E130,E164,E165,E172)</f>
        <v>0</v>
      </c>
      <c r="F75" s="440">
        <f t="shared" si="66"/>
        <v>157547</v>
      </c>
      <c r="G75" s="222">
        <f>SUM(G76,G83,G130,G164,G165,G172)</f>
        <v>0</v>
      </c>
      <c r="H75" s="137">
        <f t="shared" ref="H75:I75" si="67">SUM(H76,H83,H130,H164,H165,H172)</f>
        <v>0</v>
      </c>
      <c r="I75" s="440">
        <f t="shared" si="67"/>
        <v>0</v>
      </c>
      <c r="J75" s="255">
        <f>SUM(J76,J83,J130,J164,J165,J172)</f>
        <v>14994</v>
      </c>
      <c r="K75" s="439">
        <f t="shared" ref="K75:L75" si="68">SUM(K76,K83,K130,K164,K165,K172)</f>
        <v>0</v>
      </c>
      <c r="L75" s="440">
        <f t="shared" si="68"/>
        <v>14994</v>
      </c>
      <c r="M75" s="102">
        <f>SUM(M76,M83,M130,M164,M165,M172)</f>
        <v>0</v>
      </c>
      <c r="N75" s="103">
        <f t="shared" ref="N75:O75" si="69">SUM(N76,N83,N130,N164,N165,N172)</f>
        <v>0</v>
      </c>
      <c r="O75" s="104">
        <f t="shared" si="69"/>
        <v>0</v>
      </c>
      <c r="P75" s="343"/>
    </row>
    <row r="76" spans="1:16" ht="24" x14ac:dyDescent="0.25">
      <c r="A76" s="45">
        <v>2100</v>
      </c>
      <c r="B76" s="105" t="s">
        <v>66</v>
      </c>
      <c r="C76" s="46">
        <f t="shared" si="4"/>
        <v>455</v>
      </c>
      <c r="D76" s="223">
        <f>SUM(D77,D80)</f>
        <v>455</v>
      </c>
      <c r="E76" s="441">
        <f t="shared" ref="E76:F76" si="70">SUM(E77,E80)</f>
        <v>0</v>
      </c>
      <c r="F76" s="408">
        <f t="shared" si="70"/>
        <v>455</v>
      </c>
      <c r="G76" s="223">
        <f>SUM(G77,G80)</f>
        <v>0</v>
      </c>
      <c r="H76" s="125">
        <f t="shared" ref="H76:I76" si="71">SUM(H77,H80)</f>
        <v>0</v>
      </c>
      <c r="I76" s="408">
        <f t="shared" si="71"/>
        <v>0</v>
      </c>
      <c r="J76" s="106">
        <f>SUM(J77,J80)</f>
        <v>0</v>
      </c>
      <c r="K76" s="441">
        <f t="shared" ref="K76:L76" si="72">SUM(K77,K80)</f>
        <v>0</v>
      </c>
      <c r="L76" s="408">
        <f t="shared" si="72"/>
        <v>0</v>
      </c>
      <c r="M76" s="46">
        <f>SUM(M77,M80)</f>
        <v>0</v>
      </c>
      <c r="N76" s="50">
        <f t="shared" ref="N76:O76" si="73">SUM(N77,N80)</f>
        <v>0</v>
      </c>
      <c r="O76" s="117">
        <f t="shared" si="73"/>
        <v>0</v>
      </c>
      <c r="P76" s="122"/>
    </row>
    <row r="77" spans="1:16" ht="24" x14ac:dyDescent="0.25">
      <c r="A77" s="743">
        <v>2110</v>
      </c>
      <c r="B77" s="52" t="s">
        <v>67</v>
      </c>
      <c r="C77" s="53">
        <f t="shared" si="4"/>
        <v>455</v>
      </c>
      <c r="D77" s="228">
        <f>SUM(D78:D79)</f>
        <v>455</v>
      </c>
      <c r="E77" s="449">
        <f t="shared" ref="E77:F77" si="74">SUM(E78:E79)</f>
        <v>0</v>
      </c>
      <c r="F77" s="445">
        <f t="shared" si="74"/>
        <v>455</v>
      </c>
      <c r="G77" s="228">
        <f>SUM(G78:G79)</f>
        <v>0</v>
      </c>
      <c r="H77" s="139">
        <f t="shared" ref="H77:I77" si="75">SUM(H78:H79)</f>
        <v>0</v>
      </c>
      <c r="I77" s="445">
        <f t="shared" si="75"/>
        <v>0</v>
      </c>
      <c r="J77" s="259">
        <f>SUM(J78:J79)</f>
        <v>0</v>
      </c>
      <c r="K77" s="449">
        <f t="shared" ref="K77:L77" si="76">SUM(K78:K79)</f>
        <v>0</v>
      </c>
      <c r="L77" s="445">
        <f t="shared" si="76"/>
        <v>0</v>
      </c>
      <c r="M77" s="53">
        <f>SUM(M78:M79)</f>
        <v>0</v>
      </c>
      <c r="N77" s="118">
        <f t="shared" ref="N77:O77" si="77">SUM(N78:N79)</f>
        <v>0</v>
      </c>
      <c r="O77" s="119">
        <f t="shared" si="77"/>
        <v>0</v>
      </c>
      <c r="P77" s="110"/>
    </row>
    <row r="78" spans="1:16" x14ac:dyDescent="0.25">
      <c r="A78" s="38">
        <v>2111</v>
      </c>
      <c r="B78" s="57" t="s">
        <v>68</v>
      </c>
      <c r="C78" s="58">
        <f t="shared" si="4"/>
        <v>390</v>
      </c>
      <c r="D78" s="225">
        <v>390</v>
      </c>
      <c r="E78" s="446"/>
      <c r="F78" s="404">
        <f t="shared" ref="F78:F79" si="78">D78+E78</f>
        <v>390</v>
      </c>
      <c r="G78" s="225"/>
      <c r="H78" s="511"/>
      <c r="I78" s="404">
        <f t="shared" ref="I78:I79" si="79">G78+H78</f>
        <v>0</v>
      </c>
      <c r="J78" s="257"/>
      <c r="K78" s="446"/>
      <c r="L78" s="404">
        <f t="shared" ref="L78:L79" si="80">J78+K78</f>
        <v>0</v>
      </c>
      <c r="M78" s="320"/>
      <c r="N78" s="60"/>
      <c r="O78" s="114">
        <f t="shared" ref="O78:O79" si="81">M78+N78</f>
        <v>0</v>
      </c>
      <c r="P78" s="111"/>
    </row>
    <row r="79" spans="1:16" ht="24" x14ac:dyDescent="0.25">
      <c r="A79" s="38">
        <v>2112</v>
      </c>
      <c r="B79" s="57" t="s">
        <v>69</v>
      </c>
      <c r="C79" s="58">
        <f t="shared" si="4"/>
        <v>65</v>
      </c>
      <c r="D79" s="225">
        <v>65</v>
      </c>
      <c r="E79" s="446"/>
      <c r="F79" s="404">
        <f t="shared" si="78"/>
        <v>65</v>
      </c>
      <c r="G79" s="225"/>
      <c r="H79" s="511"/>
      <c r="I79" s="404">
        <f t="shared" si="79"/>
        <v>0</v>
      </c>
      <c r="J79" s="257"/>
      <c r="K79" s="446"/>
      <c r="L79" s="404">
        <f t="shared" si="80"/>
        <v>0</v>
      </c>
      <c r="M79" s="320"/>
      <c r="N79" s="60"/>
      <c r="O79" s="114">
        <f t="shared" si="81"/>
        <v>0</v>
      </c>
      <c r="P79" s="111"/>
    </row>
    <row r="80" spans="1:16" ht="24" hidden="1" x14ac:dyDescent="0.25">
      <c r="A80" s="112">
        <v>2120</v>
      </c>
      <c r="B80" s="57" t="s">
        <v>70</v>
      </c>
      <c r="C80" s="58">
        <f t="shared" si="4"/>
        <v>0</v>
      </c>
      <c r="D80" s="226">
        <f>SUM(D81:D82)</f>
        <v>0</v>
      </c>
      <c r="E80" s="113">
        <f t="shared" ref="E80:F80" si="82">SUM(E81:E82)</f>
        <v>0</v>
      </c>
      <c r="F80" s="146">
        <f t="shared" si="82"/>
        <v>0</v>
      </c>
      <c r="G80" s="226">
        <f>SUM(G81:G82)</f>
        <v>0</v>
      </c>
      <c r="H80" s="120">
        <f t="shared" ref="H80:I80" si="83">SUM(H81:H82)</f>
        <v>0</v>
      </c>
      <c r="I80" s="114">
        <f t="shared" si="83"/>
        <v>0</v>
      </c>
      <c r="J80" s="120">
        <f>SUM(J81:J82)</f>
        <v>0</v>
      </c>
      <c r="K80" s="113">
        <f t="shared" ref="K80:L80" si="84">SUM(K81:K82)</f>
        <v>0</v>
      </c>
      <c r="L80" s="135">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c r="E81" s="60"/>
      <c r="F81" s="146">
        <f t="shared" ref="F81:F82" si="86">D81+E81</f>
        <v>0</v>
      </c>
      <c r="G81" s="225"/>
      <c r="H81" s="257"/>
      <c r="I81" s="114">
        <f t="shared" ref="I81:I82" si="87">G81+H81</f>
        <v>0</v>
      </c>
      <c r="J81" s="257"/>
      <c r="K81" s="60"/>
      <c r="L81" s="135">
        <f t="shared" ref="L81:L82" si="88">J81+K81</f>
        <v>0</v>
      </c>
      <c r="M81" s="320"/>
      <c r="N81" s="60"/>
      <c r="O81" s="114">
        <f t="shared" ref="O81:O82" si="89">M81+N81</f>
        <v>0</v>
      </c>
      <c r="P81" s="111"/>
    </row>
    <row r="82" spans="1:16" ht="24" hidden="1" x14ac:dyDescent="0.25">
      <c r="A82" s="38">
        <v>2122</v>
      </c>
      <c r="B82" s="57" t="s">
        <v>69</v>
      </c>
      <c r="C82" s="58">
        <f t="shared" si="4"/>
        <v>0</v>
      </c>
      <c r="D82" s="225"/>
      <c r="E82" s="60"/>
      <c r="F82" s="146">
        <f t="shared" si="86"/>
        <v>0</v>
      </c>
      <c r="G82" s="225"/>
      <c r="H82" s="257"/>
      <c r="I82" s="114">
        <f t="shared" si="87"/>
        <v>0</v>
      </c>
      <c r="J82" s="257"/>
      <c r="K82" s="60"/>
      <c r="L82" s="135">
        <f t="shared" si="88"/>
        <v>0</v>
      </c>
      <c r="M82" s="320"/>
      <c r="N82" s="60"/>
      <c r="O82" s="114">
        <f t="shared" si="89"/>
        <v>0</v>
      </c>
      <c r="P82" s="111"/>
    </row>
    <row r="83" spans="1:16" x14ac:dyDescent="0.25">
      <c r="A83" s="45">
        <v>2200</v>
      </c>
      <c r="B83" s="105" t="s">
        <v>71</v>
      </c>
      <c r="C83" s="46">
        <f t="shared" si="4"/>
        <v>125180</v>
      </c>
      <c r="D83" s="223">
        <f>SUM(D84,D89,D95,D103,D112,D116,D122,D128)</f>
        <v>114328</v>
      </c>
      <c r="E83" s="441">
        <f t="shared" ref="E83:F83" si="90">SUM(E84,E89,E95,E103,E112,E116,E122,E128)</f>
        <v>0</v>
      </c>
      <c r="F83" s="408">
        <f t="shared" si="90"/>
        <v>114328</v>
      </c>
      <c r="G83" s="223">
        <f>SUM(G84,G89,G95,G103,G112,G116,G122,G128)</f>
        <v>0</v>
      </c>
      <c r="H83" s="125">
        <f t="shared" ref="H83:I83" si="91">SUM(H84,H89,H95,H103,H112,H116,H122,H128)</f>
        <v>0</v>
      </c>
      <c r="I83" s="408">
        <f t="shared" si="91"/>
        <v>0</v>
      </c>
      <c r="J83" s="106">
        <f>SUM(J84,J89,J95,J103,J112,J116,J122,J128)</f>
        <v>10852</v>
      </c>
      <c r="K83" s="441">
        <f t="shared" ref="K83:L83" si="92">SUM(K84,K89,K95,K103,K112,K116,K122,K128)</f>
        <v>0</v>
      </c>
      <c r="L83" s="408">
        <f t="shared" si="92"/>
        <v>10852</v>
      </c>
      <c r="M83" s="163">
        <f>SUM(M84,M89,M95,M103,M112,M116,M122,M128)</f>
        <v>0</v>
      </c>
      <c r="N83" s="164">
        <f t="shared" ref="N83:O83" si="93">SUM(N84,N89,N95,N103,N112,N116,N122,N128)</f>
        <v>0</v>
      </c>
      <c r="O83" s="165">
        <f t="shared" si="93"/>
        <v>0</v>
      </c>
      <c r="P83" s="383"/>
    </row>
    <row r="84" spans="1:16" ht="24" x14ac:dyDescent="0.25">
      <c r="A84" s="107">
        <v>2210</v>
      </c>
      <c r="B84" s="78" t="s">
        <v>72</v>
      </c>
      <c r="C84" s="84">
        <f t="shared" si="4"/>
        <v>1831</v>
      </c>
      <c r="D84" s="131">
        <f>SUM(D85:D88)</f>
        <v>1831</v>
      </c>
      <c r="E84" s="442">
        <f t="shared" ref="E84:F84" si="94">SUM(E85:E88)</f>
        <v>0</v>
      </c>
      <c r="F84" s="443">
        <f t="shared" si="94"/>
        <v>1831</v>
      </c>
      <c r="G84" s="131">
        <f>SUM(G85:G88)</f>
        <v>0</v>
      </c>
      <c r="H84" s="136">
        <f t="shared" ref="H84:I84" si="95">SUM(H85:H88)</f>
        <v>0</v>
      </c>
      <c r="I84" s="443">
        <f t="shared" si="95"/>
        <v>0</v>
      </c>
      <c r="J84" s="201">
        <f>SUM(J85:J88)</f>
        <v>0</v>
      </c>
      <c r="K84" s="442">
        <f t="shared" ref="K84:L84" si="96">SUM(K85:K88)</f>
        <v>0</v>
      </c>
      <c r="L84" s="443">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55"/>
      <c r="F85" s="282">
        <f t="shared" ref="F85:F88" si="99">D85+E85</f>
        <v>0</v>
      </c>
      <c r="G85" s="224"/>
      <c r="H85" s="256"/>
      <c r="I85" s="119">
        <f t="shared" ref="I85:I88" si="100">G85+H85</f>
        <v>0</v>
      </c>
      <c r="J85" s="256"/>
      <c r="K85" s="55"/>
      <c r="L85" s="139">
        <f t="shared" ref="L85:L88" si="101">J85+K85</f>
        <v>0</v>
      </c>
      <c r="M85" s="319"/>
      <c r="N85" s="55"/>
      <c r="O85" s="119">
        <f t="shared" ref="O85:O88" si="102">M85+N85</f>
        <v>0</v>
      </c>
      <c r="P85" s="110"/>
    </row>
    <row r="86" spans="1:16" ht="36" x14ac:dyDescent="0.25">
      <c r="A86" s="38">
        <v>2212</v>
      </c>
      <c r="B86" s="57" t="s">
        <v>74</v>
      </c>
      <c r="C86" s="58">
        <f t="shared" si="98"/>
        <v>1472</v>
      </c>
      <c r="D86" s="225">
        <v>1472</v>
      </c>
      <c r="E86" s="446"/>
      <c r="F86" s="404">
        <f t="shared" si="99"/>
        <v>1472</v>
      </c>
      <c r="G86" s="225"/>
      <c r="H86" s="511"/>
      <c r="I86" s="404">
        <f t="shared" si="100"/>
        <v>0</v>
      </c>
      <c r="J86" s="257"/>
      <c r="K86" s="446"/>
      <c r="L86" s="404">
        <f t="shared" si="101"/>
        <v>0</v>
      </c>
      <c r="M86" s="320"/>
      <c r="N86" s="60"/>
      <c r="O86" s="114">
        <f t="shared" si="102"/>
        <v>0</v>
      </c>
      <c r="P86" s="111"/>
    </row>
    <row r="87" spans="1:16" ht="24" x14ac:dyDescent="0.25">
      <c r="A87" s="38">
        <v>2214</v>
      </c>
      <c r="B87" s="57" t="s">
        <v>75</v>
      </c>
      <c r="C87" s="58">
        <f t="shared" si="98"/>
        <v>359</v>
      </c>
      <c r="D87" s="225">
        <v>359</v>
      </c>
      <c r="E87" s="446"/>
      <c r="F87" s="404">
        <f t="shared" si="99"/>
        <v>359</v>
      </c>
      <c r="G87" s="225"/>
      <c r="H87" s="511"/>
      <c r="I87" s="404">
        <f t="shared" si="100"/>
        <v>0</v>
      </c>
      <c r="J87" s="257"/>
      <c r="K87" s="446"/>
      <c r="L87" s="404">
        <f t="shared" si="101"/>
        <v>0</v>
      </c>
      <c r="M87" s="320"/>
      <c r="N87" s="60"/>
      <c r="O87" s="114">
        <f t="shared" si="102"/>
        <v>0</v>
      </c>
      <c r="P87" s="111"/>
    </row>
    <row r="88" spans="1:16" hidden="1" x14ac:dyDescent="0.25">
      <c r="A88" s="38">
        <v>2219</v>
      </c>
      <c r="B88" s="57" t="s">
        <v>76</v>
      </c>
      <c r="C88" s="58">
        <f t="shared" si="98"/>
        <v>0</v>
      </c>
      <c r="D88" s="225"/>
      <c r="E88" s="60"/>
      <c r="F88" s="146">
        <f t="shared" si="99"/>
        <v>0</v>
      </c>
      <c r="G88" s="225"/>
      <c r="H88" s="257"/>
      <c r="I88" s="114">
        <f t="shared" si="100"/>
        <v>0</v>
      </c>
      <c r="J88" s="257"/>
      <c r="K88" s="60"/>
      <c r="L88" s="135">
        <f t="shared" si="101"/>
        <v>0</v>
      </c>
      <c r="M88" s="320"/>
      <c r="N88" s="60"/>
      <c r="O88" s="114">
        <f t="shared" si="102"/>
        <v>0</v>
      </c>
      <c r="P88" s="111"/>
    </row>
    <row r="89" spans="1:16" ht="24" x14ac:dyDescent="0.25">
      <c r="A89" s="112">
        <v>2220</v>
      </c>
      <c r="B89" s="57" t="s">
        <v>77</v>
      </c>
      <c r="C89" s="58">
        <f t="shared" si="98"/>
        <v>94392</v>
      </c>
      <c r="D89" s="226">
        <f>SUM(D90:D94)</f>
        <v>87151</v>
      </c>
      <c r="E89" s="447">
        <f t="shared" ref="E89:F89" si="103">SUM(E90:E94)</f>
        <v>0</v>
      </c>
      <c r="F89" s="404">
        <f t="shared" si="103"/>
        <v>87151</v>
      </c>
      <c r="G89" s="226">
        <f>SUM(G90:G94)</f>
        <v>0</v>
      </c>
      <c r="H89" s="135">
        <f t="shared" ref="H89:I89" si="104">SUM(H90:H94)</f>
        <v>0</v>
      </c>
      <c r="I89" s="404">
        <f t="shared" si="104"/>
        <v>0</v>
      </c>
      <c r="J89" s="120">
        <f>SUM(J90:J94)</f>
        <v>7241</v>
      </c>
      <c r="K89" s="447">
        <f t="shared" ref="K89:L89" si="105">SUM(K90:K94)</f>
        <v>0</v>
      </c>
      <c r="L89" s="404">
        <f t="shared" si="105"/>
        <v>7241</v>
      </c>
      <c r="M89" s="58">
        <f>SUM(M90:M94)</f>
        <v>0</v>
      </c>
      <c r="N89" s="113">
        <f t="shared" ref="N89:O89" si="106">SUM(N90:N94)</f>
        <v>0</v>
      </c>
      <c r="O89" s="114">
        <f t="shared" si="106"/>
        <v>0</v>
      </c>
      <c r="P89" s="111"/>
    </row>
    <row r="90" spans="1:16" ht="24" x14ac:dyDescent="0.25">
      <c r="A90" s="38">
        <v>2221</v>
      </c>
      <c r="B90" s="57" t="s">
        <v>289</v>
      </c>
      <c r="C90" s="58">
        <f t="shared" si="98"/>
        <v>53426</v>
      </c>
      <c r="D90" s="225">
        <v>49042</v>
      </c>
      <c r="E90" s="446"/>
      <c r="F90" s="404">
        <f t="shared" ref="F90:F94" si="107">D90+E90</f>
        <v>49042</v>
      </c>
      <c r="G90" s="225"/>
      <c r="H90" s="511"/>
      <c r="I90" s="404">
        <f t="shared" ref="I90:I94" si="108">G90+H90</f>
        <v>0</v>
      </c>
      <c r="J90" s="257">
        <v>4384</v>
      </c>
      <c r="K90" s="446"/>
      <c r="L90" s="404">
        <f t="shared" ref="L90:L94" si="109">J90+K90</f>
        <v>4384</v>
      </c>
      <c r="M90" s="320"/>
      <c r="N90" s="60"/>
      <c r="O90" s="114">
        <f t="shared" ref="O90:O94" si="110">M90+N90</f>
        <v>0</v>
      </c>
      <c r="P90" s="111"/>
    </row>
    <row r="91" spans="1:16" x14ac:dyDescent="0.25">
      <c r="A91" s="38">
        <v>2222</v>
      </c>
      <c r="B91" s="57" t="s">
        <v>78</v>
      </c>
      <c r="C91" s="58">
        <f t="shared" si="98"/>
        <v>8509</v>
      </c>
      <c r="D91" s="225">
        <v>8109</v>
      </c>
      <c r="E91" s="446"/>
      <c r="F91" s="404">
        <f t="shared" si="107"/>
        <v>8109</v>
      </c>
      <c r="G91" s="225"/>
      <c r="H91" s="511"/>
      <c r="I91" s="404">
        <f t="shared" si="108"/>
        <v>0</v>
      </c>
      <c r="J91" s="257">
        <v>400</v>
      </c>
      <c r="K91" s="446"/>
      <c r="L91" s="404">
        <f t="shared" si="109"/>
        <v>400</v>
      </c>
      <c r="M91" s="320"/>
      <c r="N91" s="60"/>
      <c r="O91" s="114">
        <f t="shared" si="110"/>
        <v>0</v>
      </c>
      <c r="P91" s="111"/>
    </row>
    <row r="92" spans="1:16" x14ac:dyDescent="0.25">
      <c r="A92" s="38">
        <v>2223</v>
      </c>
      <c r="B92" s="57" t="s">
        <v>79</v>
      </c>
      <c r="C92" s="58">
        <f t="shared" si="98"/>
        <v>30460</v>
      </c>
      <c r="D92" s="225">
        <v>28339</v>
      </c>
      <c r="E92" s="446"/>
      <c r="F92" s="404">
        <f t="shared" si="107"/>
        <v>28339</v>
      </c>
      <c r="G92" s="225"/>
      <c r="H92" s="511"/>
      <c r="I92" s="404">
        <f t="shared" si="108"/>
        <v>0</v>
      </c>
      <c r="J92" s="257">
        <v>2121</v>
      </c>
      <c r="K92" s="446"/>
      <c r="L92" s="404">
        <f t="shared" si="109"/>
        <v>2121</v>
      </c>
      <c r="M92" s="320"/>
      <c r="N92" s="60"/>
      <c r="O92" s="114">
        <f t="shared" si="110"/>
        <v>0</v>
      </c>
      <c r="P92" s="111"/>
    </row>
    <row r="93" spans="1:16" ht="48" x14ac:dyDescent="0.25">
      <c r="A93" s="38">
        <v>2224</v>
      </c>
      <c r="B93" s="57" t="s">
        <v>299</v>
      </c>
      <c r="C93" s="58">
        <f t="shared" si="98"/>
        <v>1997</v>
      </c>
      <c r="D93" s="225">
        <v>1661</v>
      </c>
      <c r="E93" s="446"/>
      <c r="F93" s="404">
        <f t="shared" si="107"/>
        <v>1661</v>
      </c>
      <c r="G93" s="225"/>
      <c r="H93" s="511"/>
      <c r="I93" s="404">
        <f t="shared" si="108"/>
        <v>0</v>
      </c>
      <c r="J93" s="257">
        <v>336</v>
      </c>
      <c r="K93" s="446"/>
      <c r="L93" s="404">
        <f t="shared" si="109"/>
        <v>336</v>
      </c>
      <c r="M93" s="320"/>
      <c r="N93" s="60"/>
      <c r="O93" s="114">
        <f t="shared" si="110"/>
        <v>0</v>
      </c>
      <c r="P93" s="111"/>
    </row>
    <row r="94" spans="1:16" ht="24" hidden="1" x14ac:dyDescent="0.25">
      <c r="A94" s="38">
        <v>2229</v>
      </c>
      <c r="B94" s="57" t="s">
        <v>80</v>
      </c>
      <c r="C94" s="58">
        <f t="shared" si="98"/>
        <v>0</v>
      </c>
      <c r="D94" s="225"/>
      <c r="E94" s="60"/>
      <c r="F94" s="146">
        <f t="shared" si="107"/>
        <v>0</v>
      </c>
      <c r="G94" s="225"/>
      <c r="H94" s="257"/>
      <c r="I94" s="114">
        <f t="shared" si="108"/>
        <v>0</v>
      </c>
      <c r="J94" s="257"/>
      <c r="K94" s="60"/>
      <c r="L94" s="135">
        <f t="shared" si="109"/>
        <v>0</v>
      </c>
      <c r="M94" s="320"/>
      <c r="N94" s="60"/>
      <c r="O94" s="114">
        <f t="shared" si="110"/>
        <v>0</v>
      </c>
      <c r="P94" s="111"/>
    </row>
    <row r="95" spans="1:16" ht="36" x14ac:dyDescent="0.25">
      <c r="A95" s="112">
        <v>2230</v>
      </c>
      <c r="B95" s="57" t="s">
        <v>81</v>
      </c>
      <c r="C95" s="58">
        <f t="shared" si="98"/>
        <v>2535</v>
      </c>
      <c r="D95" s="226">
        <f>SUM(D96:D102)</f>
        <v>2535</v>
      </c>
      <c r="E95" s="447">
        <f t="shared" ref="E95:F95" si="111">SUM(E96:E102)</f>
        <v>0</v>
      </c>
      <c r="F95" s="404">
        <f t="shared" si="111"/>
        <v>2535</v>
      </c>
      <c r="G95" s="226">
        <f>SUM(G96:G102)</f>
        <v>0</v>
      </c>
      <c r="H95" s="135">
        <f t="shared" ref="H95:I95" si="112">SUM(H96:H102)</f>
        <v>0</v>
      </c>
      <c r="I95" s="404">
        <f t="shared" si="112"/>
        <v>0</v>
      </c>
      <c r="J95" s="120">
        <f>SUM(J96:J102)</f>
        <v>0</v>
      </c>
      <c r="K95" s="447">
        <f t="shared" ref="K95:L95" si="113">SUM(K96:K102)</f>
        <v>0</v>
      </c>
      <c r="L95" s="40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c r="E96" s="60"/>
      <c r="F96" s="146">
        <f t="shared" ref="F96:F102" si="115">D96+E96</f>
        <v>0</v>
      </c>
      <c r="G96" s="225"/>
      <c r="H96" s="257"/>
      <c r="I96" s="114">
        <f t="shared" ref="I96:I102" si="116">G96+H96</f>
        <v>0</v>
      </c>
      <c r="J96" s="257"/>
      <c r="K96" s="60"/>
      <c r="L96" s="135">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60"/>
      <c r="F97" s="146">
        <f t="shared" si="115"/>
        <v>0</v>
      </c>
      <c r="G97" s="225"/>
      <c r="H97" s="257"/>
      <c r="I97" s="114">
        <f t="shared" si="116"/>
        <v>0</v>
      </c>
      <c r="J97" s="257"/>
      <c r="K97" s="60"/>
      <c r="L97" s="135">
        <f t="shared" si="117"/>
        <v>0</v>
      </c>
      <c r="M97" s="320"/>
      <c r="N97" s="60"/>
      <c r="O97" s="114">
        <f t="shared" si="118"/>
        <v>0</v>
      </c>
      <c r="P97" s="111"/>
    </row>
    <row r="98" spans="1:16" ht="24" hidden="1" x14ac:dyDescent="0.25">
      <c r="A98" s="33">
        <v>2233</v>
      </c>
      <c r="B98" s="52" t="s">
        <v>84</v>
      </c>
      <c r="C98" s="53">
        <f t="shared" si="98"/>
        <v>0</v>
      </c>
      <c r="D98" s="224"/>
      <c r="E98" s="55"/>
      <c r="F98" s="282">
        <f t="shared" si="115"/>
        <v>0</v>
      </c>
      <c r="G98" s="224"/>
      <c r="H98" s="256"/>
      <c r="I98" s="119">
        <f t="shared" si="116"/>
        <v>0</v>
      </c>
      <c r="J98" s="256"/>
      <c r="K98" s="55"/>
      <c r="L98" s="139">
        <f t="shared" si="117"/>
        <v>0</v>
      </c>
      <c r="M98" s="319"/>
      <c r="N98" s="55"/>
      <c r="O98" s="119">
        <f t="shared" si="118"/>
        <v>0</v>
      </c>
      <c r="P98" s="110"/>
    </row>
    <row r="99" spans="1:16" ht="36" hidden="1" x14ac:dyDescent="0.25">
      <c r="A99" s="38">
        <v>2234</v>
      </c>
      <c r="B99" s="57" t="s">
        <v>85</v>
      </c>
      <c r="C99" s="58">
        <f t="shared" si="98"/>
        <v>0</v>
      </c>
      <c r="D99" s="225"/>
      <c r="E99" s="60"/>
      <c r="F99" s="146">
        <f t="shared" si="115"/>
        <v>0</v>
      </c>
      <c r="G99" s="225"/>
      <c r="H99" s="257"/>
      <c r="I99" s="114">
        <f t="shared" si="116"/>
        <v>0</v>
      </c>
      <c r="J99" s="257"/>
      <c r="K99" s="60"/>
      <c r="L99" s="135">
        <f t="shared" si="117"/>
        <v>0</v>
      </c>
      <c r="M99" s="320"/>
      <c r="N99" s="60"/>
      <c r="O99" s="114">
        <f t="shared" si="118"/>
        <v>0</v>
      </c>
      <c r="P99" s="111"/>
    </row>
    <row r="100" spans="1:16" ht="24" hidden="1" x14ac:dyDescent="0.25">
      <c r="A100" s="38">
        <v>2235</v>
      </c>
      <c r="B100" s="57" t="s">
        <v>86</v>
      </c>
      <c r="C100" s="58">
        <f t="shared" si="98"/>
        <v>0</v>
      </c>
      <c r="D100" s="225"/>
      <c r="E100" s="60"/>
      <c r="F100" s="146">
        <f t="shared" si="115"/>
        <v>0</v>
      </c>
      <c r="G100" s="225"/>
      <c r="H100" s="257"/>
      <c r="I100" s="114">
        <f t="shared" si="116"/>
        <v>0</v>
      </c>
      <c r="J100" s="257"/>
      <c r="K100" s="60"/>
      <c r="L100" s="135">
        <f t="shared" si="117"/>
        <v>0</v>
      </c>
      <c r="M100" s="320"/>
      <c r="N100" s="60"/>
      <c r="O100" s="114">
        <f t="shared" si="118"/>
        <v>0</v>
      </c>
      <c r="P100" s="111"/>
    </row>
    <row r="101" spans="1:16" hidden="1" x14ac:dyDescent="0.25">
      <c r="A101" s="38">
        <v>2236</v>
      </c>
      <c r="B101" s="57" t="s">
        <v>87</v>
      </c>
      <c r="C101" s="58">
        <f t="shared" si="98"/>
        <v>0</v>
      </c>
      <c r="D101" s="225"/>
      <c r="E101" s="60"/>
      <c r="F101" s="146">
        <f t="shared" si="115"/>
        <v>0</v>
      </c>
      <c r="G101" s="225"/>
      <c r="H101" s="257"/>
      <c r="I101" s="114">
        <f t="shared" si="116"/>
        <v>0</v>
      </c>
      <c r="J101" s="257"/>
      <c r="K101" s="60"/>
      <c r="L101" s="135">
        <f t="shared" si="117"/>
        <v>0</v>
      </c>
      <c r="M101" s="320"/>
      <c r="N101" s="60"/>
      <c r="O101" s="114">
        <f t="shared" si="118"/>
        <v>0</v>
      </c>
      <c r="P101" s="111"/>
    </row>
    <row r="102" spans="1:16" ht="24" x14ac:dyDescent="0.25">
      <c r="A102" s="38">
        <v>2239</v>
      </c>
      <c r="B102" s="57" t="s">
        <v>88</v>
      </c>
      <c r="C102" s="58">
        <f t="shared" si="98"/>
        <v>2535</v>
      </c>
      <c r="D102" s="225">
        <v>2535</v>
      </c>
      <c r="E102" s="446"/>
      <c r="F102" s="404">
        <f t="shared" si="115"/>
        <v>2535</v>
      </c>
      <c r="G102" s="225"/>
      <c r="H102" s="511"/>
      <c r="I102" s="404">
        <f t="shared" si="116"/>
        <v>0</v>
      </c>
      <c r="J102" s="257"/>
      <c r="K102" s="446"/>
      <c r="L102" s="404">
        <f t="shared" si="117"/>
        <v>0</v>
      </c>
      <c r="M102" s="320"/>
      <c r="N102" s="60"/>
      <c r="O102" s="114">
        <f t="shared" si="118"/>
        <v>0</v>
      </c>
      <c r="P102" s="111"/>
    </row>
    <row r="103" spans="1:16" ht="36" x14ac:dyDescent="0.25">
      <c r="A103" s="112">
        <v>2240</v>
      </c>
      <c r="B103" s="57" t="s">
        <v>89</v>
      </c>
      <c r="C103" s="58">
        <f t="shared" si="98"/>
        <v>5642</v>
      </c>
      <c r="D103" s="226">
        <f>SUM(D104:D111)</f>
        <v>5142</v>
      </c>
      <c r="E103" s="447">
        <f t="shared" ref="E103:F103" si="119">SUM(E104:E111)</f>
        <v>0</v>
      </c>
      <c r="F103" s="404">
        <f t="shared" si="119"/>
        <v>5142</v>
      </c>
      <c r="G103" s="226">
        <f>SUM(G104:G111)</f>
        <v>0</v>
      </c>
      <c r="H103" s="135">
        <f t="shared" ref="H103:I103" si="120">SUM(H104:H111)</f>
        <v>0</v>
      </c>
      <c r="I103" s="404">
        <f t="shared" si="120"/>
        <v>0</v>
      </c>
      <c r="J103" s="120">
        <f>SUM(J104:J111)</f>
        <v>500</v>
      </c>
      <c r="K103" s="447">
        <f t="shared" ref="K103:L103" si="121">SUM(K104:K111)</f>
        <v>0</v>
      </c>
      <c r="L103" s="404">
        <f t="shared" si="121"/>
        <v>500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60"/>
      <c r="F104" s="146">
        <f t="shared" ref="F104:F111" si="123">D104+E104</f>
        <v>0</v>
      </c>
      <c r="G104" s="225"/>
      <c r="H104" s="257"/>
      <c r="I104" s="114">
        <f t="shared" ref="I104:I111" si="124">G104+H104</f>
        <v>0</v>
      </c>
      <c r="J104" s="257"/>
      <c r="K104" s="60"/>
      <c r="L104" s="135">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60"/>
      <c r="F105" s="146">
        <f t="shared" si="123"/>
        <v>0</v>
      </c>
      <c r="G105" s="225"/>
      <c r="H105" s="257"/>
      <c r="I105" s="114">
        <f t="shared" si="124"/>
        <v>0</v>
      </c>
      <c r="J105" s="257"/>
      <c r="K105" s="60"/>
      <c r="L105" s="135">
        <f t="shared" si="125"/>
        <v>0</v>
      </c>
      <c r="M105" s="320"/>
      <c r="N105" s="60"/>
      <c r="O105" s="114">
        <f t="shared" si="126"/>
        <v>0</v>
      </c>
      <c r="P105" s="111"/>
    </row>
    <row r="106" spans="1:16" ht="24" x14ac:dyDescent="0.25">
      <c r="A106" s="38">
        <v>2243</v>
      </c>
      <c r="B106" s="57" t="s">
        <v>92</v>
      </c>
      <c r="C106" s="58">
        <f t="shared" si="98"/>
        <v>1312</v>
      </c>
      <c r="D106" s="225">
        <v>812</v>
      </c>
      <c r="E106" s="446"/>
      <c r="F106" s="404">
        <f t="shared" si="123"/>
        <v>812</v>
      </c>
      <c r="G106" s="225"/>
      <c r="H106" s="511"/>
      <c r="I106" s="404">
        <f t="shared" si="124"/>
        <v>0</v>
      </c>
      <c r="J106" s="257">
        <v>500</v>
      </c>
      <c r="K106" s="446"/>
      <c r="L106" s="404">
        <f t="shared" si="125"/>
        <v>500</v>
      </c>
      <c r="M106" s="320"/>
      <c r="N106" s="60"/>
      <c r="O106" s="114">
        <f t="shared" si="126"/>
        <v>0</v>
      </c>
      <c r="P106" s="111"/>
    </row>
    <row r="107" spans="1:16" x14ac:dyDescent="0.25">
      <c r="A107" s="38">
        <v>2244</v>
      </c>
      <c r="B107" s="57" t="s">
        <v>93</v>
      </c>
      <c r="C107" s="58">
        <f t="shared" si="98"/>
        <v>4330</v>
      </c>
      <c r="D107" s="225">
        <v>4330</v>
      </c>
      <c r="E107" s="446"/>
      <c r="F107" s="404">
        <f t="shared" si="123"/>
        <v>4330</v>
      </c>
      <c r="G107" s="225"/>
      <c r="H107" s="511"/>
      <c r="I107" s="404">
        <f t="shared" si="124"/>
        <v>0</v>
      </c>
      <c r="J107" s="257"/>
      <c r="K107" s="446"/>
      <c r="L107" s="404">
        <f t="shared" si="125"/>
        <v>0</v>
      </c>
      <c r="M107" s="320"/>
      <c r="N107" s="60"/>
      <c r="O107" s="114">
        <f t="shared" si="126"/>
        <v>0</v>
      </c>
      <c r="P107" s="111"/>
    </row>
    <row r="108" spans="1:16" ht="24" hidden="1" x14ac:dyDescent="0.25">
      <c r="A108" s="38">
        <v>2246</v>
      </c>
      <c r="B108" s="57" t="s">
        <v>94</v>
      </c>
      <c r="C108" s="58">
        <f t="shared" si="98"/>
        <v>0</v>
      </c>
      <c r="D108" s="225"/>
      <c r="E108" s="60"/>
      <c r="F108" s="146">
        <f t="shared" si="123"/>
        <v>0</v>
      </c>
      <c r="G108" s="225"/>
      <c r="H108" s="257"/>
      <c r="I108" s="114">
        <f t="shared" si="124"/>
        <v>0</v>
      </c>
      <c r="J108" s="257"/>
      <c r="K108" s="60"/>
      <c r="L108" s="135">
        <f t="shared" si="125"/>
        <v>0</v>
      </c>
      <c r="M108" s="320"/>
      <c r="N108" s="60"/>
      <c r="O108" s="114">
        <f t="shared" si="126"/>
        <v>0</v>
      </c>
      <c r="P108" s="111"/>
    </row>
    <row r="109" spans="1:16" hidden="1" x14ac:dyDescent="0.25">
      <c r="A109" s="38">
        <v>2247</v>
      </c>
      <c r="B109" s="57" t="s">
        <v>95</v>
      </c>
      <c r="C109" s="58">
        <f t="shared" si="98"/>
        <v>0</v>
      </c>
      <c r="D109" s="225"/>
      <c r="E109" s="60"/>
      <c r="F109" s="146">
        <f t="shared" si="123"/>
        <v>0</v>
      </c>
      <c r="G109" s="225"/>
      <c r="H109" s="257"/>
      <c r="I109" s="114">
        <f t="shared" si="124"/>
        <v>0</v>
      </c>
      <c r="J109" s="257"/>
      <c r="K109" s="60"/>
      <c r="L109" s="135">
        <f t="shared" si="125"/>
        <v>0</v>
      </c>
      <c r="M109" s="320"/>
      <c r="N109" s="60"/>
      <c r="O109" s="114">
        <f t="shared" si="126"/>
        <v>0</v>
      </c>
      <c r="P109" s="111"/>
    </row>
    <row r="110" spans="1:16" ht="24" hidden="1" x14ac:dyDescent="0.25">
      <c r="A110" s="38">
        <v>2248</v>
      </c>
      <c r="B110" s="57" t="s">
        <v>300</v>
      </c>
      <c r="C110" s="58">
        <f t="shared" si="98"/>
        <v>0</v>
      </c>
      <c r="D110" s="225"/>
      <c r="E110" s="60"/>
      <c r="F110" s="146">
        <f t="shared" si="123"/>
        <v>0</v>
      </c>
      <c r="G110" s="225"/>
      <c r="H110" s="257"/>
      <c r="I110" s="114">
        <f t="shared" si="124"/>
        <v>0</v>
      </c>
      <c r="J110" s="257"/>
      <c r="K110" s="60"/>
      <c r="L110" s="135">
        <f t="shared" si="125"/>
        <v>0</v>
      </c>
      <c r="M110" s="320"/>
      <c r="N110" s="60"/>
      <c r="O110" s="114">
        <f t="shared" si="126"/>
        <v>0</v>
      </c>
      <c r="P110" s="111"/>
    </row>
    <row r="111" spans="1:16" ht="24" hidden="1" x14ac:dyDescent="0.25">
      <c r="A111" s="38">
        <v>2249</v>
      </c>
      <c r="B111" s="57" t="s">
        <v>96</v>
      </c>
      <c r="C111" s="58">
        <f t="shared" si="98"/>
        <v>0</v>
      </c>
      <c r="D111" s="225"/>
      <c r="E111" s="60"/>
      <c r="F111" s="146">
        <f t="shared" si="123"/>
        <v>0</v>
      </c>
      <c r="G111" s="225"/>
      <c r="H111" s="257"/>
      <c r="I111" s="114">
        <f t="shared" si="124"/>
        <v>0</v>
      </c>
      <c r="J111" s="257"/>
      <c r="K111" s="60"/>
      <c r="L111" s="135">
        <f t="shared" si="125"/>
        <v>0</v>
      </c>
      <c r="M111" s="320"/>
      <c r="N111" s="60"/>
      <c r="O111" s="114">
        <f t="shared" si="126"/>
        <v>0</v>
      </c>
      <c r="P111" s="111"/>
    </row>
    <row r="112" spans="1:16" x14ac:dyDescent="0.25">
      <c r="A112" s="112">
        <v>2250</v>
      </c>
      <c r="B112" s="57" t="s">
        <v>97</v>
      </c>
      <c r="C112" s="58">
        <f t="shared" si="98"/>
        <v>502</v>
      </c>
      <c r="D112" s="226">
        <f>SUM(D113:D115)</f>
        <v>502</v>
      </c>
      <c r="E112" s="447">
        <f t="shared" ref="E112:F112" si="127">SUM(E113:E115)</f>
        <v>0</v>
      </c>
      <c r="F112" s="404">
        <f t="shared" si="127"/>
        <v>502</v>
      </c>
      <c r="G112" s="226">
        <f>SUM(G113:G115)</f>
        <v>0</v>
      </c>
      <c r="H112" s="135">
        <f t="shared" ref="H112:I112" si="128">SUM(H113:H115)</f>
        <v>0</v>
      </c>
      <c r="I112" s="404">
        <f t="shared" si="128"/>
        <v>0</v>
      </c>
      <c r="J112" s="120">
        <f>SUM(J113:J115)</f>
        <v>0</v>
      </c>
      <c r="K112" s="447">
        <f t="shared" ref="K112:L112" si="129">SUM(K113:K115)</f>
        <v>0</v>
      </c>
      <c r="L112" s="404">
        <f t="shared" si="129"/>
        <v>0</v>
      </c>
      <c r="M112" s="58">
        <f>SUM(M113:M115)</f>
        <v>0</v>
      </c>
      <c r="N112" s="113">
        <f t="shared" ref="N112:O112" si="130">SUM(N113:N115)</f>
        <v>0</v>
      </c>
      <c r="O112" s="114">
        <f t="shared" si="130"/>
        <v>0</v>
      </c>
      <c r="P112" s="111"/>
    </row>
    <row r="113" spans="1:16" x14ac:dyDescent="0.25">
      <c r="A113" s="38">
        <v>2251</v>
      </c>
      <c r="B113" s="57" t="s">
        <v>98</v>
      </c>
      <c r="C113" s="58">
        <f t="shared" si="98"/>
        <v>85</v>
      </c>
      <c r="D113" s="225">
        <v>85</v>
      </c>
      <c r="E113" s="446"/>
      <c r="F113" s="404">
        <f t="shared" ref="F113:F115" si="131">D113+E113</f>
        <v>85</v>
      </c>
      <c r="G113" s="225"/>
      <c r="H113" s="511"/>
      <c r="I113" s="404">
        <f t="shared" ref="I113:I115" si="132">G113+H113</f>
        <v>0</v>
      </c>
      <c r="J113" s="257"/>
      <c r="K113" s="446"/>
      <c r="L113" s="40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60"/>
      <c r="F114" s="146">
        <f t="shared" si="131"/>
        <v>0</v>
      </c>
      <c r="G114" s="225"/>
      <c r="H114" s="257"/>
      <c r="I114" s="114">
        <f t="shared" si="132"/>
        <v>0</v>
      </c>
      <c r="J114" s="257"/>
      <c r="K114" s="60"/>
      <c r="L114" s="135">
        <f t="shared" si="133"/>
        <v>0</v>
      </c>
      <c r="M114" s="320"/>
      <c r="N114" s="60"/>
      <c r="O114" s="114">
        <f t="shared" si="134"/>
        <v>0</v>
      </c>
      <c r="P114" s="111"/>
    </row>
    <row r="115" spans="1:16" ht="24" x14ac:dyDescent="0.25">
      <c r="A115" s="38">
        <v>2259</v>
      </c>
      <c r="B115" s="57" t="s">
        <v>100</v>
      </c>
      <c r="C115" s="58">
        <f t="shared" si="98"/>
        <v>417</v>
      </c>
      <c r="D115" s="225">
        <v>417</v>
      </c>
      <c r="E115" s="446"/>
      <c r="F115" s="404">
        <f t="shared" si="131"/>
        <v>417</v>
      </c>
      <c r="G115" s="225"/>
      <c r="H115" s="511"/>
      <c r="I115" s="404">
        <f t="shared" si="132"/>
        <v>0</v>
      </c>
      <c r="J115" s="257"/>
      <c r="K115" s="446"/>
      <c r="L115" s="404">
        <f t="shared" si="133"/>
        <v>0</v>
      </c>
      <c r="M115" s="320"/>
      <c r="N115" s="60"/>
      <c r="O115" s="114">
        <f t="shared" si="134"/>
        <v>0</v>
      </c>
      <c r="P115" s="111"/>
    </row>
    <row r="116" spans="1:16" x14ac:dyDescent="0.25">
      <c r="A116" s="112">
        <v>2260</v>
      </c>
      <c r="B116" s="57" t="s">
        <v>101</v>
      </c>
      <c r="C116" s="58">
        <f t="shared" si="98"/>
        <v>12641</v>
      </c>
      <c r="D116" s="226">
        <f>SUM(D117:D121)</f>
        <v>9530</v>
      </c>
      <c r="E116" s="447">
        <f t="shared" ref="E116:F116" si="135">SUM(E117:E121)</f>
        <v>0</v>
      </c>
      <c r="F116" s="404">
        <f t="shared" si="135"/>
        <v>9530</v>
      </c>
      <c r="G116" s="226">
        <f>SUM(G117:G121)</f>
        <v>0</v>
      </c>
      <c r="H116" s="135">
        <f t="shared" ref="H116:I116" si="136">SUM(H117:H121)</f>
        <v>0</v>
      </c>
      <c r="I116" s="404">
        <f t="shared" si="136"/>
        <v>0</v>
      </c>
      <c r="J116" s="120">
        <f>SUM(J117:J121)</f>
        <v>3111</v>
      </c>
      <c r="K116" s="447">
        <f t="shared" ref="K116:L116" si="137">SUM(K117:K121)</f>
        <v>0</v>
      </c>
      <c r="L116" s="404">
        <f t="shared" si="137"/>
        <v>3111</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60"/>
      <c r="F117" s="146">
        <f t="shared" ref="F117:F121" si="139">D117+E117</f>
        <v>0</v>
      </c>
      <c r="G117" s="225"/>
      <c r="H117" s="257"/>
      <c r="I117" s="114">
        <f t="shared" ref="I117:I121" si="140">G117+H117</f>
        <v>0</v>
      </c>
      <c r="J117" s="257"/>
      <c r="K117" s="60"/>
      <c r="L117" s="135">
        <f t="shared" ref="L117:L121" si="141">J117+K117</f>
        <v>0</v>
      </c>
      <c r="M117" s="320"/>
      <c r="N117" s="60"/>
      <c r="O117" s="114">
        <f t="shared" ref="O117:O121" si="142">M117+N117</f>
        <v>0</v>
      </c>
      <c r="P117" s="111"/>
    </row>
    <row r="118" spans="1:16" hidden="1" x14ac:dyDescent="0.25">
      <c r="A118" s="38">
        <v>2262</v>
      </c>
      <c r="B118" s="57" t="s">
        <v>103</v>
      </c>
      <c r="C118" s="58">
        <f t="shared" si="98"/>
        <v>0</v>
      </c>
      <c r="D118" s="225"/>
      <c r="E118" s="60"/>
      <c r="F118" s="146">
        <f t="shared" si="139"/>
        <v>0</v>
      </c>
      <c r="G118" s="225"/>
      <c r="H118" s="257"/>
      <c r="I118" s="114">
        <f t="shared" si="140"/>
        <v>0</v>
      </c>
      <c r="J118" s="257"/>
      <c r="K118" s="60"/>
      <c r="L118" s="135">
        <f t="shared" si="141"/>
        <v>0</v>
      </c>
      <c r="M118" s="320"/>
      <c r="N118" s="60"/>
      <c r="O118" s="114">
        <f t="shared" si="142"/>
        <v>0</v>
      </c>
      <c r="P118" s="111"/>
    </row>
    <row r="119" spans="1:16" x14ac:dyDescent="0.25">
      <c r="A119" s="38">
        <v>2263</v>
      </c>
      <c r="B119" s="57" t="s">
        <v>104</v>
      </c>
      <c r="C119" s="58">
        <f t="shared" si="98"/>
        <v>9400</v>
      </c>
      <c r="D119" s="225">
        <v>9400</v>
      </c>
      <c r="E119" s="446"/>
      <c r="F119" s="404">
        <f t="shared" si="139"/>
        <v>9400</v>
      </c>
      <c r="G119" s="225"/>
      <c r="H119" s="511"/>
      <c r="I119" s="404">
        <f t="shared" si="140"/>
        <v>0</v>
      </c>
      <c r="J119" s="257"/>
      <c r="K119" s="446"/>
      <c r="L119" s="404">
        <f t="shared" si="141"/>
        <v>0</v>
      </c>
      <c r="M119" s="320"/>
      <c r="N119" s="60"/>
      <c r="O119" s="114">
        <f t="shared" si="142"/>
        <v>0</v>
      </c>
      <c r="P119" s="111"/>
    </row>
    <row r="120" spans="1:16" ht="24" x14ac:dyDescent="0.25">
      <c r="A120" s="38">
        <v>2264</v>
      </c>
      <c r="B120" s="57" t="s">
        <v>105</v>
      </c>
      <c r="C120" s="58">
        <f t="shared" si="98"/>
        <v>3111</v>
      </c>
      <c r="D120" s="225"/>
      <c r="E120" s="446"/>
      <c r="F120" s="404">
        <f t="shared" si="139"/>
        <v>0</v>
      </c>
      <c r="G120" s="225"/>
      <c r="H120" s="511"/>
      <c r="I120" s="404">
        <f t="shared" si="140"/>
        <v>0</v>
      </c>
      <c r="J120" s="257">
        <v>3111</v>
      </c>
      <c r="K120" s="446"/>
      <c r="L120" s="404">
        <f t="shared" si="141"/>
        <v>3111</v>
      </c>
      <c r="M120" s="320"/>
      <c r="N120" s="60"/>
      <c r="O120" s="114">
        <f t="shared" si="142"/>
        <v>0</v>
      </c>
      <c r="P120" s="111"/>
    </row>
    <row r="121" spans="1:16" x14ac:dyDescent="0.25">
      <c r="A121" s="38">
        <v>2269</v>
      </c>
      <c r="B121" s="57" t="s">
        <v>106</v>
      </c>
      <c r="C121" s="58">
        <f t="shared" si="98"/>
        <v>130</v>
      </c>
      <c r="D121" s="225">
        <v>130</v>
      </c>
      <c r="E121" s="446"/>
      <c r="F121" s="404">
        <f t="shared" si="139"/>
        <v>130</v>
      </c>
      <c r="G121" s="225"/>
      <c r="H121" s="511"/>
      <c r="I121" s="404">
        <f t="shared" si="140"/>
        <v>0</v>
      </c>
      <c r="J121" s="257"/>
      <c r="K121" s="446"/>
      <c r="L121" s="404">
        <f t="shared" si="141"/>
        <v>0</v>
      </c>
      <c r="M121" s="320"/>
      <c r="N121" s="60"/>
      <c r="O121" s="114">
        <f t="shared" si="142"/>
        <v>0</v>
      </c>
      <c r="P121" s="111"/>
    </row>
    <row r="122" spans="1:16" x14ac:dyDescent="0.25">
      <c r="A122" s="112">
        <v>2270</v>
      </c>
      <c r="B122" s="57" t="s">
        <v>107</v>
      </c>
      <c r="C122" s="58">
        <f t="shared" si="98"/>
        <v>7637</v>
      </c>
      <c r="D122" s="226">
        <f>SUM(D123:D127)</f>
        <v>7637</v>
      </c>
      <c r="E122" s="447">
        <f t="shared" ref="E122:F122" si="143">SUM(E123:E127)</f>
        <v>0</v>
      </c>
      <c r="F122" s="404">
        <f t="shared" si="143"/>
        <v>7637</v>
      </c>
      <c r="G122" s="226">
        <f>SUM(G123:G127)</f>
        <v>0</v>
      </c>
      <c r="H122" s="135">
        <f t="shared" ref="H122:I122" si="144">SUM(H123:H127)</f>
        <v>0</v>
      </c>
      <c r="I122" s="404">
        <f t="shared" si="144"/>
        <v>0</v>
      </c>
      <c r="J122" s="120">
        <f>SUM(J123:J127)</f>
        <v>0</v>
      </c>
      <c r="K122" s="447">
        <f t="shared" ref="K122:L122" si="145">SUM(K123:K127)</f>
        <v>0</v>
      </c>
      <c r="L122" s="40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60"/>
      <c r="F123" s="146">
        <f t="shared" ref="F123:F127" si="147">D123+E123</f>
        <v>0</v>
      </c>
      <c r="G123" s="225"/>
      <c r="H123" s="257"/>
      <c r="I123" s="114">
        <f t="shared" ref="I123:I127" si="148">G123+H123</f>
        <v>0</v>
      </c>
      <c r="J123" s="257"/>
      <c r="K123" s="60"/>
      <c r="L123" s="135">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60"/>
      <c r="F124" s="146">
        <f t="shared" si="147"/>
        <v>0</v>
      </c>
      <c r="G124" s="225"/>
      <c r="H124" s="257"/>
      <c r="I124" s="114">
        <f t="shared" si="148"/>
        <v>0</v>
      </c>
      <c r="J124" s="257"/>
      <c r="K124" s="60"/>
      <c r="L124" s="135">
        <f t="shared" si="149"/>
        <v>0</v>
      </c>
      <c r="M124" s="320"/>
      <c r="N124" s="60"/>
      <c r="O124" s="114">
        <f t="shared" si="150"/>
        <v>0</v>
      </c>
      <c r="P124" s="111"/>
    </row>
    <row r="125" spans="1:16" ht="24" x14ac:dyDescent="0.25">
      <c r="A125" s="38">
        <v>2275</v>
      </c>
      <c r="B125" s="57" t="s">
        <v>109</v>
      </c>
      <c r="C125" s="58">
        <f t="shared" si="98"/>
        <v>7537</v>
      </c>
      <c r="D125" s="225">
        <v>7537</v>
      </c>
      <c r="E125" s="446"/>
      <c r="F125" s="404">
        <f t="shared" si="147"/>
        <v>7537</v>
      </c>
      <c r="G125" s="225"/>
      <c r="H125" s="511"/>
      <c r="I125" s="404">
        <f t="shared" si="148"/>
        <v>0</v>
      </c>
      <c r="J125" s="257"/>
      <c r="K125" s="446"/>
      <c r="L125" s="404">
        <f t="shared" si="149"/>
        <v>0</v>
      </c>
      <c r="M125" s="320"/>
      <c r="N125" s="60"/>
      <c r="O125" s="114">
        <f t="shared" si="150"/>
        <v>0</v>
      </c>
      <c r="P125" s="111"/>
    </row>
    <row r="126" spans="1:16" ht="36" hidden="1" x14ac:dyDescent="0.25">
      <c r="A126" s="38">
        <v>2276</v>
      </c>
      <c r="B126" s="57" t="s">
        <v>110</v>
      </c>
      <c r="C126" s="58">
        <f t="shared" si="98"/>
        <v>0</v>
      </c>
      <c r="D126" s="225"/>
      <c r="E126" s="60"/>
      <c r="F126" s="146">
        <f t="shared" si="147"/>
        <v>0</v>
      </c>
      <c r="G126" s="225"/>
      <c r="H126" s="257"/>
      <c r="I126" s="114">
        <f t="shared" si="148"/>
        <v>0</v>
      </c>
      <c r="J126" s="257"/>
      <c r="K126" s="60"/>
      <c r="L126" s="135">
        <f t="shared" si="149"/>
        <v>0</v>
      </c>
      <c r="M126" s="320"/>
      <c r="N126" s="60"/>
      <c r="O126" s="114">
        <f t="shared" si="150"/>
        <v>0</v>
      </c>
      <c r="P126" s="111"/>
    </row>
    <row r="127" spans="1:16" ht="24" x14ac:dyDescent="0.25">
      <c r="A127" s="38">
        <v>2279</v>
      </c>
      <c r="B127" s="57" t="s">
        <v>111</v>
      </c>
      <c r="C127" s="58">
        <f t="shared" si="98"/>
        <v>100</v>
      </c>
      <c r="D127" s="225">
        <v>100</v>
      </c>
      <c r="E127" s="446"/>
      <c r="F127" s="404">
        <f t="shared" si="147"/>
        <v>100</v>
      </c>
      <c r="G127" s="225"/>
      <c r="H127" s="511"/>
      <c r="I127" s="404">
        <f t="shared" si="148"/>
        <v>0</v>
      </c>
      <c r="J127" s="257"/>
      <c r="K127" s="446"/>
      <c r="L127" s="404">
        <f t="shared" si="149"/>
        <v>0</v>
      </c>
      <c r="M127" s="320"/>
      <c r="N127" s="60"/>
      <c r="O127" s="114">
        <f t="shared" si="150"/>
        <v>0</v>
      </c>
      <c r="P127" s="111"/>
    </row>
    <row r="128" spans="1:16" ht="24" hidden="1" x14ac:dyDescent="0.25">
      <c r="A128" s="743">
        <v>2280</v>
      </c>
      <c r="B128" s="52" t="s">
        <v>301</v>
      </c>
      <c r="C128" s="53">
        <f t="shared" si="98"/>
        <v>0</v>
      </c>
      <c r="D128" s="228">
        <f t="shared" ref="D128:O128" si="151">SUM(D129)</f>
        <v>0</v>
      </c>
      <c r="E128" s="118">
        <f t="shared" si="151"/>
        <v>0</v>
      </c>
      <c r="F128" s="282">
        <f t="shared" si="151"/>
        <v>0</v>
      </c>
      <c r="G128" s="228">
        <f t="shared" si="151"/>
        <v>0</v>
      </c>
      <c r="H128" s="259">
        <f t="shared" si="151"/>
        <v>0</v>
      </c>
      <c r="I128" s="119">
        <f t="shared" si="151"/>
        <v>0</v>
      </c>
      <c r="J128" s="259">
        <f t="shared" si="151"/>
        <v>0</v>
      </c>
      <c r="K128" s="118">
        <f t="shared" si="151"/>
        <v>0</v>
      </c>
      <c r="L128" s="13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60"/>
      <c r="F129" s="146">
        <f>D129+E129</f>
        <v>0</v>
      </c>
      <c r="G129" s="225"/>
      <c r="H129" s="257"/>
      <c r="I129" s="114">
        <f>G129+H129</f>
        <v>0</v>
      </c>
      <c r="J129" s="257"/>
      <c r="K129" s="60"/>
      <c r="L129" s="135">
        <f>J129+K129</f>
        <v>0</v>
      </c>
      <c r="M129" s="320"/>
      <c r="N129" s="60"/>
      <c r="O129" s="114">
        <f>M129+N129</f>
        <v>0</v>
      </c>
      <c r="P129" s="111"/>
    </row>
    <row r="130" spans="1:16" ht="38.25" customHeight="1" x14ac:dyDescent="0.25">
      <c r="A130" s="45">
        <v>2300</v>
      </c>
      <c r="B130" s="105" t="s">
        <v>113</v>
      </c>
      <c r="C130" s="46">
        <f t="shared" si="98"/>
        <v>46669</v>
      </c>
      <c r="D130" s="223">
        <f>SUM(D131,D136,D140,D141,D144,D151,D159,D160,D163)</f>
        <v>42527</v>
      </c>
      <c r="E130" s="441">
        <f t="shared" ref="E130:F130" si="152">SUM(E131,E136,E140,E141,E144,E151,E159,E160,E163)</f>
        <v>0</v>
      </c>
      <c r="F130" s="408">
        <f t="shared" si="152"/>
        <v>42527</v>
      </c>
      <c r="G130" s="223">
        <f>SUM(G131,G136,G140,G141,G144,G151,G159,G160,G163)</f>
        <v>0</v>
      </c>
      <c r="H130" s="125">
        <f t="shared" ref="H130:I130" si="153">SUM(H131,H136,H140,H141,H144,H151,H159,H160,H163)</f>
        <v>0</v>
      </c>
      <c r="I130" s="408">
        <f t="shared" si="153"/>
        <v>0</v>
      </c>
      <c r="J130" s="106">
        <f>SUM(J131,J136,J140,J141,J144,J151,J159,J160,J163)</f>
        <v>4142</v>
      </c>
      <c r="K130" s="441">
        <f t="shared" ref="K130:L130" si="154">SUM(K131,K136,K140,K141,K144,K151,K159,K160,K163)</f>
        <v>0</v>
      </c>
      <c r="L130" s="408">
        <f t="shared" si="154"/>
        <v>4142</v>
      </c>
      <c r="M130" s="46">
        <f>SUM(M131,M136,M140,M141,M144,M151,M159,M160,M163)</f>
        <v>0</v>
      </c>
      <c r="N130" s="50">
        <f t="shared" ref="N130:O130" si="155">SUM(N131,N136,N140,N141,N144,N151,N159,N160,N163)</f>
        <v>0</v>
      </c>
      <c r="O130" s="117">
        <f t="shared" si="155"/>
        <v>0</v>
      </c>
      <c r="P130" s="122"/>
    </row>
    <row r="131" spans="1:16" ht="24" x14ac:dyDescent="0.25">
      <c r="A131" s="743">
        <v>2310</v>
      </c>
      <c r="B131" s="52" t="s">
        <v>114</v>
      </c>
      <c r="C131" s="53">
        <f t="shared" si="98"/>
        <v>18142</v>
      </c>
      <c r="D131" s="228">
        <f t="shared" ref="D131:O131" si="156">SUM(D132:D135)</f>
        <v>18142</v>
      </c>
      <c r="E131" s="449">
        <f t="shared" si="156"/>
        <v>0</v>
      </c>
      <c r="F131" s="445">
        <f t="shared" si="156"/>
        <v>18142</v>
      </c>
      <c r="G131" s="228">
        <f t="shared" si="156"/>
        <v>0</v>
      </c>
      <c r="H131" s="139">
        <f t="shared" si="156"/>
        <v>0</v>
      </c>
      <c r="I131" s="445">
        <f t="shared" si="156"/>
        <v>0</v>
      </c>
      <c r="J131" s="259">
        <f t="shared" si="156"/>
        <v>0</v>
      </c>
      <c r="K131" s="449">
        <f t="shared" si="156"/>
        <v>0</v>
      </c>
      <c r="L131" s="445">
        <f t="shared" si="156"/>
        <v>0</v>
      </c>
      <c r="M131" s="53">
        <f t="shared" si="156"/>
        <v>0</v>
      </c>
      <c r="N131" s="118">
        <f t="shared" si="156"/>
        <v>0</v>
      </c>
      <c r="O131" s="119">
        <f t="shared" si="156"/>
        <v>0</v>
      </c>
      <c r="P131" s="110"/>
    </row>
    <row r="132" spans="1:16" x14ac:dyDescent="0.25">
      <c r="A132" s="38">
        <v>2311</v>
      </c>
      <c r="B132" s="57" t="s">
        <v>115</v>
      </c>
      <c r="C132" s="58">
        <f t="shared" si="98"/>
        <v>8142</v>
      </c>
      <c r="D132" s="225">
        <v>8142</v>
      </c>
      <c r="E132" s="446"/>
      <c r="F132" s="404">
        <f t="shared" ref="F132:F135" si="157">D132+E132</f>
        <v>8142</v>
      </c>
      <c r="G132" s="225"/>
      <c r="H132" s="511"/>
      <c r="I132" s="404">
        <f t="shared" ref="I132:I135" si="158">G132+H132</f>
        <v>0</v>
      </c>
      <c r="J132" s="257"/>
      <c r="K132" s="446"/>
      <c r="L132" s="404">
        <f t="shared" ref="L132:L135" si="159">J132+K132</f>
        <v>0</v>
      </c>
      <c r="M132" s="320"/>
      <c r="N132" s="60"/>
      <c r="O132" s="114">
        <f t="shared" ref="O132:O135" si="160">M132+N132</f>
        <v>0</v>
      </c>
      <c r="P132" s="111"/>
    </row>
    <row r="133" spans="1:16" x14ac:dyDescent="0.25">
      <c r="A133" s="38">
        <v>2312</v>
      </c>
      <c r="B133" s="57" t="s">
        <v>116</v>
      </c>
      <c r="C133" s="58">
        <f t="shared" si="98"/>
        <v>10000</v>
      </c>
      <c r="D133" s="225">
        <v>10000</v>
      </c>
      <c r="E133" s="446"/>
      <c r="F133" s="404">
        <f t="shared" si="157"/>
        <v>10000</v>
      </c>
      <c r="G133" s="225"/>
      <c r="H133" s="511"/>
      <c r="I133" s="404">
        <f t="shared" si="158"/>
        <v>0</v>
      </c>
      <c r="J133" s="257"/>
      <c r="K133" s="446"/>
      <c r="L133" s="404">
        <f t="shared" si="159"/>
        <v>0</v>
      </c>
      <c r="M133" s="320"/>
      <c r="N133" s="60"/>
      <c r="O133" s="114">
        <f t="shared" si="160"/>
        <v>0</v>
      </c>
      <c r="P133" s="111"/>
    </row>
    <row r="134" spans="1:16" hidden="1" x14ac:dyDescent="0.25">
      <c r="A134" s="38">
        <v>2313</v>
      </c>
      <c r="B134" s="57" t="s">
        <v>117</v>
      </c>
      <c r="C134" s="58">
        <f t="shared" si="98"/>
        <v>0</v>
      </c>
      <c r="D134" s="225"/>
      <c r="E134" s="60"/>
      <c r="F134" s="146">
        <f t="shared" si="157"/>
        <v>0</v>
      </c>
      <c r="G134" s="225"/>
      <c r="H134" s="257"/>
      <c r="I134" s="114">
        <f t="shared" si="158"/>
        <v>0</v>
      </c>
      <c r="J134" s="257"/>
      <c r="K134" s="60"/>
      <c r="L134" s="135">
        <f t="shared" si="159"/>
        <v>0</v>
      </c>
      <c r="M134" s="320"/>
      <c r="N134" s="60"/>
      <c r="O134" s="114">
        <f t="shared" si="160"/>
        <v>0</v>
      </c>
      <c r="P134" s="111"/>
    </row>
    <row r="135" spans="1:16" ht="36" hidden="1" customHeight="1" x14ac:dyDescent="0.25">
      <c r="A135" s="38">
        <v>2314</v>
      </c>
      <c r="B135" s="57" t="s">
        <v>291</v>
      </c>
      <c r="C135" s="58">
        <f t="shared" si="98"/>
        <v>0</v>
      </c>
      <c r="D135" s="225"/>
      <c r="E135" s="60"/>
      <c r="F135" s="146">
        <f t="shared" si="157"/>
        <v>0</v>
      </c>
      <c r="G135" s="225"/>
      <c r="H135" s="257"/>
      <c r="I135" s="114">
        <f t="shared" si="158"/>
        <v>0</v>
      </c>
      <c r="J135" s="257"/>
      <c r="K135" s="60"/>
      <c r="L135" s="135">
        <f t="shared" si="159"/>
        <v>0</v>
      </c>
      <c r="M135" s="320"/>
      <c r="N135" s="60"/>
      <c r="O135" s="114">
        <f t="shared" si="160"/>
        <v>0</v>
      </c>
      <c r="P135" s="111"/>
    </row>
    <row r="136" spans="1:16" x14ac:dyDescent="0.25">
      <c r="A136" s="112">
        <v>2320</v>
      </c>
      <c r="B136" s="57" t="s">
        <v>118</v>
      </c>
      <c r="C136" s="58">
        <f t="shared" si="98"/>
        <v>560</v>
      </c>
      <c r="D136" s="226">
        <f>SUM(D137:D139)</f>
        <v>225</v>
      </c>
      <c r="E136" s="447">
        <f t="shared" ref="E136:F136" si="161">SUM(E137:E139)</f>
        <v>0</v>
      </c>
      <c r="F136" s="404">
        <f t="shared" si="161"/>
        <v>225</v>
      </c>
      <c r="G136" s="226">
        <f>SUM(G137:G139)</f>
        <v>0</v>
      </c>
      <c r="H136" s="135">
        <f t="shared" ref="H136:I136" si="162">SUM(H137:H139)</f>
        <v>0</v>
      </c>
      <c r="I136" s="404">
        <f t="shared" si="162"/>
        <v>0</v>
      </c>
      <c r="J136" s="120">
        <f>SUM(J137:J139)</f>
        <v>335</v>
      </c>
      <c r="K136" s="447">
        <f t="shared" ref="K136:L136" si="163">SUM(K137:K139)</f>
        <v>0</v>
      </c>
      <c r="L136" s="404">
        <f t="shared" si="163"/>
        <v>335</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c r="E137" s="60"/>
      <c r="F137" s="146">
        <f t="shared" ref="F137:F140" si="165">D137+E137</f>
        <v>0</v>
      </c>
      <c r="G137" s="225"/>
      <c r="H137" s="257"/>
      <c r="I137" s="114">
        <f t="shared" ref="I137:I140" si="166">G137+H137</f>
        <v>0</v>
      </c>
      <c r="J137" s="257"/>
      <c r="K137" s="60"/>
      <c r="L137" s="135">
        <f t="shared" ref="L137:L140" si="167">J137+K137</f>
        <v>0</v>
      </c>
      <c r="M137" s="320"/>
      <c r="N137" s="60"/>
      <c r="O137" s="114">
        <f t="shared" ref="O137:O140" si="168">M137+N137</f>
        <v>0</v>
      </c>
      <c r="P137" s="111"/>
    </row>
    <row r="138" spans="1:16" x14ac:dyDescent="0.25">
      <c r="A138" s="38">
        <v>2322</v>
      </c>
      <c r="B138" s="57" t="s">
        <v>120</v>
      </c>
      <c r="C138" s="58">
        <f t="shared" si="98"/>
        <v>560</v>
      </c>
      <c r="D138" s="225">
        <v>225</v>
      </c>
      <c r="E138" s="446"/>
      <c r="F138" s="404">
        <f t="shared" si="165"/>
        <v>225</v>
      </c>
      <c r="G138" s="225"/>
      <c r="H138" s="511"/>
      <c r="I138" s="404">
        <f t="shared" si="166"/>
        <v>0</v>
      </c>
      <c r="J138" s="257">
        <v>335</v>
      </c>
      <c r="K138" s="446"/>
      <c r="L138" s="404">
        <f t="shared" si="167"/>
        <v>335</v>
      </c>
      <c r="M138" s="320"/>
      <c r="N138" s="60"/>
      <c r="O138" s="114">
        <f t="shared" si="168"/>
        <v>0</v>
      </c>
      <c r="P138" s="111"/>
    </row>
    <row r="139" spans="1:16" ht="10.5" hidden="1" customHeight="1" x14ac:dyDescent="0.25">
      <c r="A139" s="38">
        <v>2329</v>
      </c>
      <c r="B139" s="57" t="s">
        <v>121</v>
      </c>
      <c r="C139" s="58">
        <f t="shared" si="98"/>
        <v>0</v>
      </c>
      <c r="D139" s="225"/>
      <c r="E139" s="60"/>
      <c r="F139" s="146">
        <f t="shared" si="165"/>
        <v>0</v>
      </c>
      <c r="G139" s="225"/>
      <c r="H139" s="257"/>
      <c r="I139" s="114">
        <f t="shared" si="166"/>
        <v>0</v>
      </c>
      <c r="J139" s="257"/>
      <c r="K139" s="60"/>
      <c r="L139" s="135">
        <f t="shared" si="167"/>
        <v>0</v>
      </c>
      <c r="M139" s="320"/>
      <c r="N139" s="60"/>
      <c r="O139" s="114">
        <f t="shared" si="168"/>
        <v>0</v>
      </c>
      <c r="P139" s="111"/>
    </row>
    <row r="140" spans="1:16" hidden="1" x14ac:dyDescent="0.25">
      <c r="A140" s="112">
        <v>2330</v>
      </c>
      <c r="B140" s="57" t="s">
        <v>122</v>
      </c>
      <c r="C140" s="58">
        <f t="shared" si="98"/>
        <v>0</v>
      </c>
      <c r="D140" s="225"/>
      <c r="E140" s="60"/>
      <c r="F140" s="146">
        <f t="shared" si="165"/>
        <v>0</v>
      </c>
      <c r="G140" s="225"/>
      <c r="H140" s="257"/>
      <c r="I140" s="114">
        <f t="shared" si="166"/>
        <v>0</v>
      </c>
      <c r="J140" s="257"/>
      <c r="K140" s="60"/>
      <c r="L140" s="135">
        <f t="shared" si="167"/>
        <v>0</v>
      </c>
      <c r="M140" s="320"/>
      <c r="N140" s="60"/>
      <c r="O140" s="114">
        <f t="shared" si="168"/>
        <v>0</v>
      </c>
      <c r="P140" s="111"/>
    </row>
    <row r="141" spans="1:16" ht="48" x14ac:dyDescent="0.25">
      <c r="A141" s="112">
        <v>2340</v>
      </c>
      <c r="B141" s="57" t="s">
        <v>302</v>
      </c>
      <c r="C141" s="58">
        <f t="shared" si="98"/>
        <v>312</v>
      </c>
      <c r="D141" s="226">
        <f>SUM(D142:D143)</f>
        <v>312</v>
      </c>
      <c r="E141" s="447">
        <f t="shared" ref="E141:F141" si="169">SUM(E142:E143)</f>
        <v>0</v>
      </c>
      <c r="F141" s="404">
        <f t="shared" si="169"/>
        <v>312</v>
      </c>
      <c r="G141" s="226">
        <f>SUM(G142:G143)</f>
        <v>0</v>
      </c>
      <c r="H141" s="135">
        <f t="shared" ref="H141:I141" si="170">SUM(H142:H143)</f>
        <v>0</v>
      </c>
      <c r="I141" s="404">
        <f t="shared" si="170"/>
        <v>0</v>
      </c>
      <c r="J141" s="120">
        <f>SUM(J142:J143)</f>
        <v>0</v>
      </c>
      <c r="K141" s="447">
        <f t="shared" ref="K141:L141" si="171">SUM(K142:K143)</f>
        <v>0</v>
      </c>
      <c r="L141" s="404">
        <f t="shared" si="171"/>
        <v>0</v>
      </c>
      <c r="M141" s="58">
        <f>SUM(M142:M143)</f>
        <v>0</v>
      </c>
      <c r="N141" s="113">
        <f t="shared" ref="N141:O141" si="172">SUM(N142:N143)</f>
        <v>0</v>
      </c>
      <c r="O141" s="114">
        <f t="shared" si="172"/>
        <v>0</v>
      </c>
      <c r="P141" s="111"/>
    </row>
    <row r="142" spans="1:16" x14ac:dyDescent="0.25">
      <c r="A142" s="38">
        <v>2341</v>
      </c>
      <c r="B142" s="57" t="s">
        <v>123</v>
      </c>
      <c r="C142" s="58">
        <f t="shared" si="98"/>
        <v>312</v>
      </c>
      <c r="D142" s="225">
        <v>312</v>
      </c>
      <c r="E142" s="446"/>
      <c r="F142" s="404">
        <f t="shared" ref="F142:F143" si="173">D142+E142</f>
        <v>312</v>
      </c>
      <c r="G142" s="225"/>
      <c r="H142" s="511"/>
      <c r="I142" s="404">
        <f t="shared" ref="I142:I143" si="174">G142+H142</f>
        <v>0</v>
      </c>
      <c r="J142" s="257"/>
      <c r="K142" s="446"/>
      <c r="L142" s="40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60"/>
      <c r="F143" s="146">
        <f t="shared" si="173"/>
        <v>0</v>
      </c>
      <c r="G143" s="225"/>
      <c r="H143" s="257"/>
      <c r="I143" s="114">
        <f t="shared" si="174"/>
        <v>0</v>
      </c>
      <c r="J143" s="257"/>
      <c r="K143" s="60"/>
      <c r="L143" s="135">
        <f t="shared" si="175"/>
        <v>0</v>
      </c>
      <c r="M143" s="320"/>
      <c r="N143" s="60"/>
      <c r="O143" s="114">
        <f t="shared" si="176"/>
        <v>0</v>
      </c>
      <c r="P143" s="111"/>
    </row>
    <row r="144" spans="1:16" ht="24" x14ac:dyDescent="0.25">
      <c r="A144" s="107">
        <v>2350</v>
      </c>
      <c r="B144" s="78" t="s">
        <v>125</v>
      </c>
      <c r="C144" s="84">
        <f t="shared" si="98"/>
        <v>8539</v>
      </c>
      <c r="D144" s="131">
        <f>SUM(D145:D150)</f>
        <v>4732</v>
      </c>
      <c r="E144" s="442">
        <f t="shared" ref="E144:F144" si="177">SUM(E145:E150)</f>
        <v>0</v>
      </c>
      <c r="F144" s="443">
        <f t="shared" si="177"/>
        <v>4732</v>
      </c>
      <c r="G144" s="131">
        <f>SUM(G145:G150)</f>
        <v>0</v>
      </c>
      <c r="H144" s="136">
        <f t="shared" ref="H144:I144" si="178">SUM(H145:H150)</f>
        <v>0</v>
      </c>
      <c r="I144" s="443">
        <f t="shared" si="178"/>
        <v>0</v>
      </c>
      <c r="J144" s="201">
        <f>SUM(J145:J150)</f>
        <v>3807</v>
      </c>
      <c r="K144" s="442">
        <f t="shared" ref="K144:L144" si="179">SUM(K145:K150)</f>
        <v>0</v>
      </c>
      <c r="L144" s="443">
        <f t="shared" si="179"/>
        <v>3807</v>
      </c>
      <c r="M144" s="84">
        <f>SUM(M145:M150)</f>
        <v>0</v>
      </c>
      <c r="N144" s="108">
        <f t="shared" ref="N144:O144" si="180">SUM(N145:N150)</f>
        <v>0</v>
      </c>
      <c r="O144" s="109">
        <f t="shared" si="180"/>
        <v>0</v>
      </c>
      <c r="P144" s="116"/>
    </row>
    <row r="145" spans="1:16" x14ac:dyDescent="0.25">
      <c r="A145" s="33">
        <v>2351</v>
      </c>
      <c r="B145" s="52" t="s">
        <v>126</v>
      </c>
      <c r="C145" s="53">
        <f t="shared" si="98"/>
        <v>1747</v>
      </c>
      <c r="D145" s="224">
        <v>1747</v>
      </c>
      <c r="E145" s="444"/>
      <c r="F145" s="445">
        <f t="shared" ref="F145:F150" si="181">D145+E145</f>
        <v>1747</v>
      </c>
      <c r="G145" s="224"/>
      <c r="H145" s="510"/>
      <c r="I145" s="445">
        <f t="shared" ref="I145:I150" si="182">G145+H145</f>
        <v>0</v>
      </c>
      <c r="J145" s="256"/>
      <c r="K145" s="444"/>
      <c r="L145" s="445">
        <f t="shared" ref="L145:L150" si="183">J145+K145</f>
        <v>0</v>
      </c>
      <c r="M145" s="319"/>
      <c r="N145" s="55"/>
      <c r="O145" s="119">
        <f t="shared" ref="O145:O150" si="184">M145+N145</f>
        <v>0</v>
      </c>
      <c r="P145" s="110"/>
    </row>
    <row r="146" spans="1:16" x14ac:dyDescent="0.25">
      <c r="A146" s="38">
        <v>2352</v>
      </c>
      <c r="B146" s="57" t="s">
        <v>127</v>
      </c>
      <c r="C146" s="58">
        <f t="shared" si="98"/>
        <v>4931</v>
      </c>
      <c r="D146" s="225">
        <v>1831</v>
      </c>
      <c r="E146" s="446"/>
      <c r="F146" s="404">
        <f t="shared" si="181"/>
        <v>1831</v>
      </c>
      <c r="G146" s="225"/>
      <c r="H146" s="511"/>
      <c r="I146" s="404">
        <f t="shared" si="182"/>
        <v>0</v>
      </c>
      <c r="J146" s="257">
        <v>3100</v>
      </c>
      <c r="K146" s="446"/>
      <c r="L146" s="404">
        <f t="shared" si="183"/>
        <v>3100</v>
      </c>
      <c r="M146" s="320"/>
      <c r="N146" s="60"/>
      <c r="O146" s="114">
        <f t="shared" si="184"/>
        <v>0</v>
      </c>
      <c r="P146" s="111"/>
    </row>
    <row r="147" spans="1:16" ht="24" x14ac:dyDescent="0.25">
      <c r="A147" s="38">
        <v>2353</v>
      </c>
      <c r="B147" s="57" t="s">
        <v>128</v>
      </c>
      <c r="C147" s="58">
        <f t="shared" si="98"/>
        <v>1561</v>
      </c>
      <c r="D147" s="225">
        <v>854</v>
      </c>
      <c r="E147" s="446"/>
      <c r="F147" s="404">
        <f t="shared" si="181"/>
        <v>854</v>
      </c>
      <c r="G147" s="225"/>
      <c r="H147" s="511"/>
      <c r="I147" s="404">
        <f t="shared" si="182"/>
        <v>0</v>
      </c>
      <c r="J147" s="257">
        <v>707</v>
      </c>
      <c r="K147" s="446"/>
      <c r="L147" s="404">
        <f t="shared" si="183"/>
        <v>707</v>
      </c>
      <c r="M147" s="320"/>
      <c r="N147" s="60"/>
      <c r="O147" s="114">
        <f t="shared" si="184"/>
        <v>0</v>
      </c>
      <c r="P147" s="111"/>
    </row>
    <row r="148" spans="1:16" ht="24" hidden="1" x14ac:dyDescent="0.25">
      <c r="A148" s="38">
        <v>2354</v>
      </c>
      <c r="B148" s="57" t="s">
        <v>129</v>
      </c>
      <c r="C148" s="58">
        <f t="shared" si="98"/>
        <v>0</v>
      </c>
      <c r="D148" s="225"/>
      <c r="E148" s="60"/>
      <c r="F148" s="146">
        <f t="shared" si="181"/>
        <v>0</v>
      </c>
      <c r="G148" s="225"/>
      <c r="H148" s="257"/>
      <c r="I148" s="114">
        <f t="shared" si="182"/>
        <v>0</v>
      </c>
      <c r="J148" s="257"/>
      <c r="K148" s="60"/>
      <c r="L148" s="135">
        <f t="shared" si="183"/>
        <v>0</v>
      </c>
      <c r="M148" s="320"/>
      <c r="N148" s="60"/>
      <c r="O148" s="114">
        <f t="shared" si="184"/>
        <v>0</v>
      </c>
      <c r="P148" s="111"/>
    </row>
    <row r="149" spans="1:16" ht="24" x14ac:dyDescent="0.25">
      <c r="A149" s="38">
        <v>2355</v>
      </c>
      <c r="B149" s="57" t="s">
        <v>130</v>
      </c>
      <c r="C149" s="58">
        <f t="shared" ref="C149:C212" si="185">F149+I149+L149+O149</f>
        <v>300</v>
      </c>
      <c r="D149" s="225">
        <v>300</v>
      </c>
      <c r="E149" s="446"/>
      <c r="F149" s="404">
        <f t="shared" si="181"/>
        <v>300</v>
      </c>
      <c r="G149" s="225"/>
      <c r="H149" s="511"/>
      <c r="I149" s="404">
        <f t="shared" si="182"/>
        <v>0</v>
      </c>
      <c r="J149" s="257"/>
      <c r="K149" s="446"/>
      <c r="L149" s="404">
        <f t="shared" si="183"/>
        <v>0</v>
      </c>
      <c r="M149" s="320"/>
      <c r="N149" s="60"/>
      <c r="O149" s="114">
        <f t="shared" si="184"/>
        <v>0</v>
      </c>
      <c r="P149" s="111"/>
    </row>
    <row r="150" spans="1:16" ht="24" hidden="1" x14ac:dyDescent="0.25">
      <c r="A150" s="38">
        <v>2359</v>
      </c>
      <c r="B150" s="57" t="s">
        <v>131</v>
      </c>
      <c r="C150" s="58">
        <f t="shared" si="185"/>
        <v>0</v>
      </c>
      <c r="D150" s="225"/>
      <c r="E150" s="60"/>
      <c r="F150" s="146">
        <f t="shared" si="181"/>
        <v>0</v>
      </c>
      <c r="G150" s="225"/>
      <c r="H150" s="257"/>
      <c r="I150" s="114">
        <f t="shared" si="182"/>
        <v>0</v>
      </c>
      <c r="J150" s="257"/>
      <c r="K150" s="60"/>
      <c r="L150" s="135">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113">
        <f t="shared" ref="E151:F151" si="186">SUM(E152:E158)</f>
        <v>0</v>
      </c>
      <c r="F151" s="146">
        <f t="shared" si="186"/>
        <v>0</v>
      </c>
      <c r="G151" s="226">
        <f>SUM(G152:G158)</f>
        <v>0</v>
      </c>
      <c r="H151" s="120">
        <f t="shared" ref="H151:I151" si="187">SUM(H152:H158)</f>
        <v>0</v>
      </c>
      <c r="I151" s="114">
        <f t="shared" si="187"/>
        <v>0</v>
      </c>
      <c r="J151" s="120">
        <f>SUM(J152:J158)</f>
        <v>0</v>
      </c>
      <c r="K151" s="113">
        <f t="shared" ref="K151:L151" si="188">SUM(K152:K158)</f>
        <v>0</v>
      </c>
      <c r="L151" s="135">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c r="E152" s="60"/>
      <c r="F152" s="146">
        <f t="shared" ref="F152:F159" si="190">D152+E152</f>
        <v>0</v>
      </c>
      <c r="G152" s="225"/>
      <c r="H152" s="257"/>
      <c r="I152" s="114">
        <f t="shared" ref="I152:I159" si="191">G152+H152</f>
        <v>0</v>
      </c>
      <c r="J152" s="257"/>
      <c r="K152" s="60"/>
      <c r="L152" s="135">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c r="E153" s="60"/>
      <c r="F153" s="146">
        <f t="shared" si="190"/>
        <v>0</v>
      </c>
      <c r="G153" s="225"/>
      <c r="H153" s="257"/>
      <c r="I153" s="114">
        <f t="shared" si="191"/>
        <v>0</v>
      </c>
      <c r="J153" s="257"/>
      <c r="K153" s="60"/>
      <c r="L153" s="135">
        <f t="shared" si="192"/>
        <v>0</v>
      </c>
      <c r="M153" s="320"/>
      <c r="N153" s="60"/>
      <c r="O153" s="114">
        <f t="shared" si="193"/>
        <v>0</v>
      </c>
      <c r="P153" s="111"/>
    </row>
    <row r="154" spans="1:16" hidden="1" x14ac:dyDescent="0.25">
      <c r="A154" s="37">
        <v>2363</v>
      </c>
      <c r="B154" s="57" t="s">
        <v>135</v>
      </c>
      <c r="C154" s="58">
        <f t="shared" si="185"/>
        <v>0</v>
      </c>
      <c r="D154" s="225"/>
      <c r="E154" s="60"/>
      <c r="F154" s="146">
        <f t="shared" si="190"/>
        <v>0</v>
      </c>
      <c r="G154" s="225"/>
      <c r="H154" s="257"/>
      <c r="I154" s="114">
        <f t="shared" si="191"/>
        <v>0</v>
      </c>
      <c r="J154" s="257"/>
      <c r="K154" s="60"/>
      <c r="L154" s="135">
        <f t="shared" si="192"/>
        <v>0</v>
      </c>
      <c r="M154" s="320"/>
      <c r="N154" s="60"/>
      <c r="O154" s="114">
        <f t="shared" si="193"/>
        <v>0</v>
      </c>
      <c r="P154" s="111"/>
    </row>
    <row r="155" spans="1:16" hidden="1" x14ac:dyDescent="0.25">
      <c r="A155" s="37">
        <v>2364</v>
      </c>
      <c r="B155" s="57" t="s">
        <v>136</v>
      </c>
      <c r="C155" s="58">
        <f t="shared" si="185"/>
        <v>0</v>
      </c>
      <c r="D155" s="225"/>
      <c r="E155" s="60"/>
      <c r="F155" s="146">
        <f t="shared" si="190"/>
        <v>0</v>
      </c>
      <c r="G155" s="225"/>
      <c r="H155" s="257"/>
      <c r="I155" s="114">
        <f t="shared" si="191"/>
        <v>0</v>
      </c>
      <c r="J155" s="257"/>
      <c r="K155" s="60"/>
      <c r="L155" s="135">
        <f t="shared" si="192"/>
        <v>0</v>
      </c>
      <c r="M155" s="320"/>
      <c r="N155" s="60"/>
      <c r="O155" s="114">
        <f t="shared" si="193"/>
        <v>0</v>
      </c>
      <c r="P155" s="111"/>
    </row>
    <row r="156" spans="1:16" ht="12.75" hidden="1" customHeight="1" x14ac:dyDescent="0.25">
      <c r="A156" s="37">
        <v>2365</v>
      </c>
      <c r="B156" s="57" t="s">
        <v>137</v>
      </c>
      <c r="C156" s="58">
        <f t="shared" si="185"/>
        <v>0</v>
      </c>
      <c r="D156" s="225"/>
      <c r="E156" s="60"/>
      <c r="F156" s="146">
        <f t="shared" si="190"/>
        <v>0</v>
      </c>
      <c r="G156" s="225"/>
      <c r="H156" s="257"/>
      <c r="I156" s="114">
        <f t="shared" si="191"/>
        <v>0</v>
      </c>
      <c r="J156" s="257"/>
      <c r="K156" s="60"/>
      <c r="L156" s="135">
        <f t="shared" si="192"/>
        <v>0</v>
      </c>
      <c r="M156" s="320"/>
      <c r="N156" s="60"/>
      <c r="O156" s="114">
        <f t="shared" si="193"/>
        <v>0</v>
      </c>
      <c r="P156" s="111"/>
    </row>
    <row r="157" spans="1:16" ht="36" hidden="1" x14ac:dyDescent="0.25">
      <c r="A157" s="37">
        <v>2366</v>
      </c>
      <c r="B157" s="57" t="s">
        <v>138</v>
      </c>
      <c r="C157" s="58">
        <f t="shared" si="185"/>
        <v>0</v>
      </c>
      <c r="D157" s="225"/>
      <c r="E157" s="60"/>
      <c r="F157" s="146">
        <f t="shared" si="190"/>
        <v>0</v>
      </c>
      <c r="G157" s="225"/>
      <c r="H157" s="257"/>
      <c r="I157" s="114">
        <f t="shared" si="191"/>
        <v>0</v>
      </c>
      <c r="J157" s="257"/>
      <c r="K157" s="60"/>
      <c r="L157" s="135">
        <f t="shared" si="192"/>
        <v>0</v>
      </c>
      <c r="M157" s="320"/>
      <c r="N157" s="60"/>
      <c r="O157" s="114">
        <f t="shared" si="193"/>
        <v>0</v>
      </c>
      <c r="P157" s="111"/>
    </row>
    <row r="158" spans="1:16" ht="48" hidden="1" x14ac:dyDescent="0.25">
      <c r="A158" s="37">
        <v>2369</v>
      </c>
      <c r="B158" s="57" t="s">
        <v>139</v>
      </c>
      <c r="C158" s="58">
        <f t="shared" si="185"/>
        <v>0</v>
      </c>
      <c r="D158" s="225"/>
      <c r="E158" s="60"/>
      <c r="F158" s="146">
        <f t="shared" si="190"/>
        <v>0</v>
      </c>
      <c r="G158" s="225"/>
      <c r="H158" s="257"/>
      <c r="I158" s="114">
        <f t="shared" si="191"/>
        <v>0</v>
      </c>
      <c r="J158" s="257"/>
      <c r="K158" s="60"/>
      <c r="L158" s="135">
        <f t="shared" si="192"/>
        <v>0</v>
      </c>
      <c r="M158" s="320"/>
      <c r="N158" s="60"/>
      <c r="O158" s="114">
        <f t="shared" si="193"/>
        <v>0</v>
      </c>
      <c r="P158" s="111"/>
    </row>
    <row r="159" spans="1:16" x14ac:dyDescent="0.25">
      <c r="A159" s="107">
        <v>2370</v>
      </c>
      <c r="B159" s="78" t="s">
        <v>140</v>
      </c>
      <c r="C159" s="84">
        <f t="shared" si="185"/>
        <v>19116</v>
      </c>
      <c r="D159" s="227">
        <v>19116</v>
      </c>
      <c r="E159" s="448"/>
      <c r="F159" s="443">
        <f t="shared" si="190"/>
        <v>19116</v>
      </c>
      <c r="G159" s="227"/>
      <c r="H159" s="509"/>
      <c r="I159" s="443">
        <f t="shared" si="191"/>
        <v>0</v>
      </c>
      <c r="J159" s="258"/>
      <c r="K159" s="448"/>
      <c r="L159" s="443">
        <f t="shared" si="192"/>
        <v>0</v>
      </c>
      <c r="M159" s="321"/>
      <c r="N159" s="115"/>
      <c r="O159" s="109">
        <f t="shared" si="193"/>
        <v>0</v>
      </c>
      <c r="P159" s="116"/>
    </row>
    <row r="160" spans="1:16" hidden="1" x14ac:dyDescent="0.25">
      <c r="A160" s="107">
        <v>2380</v>
      </c>
      <c r="B160" s="78" t="s">
        <v>141</v>
      </c>
      <c r="C160" s="84">
        <f t="shared" si="185"/>
        <v>0</v>
      </c>
      <c r="D160" s="131">
        <f>SUM(D161:D162)</f>
        <v>0</v>
      </c>
      <c r="E160" s="108">
        <f t="shared" ref="E160:F160" si="194">SUM(E161:E162)</f>
        <v>0</v>
      </c>
      <c r="F160" s="281">
        <f t="shared" si="194"/>
        <v>0</v>
      </c>
      <c r="G160" s="131">
        <f>SUM(G161:G162)</f>
        <v>0</v>
      </c>
      <c r="H160" s="201">
        <f t="shared" ref="H160:I160" si="195">SUM(H161:H162)</f>
        <v>0</v>
      </c>
      <c r="I160" s="109">
        <f t="shared" si="195"/>
        <v>0</v>
      </c>
      <c r="J160" s="201">
        <f>SUM(J161:J162)</f>
        <v>0</v>
      </c>
      <c r="K160" s="108">
        <f t="shared" ref="K160:L160" si="196">SUM(K161:K162)</f>
        <v>0</v>
      </c>
      <c r="L160" s="136">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55"/>
      <c r="F161" s="282">
        <f t="shared" ref="F161:F164" si="198">D161+E161</f>
        <v>0</v>
      </c>
      <c r="G161" s="224"/>
      <c r="H161" s="256"/>
      <c r="I161" s="119">
        <f t="shared" ref="I161:I164" si="199">G161+H161</f>
        <v>0</v>
      </c>
      <c r="J161" s="256"/>
      <c r="K161" s="55"/>
      <c r="L161" s="13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c r="E162" s="60"/>
      <c r="F162" s="146">
        <f t="shared" si="198"/>
        <v>0</v>
      </c>
      <c r="G162" s="225"/>
      <c r="H162" s="257"/>
      <c r="I162" s="114">
        <f t="shared" si="199"/>
        <v>0</v>
      </c>
      <c r="J162" s="257"/>
      <c r="K162" s="60"/>
      <c r="L162" s="135">
        <f t="shared" si="200"/>
        <v>0</v>
      </c>
      <c r="M162" s="320"/>
      <c r="N162" s="60"/>
      <c r="O162" s="114">
        <f t="shared" si="201"/>
        <v>0</v>
      </c>
      <c r="P162" s="111"/>
    </row>
    <row r="163" spans="1:16" hidden="1" x14ac:dyDescent="0.25">
      <c r="A163" s="107">
        <v>2390</v>
      </c>
      <c r="B163" s="78" t="s">
        <v>144</v>
      </c>
      <c r="C163" s="84">
        <f t="shared" si="185"/>
        <v>0</v>
      </c>
      <c r="D163" s="227"/>
      <c r="E163" s="115"/>
      <c r="F163" s="281">
        <f t="shared" si="198"/>
        <v>0</v>
      </c>
      <c r="G163" s="227"/>
      <c r="H163" s="258"/>
      <c r="I163" s="109">
        <f t="shared" si="199"/>
        <v>0</v>
      </c>
      <c r="J163" s="258"/>
      <c r="K163" s="115"/>
      <c r="L163" s="136">
        <f t="shared" si="200"/>
        <v>0</v>
      </c>
      <c r="M163" s="321"/>
      <c r="N163" s="115"/>
      <c r="O163" s="109">
        <f t="shared" si="201"/>
        <v>0</v>
      </c>
      <c r="P163" s="116"/>
    </row>
    <row r="164" spans="1:16" hidden="1" x14ac:dyDescent="0.25">
      <c r="A164" s="45">
        <v>2400</v>
      </c>
      <c r="B164" s="105" t="s">
        <v>145</v>
      </c>
      <c r="C164" s="46">
        <f t="shared" si="185"/>
        <v>0</v>
      </c>
      <c r="D164" s="229"/>
      <c r="E164" s="121"/>
      <c r="F164" s="280">
        <f t="shared" si="198"/>
        <v>0</v>
      </c>
      <c r="G164" s="229"/>
      <c r="H164" s="260"/>
      <c r="I164" s="117">
        <f t="shared" si="199"/>
        <v>0</v>
      </c>
      <c r="J164" s="260"/>
      <c r="K164" s="121"/>
      <c r="L164" s="125">
        <f t="shared" si="200"/>
        <v>0</v>
      </c>
      <c r="M164" s="322"/>
      <c r="N164" s="121"/>
      <c r="O164" s="117">
        <f t="shared" si="201"/>
        <v>0</v>
      </c>
      <c r="P164" s="122"/>
    </row>
    <row r="165" spans="1:16" ht="24" x14ac:dyDescent="0.25">
      <c r="A165" s="45">
        <v>2500</v>
      </c>
      <c r="B165" s="105" t="s">
        <v>146</v>
      </c>
      <c r="C165" s="46">
        <f t="shared" si="185"/>
        <v>237</v>
      </c>
      <c r="D165" s="223">
        <f>SUM(D166,D171)</f>
        <v>237</v>
      </c>
      <c r="E165" s="441">
        <f t="shared" ref="E165:O165" si="202">SUM(E166,E171)</f>
        <v>0</v>
      </c>
      <c r="F165" s="408">
        <f t="shared" si="202"/>
        <v>237</v>
      </c>
      <c r="G165" s="223">
        <f t="shared" si="202"/>
        <v>0</v>
      </c>
      <c r="H165" s="125">
        <f t="shared" si="202"/>
        <v>0</v>
      </c>
      <c r="I165" s="408">
        <f t="shared" si="202"/>
        <v>0</v>
      </c>
      <c r="J165" s="106">
        <f t="shared" si="202"/>
        <v>0</v>
      </c>
      <c r="K165" s="441">
        <f t="shared" si="202"/>
        <v>0</v>
      </c>
      <c r="L165" s="408">
        <f t="shared" si="202"/>
        <v>0</v>
      </c>
      <c r="M165" s="129">
        <f t="shared" si="202"/>
        <v>0</v>
      </c>
      <c r="N165" s="130">
        <f t="shared" si="202"/>
        <v>0</v>
      </c>
      <c r="O165" s="289">
        <f t="shared" si="202"/>
        <v>0</v>
      </c>
      <c r="P165" s="344"/>
    </row>
    <row r="166" spans="1:16" ht="16.5" customHeight="1" x14ac:dyDescent="0.25">
      <c r="A166" s="743">
        <v>2510</v>
      </c>
      <c r="B166" s="52" t="s">
        <v>147</v>
      </c>
      <c r="C166" s="53">
        <f t="shared" si="185"/>
        <v>237</v>
      </c>
      <c r="D166" s="228">
        <f>SUM(D167:D170)</f>
        <v>237</v>
      </c>
      <c r="E166" s="449">
        <f t="shared" ref="E166:O166" si="203">SUM(E167:E170)</f>
        <v>0</v>
      </c>
      <c r="F166" s="445">
        <f t="shared" si="203"/>
        <v>237</v>
      </c>
      <c r="G166" s="228">
        <f t="shared" si="203"/>
        <v>0</v>
      </c>
      <c r="H166" s="139">
        <f t="shared" si="203"/>
        <v>0</v>
      </c>
      <c r="I166" s="445">
        <f t="shared" si="203"/>
        <v>0</v>
      </c>
      <c r="J166" s="259">
        <f t="shared" si="203"/>
        <v>0</v>
      </c>
      <c r="K166" s="449">
        <f t="shared" si="203"/>
        <v>0</v>
      </c>
      <c r="L166" s="445">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60"/>
      <c r="F167" s="146">
        <f t="shared" ref="F167:F172" si="204">D167+E167</f>
        <v>0</v>
      </c>
      <c r="G167" s="225"/>
      <c r="H167" s="257"/>
      <c r="I167" s="114">
        <f t="shared" ref="I167:I172" si="205">G167+H167</f>
        <v>0</v>
      </c>
      <c r="J167" s="257"/>
      <c r="K167" s="60"/>
      <c r="L167" s="135">
        <f t="shared" ref="L167:L172" si="206">J167+K167</f>
        <v>0</v>
      </c>
      <c r="M167" s="320"/>
      <c r="N167" s="60"/>
      <c r="O167" s="114">
        <f t="shared" ref="O167:O172" si="207">M167+N167</f>
        <v>0</v>
      </c>
      <c r="P167" s="111"/>
    </row>
    <row r="168" spans="1:16" ht="36" x14ac:dyDescent="0.25">
      <c r="A168" s="38">
        <v>2513</v>
      </c>
      <c r="B168" s="57" t="s">
        <v>149</v>
      </c>
      <c r="C168" s="58">
        <f t="shared" si="185"/>
        <v>237</v>
      </c>
      <c r="D168" s="225">
        <v>237</v>
      </c>
      <c r="E168" s="446"/>
      <c r="F168" s="404">
        <f t="shared" si="204"/>
        <v>237</v>
      </c>
      <c r="G168" s="225"/>
      <c r="H168" s="511"/>
      <c r="I168" s="404">
        <f t="shared" si="205"/>
        <v>0</v>
      </c>
      <c r="J168" s="257"/>
      <c r="K168" s="446"/>
      <c r="L168" s="404">
        <f t="shared" si="206"/>
        <v>0</v>
      </c>
      <c r="M168" s="320"/>
      <c r="N168" s="60"/>
      <c r="O168" s="114">
        <f t="shared" si="207"/>
        <v>0</v>
      </c>
      <c r="P168" s="111"/>
    </row>
    <row r="169" spans="1:16" ht="24" hidden="1" x14ac:dyDescent="0.25">
      <c r="A169" s="38">
        <v>2515</v>
      </c>
      <c r="B169" s="57" t="s">
        <v>150</v>
      </c>
      <c r="C169" s="58">
        <f t="shared" si="185"/>
        <v>0</v>
      </c>
      <c r="D169" s="225"/>
      <c r="E169" s="60"/>
      <c r="F169" s="146">
        <f t="shared" si="204"/>
        <v>0</v>
      </c>
      <c r="G169" s="225"/>
      <c r="H169" s="257"/>
      <c r="I169" s="114">
        <f t="shared" si="205"/>
        <v>0</v>
      </c>
      <c r="J169" s="257"/>
      <c r="K169" s="60"/>
      <c r="L169" s="135">
        <f t="shared" si="206"/>
        <v>0</v>
      </c>
      <c r="M169" s="320"/>
      <c r="N169" s="60"/>
      <c r="O169" s="114">
        <f t="shared" si="207"/>
        <v>0</v>
      </c>
      <c r="P169" s="111"/>
    </row>
    <row r="170" spans="1:16" ht="24" hidden="1" x14ac:dyDescent="0.25">
      <c r="A170" s="38">
        <v>2519</v>
      </c>
      <c r="B170" s="57" t="s">
        <v>151</v>
      </c>
      <c r="C170" s="58">
        <f t="shared" si="185"/>
        <v>0</v>
      </c>
      <c r="D170" s="225"/>
      <c r="E170" s="60"/>
      <c r="F170" s="146">
        <f t="shared" si="204"/>
        <v>0</v>
      </c>
      <c r="G170" s="225"/>
      <c r="H170" s="257"/>
      <c r="I170" s="114">
        <f t="shared" si="205"/>
        <v>0</v>
      </c>
      <c r="J170" s="257"/>
      <c r="K170" s="60"/>
      <c r="L170" s="135">
        <f t="shared" si="206"/>
        <v>0</v>
      </c>
      <c r="M170" s="320"/>
      <c r="N170" s="60"/>
      <c r="O170" s="114">
        <f t="shared" si="207"/>
        <v>0</v>
      </c>
      <c r="P170" s="111"/>
    </row>
    <row r="171" spans="1:16" ht="24" hidden="1" x14ac:dyDescent="0.25">
      <c r="A171" s="112">
        <v>2520</v>
      </c>
      <c r="B171" s="57" t="s">
        <v>152</v>
      </c>
      <c r="C171" s="58">
        <f t="shared" si="185"/>
        <v>0</v>
      </c>
      <c r="D171" s="225"/>
      <c r="E171" s="60"/>
      <c r="F171" s="146">
        <f t="shared" si="204"/>
        <v>0</v>
      </c>
      <c r="G171" s="225"/>
      <c r="H171" s="257"/>
      <c r="I171" s="114">
        <f t="shared" si="205"/>
        <v>0</v>
      </c>
      <c r="J171" s="257"/>
      <c r="K171" s="60"/>
      <c r="L171" s="135">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35"/>
      <c r="F172" s="345">
        <f t="shared" si="204"/>
        <v>0</v>
      </c>
      <c r="G172" s="208"/>
      <c r="H172" s="243"/>
      <c r="I172" s="347">
        <f t="shared" si="205"/>
        <v>0</v>
      </c>
      <c r="J172" s="243"/>
      <c r="K172" s="35"/>
      <c r="L172" s="193">
        <f t="shared" si="206"/>
        <v>0</v>
      </c>
      <c r="M172" s="310"/>
      <c r="N172" s="35"/>
      <c r="O172" s="347">
        <f t="shared" si="207"/>
        <v>0</v>
      </c>
      <c r="P172" s="36"/>
    </row>
    <row r="173" spans="1:16" hidden="1" x14ac:dyDescent="0.25">
      <c r="A173" s="101">
        <v>3000</v>
      </c>
      <c r="B173" s="101" t="s">
        <v>154</v>
      </c>
      <c r="C173" s="102">
        <f t="shared" si="185"/>
        <v>0</v>
      </c>
      <c r="D173" s="222">
        <f>SUM(D174,D184)</f>
        <v>0</v>
      </c>
      <c r="E173" s="103">
        <f t="shared" ref="E173:F173" si="208">SUM(E174,E184)</f>
        <v>0</v>
      </c>
      <c r="F173" s="279">
        <f t="shared" si="208"/>
        <v>0</v>
      </c>
      <c r="G173" s="222">
        <f>SUM(G174,G184)</f>
        <v>0</v>
      </c>
      <c r="H173" s="255">
        <f t="shared" ref="H173:I173" si="209">SUM(H174,H184)</f>
        <v>0</v>
      </c>
      <c r="I173" s="104">
        <f t="shared" si="209"/>
        <v>0</v>
      </c>
      <c r="J173" s="255">
        <f>SUM(J174,J184)</f>
        <v>0</v>
      </c>
      <c r="K173" s="103">
        <f t="shared" ref="K173:L173" si="210">SUM(K174,K184)</f>
        <v>0</v>
      </c>
      <c r="L173" s="137">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50">
        <f t="shared" ref="E174:O174" si="212">SUM(E175,E179)</f>
        <v>0</v>
      </c>
      <c r="F174" s="280">
        <f t="shared" si="212"/>
        <v>0</v>
      </c>
      <c r="G174" s="223">
        <f t="shared" si="212"/>
        <v>0</v>
      </c>
      <c r="H174" s="106">
        <f t="shared" si="212"/>
        <v>0</v>
      </c>
      <c r="I174" s="117">
        <f t="shared" si="212"/>
        <v>0</v>
      </c>
      <c r="J174" s="106">
        <f t="shared" si="212"/>
        <v>0</v>
      </c>
      <c r="K174" s="50">
        <f t="shared" si="212"/>
        <v>0</v>
      </c>
      <c r="L174" s="125">
        <f t="shared" si="212"/>
        <v>0</v>
      </c>
      <c r="M174" s="129">
        <f t="shared" si="212"/>
        <v>0</v>
      </c>
      <c r="N174" s="130">
        <f t="shared" si="212"/>
        <v>0</v>
      </c>
      <c r="O174" s="289">
        <f t="shared" si="212"/>
        <v>0</v>
      </c>
      <c r="P174" s="344"/>
    </row>
    <row r="175" spans="1:16" ht="36" hidden="1" x14ac:dyDescent="0.25">
      <c r="A175" s="743">
        <v>3260</v>
      </c>
      <c r="B175" s="52" t="s">
        <v>156</v>
      </c>
      <c r="C175" s="53">
        <f t="shared" si="185"/>
        <v>0</v>
      </c>
      <c r="D175" s="228">
        <f>SUM(D176:D178)</f>
        <v>0</v>
      </c>
      <c r="E175" s="118">
        <f t="shared" ref="E175:F175" si="213">SUM(E176:E178)</f>
        <v>0</v>
      </c>
      <c r="F175" s="282">
        <f t="shared" si="213"/>
        <v>0</v>
      </c>
      <c r="G175" s="228">
        <f>SUM(G176:G178)</f>
        <v>0</v>
      </c>
      <c r="H175" s="259">
        <f t="shared" ref="H175:I175" si="214">SUM(H176:H178)</f>
        <v>0</v>
      </c>
      <c r="I175" s="119">
        <f t="shared" si="214"/>
        <v>0</v>
      </c>
      <c r="J175" s="259">
        <f>SUM(J176:J178)</f>
        <v>0</v>
      </c>
      <c r="K175" s="118">
        <f t="shared" ref="K175:L175" si="215">SUM(K176:K178)</f>
        <v>0</v>
      </c>
      <c r="L175" s="13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60"/>
      <c r="F176" s="146">
        <f t="shared" ref="F176:F178" si="217">D176+E176</f>
        <v>0</v>
      </c>
      <c r="G176" s="225"/>
      <c r="H176" s="257"/>
      <c r="I176" s="114">
        <f t="shared" ref="I176:I178" si="218">G176+H176</f>
        <v>0</v>
      </c>
      <c r="J176" s="257"/>
      <c r="K176" s="60"/>
      <c r="L176" s="135">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60"/>
      <c r="F177" s="146">
        <f t="shared" si="217"/>
        <v>0</v>
      </c>
      <c r="G177" s="225"/>
      <c r="H177" s="257"/>
      <c r="I177" s="114">
        <f t="shared" si="218"/>
        <v>0</v>
      </c>
      <c r="J177" s="257"/>
      <c r="K177" s="60"/>
      <c r="L177" s="135">
        <f t="shared" si="219"/>
        <v>0</v>
      </c>
      <c r="M177" s="320"/>
      <c r="N177" s="60"/>
      <c r="O177" s="114">
        <f t="shared" si="220"/>
        <v>0</v>
      </c>
      <c r="P177" s="111"/>
    </row>
    <row r="178" spans="1:16" ht="24" hidden="1" x14ac:dyDescent="0.25">
      <c r="A178" s="38">
        <v>3263</v>
      </c>
      <c r="B178" s="57" t="s">
        <v>159</v>
      </c>
      <c r="C178" s="58">
        <f t="shared" si="185"/>
        <v>0</v>
      </c>
      <c r="D178" s="225"/>
      <c r="E178" s="60"/>
      <c r="F178" s="146">
        <f t="shared" si="217"/>
        <v>0</v>
      </c>
      <c r="G178" s="225"/>
      <c r="H178" s="257"/>
      <c r="I178" s="114">
        <f t="shared" si="218"/>
        <v>0</v>
      </c>
      <c r="J178" s="257"/>
      <c r="K178" s="60"/>
      <c r="L178" s="135">
        <f t="shared" si="219"/>
        <v>0</v>
      </c>
      <c r="M178" s="320"/>
      <c r="N178" s="60"/>
      <c r="O178" s="114">
        <f t="shared" si="220"/>
        <v>0</v>
      </c>
      <c r="P178" s="111"/>
    </row>
    <row r="179" spans="1:16" ht="84" hidden="1" x14ac:dyDescent="0.25">
      <c r="A179" s="743">
        <v>3290</v>
      </c>
      <c r="B179" s="52" t="s">
        <v>286</v>
      </c>
      <c r="C179" s="126">
        <f t="shared" si="185"/>
        <v>0</v>
      </c>
      <c r="D179" s="228">
        <f>SUM(D180:D183)</f>
        <v>0</v>
      </c>
      <c r="E179" s="118">
        <f t="shared" ref="E179:O179" si="221">SUM(E180:E183)</f>
        <v>0</v>
      </c>
      <c r="F179" s="282">
        <f t="shared" si="221"/>
        <v>0</v>
      </c>
      <c r="G179" s="228">
        <f t="shared" si="221"/>
        <v>0</v>
      </c>
      <c r="H179" s="259">
        <f t="shared" si="221"/>
        <v>0</v>
      </c>
      <c r="I179" s="119">
        <f t="shared" si="221"/>
        <v>0</v>
      </c>
      <c r="J179" s="259">
        <f t="shared" si="221"/>
        <v>0</v>
      </c>
      <c r="K179" s="118">
        <f t="shared" si="221"/>
        <v>0</v>
      </c>
      <c r="L179" s="13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c r="E180" s="60"/>
      <c r="F180" s="146">
        <f t="shared" ref="F180:F183" si="222">D180+E180</f>
        <v>0</v>
      </c>
      <c r="G180" s="225"/>
      <c r="H180" s="257"/>
      <c r="I180" s="114">
        <f t="shared" ref="I180:I183" si="223">G180+H180</f>
        <v>0</v>
      </c>
      <c r="J180" s="257"/>
      <c r="K180" s="60"/>
      <c r="L180" s="135">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60"/>
      <c r="F181" s="146">
        <f t="shared" si="222"/>
        <v>0</v>
      </c>
      <c r="G181" s="225"/>
      <c r="H181" s="257"/>
      <c r="I181" s="114">
        <f t="shared" si="223"/>
        <v>0</v>
      </c>
      <c r="J181" s="257"/>
      <c r="K181" s="60"/>
      <c r="L181" s="135">
        <f t="shared" si="224"/>
        <v>0</v>
      </c>
      <c r="M181" s="320"/>
      <c r="N181" s="60"/>
      <c r="O181" s="114">
        <f t="shared" si="225"/>
        <v>0</v>
      </c>
      <c r="P181" s="111"/>
    </row>
    <row r="182" spans="1:16" ht="72" hidden="1" x14ac:dyDescent="0.25">
      <c r="A182" s="38">
        <v>3293</v>
      </c>
      <c r="B182" s="57" t="s">
        <v>162</v>
      </c>
      <c r="C182" s="58">
        <f t="shared" si="185"/>
        <v>0</v>
      </c>
      <c r="D182" s="225"/>
      <c r="E182" s="60"/>
      <c r="F182" s="146">
        <f t="shared" si="222"/>
        <v>0</v>
      </c>
      <c r="G182" s="225"/>
      <c r="H182" s="257"/>
      <c r="I182" s="114">
        <f t="shared" si="223"/>
        <v>0</v>
      </c>
      <c r="J182" s="257"/>
      <c r="K182" s="60"/>
      <c r="L182" s="135">
        <f t="shared" si="224"/>
        <v>0</v>
      </c>
      <c r="M182" s="320"/>
      <c r="N182" s="60"/>
      <c r="O182" s="114">
        <f t="shared" si="225"/>
        <v>0</v>
      </c>
      <c r="P182" s="111"/>
    </row>
    <row r="183" spans="1:16" ht="60" hidden="1" x14ac:dyDescent="0.25">
      <c r="A183" s="127">
        <v>3294</v>
      </c>
      <c r="B183" s="57" t="s">
        <v>163</v>
      </c>
      <c r="C183" s="126">
        <f t="shared" si="185"/>
        <v>0</v>
      </c>
      <c r="D183" s="230"/>
      <c r="E183" s="128"/>
      <c r="F183" s="141">
        <f t="shared" si="222"/>
        <v>0</v>
      </c>
      <c r="G183" s="230"/>
      <c r="H183" s="261"/>
      <c r="I183" s="305">
        <f t="shared" si="223"/>
        <v>0</v>
      </c>
      <c r="J183" s="261"/>
      <c r="K183" s="128"/>
      <c r="L183" s="140">
        <f t="shared" si="224"/>
        <v>0</v>
      </c>
      <c r="M183" s="323"/>
      <c r="N183" s="128"/>
      <c r="O183" s="305">
        <f t="shared" si="225"/>
        <v>0</v>
      </c>
      <c r="P183" s="385"/>
    </row>
    <row r="184" spans="1:16" ht="48" hidden="1" x14ac:dyDescent="0.25">
      <c r="A184" s="69">
        <v>3300</v>
      </c>
      <c r="B184" s="124" t="s">
        <v>164</v>
      </c>
      <c r="C184" s="129">
        <f t="shared" si="185"/>
        <v>0</v>
      </c>
      <c r="D184" s="231">
        <f>SUM(D185:D186)</f>
        <v>0</v>
      </c>
      <c r="E184" s="130">
        <f t="shared" ref="E184:O184" si="226">SUM(E185:E186)</f>
        <v>0</v>
      </c>
      <c r="F184" s="283">
        <f t="shared" si="226"/>
        <v>0</v>
      </c>
      <c r="G184" s="231">
        <f t="shared" si="226"/>
        <v>0</v>
      </c>
      <c r="H184" s="262">
        <f t="shared" si="226"/>
        <v>0</v>
      </c>
      <c r="I184" s="289">
        <f t="shared" si="226"/>
        <v>0</v>
      </c>
      <c r="J184" s="262">
        <f t="shared" si="226"/>
        <v>0</v>
      </c>
      <c r="K184" s="130">
        <f t="shared" si="226"/>
        <v>0</v>
      </c>
      <c r="L184" s="138">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115"/>
      <c r="F185" s="281">
        <f t="shared" ref="F185:F186" si="227">D185+E185</f>
        <v>0</v>
      </c>
      <c r="G185" s="227"/>
      <c r="H185" s="258"/>
      <c r="I185" s="109">
        <f t="shared" ref="I185:I186" si="228">G185+H185</f>
        <v>0</v>
      </c>
      <c r="J185" s="258"/>
      <c r="K185" s="115"/>
      <c r="L185" s="136">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55"/>
      <c r="F186" s="282">
        <f t="shared" si="227"/>
        <v>0</v>
      </c>
      <c r="G186" s="224"/>
      <c r="H186" s="256"/>
      <c r="I186" s="119">
        <f t="shared" si="228"/>
        <v>0</v>
      </c>
      <c r="J186" s="256"/>
      <c r="K186" s="55"/>
      <c r="L186" s="139">
        <f t="shared" si="229"/>
        <v>0</v>
      </c>
      <c r="M186" s="319"/>
      <c r="N186" s="55"/>
      <c r="O186" s="119">
        <f t="shared" si="230"/>
        <v>0</v>
      </c>
      <c r="P186" s="110"/>
    </row>
    <row r="187" spans="1:16" hidden="1" x14ac:dyDescent="0.25">
      <c r="A187" s="132">
        <v>4000</v>
      </c>
      <c r="B187" s="101" t="s">
        <v>167</v>
      </c>
      <c r="C187" s="102">
        <f t="shared" si="185"/>
        <v>0</v>
      </c>
      <c r="D187" s="222">
        <f>SUM(D188,D191)</f>
        <v>0</v>
      </c>
      <c r="E187" s="103">
        <f t="shared" ref="E187:F187" si="231">SUM(E188,E191)</f>
        <v>0</v>
      </c>
      <c r="F187" s="279">
        <f t="shared" si="231"/>
        <v>0</v>
      </c>
      <c r="G187" s="222">
        <f>SUM(G188,G191)</f>
        <v>0</v>
      </c>
      <c r="H187" s="255">
        <f t="shared" ref="H187:I187" si="232">SUM(H188,H191)</f>
        <v>0</v>
      </c>
      <c r="I187" s="104">
        <f t="shared" si="232"/>
        <v>0</v>
      </c>
      <c r="J187" s="255">
        <f>SUM(J188,J191)</f>
        <v>0</v>
      </c>
      <c r="K187" s="103">
        <f t="shared" ref="K187:L187" si="233">SUM(K188,K191)</f>
        <v>0</v>
      </c>
      <c r="L187" s="137">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50">
        <f t="shared" ref="E188:F188" si="235">SUM(E189,E190)</f>
        <v>0</v>
      </c>
      <c r="F188" s="280">
        <f t="shared" si="235"/>
        <v>0</v>
      </c>
      <c r="G188" s="223">
        <f>SUM(G189,G190)</f>
        <v>0</v>
      </c>
      <c r="H188" s="106">
        <f t="shared" ref="H188:I188" si="236">SUM(H189,H190)</f>
        <v>0</v>
      </c>
      <c r="I188" s="117">
        <f t="shared" si="236"/>
        <v>0</v>
      </c>
      <c r="J188" s="106">
        <f>SUM(J189,J190)</f>
        <v>0</v>
      </c>
      <c r="K188" s="50">
        <f t="shared" ref="K188:L188" si="237">SUM(K189,K190)</f>
        <v>0</v>
      </c>
      <c r="L188" s="125">
        <f t="shared" si="237"/>
        <v>0</v>
      </c>
      <c r="M188" s="46">
        <f>SUM(M189,M190)</f>
        <v>0</v>
      </c>
      <c r="N188" s="50">
        <f t="shared" ref="N188:O188" si="238">SUM(N189,N190)</f>
        <v>0</v>
      </c>
      <c r="O188" s="117">
        <f t="shared" si="238"/>
        <v>0</v>
      </c>
      <c r="P188" s="122"/>
    </row>
    <row r="189" spans="1:16" ht="36" hidden="1" x14ac:dyDescent="0.25">
      <c r="A189" s="743">
        <v>4240</v>
      </c>
      <c r="B189" s="52" t="s">
        <v>169</v>
      </c>
      <c r="C189" s="53">
        <f t="shared" si="185"/>
        <v>0</v>
      </c>
      <c r="D189" s="224"/>
      <c r="E189" s="55"/>
      <c r="F189" s="282">
        <f t="shared" ref="F189:F190" si="239">D189+E189</f>
        <v>0</v>
      </c>
      <c r="G189" s="224"/>
      <c r="H189" s="256"/>
      <c r="I189" s="119">
        <f t="shared" ref="I189:I190" si="240">G189+H189</f>
        <v>0</v>
      </c>
      <c r="J189" s="256"/>
      <c r="K189" s="55"/>
      <c r="L189" s="13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60"/>
      <c r="F190" s="146">
        <f t="shared" si="239"/>
        <v>0</v>
      </c>
      <c r="G190" s="225"/>
      <c r="H190" s="257"/>
      <c r="I190" s="114">
        <f t="shared" si="240"/>
        <v>0</v>
      </c>
      <c r="J190" s="257"/>
      <c r="K190" s="60"/>
      <c r="L190" s="135">
        <f t="shared" si="241"/>
        <v>0</v>
      </c>
      <c r="M190" s="320"/>
      <c r="N190" s="60"/>
      <c r="O190" s="114">
        <f t="shared" si="242"/>
        <v>0</v>
      </c>
      <c r="P190" s="111"/>
    </row>
    <row r="191" spans="1:16" hidden="1" x14ac:dyDescent="0.25">
      <c r="A191" s="45">
        <v>4300</v>
      </c>
      <c r="B191" s="105" t="s">
        <v>171</v>
      </c>
      <c r="C191" s="46">
        <f t="shared" si="185"/>
        <v>0</v>
      </c>
      <c r="D191" s="223">
        <f>SUM(D192)</f>
        <v>0</v>
      </c>
      <c r="E191" s="50">
        <f t="shared" ref="E191:F191" si="243">SUM(E192)</f>
        <v>0</v>
      </c>
      <c r="F191" s="280">
        <f t="shared" si="243"/>
        <v>0</v>
      </c>
      <c r="G191" s="223">
        <f>SUM(G192)</f>
        <v>0</v>
      </c>
      <c r="H191" s="106">
        <f t="shared" ref="H191:I191" si="244">SUM(H192)</f>
        <v>0</v>
      </c>
      <c r="I191" s="117">
        <f t="shared" si="244"/>
        <v>0</v>
      </c>
      <c r="J191" s="106">
        <f>SUM(J192)</f>
        <v>0</v>
      </c>
      <c r="K191" s="50">
        <f t="shared" ref="K191:L191" si="245">SUM(K192)</f>
        <v>0</v>
      </c>
      <c r="L191" s="125">
        <f t="shared" si="245"/>
        <v>0</v>
      </c>
      <c r="M191" s="46">
        <f>SUM(M192)</f>
        <v>0</v>
      </c>
      <c r="N191" s="50">
        <f t="shared" ref="N191:O191" si="246">SUM(N192)</f>
        <v>0</v>
      </c>
      <c r="O191" s="117">
        <f t="shared" si="246"/>
        <v>0</v>
      </c>
      <c r="P191" s="122"/>
    </row>
    <row r="192" spans="1:16" ht="24" hidden="1" x14ac:dyDescent="0.25">
      <c r="A192" s="743">
        <v>4310</v>
      </c>
      <c r="B192" s="52" t="s">
        <v>172</v>
      </c>
      <c r="C192" s="53">
        <f t="shared" si="185"/>
        <v>0</v>
      </c>
      <c r="D192" s="228">
        <f>SUM(D193:D193)</f>
        <v>0</v>
      </c>
      <c r="E192" s="118">
        <f t="shared" ref="E192:F192" si="247">SUM(E193:E193)</f>
        <v>0</v>
      </c>
      <c r="F192" s="282">
        <f t="shared" si="247"/>
        <v>0</v>
      </c>
      <c r="G192" s="228">
        <f>SUM(G193:G193)</f>
        <v>0</v>
      </c>
      <c r="H192" s="259">
        <f t="shared" ref="H192:I192" si="248">SUM(H193:H193)</f>
        <v>0</v>
      </c>
      <c r="I192" s="119">
        <f t="shared" si="248"/>
        <v>0</v>
      </c>
      <c r="J192" s="259">
        <f>SUM(J193:J193)</f>
        <v>0</v>
      </c>
      <c r="K192" s="118">
        <f t="shared" ref="K192:L192" si="249">SUM(K193:K193)</f>
        <v>0</v>
      </c>
      <c r="L192" s="13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60"/>
      <c r="F193" s="146">
        <f>D193+E193</f>
        <v>0</v>
      </c>
      <c r="G193" s="225"/>
      <c r="H193" s="257"/>
      <c r="I193" s="114">
        <f>G193+H193</f>
        <v>0</v>
      </c>
      <c r="J193" s="257"/>
      <c r="K193" s="60"/>
      <c r="L193" s="135">
        <f>J193+K193</f>
        <v>0</v>
      </c>
      <c r="M193" s="320"/>
      <c r="N193" s="60"/>
      <c r="O193" s="114">
        <f>M193+N193</f>
        <v>0</v>
      </c>
      <c r="P193" s="111"/>
    </row>
    <row r="194" spans="1:16" s="21" customFormat="1" ht="24" x14ac:dyDescent="0.25">
      <c r="A194" s="134"/>
      <c r="B194" s="17" t="s">
        <v>174</v>
      </c>
      <c r="C194" s="98">
        <f t="shared" si="185"/>
        <v>36655</v>
      </c>
      <c r="D194" s="221">
        <f>SUM(D195,D230,D269)</f>
        <v>33655</v>
      </c>
      <c r="E194" s="437">
        <f t="shared" ref="E194:F194" si="251">SUM(E195,E230,E269)</f>
        <v>0</v>
      </c>
      <c r="F194" s="438">
        <f t="shared" si="251"/>
        <v>33655</v>
      </c>
      <c r="G194" s="221">
        <f>SUM(G195,G230,G269)</f>
        <v>0</v>
      </c>
      <c r="H194" s="200">
        <f t="shared" ref="H194:I194" si="252">SUM(H195,H230,H269)</f>
        <v>0</v>
      </c>
      <c r="I194" s="438">
        <f t="shared" si="252"/>
        <v>0</v>
      </c>
      <c r="J194" s="254">
        <f>SUM(J195,J230,J269)</f>
        <v>3000</v>
      </c>
      <c r="K194" s="437">
        <f t="shared" ref="K194:L194" si="253">SUM(K195,K230,K269)</f>
        <v>0</v>
      </c>
      <c r="L194" s="438">
        <f t="shared" si="253"/>
        <v>3000</v>
      </c>
      <c r="M194" s="324">
        <f>SUM(M195,M230,M269)</f>
        <v>0</v>
      </c>
      <c r="N194" s="301">
        <f t="shared" ref="N194:O194" si="254">SUM(N195,N230,N269)</f>
        <v>0</v>
      </c>
      <c r="O194" s="306">
        <f t="shared" si="254"/>
        <v>0</v>
      </c>
      <c r="P194" s="386"/>
    </row>
    <row r="195" spans="1:16" x14ac:dyDescent="0.25">
      <c r="A195" s="101">
        <v>5000</v>
      </c>
      <c r="B195" s="101" t="s">
        <v>175</v>
      </c>
      <c r="C195" s="102">
        <f t="shared" si="185"/>
        <v>36655</v>
      </c>
      <c r="D195" s="222">
        <f>D196+D204</f>
        <v>33655</v>
      </c>
      <c r="E195" s="439">
        <f t="shared" ref="E195:F195" si="255">E196+E204</f>
        <v>0</v>
      </c>
      <c r="F195" s="440">
        <f t="shared" si="255"/>
        <v>33655</v>
      </c>
      <c r="G195" s="222">
        <f>G196+G204</f>
        <v>0</v>
      </c>
      <c r="H195" s="137">
        <f t="shared" ref="H195:I195" si="256">H196+H204</f>
        <v>0</v>
      </c>
      <c r="I195" s="440">
        <f t="shared" si="256"/>
        <v>0</v>
      </c>
      <c r="J195" s="255">
        <f>J196+J204</f>
        <v>3000</v>
      </c>
      <c r="K195" s="439">
        <f t="shared" ref="K195:L195" si="257">K196+K204</f>
        <v>0</v>
      </c>
      <c r="L195" s="440">
        <f t="shared" si="257"/>
        <v>3000</v>
      </c>
      <c r="M195" s="102">
        <f>M196+M204</f>
        <v>0</v>
      </c>
      <c r="N195" s="103">
        <f t="shared" ref="N195:O195" si="258">N196+N204</f>
        <v>0</v>
      </c>
      <c r="O195" s="104">
        <f t="shared" si="258"/>
        <v>0</v>
      </c>
      <c r="P195" s="343"/>
    </row>
    <row r="196" spans="1:16" x14ac:dyDescent="0.25">
      <c r="A196" s="45">
        <v>5100</v>
      </c>
      <c r="B196" s="105" t="s">
        <v>176</v>
      </c>
      <c r="C196" s="46">
        <f t="shared" si="185"/>
        <v>1300</v>
      </c>
      <c r="D196" s="223">
        <f>D197+D198+D201+D202+D203</f>
        <v>1300</v>
      </c>
      <c r="E196" s="441">
        <f t="shared" ref="E196:F196" si="259">E197+E198+E201+E202+E203</f>
        <v>0</v>
      </c>
      <c r="F196" s="408">
        <f t="shared" si="259"/>
        <v>1300</v>
      </c>
      <c r="G196" s="223">
        <f>G197+G198+G201+G202+G203</f>
        <v>0</v>
      </c>
      <c r="H196" s="125">
        <f t="shared" ref="H196:I196" si="260">H197+H198+H201+H202+H203</f>
        <v>0</v>
      </c>
      <c r="I196" s="408">
        <f t="shared" si="260"/>
        <v>0</v>
      </c>
      <c r="J196" s="106">
        <f>J197+J198+J201+J202+J203</f>
        <v>0</v>
      </c>
      <c r="K196" s="441">
        <f t="shared" ref="K196:L196" si="261">K197+K198+K201+K202+K203</f>
        <v>0</v>
      </c>
      <c r="L196" s="408">
        <f t="shared" si="261"/>
        <v>0</v>
      </c>
      <c r="M196" s="46">
        <f>M197+M198+M201+M202+M203</f>
        <v>0</v>
      </c>
      <c r="N196" s="50">
        <f t="shared" ref="N196:O196" si="262">N197+N198+N201+N202+N203</f>
        <v>0</v>
      </c>
      <c r="O196" s="117">
        <f t="shared" si="262"/>
        <v>0</v>
      </c>
      <c r="P196" s="122"/>
    </row>
    <row r="197" spans="1:16" hidden="1" x14ac:dyDescent="0.25">
      <c r="A197" s="743">
        <v>5110</v>
      </c>
      <c r="B197" s="52" t="s">
        <v>177</v>
      </c>
      <c r="C197" s="53">
        <f t="shared" si="185"/>
        <v>0</v>
      </c>
      <c r="D197" s="224"/>
      <c r="E197" s="55"/>
      <c r="F197" s="282">
        <f>D197+E197</f>
        <v>0</v>
      </c>
      <c r="G197" s="224"/>
      <c r="H197" s="256"/>
      <c r="I197" s="119">
        <f>G197+H197</f>
        <v>0</v>
      </c>
      <c r="J197" s="256"/>
      <c r="K197" s="55"/>
      <c r="L197" s="139">
        <f>J197+K197</f>
        <v>0</v>
      </c>
      <c r="M197" s="319"/>
      <c r="N197" s="55"/>
      <c r="O197" s="119">
        <f>M197+N197</f>
        <v>0</v>
      </c>
      <c r="P197" s="110"/>
    </row>
    <row r="198" spans="1:16" ht="24" x14ac:dyDescent="0.25">
      <c r="A198" s="112">
        <v>5120</v>
      </c>
      <c r="B198" s="57" t="s">
        <v>178</v>
      </c>
      <c r="C198" s="58">
        <f t="shared" si="185"/>
        <v>1300</v>
      </c>
      <c r="D198" s="226">
        <f>D199+D200</f>
        <v>1300</v>
      </c>
      <c r="E198" s="447">
        <f t="shared" ref="E198:F198" si="263">E199+E200</f>
        <v>0</v>
      </c>
      <c r="F198" s="404">
        <f t="shared" si="263"/>
        <v>1300</v>
      </c>
      <c r="G198" s="226">
        <f>G199+G200</f>
        <v>0</v>
      </c>
      <c r="H198" s="135">
        <f t="shared" ref="H198:I198" si="264">H199+H200</f>
        <v>0</v>
      </c>
      <c r="I198" s="404">
        <f t="shared" si="264"/>
        <v>0</v>
      </c>
      <c r="J198" s="120">
        <f>J199+J200</f>
        <v>0</v>
      </c>
      <c r="K198" s="447">
        <f t="shared" ref="K198:L198" si="265">K199+K200</f>
        <v>0</v>
      </c>
      <c r="L198" s="404">
        <f t="shared" si="265"/>
        <v>0</v>
      </c>
      <c r="M198" s="58">
        <f>M199+M200</f>
        <v>0</v>
      </c>
      <c r="N198" s="113">
        <f t="shared" ref="N198:O198" si="266">N199+N200</f>
        <v>0</v>
      </c>
      <c r="O198" s="114">
        <f t="shared" si="266"/>
        <v>0</v>
      </c>
      <c r="P198" s="111"/>
    </row>
    <row r="199" spans="1:16" x14ac:dyDescent="0.25">
      <c r="A199" s="38">
        <v>5121</v>
      </c>
      <c r="B199" s="57" t="s">
        <v>179</v>
      </c>
      <c r="C199" s="58">
        <f t="shared" si="185"/>
        <v>1300</v>
      </c>
      <c r="D199" s="225">
        <v>1300</v>
      </c>
      <c r="E199" s="446"/>
      <c r="F199" s="404">
        <f t="shared" ref="F199:F203" si="267">D199+E199</f>
        <v>1300</v>
      </c>
      <c r="G199" s="225"/>
      <c r="H199" s="511"/>
      <c r="I199" s="404">
        <f t="shared" ref="I199:I203" si="268">G199+H199</f>
        <v>0</v>
      </c>
      <c r="J199" s="257"/>
      <c r="K199" s="446"/>
      <c r="L199" s="40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60"/>
      <c r="F200" s="146">
        <f t="shared" si="267"/>
        <v>0</v>
      </c>
      <c r="G200" s="225"/>
      <c r="H200" s="257"/>
      <c r="I200" s="114">
        <f t="shared" si="268"/>
        <v>0</v>
      </c>
      <c r="J200" s="257"/>
      <c r="K200" s="60"/>
      <c r="L200" s="135">
        <f t="shared" si="269"/>
        <v>0</v>
      </c>
      <c r="M200" s="320"/>
      <c r="N200" s="60"/>
      <c r="O200" s="114">
        <f t="shared" si="270"/>
        <v>0</v>
      </c>
      <c r="P200" s="111"/>
    </row>
    <row r="201" spans="1:16" hidden="1" x14ac:dyDescent="0.25">
      <c r="A201" s="112">
        <v>5130</v>
      </c>
      <c r="B201" s="57" t="s">
        <v>181</v>
      </c>
      <c r="C201" s="58">
        <f t="shared" si="185"/>
        <v>0</v>
      </c>
      <c r="D201" s="225"/>
      <c r="E201" s="60"/>
      <c r="F201" s="146">
        <f t="shared" si="267"/>
        <v>0</v>
      </c>
      <c r="G201" s="225"/>
      <c r="H201" s="257"/>
      <c r="I201" s="114">
        <f t="shared" si="268"/>
        <v>0</v>
      </c>
      <c r="J201" s="257"/>
      <c r="K201" s="60"/>
      <c r="L201" s="135">
        <f t="shared" si="269"/>
        <v>0</v>
      </c>
      <c r="M201" s="320"/>
      <c r="N201" s="60"/>
      <c r="O201" s="114">
        <f t="shared" si="270"/>
        <v>0</v>
      </c>
      <c r="P201" s="111"/>
    </row>
    <row r="202" spans="1:16" hidden="1" x14ac:dyDescent="0.25">
      <c r="A202" s="112">
        <v>5140</v>
      </c>
      <c r="B202" s="57" t="s">
        <v>182</v>
      </c>
      <c r="C202" s="58">
        <f t="shared" si="185"/>
        <v>0</v>
      </c>
      <c r="D202" s="225"/>
      <c r="E202" s="60"/>
      <c r="F202" s="146">
        <f t="shared" si="267"/>
        <v>0</v>
      </c>
      <c r="G202" s="225"/>
      <c r="H202" s="257"/>
      <c r="I202" s="114">
        <f t="shared" si="268"/>
        <v>0</v>
      </c>
      <c r="J202" s="257"/>
      <c r="K202" s="60"/>
      <c r="L202" s="135">
        <f t="shared" si="269"/>
        <v>0</v>
      </c>
      <c r="M202" s="320"/>
      <c r="N202" s="60"/>
      <c r="O202" s="114">
        <f t="shared" si="270"/>
        <v>0</v>
      </c>
      <c r="P202" s="111"/>
    </row>
    <row r="203" spans="1:16" ht="24" hidden="1" x14ac:dyDescent="0.25">
      <c r="A203" s="112">
        <v>5170</v>
      </c>
      <c r="B203" s="57" t="s">
        <v>183</v>
      </c>
      <c r="C203" s="58">
        <f t="shared" si="185"/>
        <v>0</v>
      </c>
      <c r="D203" s="225"/>
      <c r="E203" s="60"/>
      <c r="F203" s="146">
        <f t="shared" si="267"/>
        <v>0</v>
      </c>
      <c r="G203" s="225"/>
      <c r="H203" s="257"/>
      <c r="I203" s="114">
        <f t="shared" si="268"/>
        <v>0</v>
      </c>
      <c r="J203" s="257"/>
      <c r="K203" s="60"/>
      <c r="L203" s="135">
        <f t="shared" si="269"/>
        <v>0</v>
      </c>
      <c r="M203" s="320"/>
      <c r="N203" s="60"/>
      <c r="O203" s="114">
        <f t="shared" si="270"/>
        <v>0</v>
      </c>
      <c r="P203" s="111"/>
    </row>
    <row r="204" spans="1:16" x14ac:dyDescent="0.25">
      <c r="A204" s="45">
        <v>5200</v>
      </c>
      <c r="B204" s="105" t="s">
        <v>184</v>
      </c>
      <c r="C204" s="46">
        <f t="shared" si="185"/>
        <v>35355</v>
      </c>
      <c r="D204" s="223">
        <f>D205+D215+D216+D225+D226+D227+D229</f>
        <v>32355</v>
      </c>
      <c r="E204" s="441">
        <f t="shared" ref="E204:F204" si="271">E205+E215+E216+E225+E226+E227+E229</f>
        <v>0</v>
      </c>
      <c r="F204" s="408">
        <f t="shared" si="271"/>
        <v>32355</v>
      </c>
      <c r="G204" s="223">
        <f>G205+G215+G216+G225+G226+G227+G229</f>
        <v>0</v>
      </c>
      <c r="H204" s="125">
        <f t="shared" ref="H204:I204" si="272">H205+H215+H216+H225+H226+H227+H229</f>
        <v>0</v>
      </c>
      <c r="I204" s="408">
        <f t="shared" si="272"/>
        <v>0</v>
      </c>
      <c r="J204" s="106">
        <f>J205+J215+J216+J225+J226+J227+J229</f>
        <v>3000</v>
      </c>
      <c r="K204" s="441">
        <f t="shared" ref="K204:L204" si="273">K205+K215+K216+K225+K226+K227+K229</f>
        <v>0</v>
      </c>
      <c r="L204" s="408">
        <f t="shared" si="273"/>
        <v>3000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108">
        <f t="shared" ref="E205:F205" si="275">SUM(E206:E214)</f>
        <v>0</v>
      </c>
      <c r="F205" s="281">
        <f t="shared" si="275"/>
        <v>0</v>
      </c>
      <c r="G205" s="131">
        <f>SUM(G206:G214)</f>
        <v>0</v>
      </c>
      <c r="H205" s="201">
        <f t="shared" ref="H205:I205" si="276">SUM(H206:H214)</f>
        <v>0</v>
      </c>
      <c r="I205" s="109">
        <f t="shared" si="276"/>
        <v>0</v>
      </c>
      <c r="J205" s="201">
        <f>SUM(J206:J214)</f>
        <v>0</v>
      </c>
      <c r="K205" s="108">
        <f t="shared" ref="K205:L205" si="277">SUM(K206:K214)</f>
        <v>0</v>
      </c>
      <c r="L205" s="136">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55"/>
      <c r="F206" s="282">
        <f t="shared" ref="F206:F215" si="279">D206+E206</f>
        <v>0</v>
      </c>
      <c r="G206" s="224"/>
      <c r="H206" s="256"/>
      <c r="I206" s="119">
        <f t="shared" ref="I206:I215" si="280">G206+H206</f>
        <v>0</v>
      </c>
      <c r="J206" s="256"/>
      <c r="K206" s="55"/>
      <c r="L206" s="13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60"/>
      <c r="F207" s="146">
        <f t="shared" si="279"/>
        <v>0</v>
      </c>
      <c r="G207" s="225"/>
      <c r="H207" s="257"/>
      <c r="I207" s="114">
        <f t="shared" si="280"/>
        <v>0</v>
      </c>
      <c r="J207" s="257"/>
      <c r="K207" s="60"/>
      <c r="L207" s="135">
        <f t="shared" si="281"/>
        <v>0</v>
      </c>
      <c r="M207" s="320"/>
      <c r="N207" s="60"/>
      <c r="O207" s="114">
        <f t="shared" si="282"/>
        <v>0</v>
      </c>
      <c r="P207" s="111"/>
    </row>
    <row r="208" spans="1:16" hidden="1" x14ac:dyDescent="0.25">
      <c r="A208" s="38">
        <v>5213</v>
      </c>
      <c r="B208" s="57" t="s">
        <v>188</v>
      </c>
      <c r="C208" s="58">
        <f t="shared" si="185"/>
        <v>0</v>
      </c>
      <c r="D208" s="225"/>
      <c r="E208" s="60"/>
      <c r="F208" s="146">
        <f t="shared" si="279"/>
        <v>0</v>
      </c>
      <c r="G208" s="225"/>
      <c r="H208" s="257"/>
      <c r="I208" s="114">
        <f t="shared" si="280"/>
        <v>0</v>
      </c>
      <c r="J208" s="257"/>
      <c r="K208" s="60"/>
      <c r="L208" s="135">
        <f t="shared" si="281"/>
        <v>0</v>
      </c>
      <c r="M208" s="320"/>
      <c r="N208" s="60"/>
      <c r="O208" s="114">
        <f t="shared" si="282"/>
        <v>0</v>
      </c>
      <c r="P208" s="111"/>
    </row>
    <row r="209" spans="1:16" hidden="1" x14ac:dyDescent="0.25">
      <c r="A209" s="38">
        <v>5214</v>
      </c>
      <c r="B209" s="57" t="s">
        <v>189</v>
      </c>
      <c r="C209" s="58">
        <f t="shared" si="185"/>
        <v>0</v>
      </c>
      <c r="D209" s="225"/>
      <c r="E209" s="60"/>
      <c r="F209" s="146">
        <f t="shared" si="279"/>
        <v>0</v>
      </c>
      <c r="G209" s="225"/>
      <c r="H209" s="257"/>
      <c r="I209" s="114">
        <f t="shared" si="280"/>
        <v>0</v>
      </c>
      <c r="J209" s="257"/>
      <c r="K209" s="60"/>
      <c r="L209" s="135">
        <f t="shared" si="281"/>
        <v>0</v>
      </c>
      <c r="M209" s="320"/>
      <c r="N209" s="60"/>
      <c r="O209" s="114">
        <f t="shared" si="282"/>
        <v>0</v>
      </c>
      <c r="P209" s="111"/>
    </row>
    <row r="210" spans="1:16" hidden="1" x14ac:dyDescent="0.25">
      <c r="A210" s="38">
        <v>5215</v>
      </c>
      <c r="B210" s="57" t="s">
        <v>190</v>
      </c>
      <c r="C210" s="58">
        <f t="shared" si="185"/>
        <v>0</v>
      </c>
      <c r="D210" s="225"/>
      <c r="E210" s="60"/>
      <c r="F210" s="146">
        <f t="shared" si="279"/>
        <v>0</v>
      </c>
      <c r="G210" s="225"/>
      <c r="H210" s="257"/>
      <c r="I210" s="114">
        <f t="shared" si="280"/>
        <v>0</v>
      </c>
      <c r="J210" s="257"/>
      <c r="K210" s="60"/>
      <c r="L210" s="135">
        <f t="shared" si="281"/>
        <v>0</v>
      </c>
      <c r="M210" s="320"/>
      <c r="N210" s="60"/>
      <c r="O210" s="114">
        <f t="shared" si="282"/>
        <v>0</v>
      </c>
      <c r="P210" s="111"/>
    </row>
    <row r="211" spans="1:16" ht="14.25" hidden="1" customHeight="1" x14ac:dyDescent="0.25">
      <c r="A211" s="38">
        <v>5216</v>
      </c>
      <c r="B211" s="57" t="s">
        <v>191</v>
      </c>
      <c r="C211" s="58">
        <f t="shared" si="185"/>
        <v>0</v>
      </c>
      <c r="D211" s="225"/>
      <c r="E211" s="60"/>
      <c r="F211" s="146">
        <f t="shared" si="279"/>
        <v>0</v>
      </c>
      <c r="G211" s="225"/>
      <c r="H211" s="257"/>
      <c r="I211" s="114">
        <f t="shared" si="280"/>
        <v>0</v>
      </c>
      <c r="J211" s="257"/>
      <c r="K211" s="60"/>
      <c r="L211" s="135">
        <f t="shared" si="281"/>
        <v>0</v>
      </c>
      <c r="M211" s="320"/>
      <c r="N211" s="60"/>
      <c r="O211" s="114">
        <f t="shared" si="282"/>
        <v>0</v>
      </c>
      <c r="P211" s="111"/>
    </row>
    <row r="212" spans="1:16" hidden="1" x14ac:dyDescent="0.25">
      <c r="A212" s="38">
        <v>5217</v>
      </c>
      <c r="B212" s="57" t="s">
        <v>192</v>
      </c>
      <c r="C212" s="58">
        <f t="shared" si="185"/>
        <v>0</v>
      </c>
      <c r="D212" s="225"/>
      <c r="E212" s="60"/>
      <c r="F212" s="146">
        <f t="shared" si="279"/>
        <v>0</v>
      </c>
      <c r="G212" s="225"/>
      <c r="H212" s="257"/>
      <c r="I212" s="114">
        <f t="shared" si="280"/>
        <v>0</v>
      </c>
      <c r="J212" s="257"/>
      <c r="K212" s="60"/>
      <c r="L212" s="135">
        <f t="shared" si="281"/>
        <v>0</v>
      </c>
      <c r="M212" s="320"/>
      <c r="N212" s="60"/>
      <c r="O212" s="114">
        <f t="shared" si="282"/>
        <v>0</v>
      </c>
      <c r="P212" s="111"/>
    </row>
    <row r="213" spans="1:16" hidden="1" x14ac:dyDescent="0.25">
      <c r="A213" s="38">
        <v>5218</v>
      </c>
      <c r="B213" s="57" t="s">
        <v>193</v>
      </c>
      <c r="C213" s="58">
        <f t="shared" ref="C213:C276" si="283">F213+I213+L213+O213</f>
        <v>0</v>
      </c>
      <c r="D213" s="225"/>
      <c r="E213" s="60"/>
      <c r="F213" s="146">
        <f t="shared" si="279"/>
        <v>0</v>
      </c>
      <c r="G213" s="225"/>
      <c r="H213" s="257"/>
      <c r="I213" s="114">
        <f t="shared" si="280"/>
        <v>0</v>
      </c>
      <c r="J213" s="257"/>
      <c r="K213" s="60"/>
      <c r="L213" s="135">
        <f t="shared" si="281"/>
        <v>0</v>
      </c>
      <c r="M213" s="320"/>
      <c r="N213" s="60"/>
      <c r="O213" s="114">
        <f t="shared" si="282"/>
        <v>0</v>
      </c>
      <c r="P213" s="111"/>
    </row>
    <row r="214" spans="1:16" hidden="1" x14ac:dyDescent="0.25">
      <c r="A214" s="38">
        <v>5219</v>
      </c>
      <c r="B214" s="57" t="s">
        <v>194</v>
      </c>
      <c r="C214" s="58">
        <f t="shared" si="283"/>
        <v>0</v>
      </c>
      <c r="D214" s="225"/>
      <c r="E214" s="60"/>
      <c r="F214" s="146">
        <f t="shared" si="279"/>
        <v>0</v>
      </c>
      <c r="G214" s="225"/>
      <c r="H214" s="257"/>
      <c r="I214" s="114">
        <f t="shared" si="280"/>
        <v>0</v>
      </c>
      <c r="J214" s="257"/>
      <c r="K214" s="60"/>
      <c r="L214" s="135">
        <f t="shared" si="281"/>
        <v>0</v>
      </c>
      <c r="M214" s="320"/>
      <c r="N214" s="60"/>
      <c r="O214" s="114">
        <f t="shared" si="282"/>
        <v>0</v>
      </c>
      <c r="P214" s="111"/>
    </row>
    <row r="215" spans="1:16" ht="13.5" hidden="1" customHeight="1" x14ac:dyDescent="0.25">
      <c r="A215" s="112">
        <v>5220</v>
      </c>
      <c r="B215" s="57" t="s">
        <v>195</v>
      </c>
      <c r="C215" s="58">
        <f t="shared" si="283"/>
        <v>0</v>
      </c>
      <c r="D215" s="225"/>
      <c r="E215" s="60"/>
      <c r="F215" s="146">
        <f t="shared" si="279"/>
        <v>0</v>
      </c>
      <c r="G215" s="225"/>
      <c r="H215" s="257"/>
      <c r="I215" s="114">
        <f t="shared" si="280"/>
        <v>0</v>
      </c>
      <c r="J215" s="257"/>
      <c r="K215" s="60"/>
      <c r="L215" s="135">
        <f t="shared" si="281"/>
        <v>0</v>
      </c>
      <c r="M215" s="320"/>
      <c r="N215" s="60"/>
      <c r="O215" s="114">
        <f t="shared" si="282"/>
        <v>0</v>
      </c>
      <c r="P215" s="111"/>
    </row>
    <row r="216" spans="1:16" x14ac:dyDescent="0.25">
      <c r="A216" s="112">
        <v>5230</v>
      </c>
      <c r="B216" s="57" t="s">
        <v>196</v>
      </c>
      <c r="C216" s="58">
        <f t="shared" si="283"/>
        <v>35355</v>
      </c>
      <c r="D216" s="226">
        <f>SUM(D217:D224)</f>
        <v>32355</v>
      </c>
      <c r="E216" s="447">
        <f t="shared" ref="E216:F216" si="284">SUM(E217:E224)</f>
        <v>0</v>
      </c>
      <c r="F216" s="404">
        <f t="shared" si="284"/>
        <v>32355</v>
      </c>
      <c r="G216" s="226">
        <f>SUM(G217:G224)</f>
        <v>0</v>
      </c>
      <c r="H216" s="135">
        <f t="shared" ref="H216:I216" si="285">SUM(H217:H224)</f>
        <v>0</v>
      </c>
      <c r="I216" s="404">
        <f t="shared" si="285"/>
        <v>0</v>
      </c>
      <c r="J216" s="120">
        <f>SUM(J217:J224)</f>
        <v>3000</v>
      </c>
      <c r="K216" s="447">
        <f t="shared" ref="K216:L216" si="286">SUM(K217:K224)</f>
        <v>0</v>
      </c>
      <c r="L216" s="404">
        <f t="shared" si="286"/>
        <v>3000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60"/>
      <c r="F217" s="146">
        <f t="shared" ref="F217:F226" si="288">D217+E217</f>
        <v>0</v>
      </c>
      <c r="G217" s="225"/>
      <c r="H217" s="257"/>
      <c r="I217" s="114">
        <f t="shared" ref="I217:I226" si="289">G217+H217</f>
        <v>0</v>
      </c>
      <c r="J217" s="257"/>
      <c r="K217" s="60"/>
      <c r="L217" s="135">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60"/>
      <c r="F218" s="146">
        <f t="shared" si="288"/>
        <v>0</v>
      </c>
      <c r="G218" s="225"/>
      <c r="H218" s="257"/>
      <c r="I218" s="114">
        <f t="shared" si="289"/>
        <v>0</v>
      </c>
      <c r="J218" s="257"/>
      <c r="K218" s="60"/>
      <c r="L218" s="135">
        <f t="shared" si="290"/>
        <v>0</v>
      </c>
      <c r="M218" s="320"/>
      <c r="N218" s="60"/>
      <c r="O218" s="114">
        <f t="shared" si="291"/>
        <v>0</v>
      </c>
      <c r="P218" s="111"/>
    </row>
    <row r="219" spans="1:16" x14ac:dyDescent="0.25">
      <c r="A219" s="38">
        <v>5233</v>
      </c>
      <c r="B219" s="57" t="s">
        <v>199</v>
      </c>
      <c r="C219" s="58">
        <f t="shared" si="283"/>
        <v>7755</v>
      </c>
      <c r="D219" s="225">
        <v>7755</v>
      </c>
      <c r="E219" s="446"/>
      <c r="F219" s="404">
        <f t="shared" si="288"/>
        <v>7755</v>
      </c>
      <c r="G219" s="225"/>
      <c r="H219" s="511"/>
      <c r="I219" s="404">
        <f t="shared" si="289"/>
        <v>0</v>
      </c>
      <c r="J219" s="257"/>
      <c r="K219" s="446"/>
      <c r="L219" s="404">
        <f t="shared" si="290"/>
        <v>0</v>
      </c>
      <c r="M219" s="320"/>
      <c r="N219" s="60"/>
      <c r="O219" s="114">
        <f t="shared" si="291"/>
        <v>0</v>
      </c>
      <c r="P219" s="111"/>
    </row>
    <row r="220" spans="1:16" ht="24" hidden="1" x14ac:dyDescent="0.25">
      <c r="A220" s="38">
        <v>5234</v>
      </c>
      <c r="B220" s="57" t="s">
        <v>200</v>
      </c>
      <c r="C220" s="58">
        <f t="shared" si="283"/>
        <v>0</v>
      </c>
      <c r="D220" s="225"/>
      <c r="E220" s="60"/>
      <c r="F220" s="146">
        <f t="shared" si="288"/>
        <v>0</v>
      </c>
      <c r="G220" s="225"/>
      <c r="H220" s="257"/>
      <c r="I220" s="114">
        <f t="shared" si="289"/>
        <v>0</v>
      </c>
      <c r="J220" s="257"/>
      <c r="K220" s="60"/>
      <c r="L220" s="135">
        <f t="shared" si="290"/>
        <v>0</v>
      </c>
      <c r="M220" s="320"/>
      <c r="N220" s="60"/>
      <c r="O220" s="114">
        <f t="shared" si="291"/>
        <v>0</v>
      </c>
      <c r="P220" s="111"/>
    </row>
    <row r="221" spans="1:16" ht="14.25" hidden="1" customHeight="1" x14ac:dyDescent="0.25">
      <c r="A221" s="38">
        <v>5236</v>
      </c>
      <c r="B221" s="57" t="s">
        <v>201</v>
      </c>
      <c r="C221" s="58">
        <f t="shared" si="283"/>
        <v>0</v>
      </c>
      <c r="D221" s="225"/>
      <c r="E221" s="60"/>
      <c r="F221" s="146">
        <f t="shared" si="288"/>
        <v>0</v>
      </c>
      <c r="G221" s="225"/>
      <c r="H221" s="257"/>
      <c r="I221" s="114">
        <f t="shared" si="289"/>
        <v>0</v>
      </c>
      <c r="J221" s="257"/>
      <c r="K221" s="60"/>
      <c r="L221" s="135">
        <f t="shared" si="290"/>
        <v>0</v>
      </c>
      <c r="M221" s="320"/>
      <c r="N221" s="60"/>
      <c r="O221" s="114">
        <f t="shared" si="291"/>
        <v>0</v>
      </c>
      <c r="P221" s="111"/>
    </row>
    <row r="222" spans="1:16" ht="14.25" hidden="1" customHeight="1" x14ac:dyDescent="0.25">
      <c r="A222" s="38">
        <v>5237</v>
      </c>
      <c r="B222" s="57" t="s">
        <v>202</v>
      </c>
      <c r="C222" s="58">
        <f t="shared" si="283"/>
        <v>0</v>
      </c>
      <c r="D222" s="225"/>
      <c r="E222" s="60"/>
      <c r="F222" s="146">
        <f t="shared" si="288"/>
        <v>0</v>
      </c>
      <c r="G222" s="225"/>
      <c r="H222" s="257"/>
      <c r="I222" s="114">
        <f t="shared" si="289"/>
        <v>0</v>
      </c>
      <c r="J222" s="257"/>
      <c r="K222" s="60"/>
      <c r="L222" s="135">
        <f t="shared" si="290"/>
        <v>0</v>
      </c>
      <c r="M222" s="320"/>
      <c r="N222" s="60"/>
      <c r="O222" s="114">
        <f t="shared" si="291"/>
        <v>0</v>
      </c>
      <c r="P222" s="111"/>
    </row>
    <row r="223" spans="1:16" ht="24" x14ac:dyDescent="0.25">
      <c r="A223" s="38">
        <v>5238</v>
      </c>
      <c r="B223" s="57" t="s">
        <v>203</v>
      </c>
      <c r="C223" s="58">
        <f t="shared" si="283"/>
        <v>22600</v>
      </c>
      <c r="D223" s="225">
        <v>22600</v>
      </c>
      <c r="E223" s="446"/>
      <c r="F223" s="404">
        <f t="shared" si="288"/>
        <v>22600</v>
      </c>
      <c r="G223" s="225"/>
      <c r="H223" s="511"/>
      <c r="I223" s="404">
        <f t="shared" si="289"/>
        <v>0</v>
      </c>
      <c r="J223" s="257"/>
      <c r="K223" s="446"/>
      <c r="L223" s="404">
        <f t="shared" si="290"/>
        <v>0</v>
      </c>
      <c r="M223" s="320"/>
      <c r="N223" s="60"/>
      <c r="O223" s="114">
        <f t="shared" si="291"/>
        <v>0</v>
      </c>
      <c r="P223" s="111"/>
    </row>
    <row r="224" spans="1:16" ht="24" x14ac:dyDescent="0.25">
      <c r="A224" s="38">
        <v>5239</v>
      </c>
      <c r="B224" s="57" t="s">
        <v>204</v>
      </c>
      <c r="C224" s="58">
        <f t="shared" si="283"/>
        <v>5000</v>
      </c>
      <c r="D224" s="225">
        <v>2000</v>
      </c>
      <c r="E224" s="446"/>
      <c r="F224" s="404">
        <f t="shared" si="288"/>
        <v>2000</v>
      </c>
      <c r="G224" s="225"/>
      <c r="H224" s="511"/>
      <c r="I224" s="404">
        <f t="shared" si="289"/>
        <v>0</v>
      </c>
      <c r="J224" s="257">
        <v>3000</v>
      </c>
      <c r="K224" s="446"/>
      <c r="L224" s="404">
        <f t="shared" si="290"/>
        <v>3000</v>
      </c>
      <c r="M224" s="320"/>
      <c r="N224" s="60"/>
      <c r="O224" s="114">
        <f t="shared" si="291"/>
        <v>0</v>
      </c>
      <c r="P224" s="111"/>
    </row>
    <row r="225" spans="1:16" ht="24" hidden="1" x14ac:dyDescent="0.25">
      <c r="A225" s="112">
        <v>5240</v>
      </c>
      <c r="B225" s="57" t="s">
        <v>205</v>
      </c>
      <c r="C225" s="58">
        <f t="shared" si="283"/>
        <v>0</v>
      </c>
      <c r="D225" s="225"/>
      <c r="E225" s="60"/>
      <c r="F225" s="146">
        <f t="shared" si="288"/>
        <v>0</v>
      </c>
      <c r="G225" s="225"/>
      <c r="H225" s="257"/>
      <c r="I225" s="114">
        <f t="shared" si="289"/>
        <v>0</v>
      </c>
      <c r="J225" s="257"/>
      <c r="K225" s="60"/>
      <c r="L225" s="135">
        <f t="shared" si="290"/>
        <v>0</v>
      </c>
      <c r="M225" s="320"/>
      <c r="N225" s="60"/>
      <c r="O225" s="114">
        <f t="shared" si="291"/>
        <v>0</v>
      </c>
      <c r="P225" s="111"/>
    </row>
    <row r="226" spans="1:16" hidden="1" x14ac:dyDescent="0.25">
      <c r="A226" s="112">
        <v>5250</v>
      </c>
      <c r="B226" s="57" t="s">
        <v>206</v>
      </c>
      <c r="C226" s="58">
        <f t="shared" si="283"/>
        <v>0</v>
      </c>
      <c r="D226" s="225"/>
      <c r="E226" s="60"/>
      <c r="F226" s="146">
        <f t="shared" si="288"/>
        <v>0</v>
      </c>
      <c r="G226" s="225"/>
      <c r="H226" s="257"/>
      <c r="I226" s="114">
        <f t="shared" si="289"/>
        <v>0</v>
      </c>
      <c r="J226" s="257"/>
      <c r="K226" s="60"/>
      <c r="L226" s="135">
        <f t="shared" si="290"/>
        <v>0</v>
      </c>
      <c r="M226" s="320"/>
      <c r="N226" s="60"/>
      <c r="O226" s="114">
        <f t="shared" si="291"/>
        <v>0</v>
      </c>
      <c r="P226" s="111"/>
    </row>
    <row r="227" spans="1:16" hidden="1" x14ac:dyDescent="0.25">
      <c r="A227" s="112">
        <v>5260</v>
      </c>
      <c r="B227" s="57" t="s">
        <v>207</v>
      </c>
      <c r="C227" s="58">
        <f t="shared" si="283"/>
        <v>0</v>
      </c>
      <c r="D227" s="226">
        <f>SUM(D228)</f>
        <v>0</v>
      </c>
      <c r="E227" s="113">
        <f t="shared" ref="E227:F227" si="292">SUM(E228)</f>
        <v>0</v>
      </c>
      <c r="F227" s="146">
        <f t="shared" si="292"/>
        <v>0</v>
      </c>
      <c r="G227" s="226">
        <f>SUM(G228)</f>
        <v>0</v>
      </c>
      <c r="H227" s="120">
        <f t="shared" ref="H227:I227" si="293">SUM(H228)</f>
        <v>0</v>
      </c>
      <c r="I227" s="114">
        <f t="shared" si="293"/>
        <v>0</v>
      </c>
      <c r="J227" s="120">
        <f>SUM(J228)</f>
        <v>0</v>
      </c>
      <c r="K227" s="113">
        <f t="shared" ref="K227:L227" si="294">SUM(K228)</f>
        <v>0</v>
      </c>
      <c r="L227" s="135">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60"/>
      <c r="F228" s="146">
        <f t="shared" ref="F228:F229" si="296">D228+E228</f>
        <v>0</v>
      </c>
      <c r="G228" s="225"/>
      <c r="H228" s="257"/>
      <c r="I228" s="114">
        <f t="shared" ref="I228:I229" si="297">G228+H228</f>
        <v>0</v>
      </c>
      <c r="J228" s="257"/>
      <c r="K228" s="60"/>
      <c r="L228" s="135">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115"/>
      <c r="F229" s="281">
        <f t="shared" si="296"/>
        <v>0</v>
      </c>
      <c r="G229" s="227"/>
      <c r="H229" s="258"/>
      <c r="I229" s="109">
        <f t="shared" si="297"/>
        <v>0</v>
      </c>
      <c r="J229" s="258"/>
      <c r="K229" s="115"/>
      <c r="L229" s="136">
        <f t="shared" si="298"/>
        <v>0</v>
      </c>
      <c r="M229" s="321"/>
      <c r="N229" s="115"/>
      <c r="O229" s="109">
        <f t="shared" si="299"/>
        <v>0</v>
      </c>
      <c r="P229" s="116"/>
    </row>
    <row r="230" spans="1:16" hidden="1" x14ac:dyDescent="0.25">
      <c r="A230" s="101">
        <v>6000</v>
      </c>
      <c r="B230" s="101" t="s">
        <v>210</v>
      </c>
      <c r="C230" s="102">
        <f t="shared" si="283"/>
        <v>0</v>
      </c>
      <c r="D230" s="222">
        <f>D231+D251+D259</f>
        <v>0</v>
      </c>
      <c r="E230" s="103">
        <f t="shared" ref="E230:F230" si="300">E231+E251+E259</f>
        <v>0</v>
      </c>
      <c r="F230" s="279">
        <f t="shared" si="300"/>
        <v>0</v>
      </c>
      <c r="G230" s="222">
        <f>G231+G251+G259</f>
        <v>0</v>
      </c>
      <c r="H230" s="255">
        <f t="shared" ref="H230:I230" si="301">H231+H251+H259</f>
        <v>0</v>
      </c>
      <c r="I230" s="104">
        <f t="shared" si="301"/>
        <v>0</v>
      </c>
      <c r="J230" s="255">
        <f>J231+J251+J259</f>
        <v>0</v>
      </c>
      <c r="K230" s="103">
        <f t="shared" ref="K230:L230" si="302">K231+K251+K259</f>
        <v>0</v>
      </c>
      <c r="L230" s="137">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130">
        <f t="shared" ref="E231:F231" si="304">SUM(E232,E233,E235,E238,E244,E245,E246)</f>
        <v>0</v>
      </c>
      <c r="F231" s="283">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138">
        <f t="shared" si="306"/>
        <v>0</v>
      </c>
      <c r="M231" s="129">
        <f>SUM(M232,M233,M235,M238,M244,M245,M246)</f>
        <v>0</v>
      </c>
      <c r="N231" s="130">
        <f t="shared" ref="N231:O231" si="307">SUM(N232,N233,N235,N238,N244,N245,N246)</f>
        <v>0</v>
      </c>
      <c r="O231" s="289">
        <f t="shared" si="307"/>
        <v>0</v>
      </c>
      <c r="P231" s="344"/>
    </row>
    <row r="232" spans="1:16" ht="24" hidden="1" x14ac:dyDescent="0.25">
      <c r="A232" s="743">
        <v>6220</v>
      </c>
      <c r="B232" s="52" t="s">
        <v>212</v>
      </c>
      <c r="C232" s="53">
        <f t="shared" si="283"/>
        <v>0</v>
      </c>
      <c r="D232" s="224"/>
      <c r="E232" s="55"/>
      <c r="F232" s="282">
        <f>D232+E232</f>
        <v>0</v>
      </c>
      <c r="G232" s="224"/>
      <c r="H232" s="256"/>
      <c r="I232" s="119">
        <f>G232+H232</f>
        <v>0</v>
      </c>
      <c r="J232" s="256"/>
      <c r="K232" s="55"/>
      <c r="L232" s="139">
        <f>J232+K232</f>
        <v>0</v>
      </c>
      <c r="M232" s="319"/>
      <c r="N232" s="55"/>
      <c r="O232" s="119">
        <f>M232+N232</f>
        <v>0</v>
      </c>
      <c r="P232" s="110"/>
    </row>
    <row r="233" spans="1:16" hidden="1" x14ac:dyDescent="0.25">
      <c r="A233" s="112">
        <v>6230</v>
      </c>
      <c r="B233" s="57" t="s">
        <v>213</v>
      </c>
      <c r="C233" s="58">
        <f t="shared" si="283"/>
        <v>0</v>
      </c>
      <c r="D233" s="226">
        <f t="shared" ref="D233:O233" si="308">SUM(D234)</f>
        <v>0</v>
      </c>
      <c r="E233" s="113">
        <f t="shared" si="308"/>
        <v>0</v>
      </c>
      <c r="F233" s="146">
        <f t="shared" si="308"/>
        <v>0</v>
      </c>
      <c r="G233" s="226">
        <f t="shared" si="308"/>
        <v>0</v>
      </c>
      <c r="H233" s="120">
        <f t="shared" si="308"/>
        <v>0</v>
      </c>
      <c r="I233" s="114">
        <f t="shared" si="308"/>
        <v>0</v>
      </c>
      <c r="J233" s="120">
        <f t="shared" si="308"/>
        <v>0</v>
      </c>
      <c r="K233" s="113">
        <f t="shared" si="308"/>
        <v>0</v>
      </c>
      <c r="L233" s="135">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c r="E234" s="55"/>
      <c r="F234" s="282">
        <f>D234+E234</f>
        <v>0</v>
      </c>
      <c r="G234" s="224"/>
      <c r="H234" s="256"/>
      <c r="I234" s="119">
        <f>G234+H234</f>
        <v>0</v>
      </c>
      <c r="J234" s="256"/>
      <c r="K234" s="55"/>
      <c r="L234" s="139">
        <f>J234+K234</f>
        <v>0</v>
      </c>
      <c r="M234" s="319"/>
      <c r="N234" s="55"/>
      <c r="O234" s="119">
        <f>M234+N234</f>
        <v>0</v>
      </c>
      <c r="P234" s="110"/>
    </row>
    <row r="235" spans="1:16" ht="24" hidden="1" x14ac:dyDescent="0.25">
      <c r="A235" s="112">
        <v>6240</v>
      </c>
      <c r="B235" s="57" t="s">
        <v>215</v>
      </c>
      <c r="C235" s="58">
        <f t="shared" si="283"/>
        <v>0</v>
      </c>
      <c r="D235" s="226">
        <f>SUM(D236:D237)</f>
        <v>0</v>
      </c>
      <c r="E235" s="113">
        <f t="shared" ref="E235:F235" si="309">SUM(E236:E237)</f>
        <v>0</v>
      </c>
      <c r="F235" s="146">
        <f t="shared" si="309"/>
        <v>0</v>
      </c>
      <c r="G235" s="226">
        <f>SUM(G236:G237)</f>
        <v>0</v>
      </c>
      <c r="H235" s="120">
        <f t="shared" ref="H235:I235" si="310">SUM(H236:H237)</f>
        <v>0</v>
      </c>
      <c r="I235" s="114">
        <f t="shared" si="310"/>
        <v>0</v>
      </c>
      <c r="J235" s="120">
        <f>SUM(J236:J237)</f>
        <v>0</v>
      </c>
      <c r="K235" s="113">
        <f t="shared" ref="K235:L235" si="311">SUM(K236:K237)</f>
        <v>0</v>
      </c>
      <c r="L235" s="135">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60"/>
      <c r="F236" s="146">
        <f t="shared" ref="F236:F237" si="313">D236+E236</f>
        <v>0</v>
      </c>
      <c r="G236" s="225"/>
      <c r="H236" s="257"/>
      <c r="I236" s="114">
        <f t="shared" ref="I236:I237" si="314">G236+H236</f>
        <v>0</v>
      </c>
      <c r="J236" s="257"/>
      <c r="K236" s="60"/>
      <c r="L236" s="135">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60"/>
      <c r="F237" s="146">
        <f t="shared" si="313"/>
        <v>0</v>
      </c>
      <c r="G237" s="225"/>
      <c r="H237" s="257"/>
      <c r="I237" s="114">
        <f t="shared" si="314"/>
        <v>0</v>
      </c>
      <c r="J237" s="257"/>
      <c r="K237" s="60"/>
      <c r="L237" s="135">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113">
        <f t="shared" ref="E238:F238" si="317">SUM(E239:E243)</f>
        <v>0</v>
      </c>
      <c r="F238" s="146">
        <f t="shared" si="317"/>
        <v>0</v>
      </c>
      <c r="G238" s="226">
        <f>SUM(G239:G243)</f>
        <v>0</v>
      </c>
      <c r="H238" s="120">
        <f t="shared" ref="H238:I238" si="318">SUM(H239:H243)</f>
        <v>0</v>
      </c>
      <c r="I238" s="114">
        <f t="shared" si="318"/>
        <v>0</v>
      </c>
      <c r="J238" s="120">
        <f>SUM(J239:J243)</f>
        <v>0</v>
      </c>
      <c r="K238" s="113">
        <f t="shared" ref="K238:L238" si="319">SUM(K239:K243)</f>
        <v>0</v>
      </c>
      <c r="L238" s="135">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60"/>
      <c r="F239" s="146">
        <f t="shared" ref="F239:F245" si="321">D239+E239</f>
        <v>0</v>
      </c>
      <c r="G239" s="225"/>
      <c r="H239" s="257"/>
      <c r="I239" s="114">
        <f t="shared" ref="I239:I245" si="322">G239+H239</f>
        <v>0</v>
      </c>
      <c r="J239" s="257"/>
      <c r="K239" s="60"/>
      <c r="L239" s="135">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60"/>
      <c r="F240" s="146">
        <f t="shared" si="321"/>
        <v>0</v>
      </c>
      <c r="G240" s="225"/>
      <c r="H240" s="257"/>
      <c r="I240" s="114">
        <f t="shared" si="322"/>
        <v>0</v>
      </c>
      <c r="J240" s="257"/>
      <c r="K240" s="60"/>
      <c r="L240" s="135">
        <f t="shared" si="323"/>
        <v>0</v>
      </c>
      <c r="M240" s="320"/>
      <c r="N240" s="60"/>
      <c r="O240" s="114">
        <f t="shared" si="324"/>
        <v>0</v>
      </c>
      <c r="P240" s="111"/>
    </row>
    <row r="241" spans="1:16" ht="24" hidden="1" x14ac:dyDescent="0.25">
      <c r="A241" s="38">
        <v>6254</v>
      </c>
      <c r="B241" s="57" t="s">
        <v>221</v>
      </c>
      <c r="C241" s="58">
        <f t="shared" si="283"/>
        <v>0</v>
      </c>
      <c r="D241" s="225"/>
      <c r="E241" s="60"/>
      <c r="F241" s="146">
        <f t="shared" si="321"/>
        <v>0</v>
      </c>
      <c r="G241" s="225"/>
      <c r="H241" s="257"/>
      <c r="I241" s="114">
        <f t="shared" si="322"/>
        <v>0</v>
      </c>
      <c r="J241" s="257"/>
      <c r="K241" s="60"/>
      <c r="L241" s="135">
        <f t="shared" si="323"/>
        <v>0</v>
      </c>
      <c r="M241" s="320"/>
      <c r="N241" s="60"/>
      <c r="O241" s="114">
        <f t="shared" si="324"/>
        <v>0</v>
      </c>
      <c r="P241" s="111"/>
    </row>
    <row r="242" spans="1:16" ht="24" hidden="1" x14ac:dyDescent="0.25">
      <c r="A242" s="38">
        <v>6255</v>
      </c>
      <c r="B242" s="57" t="s">
        <v>222</v>
      </c>
      <c r="C242" s="58">
        <f t="shared" si="283"/>
        <v>0</v>
      </c>
      <c r="D242" s="225"/>
      <c r="E242" s="60"/>
      <c r="F242" s="146">
        <f t="shared" si="321"/>
        <v>0</v>
      </c>
      <c r="G242" s="225"/>
      <c r="H242" s="257"/>
      <c r="I242" s="114">
        <f t="shared" si="322"/>
        <v>0</v>
      </c>
      <c r="J242" s="257"/>
      <c r="K242" s="60"/>
      <c r="L242" s="135">
        <f t="shared" si="323"/>
        <v>0</v>
      </c>
      <c r="M242" s="320"/>
      <c r="N242" s="60"/>
      <c r="O242" s="114">
        <f t="shared" si="324"/>
        <v>0</v>
      </c>
      <c r="P242" s="111"/>
    </row>
    <row r="243" spans="1:16" hidden="1" x14ac:dyDescent="0.25">
      <c r="A243" s="38">
        <v>6259</v>
      </c>
      <c r="B243" s="57" t="s">
        <v>223</v>
      </c>
      <c r="C243" s="58">
        <f t="shared" si="283"/>
        <v>0</v>
      </c>
      <c r="D243" s="225"/>
      <c r="E243" s="60"/>
      <c r="F243" s="146">
        <f t="shared" si="321"/>
        <v>0</v>
      </c>
      <c r="G243" s="225"/>
      <c r="H243" s="257"/>
      <c r="I243" s="114">
        <f t="shared" si="322"/>
        <v>0</v>
      </c>
      <c r="J243" s="257"/>
      <c r="K243" s="60"/>
      <c r="L243" s="135">
        <f t="shared" si="323"/>
        <v>0</v>
      </c>
      <c r="M243" s="320"/>
      <c r="N243" s="60"/>
      <c r="O243" s="114">
        <f t="shared" si="324"/>
        <v>0</v>
      </c>
      <c r="P243" s="111"/>
    </row>
    <row r="244" spans="1:16" ht="24" hidden="1" x14ac:dyDescent="0.25">
      <c r="A244" s="112">
        <v>6260</v>
      </c>
      <c r="B244" s="57" t="s">
        <v>224</v>
      </c>
      <c r="C244" s="58">
        <f t="shared" si="283"/>
        <v>0</v>
      </c>
      <c r="D244" s="225"/>
      <c r="E244" s="60"/>
      <c r="F244" s="146">
        <f t="shared" si="321"/>
        <v>0</v>
      </c>
      <c r="G244" s="225"/>
      <c r="H244" s="257"/>
      <c r="I244" s="114">
        <f t="shared" si="322"/>
        <v>0</v>
      </c>
      <c r="J244" s="257"/>
      <c r="K244" s="60"/>
      <c r="L244" s="135">
        <f t="shared" si="323"/>
        <v>0</v>
      </c>
      <c r="M244" s="320"/>
      <c r="N244" s="60"/>
      <c r="O244" s="114">
        <f t="shared" si="324"/>
        <v>0</v>
      </c>
      <c r="P244" s="111"/>
    </row>
    <row r="245" spans="1:16" hidden="1" x14ac:dyDescent="0.25">
      <c r="A245" s="112">
        <v>6270</v>
      </c>
      <c r="B245" s="57" t="s">
        <v>225</v>
      </c>
      <c r="C245" s="58">
        <f t="shared" si="283"/>
        <v>0</v>
      </c>
      <c r="D245" s="225"/>
      <c r="E245" s="60"/>
      <c r="F245" s="146">
        <f t="shared" si="321"/>
        <v>0</v>
      </c>
      <c r="G245" s="225"/>
      <c r="H245" s="257"/>
      <c r="I245" s="114">
        <f t="shared" si="322"/>
        <v>0</v>
      </c>
      <c r="J245" s="257"/>
      <c r="K245" s="60"/>
      <c r="L245" s="135">
        <f t="shared" si="323"/>
        <v>0</v>
      </c>
      <c r="M245" s="320"/>
      <c r="N245" s="60"/>
      <c r="O245" s="114">
        <f t="shared" si="324"/>
        <v>0</v>
      </c>
      <c r="P245" s="111"/>
    </row>
    <row r="246" spans="1:16" ht="24" hidden="1" x14ac:dyDescent="0.25">
      <c r="A246" s="743">
        <v>6290</v>
      </c>
      <c r="B246" s="52" t="s">
        <v>226</v>
      </c>
      <c r="C246" s="126">
        <f t="shared" si="283"/>
        <v>0</v>
      </c>
      <c r="D246" s="228">
        <f>SUM(D247:D250)</f>
        <v>0</v>
      </c>
      <c r="E246" s="118">
        <f t="shared" ref="E246:O246" si="325">SUM(E247:E250)</f>
        <v>0</v>
      </c>
      <c r="F246" s="282">
        <f t="shared" si="325"/>
        <v>0</v>
      </c>
      <c r="G246" s="228">
        <f t="shared" si="325"/>
        <v>0</v>
      </c>
      <c r="H246" s="259">
        <f t="shared" si="325"/>
        <v>0</v>
      </c>
      <c r="I246" s="119">
        <f t="shared" si="325"/>
        <v>0</v>
      </c>
      <c r="J246" s="259">
        <f t="shared" si="325"/>
        <v>0</v>
      </c>
      <c r="K246" s="118">
        <f t="shared" si="325"/>
        <v>0</v>
      </c>
      <c r="L246" s="13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60"/>
      <c r="F247" s="146">
        <f t="shared" ref="F247:F250" si="326">D247+E247</f>
        <v>0</v>
      </c>
      <c r="G247" s="225"/>
      <c r="H247" s="257"/>
      <c r="I247" s="114">
        <f t="shared" ref="I247:I250" si="327">G247+H247</f>
        <v>0</v>
      </c>
      <c r="J247" s="257"/>
      <c r="K247" s="60"/>
      <c r="L247" s="135">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60"/>
      <c r="F248" s="146">
        <f t="shared" si="326"/>
        <v>0</v>
      </c>
      <c r="G248" s="225"/>
      <c r="H248" s="257"/>
      <c r="I248" s="114">
        <f t="shared" si="327"/>
        <v>0</v>
      </c>
      <c r="J248" s="257"/>
      <c r="K248" s="60"/>
      <c r="L248" s="135">
        <f t="shared" si="328"/>
        <v>0</v>
      </c>
      <c r="M248" s="320"/>
      <c r="N248" s="60"/>
      <c r="O248" s="114">
        <f t="shared" si="329"/>
        <v>0</v>
      </c>
      <c r="P248" s="111"/>
    </row>
    <row r="249" spans="1:16" ht="72" hidden="1" x14ac:dyDescent="0.25">
      <c r="A249" s="38">
        <v>6296</v>
      </c>
      <c r="B249" s="57" t="s">
        <v>229</v>
      </c>
      <c r="C249" s="58">
        <f t="shared" si="283"/>
        <v>0</v>
      </c>
      <c r="D249" s="225"/>
      <c r="E249" s="60"/>
      <c r="F249" s="146">
        <f t="shared" si="326"/>
        <v>0</v>
      </c>
      <c r="G249" s="225"/>
      <c r="H249" s="257"/>
      <c r="I249" s="114">
        <f t="shared" si="327"/>
        <v>0</v>
      </c>
      <c r="J249" s="257"/>
      <c r="K249" s="60"/>
      <c r="L249" s="135">
        <f t="shared" si="328"/>
        <v>0</v>
      </c>
      <c r="M249" s="320"/>
      <c r="N249" s="60"/>
      <c r="O249" s="114">
        <f t="shared" si="329"/>
        <v>0</v>
      </c>
      <c r="P249" s="111"/>
    </row>
    <row r="250" spans="1:16" ht="39.75" hidden="1" customHeight="1" x14ac:dyDescent="0.25">
      <c r="A250" s="38">
        <v>6299</v>
      </c>
      <c r="B250" s="57" t="s">
        <v>230</v>
      </c>
      <c r="C250" s="58">
        <f t="shared" si="283"/>
        <v>0</v>
      </c>
      <c r="D250" s="225"/>
      <c r="E250" s="60"/>
      <c r="F250" s="146">
        <f t="shared" si="326"/>
        <v>0</v>
      </c>
      <c r="G250" s="225"/>
      <c r="H250" s="257"/>
      <c r="I250" s="114">
        <f t="shared" si="327"/>
        <v>0</v>
      </c>
      <c r="J250" s="257"/>
      <c r="K250" s="60"/>
      <c r="L250" s="135">
        <f t="shared" si="328"/>
        <v>0</v>
      </c>
      <c r="M250" s="320"/>
      <c r="N250" s="60"/>
      <c r="O250" s="114">
        <f t="shared" si="329"/>
        <v>0</v>
      </c>
      <c r="P250" s="111"/>
    </row>
    <row r="251" spans="1:16" hidden="1" x14ac:dyDescent="0.25">
      <c r="A251" s="45">
        <v>6300</v>
      </c>
      <c r="B251" s="105" t="s">
        <v>231</v>
      </c>
      <c r="C251" s="46">
        <f t="shared" si="283"/>
        <v>0</v>
      </c>
      <c r="D251" s="223">
        <f>SUM(D252,D257,D258)</f>
        <v>0</v>
      </c>
      <c r="E251" s="50">
        <f t="shared" ref="E251:O251" si="330">SUM(E252,E257,E258)</f>
        <v>0</v>
      </c>
      <c r="F251" s="280">
        <f t="shared" si="330"/>
        <v>0</v>
      </c>
      <c r="G251" s="223">
        <f t="shared" si="330"/>
        <v>0</v>
      </c>
      <c r="H251" s="106">
        <f t="shared" si="330"/>
        <v>0</v>
      </c>
      <c r="I251" s="117">
        <f t="shared" si="330"/>
        <v>0</v>
      </c>
      <c r="J251" s="106">
        <f t="shared" si="330"/>
        <v>0</v>
      </c>
      <c r="K251" s="50">
        <f t="shared" si="330"/>
        <v>0</v>
      </c>
      <c r="L251" s="125">
        <f t="shared" si="330"/>
        <v>0</v>
      </c>
      <c r="M251" s="163">
        <f t="shared" si="330"/>
        <v>0</v>
      </c>
      <c r="N251" s="164">
        <f t="shared" si="330"/>
        <v>0</v>
      </c>
      <c r="O251" s="165">
        <f t="shared" si="330"/>
        <v>0</v>
      </c>
      <c r="P251" s="383"/>
    </row>
    <row r="252" spans="1:16" ht="24" hidden="1" x14ac:dyDescent="0.25">
      <c r="A252" s="743">
        <v>6320</v>
      </c>
      <c r="B252" s="52" t="s">
        <v>303</v>
      </c>
      <c r="C252" s="126">
        <f t="shared" si="283"/>
        <v>0</v>
      </c>
      <c r="D252" s="228">
        <f>SUM(D253:D256)</f>
        <v>0</v>
      </c>
      <c r="E252" s="118">
        <f t="shared" ref="E252:O252" si="331">SUM(E253:E256)</f>
        <v>0</v>
      </c>
      <c r="F252" s="282">
        <f t="shared" si="331"/>
        <v>0</v>
      </c>
      <c r="G252" s="228">
        <f t="shared" si="331"/>
        <v>0</v>
      </c>
      <c r="H252" s="259">
        <f t="shared" si="331"/>
        <v>0</v>
      </c>
      <c r="I252" s="119">
        <f t="shared" si="331"/>
        <v>0</v>
      </c>
      <c r="J252" s="259">
        <f t="shared" si="331"/>
        <v>0</v>
      </c>
      <c r="K252" s="118">
        <f t="shared" si="331"/>
        <v>0</v>
      </c>
      <c r="L252" s="13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60"/>
      <c r="F253" s="146">
        <f t="shared" ref="F253:F258" si="332">D253+E253</f>
        <v>0</v>
      </c>
      <c r="G253" s="225"/>
      <c r="H253" s="257"/>
      <c r="I253" s="114">
        <f t="shared" ref="I253:I258" si="333">G253+H253</f>
        <v>0</v>
      </c>
      <c r="J253" s="257"/>
      <c r="K253" s="60"/>
      <c r="L253" s="135">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60"/>
      <c r="F254" s="146">
        <f t="shared" si="332"/>
        <v>0</v>
      </c>
      <c r="G254" s="225"/>
      <c r="H254" s="257"/>
      <c r="I254" s="114">
        <f t="shared" si="333"/>
        <v>0</v>
      </c>
      <c r="J254" s="257"/>
      <c r="K254" s="60"/>
      <c r="L254" s="135">
        <f t="shared" si="334"/>
        <v>0</v>
      </c>
      <c r="M254" s="320"/>
      <c r="N254" s="60"/>
      <c r="O254" s="114">
        <f t="shared" si="335"/>
        <v>0</v>
      </c>
      <c r="P254" s="111"/>
    </row>
    <row r="255" spans="1:16" ht="24" hidden="1" x14ac:dyDescent="0.25">
      <c r="A255" s="38">
        <v>6324</v>
      </c>
      <c r="B255" s="57" t="s">
        <v>287</v>
      </c>
      <c r="C255" s="58">
        <f t="shared" si="283"/>
        <v>0</v>
      </c>
      <c r="D255" s="225"/>
      <c r="E255" s="60"/>
      <c r="F255" s="146">
        <f t="shared" si="332"/>
        <v>0</v>
      </c>
      <c r="G255" s="225"/>
      <c r="H255" s="257"/>
      <c r="I255" s="114">
        <f t="shared" si="333"/>
        <v>0</v>
      </c>
      <c r="J255" s="257"/>
      <c r="K255" s="60"/>
      <c r="L255" s="135">
        <f t="shared" si="334"/>
        <v>0</v>
      </c>
      <c r="M255" s="320"/>
      <c r="N255" s="60"/>
      <c r="O255" s="114">
        <f t="shared" si="335"/>
        <v>0</v>
      </c>
      <c r="P255" s="111"/>
    </row>
    <row r="256" spans="1:16" hidden="1" x14ac:dyDescent="0.25">
      <c r="A256" s="33">
        <v>6329</v>
      </c>
      <c r="B256" s="52" t="s">
        <v>288</v>
      </c>
      <c r="C256" s="53">
        <f t="shared" si="283"/>
        <v>0</v>
      </c>
      <c r="D256" s="224"/>
      <c r="E256" s="55"/>
      <c r="F256" s="282">
        <f t="shared" si="332"/>
        <v>0</v>
      </c>
      <c r="G256" s="224"/>
      <c r="H256" s="256"/>
      <c r="I256" s="119">
        <f t="shared" si="333"/>
        <v>0</v>
      </c>
      <c r="J256" s="256"/>
      <c r="K256" s="55"/>
      <c r="L256" s="139">
        <f t="shared" si="334"/>
        <v>0</v>
      </c>
      <c r="M256" s="319"/>
      <c r="N256" s="55"/>
      <c r="O256" s="119">
        <f t="shared" si="335"/>
        <v>0</v>
      </c>
      <c r="P256" s="110"/>
    </row>
    <row r="257" spans="1:16" ht="24" hidden="1" x14ac:dyDescent="0.25">
      <c r="A257" s="142">
        <v>6330</v>
      </c>
      <c r="B257" s="143" t="s">
        <v>234</v>
      </c>
      <c r="C257" s="126">
        <f t="shared" si="283"/>
        <v>0</v>
      </c>
      <c r="D257" s="230"/>
      <c r="E257" s="128"/>
      <c r="F257" s="141">
        <f t="shared" si="332"/>
        <v>0</v>
      </c>
      <c r="G257" s="230"/>
      <c r="H257" s="261"/>
      <c r="I257" s="305">
        <f t="shared" si="333"/>
        <v>0</v>
      </c>
      <c r="J257" s="261"/>
      <c r="K257" s="128"/>
      <c r="L257" s="140">
        <f t="shared" si="334"/>
        <v>0</v>
      </c>
      <c r="M257" s="323"/>
      <c r="N257" s="128"/>
      <c r="O257" s="305">
        <f t="shared" si="335"/>
        <v>0</v>
      </c>
      <c r="P257" s="385"/>
    </row>
    <row r="258" spans="1:16" hidden="1" x14ac:dyDescent="0.25">
      <c r="A258" s="112">
        <v>6360</v>
      </c>
      <c r="B258" s="57" t="s">
        <v>235</v>
      </c>
      <c r="C258" s="58">
        <f t="shared" si="283"/>
        <v>0</v>
      </c>
      <c r="D258" s="225"/>
      <c r="E258" s="60"/>
      <c r="F258" s="146">
        <f t="shared" si="332"/>
        <v>0</v>
      </c>
      <c r="G258" s="225"/>
      <c r="H258" s="257"/>
      <c r="I258" s="114">
        <f t="shared" si="333"/>
        <v>0</v>
      </c>
      <c r="J258" s="257"/>
      <c r="K258" s="60"/>
      <c r="L258" s="135">
        <f t="shared" si="334"/>
        <v>0</v>
      </c>
      <c r="M258" s="320"/>
      <c r="N258" s="60"/>
      <c r="O258" s="114">
        <f t="shared" si="335"/>
        <v>0</v>
      </c>
      <c r="P258" s="111"/>
    </row>
    <row r="259" spans="1:16" ht="36" hidden="1" x14ac:dyDescent="0.25">
      <c r="A259" s="45">
        <v>6400</v>
      </c>
      <c r="B259" s="105" t="s">
        <v>236</v>
      </c>
      <c r="C259" s="46">
        <f t="shared" si="283"/>
        <v>0</v>
      </c>
      <c r="D259" s="223">
        <f>SUM(D260,D264)</f>
        <v>0</v>
      </c>
      <c r="E259" s="50">
        <f t="shared" ref="E259:O259" si="336">SUM(E260,E264)</f>
        <v>0</v>
      </c>
      <c r="F259" s="280">
        <f t="shared" si="336"/>
        <v>0</v>
      </c>
      <c r="G259" s="223">
        <f t="shared" si="336"/>
        <v>0</v>
      </c>
      <c r="H259" s="106">
        <f t="shared" si="336"/>
        <v>0</v>
      </c>
      <c r="I259" s="117">
        <f t="shared" si="336"/>
        <v>0</v>
      </c>
      <c r="J259" s="106">
        <f t="shared" si="336"/>
        <v>0</v>
      </c>
      <c r="K259" s="50">
        <f t="shared" si="336"/>
        <v>0</v>
      </c>
      <c r="L259" s="125">
        <f t="shared" si="336"/>
        <v>0</v>
      </c>
      <c r="M259" s="163">
        <f t="shared" si="336"/>
        <v>0</v>
      </c>
      <c r="N259" s="164">
        <f t="shared" si="336"/>
        <v>0</v>
      </c>
      <c r="O259" s="165">
        <f t="shared" si="336"/>
        <v>0</v>
      </c>
      <c r="P259" s="383"/>
    </row>
    <row r="260" spans="1:16" ht="24" hidden="1" x14ac:dyDescent="0.25">
      <c r="A260" s="743">
        <v>6410</v>
      </c>
      <c r="B260" s="52" t="s">
        <v>237</v>
      </c>
      <c r="C260" s="53">
        <f t="shared" si="283"/>
        <v>0</v>
      </c>
      <c r="D260" s="228">
        <f>SUM(D261:D263)</f>
        <v>0</v>
      </c>
      <c r="E260" s="118">
        <f t="shared" ref="E260:O260" si="337">SUM(E261:E263)</f>
        <v>0</v>
      </c>
      <c r="F260" s="282">
        <f t="shared" si="337"/>
        <v>0</v>
      </c>
      <c r="G260" s="228">
        <f t="shared" si="337"/>
        <v>0</v>
      </c>
      <c r="H260" s="259">
        <f t="shared" si="337"/>
        <v>0</v>
      </c>
      <c r="I260" s="119">
        <f t="shared" si="337"/>
        <v>0</v>
      </c>
      <c r="J260" s="259">
        <f t="shared" si="337"/>
        <v>0</v>
      </c>
      <c r="K260" s="118">
        <f t="shared" si="337"/>
        <v>0</v>
      </c>
      <c r="L260" s="13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60"/>
      <c r="F261" s="146">
        <f t="shared" ref="F261:F263" si="338">D261+E261</f>
        <v>0</v>
      </c>
      <c r="G261" s="225"/>
      <c r="H261" s="257"/>
      <c r="I261" s="114">
        <f t="shared" ref="I261:I263" si="339">G261+H261</f>
        <v>0</v>
      </c>
      <c r="J261" s="257"/>
      <c r="K261" s="60"/>
      <c r="L261" s="135">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60"/>
      <c r="F262" s="146">
        <f t="shared" si="338"/>
        <v>0</v>
      </c>
      <c r="G262" s="225"/>
      <c r="H262" s="257"/>
      <c r="I262" s="114">
        <f t="shared" si="339"/>
        <v>0</v>
      </c>
      <c r="J262" s="257"/>
      <c r="K262" s="60"/>
      <c r="L262" s="135">
        <f t="shared" si="340"/>
        <v>0</v>
      </c>
      <c r="M262" s="320"/>
      <c r="N262" s="60"/>
      <c r="O262" s="114">
        <f t="shared" si="341"/>
        <v>0</v>
      </c>
      <c r="P262" s="111"/>
    </row>
    <row r="263" spans="1:16" ht="36" hidden="1" x14ac:dyDescent="0.25">
      <c r="A263" s="38">
        <v>6419</v>
      </c>
      <c r="B263" s="57" t="s">
        <v>240</v>
      </c>
      <c r="C263" s="58">
        <f t="shared" si="283"/>
        <v>0</v>
      </c>
      <c r="D263" s="225"/>
      <c r="E263" s="60"/>
      <c r="F263" s="146">
        <f t="shared" si="338"/>
        <v>0</v>
      </c>
      <c r="G263" s="225"/>
      <c r="H263" s="257"/>
      <c r="I263" s="114">
        <f t="shared" si="339"/>
        <v>0</v>
      </c>
      <c r="J263" s="257"/>
      <c r="K263" s="60"/>
      <c r="L263" s="135">
        <f t="shared" si="340"/>
        <v>0</v>
      </c>
      <c r="M263" s="320"/>
      <c r="N263" s="60"/>
      <c r="O263" s="114">
        <f t="shared" si="341"/>
        <v>0</v>
      </c>
      <c r="P263" s="111"/>
    </row>
    <row r="264" spans="1:16" ht="36" hidden="1" x14ac:dyDescent="0.25">
      <c r="A264" s="112">
        <v>6420</v>
      </c>
      <c r="B264" s="57" t="s">
        <v>241</v>
      </c>
      <c r="C264" s="58">
        <f t="shared" si="283"/>
        <v>0</v>
      </c>
      <c r="D264" s="226">
        <f>SUM(D265:D268)</f>
        <v>0</v>
      </c>
      <c r="E264" s="113">
        <f t="shared" ref="E264:F264" si="342">SUM(E265:E268)</f>
        <v>0</v>
      </c>
      <c r="F264" s="146">
        <f t="shared" si="342"/>
        <v>0</v>
      </c>
      <c r="G264" s="226">
        <f>SUM(G265:G268)</f>
        <v>0</v>
      </c>
      <c r="H264" s="120">
        <f t="shared" ref="H264:I264" si="343">SUM(H265:H268)</f>
        <v>0</v>
      </c>
      <c r="I264" s="114">
        <f t="shared" si="343"/>
        <v>0</v>
      </c>
      <c r="J264" s="120">
        <f>SUM(J265:J268)</f>
        <v>0</v>
      </c>
      <c r="K264" s="113">
        <f t="shared" ref="K264:L264" si="344">SUM(K265:K268)</f>
        <v>0</v>
      </c>
      <c r="L264" s="135">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60"/>
      <c r="F265" s="146">
        <f t="shared" ref="F265:F268" si="346">D265+E265</f>
        <v>0</v>
      </c>
      <c r="G265" s="225"/>
      <c r="H265" s="257"/>
      <c r="I265" s="114">
        <f t="shared" ref="I265:I268" si="347">G265+H265</f>
        <v>0</v>
      </c>
      <c r="J265" s="257"/>
      <c r="K265" s="60"/>
      <c r="L265" s="135">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60"/>
      <c r="F266" s="146">
        <f t="shared" si="346"/>
        <v>0</v>
      </c>
      <c r="G266" s="225"/>
      <c r="H266" s="257"/>
      <c r="I266" s="114">
        <f t="shared" si="347"/>
        <v>0</v>
      </c>
      <c r="J266" s="257"/>
      <c r="K266" s="60"/>
      <c r="L266" s="135">
        <f t="shared" si="348"/>
        <v>0</v>
      </c>
      <c r="M266" s="320"/>
      <c r="N266" s="60"/>
      <c r="O266" s="114">
        <f t="shared" si="349"/>
        <v>0</v>
      </c>
      <c r="P266" s="111"/>
    </row>
    <row r="267" spans="1:16" ht="13.5" hidden="1" customHeight="1" x14ac:dyDescent="0.25">
      <c r="A267" s="38">
        <v>6423</v>
      </c>
      <c r="B267" s="57" t="s">
        <v>244</v>
      </c>
      <c r="C267" s="58">
        <f t="shared" si="283"/>
        <v>0</v>
      </c>
      <c r="D267" s="225"/>
      <c r="E267" s="60"/>
      <c r="F267" s="146">
        <f t="shared" si="346"/>
        <v>0</v>
      </c>
      <c r="G267" s="225"/>
      <c r="H267" s="257"/>
      <c r="I267" s="114">
        <f t="shared" si="347"/>
        <v>0</v>
      </c>
      <c r="J267" s="257"/>
      <c r="K267" s="60"/>
      <c r="L267" s="135">
        <f t="shared" si="348"/>
        <v>0</v>
      </c>
      <c r="M267" s="320"/>
      <c r="N267" s="60"/>
      <c r="O267" s="114">
        <f t="shared" si="349"/>
        <v>0</v>
      </c>
      <c r="P267" s="111"/>
    </row>
    <row r="268" spans="1:16" ht="36" hidden="1" x14ac:dyDescent="0.25">
      <c r="A268" s="38">
        <v>6424</v>
      </c>
      <c r="B268" s="57" t="s">
        <v>245</v>
      </c>
      <c r="C268" s="58">
        <f t="shared" si="283"/>
        <v>0</v>
      </c>
      <c r="D268" s="225"/>
      <c r="E268" s="60"/>
      <c r="F268" s="146">
        <f t="shared" si="346"/>
        <v>0</v>
      </c>
      <c r="G268" s="225"/>
      <c r="H268" s="257"/>
      <c r="I268" s="114">
        <f t="shared" si="347"/>
        <v>0</v>
      </c>
      <c r="J268" s="257"/>
      <c r="K268" s="60"/>
      <c r="L268" s="135">
        <f t="shared" si="348"/>
        <v>0</v>
      </c>
      <c r="M268" s="320"/>
      <c r="N268" s="60"/>
      <c r="O268" s="114">
        <f t="shared" si="349"/>
        <v>0</v>
      </c>
      <c r="P268" s="111"/>
    </row>
    <row r="269" spans="1:16" ht="36" hidden="1" x14ac:dyDescent="0.25">
      <c r="A269" s="148">
        <v>7000</v>
      </c>
      <c r="B269" s="148" t="s">
        <v>246</v>
      </c>
      <c r="C269" s="151">
        <f t="shared" si="283"/>
        <v>0</v>
      </c>
      <c r="D269" s="232">
        <f>SUM(D270,D281)</f>
        <v>0</v>
      </c>
      <c r="E269" s="150">
        <f t="shared" ref="E269:F269" si="350">SUM(E270,E281)</f>
        <v>0</v>
      </c>
      <c r="F269" s="284">
        <f t="shared" si="350"/>
        <v>0</v>
      </c>
      <c r="G269" s="232">
        <f>SUM(G270,G281)</f>
        <v>0</v>
      </c>
      <c r="H269" s="263">
        <f t="shared" ref="H269:I269" si="351">SUM(H270,H281)</f>
        <v>0</v>
      </c>
      <c r="I269" s="290">
        <f t="shared" si="351"/>
        <v>0</v>
      </c>
      <c r="J269" s="263">
        <f>SUM(J270,J281)</f>
        <v>0</v>
      </c>
      <c r="K269" s="150">
        <f t="shared" ref="K269:L269" si="352">SUM(K270,K281)</f>
        <v>0</v>
      </c>
      <c r="L269" s="149">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50">
        <f t="shared" ref="E270:F270" si="354">SUM(E271,E272,E275,E276,E280)</f>
        <v>0</v>
      </c>
      <c r="F270" s="280">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25">
        <f t="shared" si="356"/>
        <v>0</v>
      </c>
      <c r="M270" s="129">
        <f>SUM(M271,M272,M275,M276,M280)</f>
        <v>0</v>
      </c>
      <c r="N270" s="130">
        <f t="shared" ref="N270:O270" si="357">SUM(N271,N272,N275,N276,N280)</f>
        <v>0</v>
      </c>
      <c r="O270" s="289">
        <f t="shared" si="357"/>
        <v>0</v>
      </c>
      <c r="P270" s="344"/>
    </row>
    <row r="271" spans="1:16" ht="24" hidden="1" x14ac:dyDescent="0.25">
      <c r="A271" s="743">
        <v>7210</v>
      </c>
      <c r="B271" s="52" t="s">
        <v>248</v>
      </c>
      <c r="C271" s="53">
        <f t="shared" si="283"/>
        <v>0</v>
      </c>
      <c r="D271" s="224"/>
      <c r="E271" s="55"/>
      <c r="F271" s="282">
        <f>D271+E271</f>
        <v>0</v>
      </c>
      <c r="G271" s="224"/>
      <c r="H271" s="256"/>
      <c r="I271" s="119">
        <f>G271+H271</f>
        <v>0</v>
      </c>
      <c r="J271" s="256"/>
      <c r="K271" s="55"/>
      <c r="L271" s="13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113">
        <f t="shared" ref="E272:F272" si="358">SUM(E273:E274)</f>
        <v>0</v>
      </c>
      <c r="F272" s="146">
        <f t="shared" si="358"/>
        <v>0</v>
      </c>
      <c r="G272" s="226">
        <f>SUM(G273:G274)</f>
        <v>0</v>
      </c>
      <c r="H272" s="120">
        <f t="shared" ref="H272:I272" si="359">SUM(H273:H274)</f>
        <v>0</v>
      </c>
      <c r="I272" s="114">
        <f t="shared" si="359"/>
        <v>0</v>
      </c>
      <c r="J272" s="120">
        <f>SUM(J273:J274)</f>
        <v>0</v>
      </c>
      <c r="K272" s="113">
        <f t="shared" ref="K272:L272" si="360">SUM(K273:K274)</f>
        <v>0</v>
      </c>
      <c r="L272" s="135">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60"/>
      <c r="F273" s="146">
        <f t="shared" ref="F273:F275" si="362">D273+E273</f>
        <v>0</v>
      </c>
      <c r="G273" s="225"/>
      <c r="H273" s="257"/>
      <c r="I273" s="114">
        <f t="shared" ref="I273:I275" si="363">G273+H273</f>
        <v>0</v>
      </c>
      <c r="J273" s="257"/>
      <c r="K273" s="60"/>
      <c r="L273" s="135">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60"/>
      <c r="F274" s="146">
        <f t="shared" si="362"/>
        <v>0</v>
      </c>
      <c r="G274" s="225"/>
      <c r="H274" s="257"/>
      <c r="I274" s="114">
        <f t="shared" si="363"/>
        <v>0</v>
      </c>
      <c r="J274" s="257"/>
      <c r="K274" s="60"/>
      <c r="L274" s="135">
        <f t="shared" si="364"/>
        <v>0</v>
      </c>
      <c r="M274" s="320"/>
      <c r="N274" s="60"/>
      <c r="O274" s="114">
        <f t="shared" si="365"/>
        <v>0</v>
      </c>
      <c r="P274" s="111"/>
    </row>
    <row r="275" spans="1:16" ht="24" hidden="1" x14ac:dyDescent="0.25">
      <c r="A275" s="112">
        <v>7230</v>
      </c>
      <c r="B275" s="57" t="s">
        <v>292</v>
      </c>
      <c r="C275" s="58">
        <f t="shared" si="283"/>
        <v>0</v>
      </c>
      <c r="D275" s="225"/>
      <c r="E275" s="60"/>
      <c r="F275" s="146">
        <f t="shared" si="362"/>
        <v>0</v>
      </c>
      <c r="G275" s="225"/>
      <c r="H275" s="257"/>
      <c r="I275" s="114">
        <f t="shared" si="363"/>
        <v>0</v>
      </c>
      <c r="J275" s="257"/>
      <c r="K275" s="60"/>
      <c r="L275" s="135">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113">
        <f t="shared" si="366"/>
        <v>0</v>
      </c>
      <c r="F276" s="146">
        <f t="shared" si="366"/>
        <v>0</v>
      </c>
      <c r="G276" s="226">
        <f t="shared" si="366"/>
        <v>0</v>
      </c>
      <c r="H276" s="120">
        <f t="shared" si="366"/>
        <v>0</v>
      </c>
      <c r="I276" s="114">
        <f t="shared" si="366"/>
        <v>0</v>
      </c>
      <c r="J276" s="120">
        <f>SUM(J277:J279)</f>
        <v>0</v>
      </c>
      <c r="K276" s="113">
        <f t="shared" ref="K276:L276" si="367">SUM(K277:K279)</f>
        <v>0</v>
      </c>
      <c r="L276" s="135">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60"/>
      <c r="F277" s="146">
        <f t="shared" ref="F277:F280" si="369">D277+E277</f>
        <v>0</v>
      </c>
      <c r="G277" s="225"/>
      <c r="H277" s="257"/>
      <c r="I277" s="114">
        <f t="shared" ref="I277:I280" si="370">G277+H277</f>
        <v>0</v>
      </c>
      <c r="J277" s="257"/>
      <c r="K277" s="60"/>
      <c r="L277" s="135">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60"/>
      <c r="F278" s="146">
        <f t="shared" si="369"/>
        <v>0</v>
      </c>
      <c r="G278" s="225"/>
      <c r="H278" s="257"/>
      <c r="I278" s="114">
        <f t="shared" si="370"/>
        <v>0</v>
      </c>
      <c r="J278" s="257"/>
      <c r="K278" s="60"/>
      <c r="L278" s="135">
        <f t="shared" si="371"/>
        <v>0</v>
      </c>
      <c r="M278" s="320"/>
      <c r="N278" s="60"/>
      <c r="O278" s="114">
        <f t="shared" si="372"/>
        <v>0</v>
      </c>
      <c r="P278" s="111"/>
    </row>
    <row r="279" spans="1:16" ht="36" hidden="1" x14ac:dyDescent="0.25">
      <c r="A279" s="38">
        <v>7247</v>
      </c>
      <c r="B279" s="57" t="s">
        <v>309</v>
      </c>
      <c r="C279" s="58">
        <f t="shared" si="368"/>
        <v>0</v>
      </c>
      <c r="D279" s="225"/>
      <c r="E279" s="60"/>
      <c r="F279" s="146">
        <f t="shared" si="369"/>
        <v>0</v>
      </c>
      <c r="G279" s="225"/>
      <c r="H279" s="257"/>
      <c r="I279" s="114">
        <f t="shared" si="370"/>
        <v>0</v>
      </c>
      <c r="J279" s="257"/>
      <c r="K279" s="60"/>
      <c r="L279" s="135">
        <f t="shared" si="371"/>
        <v>0</v>
      </c>
      <c r="M279" s="320"/>
      <c r="N279" s="60"/>
      <c r="O279" s="114">
        <f t="shared" si="372"/>
        <v>0</v>
      </c>
      <c r="P279" s="111"/>
    </row>
    <row r="280" spans="1:16" ht="24" hidden="1" x14ac:dyDescent="0.25">
      <c r="A280" s="743">
        <v>7260</v>
      </c>
      <c r="B280" s="52" t="s">
        <v>255</v>
      </c>
      <c r="C280" s="53">
        <f t="shared" si="368"/>
        <v>0</v>
      </c>
      <c r="D280" s="224"/>
      <c r="E280" s="55"/>
      <c r="F280" s="282">
        <f t="shared" si="369"/>
        <v>0</v>
      </c>
      <c r="G280" s="224"/>
      <c r="H280" s="256"/>
      <c r="I280" s="119">
        <f t="shared" si="370"/>
        <v>0</v>
      </c>
      <c r="J280" s="256"/>
      <c r="K280" s="55"/>
      <c r="L280" s="13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164">
        <f t="shared" si="373"/>
        <v>0</v>
      </c>
      <c r="F281" s="285">
        <f t="shared" si="373"/>
        <v>0</v>
      </c>
      <c r="G281" s="233">
        <f t="shared" si="373"/>
        <v>0</v>
      </c>
      <c r="H281" s="264">
        <f t="shared" si="373"/>
        <v>0</v>
      </c>
      <c r="I281" s="165">
        <f t="shared" si="373"/>
        <v>0</v>
      </c>
      <c r="J281" s="264">
        <f t="shared" si="373"/>
        <v>0</v>
      </c>
      <c r="K281" s="164">
        <f t="shared" si="373"/>
        <v>0</v>
      </c>
      <c r="L281" s="196">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66"/>
      <c r="F282" s="144">
        <f>D282+E282</f>
        <v>0</v>
      </c>
      <c r="G282" s="234"/>
      <c r="H282" s="265"/>
      <c r="I282" s="304">
        <f>G282+H282</f>
        <v>0</v>
      </c>
      <c r="J282" s="265"/>
      <c r="K282" s="66"/>
      <c r="L282" s="195">
        <f>J282+K282</f>
        <v>0</v>
      </c>
      <c r="M282" s="326"/>
      <c r="N282" s="66"/>
      <c r="O282" s="304">
        <f>M282+N282</f>
        <v>0</v>
      </c>
      <c r="P282" s="384"/>
    </row>
    <row r="283" spans="1:16" hidden="1" x14ac:dyDescent="0.25">
      <c r="A283" s="145"/>
      <c r="B283" s="57" t="s">
        <v>256</v>
      </c>
      <c r="C283" s="58">
        <f t="shared" si="368"/>
        <v>0</v>
      </c>
      <c r="D283" s="226">
        <f>SUM(D284:D285)</f>
        <v>0</v>
      </c>
      <c r="E283" s="113">
        <f t="shared" ref="E283:F283" si="374">SUM(E284:E285)</f>
        <v>0</v>
      </c>
      <c r="F283" s="146">
        <f t="shared" si="374"/>
        <v>0</v>
      </c>
      <c r="G283" s="226">
        <f>SUM(G284:G285)</f>
        <v>0</v>
      </c>
      <c r="H283" s="120">
        <f t="shared" ref="H283:I283" si="375">SUM(H284:H285)</f>
        <v>0</v>
      </c>
      <c r="I283" s="114">
        <f t="shared" si="375"/>
        <v>0</v>
      </c>
      <c r="J283" s="120">
        <f>SUM(J284:J285)</f>
        <v>0</v>
      </c>
      <c r="K283" s="113">
        <f t="shared" ref="K283:L283" si="376">SUM(K284:K285)</f>
        <v>0</v>
      </c>
      <c r="L283" s="135">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c r="E284" s="60"/>
      <c r="F284" s="146">
        <f t="shared" ref="F284:F285" si="378">D284+E284</f>
        <v>0</v>
      </c>
      <c r="G284" s="225"/>
      <c r="H284" s="257"/>
      <c r="I284" s="114">
        <f t="shared" ref="I284:I285" si="379">G284+H284</f>
        <v>0</v>
      </c>
      <c r="J284" s="257"/>
      <c r="K284" s="60"/>
      <c r="L284" s="135">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c r="E285" s="55"/>
      <c r="F285" s="282">
        <f t="shared" si="378"/>
        <v>0</v>
      </c>
      <c r="G285" s="224"/>
      <c r="H285" s="256"/>
      <c r="I285" s="119">
        <f t="shared" si="379"/>
        <v>0</v>
      </c>
      <c r="J285" s="256"/>
      <c r="K285" s="55"/>
      <c r="L285" s="139">
        <f t="shared" si="380"/>
        <v>0</v>
      </c>
      <c r="M285" s="319"/>
      <c r="N285" s="55"/>
      <c r="O285" s="119">
        <f t="shared" si="381"/>
        <v>0</v>
      </c>
      <c r="P285" s="110"/>
    </row>
    <row r="286" spans="1:16" ht="12.75" thickBot="1" x14ac:dyDescent="0.3">
      <c r="A286" s="170"/>
      <c r="B286" s="170" t="s">
        <v>261</v>
      </c>
      <c r="C286" s="308">
        <f t="shared" si="368"/>
        <v>1516365</v>
      </c>
      <c r="D286" s="235">
        <f t="shared" ref="D286:O286" si="382">SUM(D283,D269,D230,D195,D187,D173,D75,D53)</f>
        <v>678230</v>
      </c>
      <c r="E286" s="459">
        <f t="shared" si="382"/>
        <v>0</v>
      </c>
      <c r="F286" s="460">
        <f t="shared" si="382"/>
        <v>678230</v>
      </c>
      <c r="G286" s="235">
        <f t="shared" si="382"/>
        <v>820141</v>
      </c>
      <c r="H286" s="203">
        <f t="shared" si="382"/>
        <v>0</v>
      </c>
      <c r="I286" s="460">
        <f t="shared" si="382"/>
        <v>820141</v>
      </c>
      <c r="J286" s="172">
        <f t="shared" si="382"/>
        <v>17994</v>
      </c>
      <c r="K286" s="459">
        <f t="shared" si="382"/>
        <v>0</v>
      </c>
      <c r="L286" s="460">
        <f t="shared" si="382"/>
        <v>17994</v>
      </c>
      <c r="M286" s="308">
        <f t="shared" si="382"/>
        <v>0</v>
      </c>
      <c r="N286" s="171">
        <f t="shared" si="382"/>
        <v>0</v>
      </c>
      <c r="O286" s="291">
        <f t="shared" si="382"/>
        <v>0</v>
      </c>
      <c r="P286" s="388"/>
    </row>
    <row r="287" spans="1:16" s="21" customFormat="1" ht="13.5" thickTop="1" thickBot="1" x14ac:dyDescent="0.3">
      <c r="A287" s="951" t="s">
        <v>262</v>
      </c>
      <c r="B287" s="952"/>
      <c r="C287" s="179">
        <f t="shared" si="368"/>
        <v>-6911</v>
      </c>
      <c r="D287" s="236">
        <f>SUM(D24,D25,D41)-D51</f>
        <v>0</v>
      </c>
      <c r="E287" s="461">
        <f t="shared" ref="E287:F287" si="383">SUM(E24,E25,E41)-E51</f>
        <v>0</v>
      </c>
      <c r="F287" s="462">
        <f t="shared" si="383"/>
        <v>0</v>
      </c>
      <c r="G287" s="236">
        <f>SUM(G24,G25,G41)-G51</f>
        <v>0</v>
      </c>
      <c r="H287" s="173">
        <f t="shared" ref="H287:I287" si="384">SUM(H24,H25,H41)-H51</f>
        <v>0</v>
      </c>
      <c r="I287" s="462">
        <f t="shared" si="384"/>
        <v>0</v>
      </c>
      <c r="J287" s="266">
        <f>(J26+J43)-J51</f>
        <v>-6911</v>
      </c>
      <c r="K287" s="461">
        <f t="shared" ref="K287:L287" si="385">(K26+K43)-K51</f>
        <v>0</v>
      </c>
      <c r="L287" s="462">
        <f t="shared" si="385"/>
        <v>-6911</v>
      </c>
      <c r="M287" s="179">
        <f>M45-M51</f>
        <v>0</v>
      </c>
      <c r="N287" s="174">
        <f t="shared" ref="N287:O287" si="386">N45-N51</f>
        <v>0</v>
      </c>
      <c r="O287" s="292">
        <f t="shared" si="386"/>
        <v>0</v>
      </c>
      <c r="P287" s="389"/>
    </row>
    <row r="288" spans="1:16" s="21" customFormat="1" ht="12.75" thickTop="1" x14ac:dyDescent="0.25">
      <c r="A288" s="953" t="s">
        <v>263</v>
      </c>
      <c r="B288" s="954"/>
      <c r="C288" s="160">
        <f t="shared" si="368"/>
        <v>6911</v>
      </c>
      <c r="D288" s="237">
        <f t="shared" ref="D288:O288" si="387">SUM(D289,D290)-D297+D298</f>
        <v>0</v>
      </c>
      <c r="E288" s="463">
        <f t="shared" si="387"/>
        <v>0</v>
      </c>
      <c r="F288" s="464">
        <f t="shared" si="387"/>
        <v>0</v>
      </c>
      <c r="G288" s="237">
        <f t="shared" si="387"/>
        <v>0</v>
      </c>
      <c r="H288" s="156">
        <f t="shared" si="387"/>
        <v>0</v>
      </c>
      <c r="I288" s="464">
        <f t="shared" si="387"/>
        <v>0</v>
      </c>
      <c r="J288" s="267">
        <f t="shared" si="387"/>
        <v>6911</v>
      </c>
      <c r="K288" s="463">
        <f t="shared" si="387"/>
        <v>0</v>
      </c>
      <c r="L288" s="464">
        <f t="shared" si="387"/>
        <v>6911</v>
      </c>
      <c r="M288" s="160">
        <f t="shared" si="387"/>
        <v>0</v>
      </c>
      <c r="N288" s="157">
        <f t="shared" si="387"/>
        <v>0</v>
      </c>
      <c r="O288" s="158">
        <f t="shared" si="387"/>
        <v>0</v>
      </c>
      <c r="P288" s="390"/>
    </row>
    <row r="289" spans="1:16" s="21" customFormat="1" ht="12.75" thickBot="1" x14ac:dyDescent="0.3">
      <c r="A289" s="88" t="s">
        <v>264</v>
      </c>
      <c r="B289" s="88" t="s">
        <v>265</v>
      </c>
      <c r="C289" s="89">
        <f t="shared" si="368"/>
        <v>6911</v>
      </c>
      <c r="D289" s="219">
        <f t="shared" ref="D289:O289" si="388">D21-D283</f>
        <v>0</v>
      </c>
      <c r="E289" s="433">
        <f t="shared" si="388"/>
        <v>0</v>
      </c>
      <c r="F289" s="434">
        <f t="shared" si="388"/>
        <v>0</v>
      </c>
      <c r="G289" s="219">
        <f t="shared" si="388"/>
        <v>0</v>
      </c>
      <c r="H289" s="177">
        <f t="shared" si="388"/>
        <v>0</v>
      </c>
      <c r="I289" s="434">
        <f t="shared" si="388"/>
        <v>0</v>
      </c>
      <c r="J289" s="252">
        <f t="shared" si="388"/>
        <v>6911</v>
      </c>
      <c r="K289" s="433">
        <f t="shared" si="388"/>
        <v>0</v>
      </c>
      <c r="L289" s="434">
        <f t="shared" si="388"/>
        <v>6911</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157">
        <f t="shared" si="389"/>
        <v>0</v>
      </c>
      <c r="F290" s="169">
        <f t="shared" si="389"/>
        <v>0</v>
      </c>
      <c r="G290" s="237">
        <f t="shared" si="389"/>
        <v>0</v>
      </c>
      <c r="H290" s="267">
        <f t="shared" si="389"/>
        <v>0</v>
      </c>
      <c r="I290" s="158">
        <f t="shared" si="389"/>
        <v>0</v>
      </c>
      <c r="J290" s="267">
        <f t="shared" si="389"/>
        <v>0</v>
      </c>
      <c r="K290" s="157">
        <f t="shared" si="389"/>
        <v>0</v>
      </c>
      <c r="L290" s="156">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66"/>
      <c r="F291" s="144">
        <f t="shared" ref="F291:F298" si="390">D291+E291</f>
        <v>0</v>
      </c>
      <c r="G291" s="234"/>
      <c r="H291" s="265"/>
      <c r="I291" s="304">
        <f t="shared" ref="I291:I298" si="391">G291+H291</f>
        <v>0</v>
      </c>
      <c r="J291" s="265"/>
      <c r="K291" s="66"/>
      <c r="L291" s="195">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60"/>
      <c r="F292" s="146">
        <f t="shared" si="390"/>
        <v>0</v>
      </c>
      <c r="G292" s="225"/>
      <c r="H292" s="257"/>
      <c r="I292" s="114">
        <f t="shared" si="391"/>
        <v>0</v>
      </c>
      <c r="J292" s="257"/>
      <c r="K292" s="60"/>
      <c r="L292" s="135">
        <f t="shared" si="392"/>
        <v>0</v>
      </c>
      <c r="M292" s="320"/>
      <c r="N292" s="60"/>
      <c r="O292" s="114">
        <f t="shared" si="393"/>
        <v>0</v>
      </c>
      <c r="P292" s="111"/>
    </row>
    <row r="293" spans="1:16" ht="12.75" hidden="1" thickTop="1" x14ac:dyDescent="0.25">
      <c r="A293" s="145" t="s">
        <v>272</v>
      </c>
      <c r="B293" s="37" t="s">
        <v>273</v>
      </c>
      <c r="C293" s="58">
        <f t="shared" si="368"/>
        <v>0</v>
      </c>
      <c r="D293" s="225"/>
      <c r="E293" s="60"/>
      <c r="F293" s="146">
        <f t="shared" si="390"/>
        <v>0</v>
      </c>
      <c r="G293" s="225"/>
      <c r="H293" s="257"/>
      <c r="I293" s="114">
        <f t="shared" si="391"/>
        <v>0</v>
      </c>
      <c r="J293" s="257"/>
      <c r="K293" s="60"/>
      <c r="L293" s="135">
        <f t="shared" si="392"/>
        <v>0</v>
      </c>
      <c r="M293" s="320"/>
      <c r="N293" s="60"/>
      <c r="O293" s="114">
        <f t="shared" si="393"/>
        <v>0</v>
      </c>
      <c r="P293" s="111"/>
    </row>
    <row r="294" spans="1:16" ht="24.75" hidden="1" thickTop="1" x14ac:dyDescent="0.25">
      <c r="A294" s="145" t="s">
        <v>274</v>
      </c>
      <c r="B294" s="37" t="s">
        <v>275</v>
      </c>
      <c r="C294" s="58">
        <f>F294+I294+L294+O294</f>
        <v>0</v>
      </c>
      <c r="D294" s="225"/>
      <c r="E294" s="60"/>
      <c r="F294" s="146">
        <f t="shared" si="390"/>
        <v>0</v>
      </c>
      <c r="G294" s="225"/>
      <c r="H294" s="257"/>
      <c r="I294" s="114">
        <f t="shared" si="391"/>
        <v>0</v>
      </c>
      <c r="J294" s="257"/>
      <c r="K294" s="60"/>
      <c r="L294" s="135">
        <f t="shared" si="392"/>
        <v>0</v>
      </c>
      <c r="M294" s="320"/>
      <c r="N294" s="60"/>
      <c r="O294" s="114">
        <f t="shared" si="393"/>
        <v>0</v>
      </c>
      <c r="P294" s="111"/>
    </row>
    <row r="295" spans="1:16" ht="12.75" hidden="1" thickTop="1" x14ac:dyDescent="0.25">
      <c r="A295" s="145" t="s">
        <v>276</v>
      </c>
      <c r="B295" s="37" t="s">
        <v>277</v>
      </c>
      <c r="C295" s="58">
        <f t="shared" si="368"/>
        <v>0</v>
      </c>
      <c r="D295" s="225"/>
      <c r="E295" s="60"/>
      <c r="F295" s="146">
        <f t="shared" si="390"/>
        <v>0</v>
      </c>
      <c r="G295" s="225"/>
      <c r="H295" s="257"/>
      <c r="I295" s="114">
        <f t="shared" si="391"/>
        <v>0</v>
      </c>
      <c r="J295" s="257"/>
      <c r="K295" s="60"/>
      <c r="L295" s="135">
        <f t="shared" si="392"/>
        <v>0</v>
      </c>
      <c r="M295" s="320"/>
      <c r="N295" s="60"/>
      <c r="O295" s="114">
        <f t="shared" si="393"/>
        <v>0</v>
      </c>
      <c r="P295" s="111"/>
    </row>
    <row r="296" spans="1:16" ht="24.75" hidden="1" thickTop="1" x14ac:dyDescent="0.25">
      <c r="A296" s="154" t="s">
        <v>278</v>
      </c>
      <c r="B296" s="155" t="s">
        <v>279</v>
      </c>
      <c r="C296" s="126">
        <f t="shared" si="368"/>
        <v>0</v>
      </c>
      <c r="D296" s="230"/>
      <c r="E296" s="128"/>
      <c r="F296" s="141">
        <f t="shared" si="390"/>
        <v>0</v>
      </c>
      <c r="G296" s="230"/>
      <c r="H296" s="261"/>
      <c r="I296" s="305">
        <f t="shared" si="391"/>
        <v>0</v>
      </c>
      <c r="J296" s="261"/>
      <c r="K296" s="128"/>
      <c r="L296" s="140">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180"/>
      <c r="F297" s="175">
        <f t="shared" si="390"/>
        <v>0</v>
      </c>
      <c r="G297" s="238"/>
      <c r="H297" s="268"/>
      <c r="I297" s="292">
        <f t="shared" si="391"/>
        <v>0</v>
      </c>
      <c r="J297" s="268"/>
      <c r="K297" s="180"/>
      <c r="L297" s="173">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121"/>
      <c r="F298" s="280">
        <f t="shared" si="390"/>
        <v>0</v>
      </c>
      <c r="G298" s="229"/>
      <c r="H298" s="260"/>
      <c r="I298" s="117">
        <f t="shared" si="391"/>
        <v>0</v>
      </c>
      <c r="J298" s="260"/>
      <c r="K298" s="121"/>
      <c r="L298" s="125">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OFR8+Mg9AodAdqS9Qke1R07bdcWHneCP7SbS1AMpuwhNKVpqG6yV407MrcRwRjYjR4brRYKcDrw10yw7MnEojA==" saltValue="dCs//ZhszTVRIbI0rie39w==" spinCount="100000" sheet="1" objects="1" scenarios="1" formatCells="0" formatColumns="0" formatRows="0"/>
  <autoFilter ref="A18:P298">
    <filterColumn colId="2">
      <filters blank="1">
        <filter val="1 300"/>
        <filter val="1 307 169"/>
        <filter val="1 310"/>
        <filter val="1 312"/>
        <filter val="1 472"/>
        <filter val="1 479 710"/>
        <filter val="1 498 371"/>
        <filter val="1 516 365"/>
        <filter val="1 561"/>
        <filter val="1 747"/>
        <filter val="1 831"/>
        <filter val="1 997"/>
        <filter val="10 000"/>
        <filter val="100"/>
        <filter val="11 083"/>
        <filter val="12 641"/>
        <filter val="125 180"/>
        <filter val="130"/>
        <filter val="172 541"/>
        <filter val="18 142"/>
        <filter val="19 116"/>
        <filter val="2 185"/>
        <filter val="2 535"/>
        <filter val="22 600"/>
        <filter val="23 051"/>
        <filter val="237"/>
        <filter val="249 084"/>
        <filter val="25 909"/>
        <filter val="3 111"/>
        <filter val="30 460"/>
        <filter val="300"/>
        <filter val="312"/>
        <filter val="316 326"/>
        <filter val="35 355"/>
        <filter val="359"/>
        <filter val="36 227"/>
        <filter val="36 655"/>
        <filter val="390"/>
        <filter val="4 275"/>
        <filter val="4 330"/>
        <filter val="4 831"/>
        <filter val="4 931"/>
        <filter val="417"/>
        <filter val="42 881"/>
        <filter val="455"/>
        <filter val="46 669"/>
        <filter val="5 000"/>
        <filter val="5 458"/>
        <filter val="5 625"/>
        <filter val="5 642"/>
        <filter val="502"/>
        <filter val="53 426"/>
        <filter val="560"/>
        <filter val="6 911"/>
        <filter val="-6 911"/>
        <filter val="65"/>
        <filter val="67 242"/>
        <filter val="7 537"/>
        <filter val="7 637"/>
        <filter val="7 755"/>
        <filter val="77 457"/>
        <filter val="8 142"/>
        <filter val="8 305"/>
        <filter val="8 509"/>
        <filter val="8 539"/>
        <filter val="85"/>
        <filter val="9 400"/>
        <filter val="909 111"/>
        <filter val="94 392"/>
        <filter val="990 843"/>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45.pielikums Jūrmalas pilsētas domes
2018.gada 15.marta saistošajiem noteikumiem Nr.11
(protokols Nr.4, 28.punkts)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4" sqref="T4"/>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359</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360</v>
      </c>
      <c r="D3" s="994"/>
      <c r="E3" s="994"/>
      <c r="F3" s="994"/>
      <c r="G3" s="994"/>
      <c r="H3" s="994"/>
      <c r="I3" s="994"/>
      <c r="J3" s="994"/>
      <c r="K3" s="994"/>
      <c r="L3" s="994"/>
      <c r="M3" s="994"/>
      <c r="N3" s="994"/>
      <c r="O3" s="994"/>
      <c r="P3" s="995"/>
      <c r="Q3" s="393"/>
    </row>
    <row r="4" spans="1:17" ht="12.75" customHeight="1" x14ac:dyDescent="0.25">
      <c r="A4" s="4" t="s">
        <v>1</v>
      </c>
      <c r="B4" s="5"/>
      <c r="C4" s="994"/>
      <c r="D4" s="994"/>
      <c r="E4" s="994"/>
      <c r="F4" s="994"/>
      <c r="G4" s="994"/>
      <c r="H4" s="994"/>
      <c r="I4" s="994"/>
      <c r="J4" s="994"/>
      <c r="K4" s="994"/>
      <c r="L4" s="994"/>
      <c r="M4" s="994"/>
      <c r="N4" s="994"/>
      <c r="O4" s="994"/>
      <c r="P4" s="995"/>
      <c r="Q4" s="393"/>
    </row>
    <row r="5" spans="1:17" ht="12.75" customHeight="1" x14ac:dyDescent="0.25">
      <c r="A5" s="2" t="s">
        <v>2</v>
      </c>
      <c r="B5" s="3"/>
      <c r="C5" s="989" t="s">
        <v>361</v>
      </c>
      <c r="D5" s="989"/>
      <c r="E5" s="989"/>
      <c r="F5" s="989"/>
      <c r="G5" s="989"/>
      <c r="H5" s="989"/>
      <c r="I5" s="989"/>
      <c r="J5" s="989"/>
      <c r="K5" s="989"/>
      <c r="L5" s="989"/>
      <c r="M5" s="989"/>
      <c r="N5" s="989"/>
      <c r="O5" s="989"/>
      <c r="P5" s="990"/>
      <c r="Q5" s="393"/>
    </row>
    <row r="6" spans="1:17" ht="12.75" customHeight="1" x14ac:dyDescent="0.25">
      <c r="A6" s="2" t="s">
        <v>3</v>
      </c>
      <c r="B6" s="3"/>
      <c r="C6" s="989" t="s">
        <v>362</v>
      </c>
      <c r="D6" s="989"/>
      <c r="E6" s="989"/>
      <c r="F6" s="989"/>
      <c r="G6" s="989"/>
      <c r="H6" s="989"/>
      <c r="I6" s="989"/>
      <c r="J6" s="989"/>
      <c r="K6" s="989"/>
      <c r="L6" s="989"/>
      <c r="M6" s="989"/>
      <c r="N6" s="989"/>
      <c r="O6" s="989"/>
      <c r="P6" s="990"/>
      <c r="Q6" s="393"/>
    </row>
    <row r="7" spans="1:17" ht="38.25" customHeight="1" x14ac:dyDescent="0.25">
      <c r="A7" s="2" t="s">
        <v>4</v>
      </c>
      <c r="B7" s="3"/>
      <c r="C7" s="994" t="s">
        <v>363</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364</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204763</v>
      </c>
      <c r="D20" s="206">
        <f>SUM(D21,D24,D25,D41,D43)</f>
        <v>204864</v>
      </c>
      <c r="E20" s="397">
        <f t="shared" ref="E20:F20" si="0">SUM(E21,E24,E25,E41,E43)</f>
        <v>-101</v>
      </c>
      <c r="F20" s="398">
        <f t="shared" si="0"/>
        <v>204763</v>
      </c>
      <c r="G20" s="206">
        <f>SUM(G21,G24,G43)</f>
        <v>0</v>
      </c>
      <c r="H20" s="241">
        <f t="shared" ref="H20:I20" si="1">SUM(H21,H24,H43)</f>
        <v>0</v>
      </c>
      <c r="I20" s="26">
        <f t="shared" si="1"/>
        <v>0</v>
      </c>
      <c r="J20" s="241">
        <f>SUM(J21,J26,J43)</f>
        <v>0</v>
      </c>
      <c r="K20" s="25">
        <f t="shared" ref="K20:L20" si="2">SUM(K21,K26,K43)</f>
        <v>0</v>
      </c>
      <c r="L20" s="26">
        <f t="shared" si="2"/>
        <v>0</v>
      </c>
      <c r="M20" s="24">
        <f>SUM(M21,M45)</f>
        <v>0</v>
      </c>
      <c r="N20" s="25">
        <f t="shared" ref="N20:O20" si="3">SUM(N21,N45)</f>
        <v>0</v>
      </c>
      <c r="O20" s="26">
        <f t="shared" si="3"/>
        <v>0</v>
      </c>
      <c r="P20" s="329"/>
    </row>
    <row r="21" spans="1:16" ht="12.75" hidden="1" thickTop="1" x14ac:dyDescent="0.25">
      <c r="A21" s="27"/>
      <c r="B21" s="28" t="s">
        <v>20</v>
      </c>
      <c r="C21" s="29">
        <f t="shared" ref="C21:C84" si="4">F21+I21+L21+O21</f>
        <v>0</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0</v>
      </c>
      <c r="L21" s="31">
        <f t="shared" si="7"/>
        <v>0</v>
      </c>
      <c r="M21" s="29">
        <f>SUM(M22:M23)</f>
        <v>0</v>
      </c>
      <c r="N21" s="30">
        <f t="shared" ref="N21:O21" si="8">SUM(N22:N23)</f>
        <v>0</v>
      </c>
      <c r="O21" s="31">
        <f t="shared" si="8"/>
        <v>0</v>
      </c>
      <c r="P21" s="330"/>
    </row>
    <row r="22" spans="1:16" ht="12.75" hidden="1" thickTop="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ht="12.75" hidden="1" thickTop="1" x14ac:dyDescent="0.25">
      <c r="A23" s="37"/>
      <c r="B23" s="38" t="s">
        <v>22</v>
      </c>
      <c r="C23" s="39">
        <f t="shared" si="4"/>
        <v>0</v>
      </c>
      <c r="D23" s="209"/>
      <c r="E23" s="403"/>
      <c r="F23" s="404">
        <f>D23+E23</f>
        <v>0</v>
      </c>
      <c r="G23" s="209"/>
      <c r="H23" s="244"/>
      <c r="I23" s="303">
        <f>G23+H23</f>
        <v>0</v>
      </c>
      <c r="J23" s="244"/>
      <c r="K23" s="40"/>
      <c r="L23" s="303">
        <f>J23+K23</f>
        <v>0</v>
      </c>
      <c r="M23" s="358"/>
      <c r="N23" s="40"/>
      <c r="O23" s="303">
        <f>M23+N23</f>
        <v>0</v>
      </c>
      <c r="P23" s="381"/>
    </row>
    <row r="24" spans="1:16" s="21" customFormat="1" ht="25.5" thickTop="1" thickBot="1" x14ac:dyDescent="0.3">
      <c r="A24" s="41">
        <v>19300</v>
      </c>
      <c r="B24" s="41" t="s">
        <v>304</v>
      </c>
      <c r="C24" s="42">
        <f>F24+I24</f>
        <v>204763</v>
      </c>
      <c r="D24" s="210">
        <f>D51</f>
        <v>204864</v>
      </c>
      <c r="E24" s="405">
        <v>-101</v>
      </c>
      <c r="F24" s="406">
        <f>D24+E24</f>
        <v>204763</v>
      </c>
      <c r="G24" s="210"/>
      <c r="H24" s="245"/>
      <c r="I24" s="348">
        <f>G24+H24</f>
        <v>0</v>
      </c>
      <c r="J24" s="286" t="s">
        <v>23</v>
      </c>
      <c r="K24" s="43" t="s">
        <v>23</v>
      </c>
      <c r="L24" s="44" t="s">
        <v>23</v>
      </c>
      <c r="M24" s="311" t="s">
        <v>23</v>
      </c>
      <c r="N24" s="43" t="s">
        <v>23</v>
      </c>
      <c r="O24" s="44" t="s">
        <v>23</v>
      </c>
      <c r="P24" s="331"/>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hidden="1" thickTop="1" x14ac:dyDescent="0.25">
      <c r="A26" s="45">
        <v>21300</v>
      </c>
      <c r="B26" s="45" t="s">
        <v>305</v>
      </c>
      <c r="C26" s="46">
        <f>L26</f>
        <v>0</v>
      </c>
      <c r="D26" s="212" t="s">
        <v>23</v>
      </c>
      <c r="E26" s="409" t="s">
        <v>23</v>
      </c>
      <c r="F26" s="410" t="s">
        <v>23</v>
      </c>
      <c r="G26" s="212" t="s">
        <v>23</v>
      </c>
      <c r="H26" s="246" t="s">
        <v>23</v>
      </c>
      <c r="I26" s="49" t="s">
        <v>23</v>
      </c>
      <c r="J26" s="106">
        <f>SUM(J27,J31,J33,J36)</f>
        <v>0</v>
      </c>
      <c r="K26" s="50">
        <f t="shared" ref="K26:L26" si="9">SUM(K27,K31,K33,K36)</f>
        <v>0</v>
      </c>
      <c r="L26" s="117">
        <f t="shared" si="9"/>
        <v>0</v>
      </c>
      <c r="M26" s="312" t="s">
        <v>23</v>
      </c>
      <c r="N26" s="48" t="s">
        <v>23</v>
      </c>
      <c r="O26" s="49" t="s">
        <v>23</v>
      </c>
      <c r="P26" s="332"/>
    </row>
    <row r="27" spans="1:16" s="21" customFormat="1" ht="24.75" hidden="1" thickTop="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t="12.75" hidden="1" thickTop="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t="12.75" hidden="1" thickTop="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75" hidden="1" thickTop="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75" hidden="1" thickTop="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75" hidden="1" thickTop="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ht="12.75" hidden="1" thickTop="1" x14ac:dyDescent="0.25">
      <c r="A33" s="51">
        <v>21380</v>
      </c>
      <c r="B33" s="45" t="s">
        <v>31</v>
      </c>
      <c r="C33" s="46">
        <f t="shared" si="10"/>
        <v>0</v>
      </c>
      <c r="D33" s="212" t="s">
        <v>23</v>
      </c>
      <c r="E33" s="409" t="s">
        <v>23</v>
      </c>
      <c r="F33" s="410" t="s">
        <v>23</v>
      </c>
      <c r="G33" s="212" t="s">
        <v>23</v>
      </c>
      <c r="H33" s="246" t="s">
        <v>23</v>
      </c>
      <c r="I33" s="49" t="s">
        <v>23</v>
      </c>
      <c r="J33" s="106">
        <f>SUM(J34:J35)</f>
        <v>0</v>
      </c>
      <c r="K33" s="50">
        <f t="shared" ref="K33:L33" si="13">SUM(K34:K35)</f>
        <v>0</v>
      </c>
      <c r="L33" s="117">
        <f t="shared" si="13"/>
        <v>0</v>
      </c>
      <c r="M33" s="312" t="s">
        <v>23</v>
      </c>
      <c r="N33" s="48" t="s">
        <v>23</v>
      </c>
      <c r="O33" s="49" t="s">
        <v>23</v>
      </c>
      <c r="P33" s="332"/>
    </row>
    <row r="34" spans="1:16" ht="12.75" hidden="1" thickTop="1" x14ac:dyDescent="0.25">
      <c r="A34" s="33">
        <v>21381</v>
      </c>
      <c r="B34" s="52" t="s">
        <v>306</v>
      </c>
      <c r="C34" s="53">
        <f t="shared" si="10"/>
        <v>0</v>
      </c>
      <c r="D34" s="213" t="s">
        <v>23</v>
      </c>
      <c r="E34" s="411" t="s">
        <v>23</v>
      </c>
      <c r="F34" s="412" t="s">
        <v>23</v>
      </c>
      <c r="G34" s="213" t="s">
        <v>23</v>
      </c>
      <c r="H34" s="247" t="s">
        <v>23</v>
      </c>
      <c r="I34" s="56" t="s">
        <v>23</v>
      </c>
      <c r="J34" s="256"/>
      <c r="K34" s="55"/>
      <c r="L34" s="347">
        <f>J34+K34</f>
        <v>0</v>
      </c>
      <c r="M34" s="313" t="s">
        <v>23</v>
      </c>
      <c r="N34" s="54" t="s">
        <v>23</v>
      </c>
      <c r="O34" s="56" t="s">
        <v>23</v>
      </c>
      <c r="P34" s="333"/>
    </row>
    <row r="35" spans="1:16" ht="24.75" hidden="1" thickTop="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09" t="s">
        <v>23</v>
      </c>
      <c r="F36" s="410" t="s">
        <v>23</v>
      </c>
      <c r="G36" s="212" t="s">
        <v>23</v>
      </c>
      <c r="H36" s="246" t="s">
        <v>23</v>
      </c>
      <c r="I36" s="49" t="s">
        <v>23</v>
      </c>
      <c r="J36" s="106">
        <f>SUM(J37:J40)</f>
        <v>0</v>
      </c>
      <c r="K36" s="50">
        <f t="shared" ref="K36:L36" si="14">SUM(K37:K40)</f>
        <v>0</v>
      </c>
      <c r="L36" s="117">
        <f t="shared" si="14"/>
        <v>0</v>
      </c>
      <c r="M36" s="312" t="s">
        <v>23</v>
      </c>
      <c r="N36" s="48" t="s">
        <v>23</v>
      </c>
      <c r="O36" s="49" t="s">
        <v>23</v>
      </c>
      <c r="P36" s="332"/>
    </row>
    <row r="37" spans="1:16" ht="24.75" hidden="1" thickTop="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t="12.75" hidden="1" thickTop="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t="12.75" hidden="1" thickTop="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75" hidden="1" thickTop="1" x14ac:dyDescent="0.25">
      <c r="A40" s="184">
        <v>21399</v>
      </c>
      <c r="B40" s="162" t="s">
        <v>36</v>
      </c>
      <c r="C40" s="163">
        <f t="shared" si="10"/>
        <v>0</v>
      </c>
      <c r="D40" s="216" t="s">
        <v>23</v>
      </c>
      <c r="E40" s="417" t="s">
        <v>23</v>
      </c>
      <c r="F40" s="418" t="s">
        <v>23</v>
      </c>
      <c r="G40" s="216" t="s">
        <v>23</v>
      </c>
      <c r="H40" s="250" t="s">
        <v>23</v>
      </c>
      <c r="I40" s="186" t="s">
        <v>23</v>
      </c>
      <c r="J40" s="287"/>
      <c r="K40" s="185"/>
      <c r="L40" s="419">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75" hidden="1" thickTop="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75" hidden="1" thickTop="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75" hidden="1" thickTop="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75" hidden="1" thickTop="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ht="12.75" thickTop="1"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204763</v>
      </c>
      <c r="D50" s="219">
        <f>SUM(D51,D283)</f>
        <v>204864</v>
      </c>
      <c r="E50" s="433">
        <f t="shared" ref="E50:F50" si="19">SUM(E51,E283)</f>
        <v>-101</v>
      </c>
      <c r="F50" s="434">
        <f t="shared" si="19"/>
        <v>204763</v>
      </c>
      <c r="G50" s="219">
        <f>SUM(G51,G283)</f>
        <v>0</v>
      </c>
      <c r="H50" s="252">
        <f t="shared" ref="H50:I50" si="20">SUM(H51,H283)</f>
        <v>0</v>
      </c>
      <c r="I50" s="91">
        <f t="shared" si="20"/>
        <v>0</v>
      </c>
      <c r="J50" s="252">
        <f>SUM(J51,J283)</f>
        <v>0</v>
      </c>
      <c r="K50" s="90">
        <f t="shared" ref="K50:L50" si="21">SUM(K51,K283)</f>
        <v>0</v>
      </c>
      <c r="L50" s="91">
        <f t="shared" si="21"/>
        <v>0</v>
      </c>
      <c r="M50" s="89">
        <f>SUM(M51,M283)</f>
        <v>0</v>
      </c>
      <c r="N50" s="90">
        <f t="shared" ref="N50:O50" si="22">SUM(N51,N283)</f>
        <v>0</v>
      </c>
      <c r="O50" s="91">
        <f t="shared" si="22"/>
        <v>0</v>
      </c>
      <c r="P50" s="340"/>
    </row>
    <row r="51" spans="1:16" s="21" customFormat="1" ht="36.75" thickTop="1" x14ac:dyDescent="0.25">
      <c r="A51" s="92"/>
      <c r="B51" s="93" t="s">
        <v>45</v>
      </c>
      <c r="C51" s="94">
        <f t="shared" si="4"/>
        <v>204763</v>
      </c>
      <c r="D51" s="220">
        <f>SUM(D52,D194)</f>
        <v>204864</v>
      </c>
      <c r="E51" s="435">
        <f t="shared" ref="E51:F51" si="23">SUM(E52,E194)</f>
        <v>-101</v>
      </c>
      <c r="F51" s="436">
        <f t="shared" si="23"/>
        <v>204763</v>
      </c>
      <c r="G51" s="220">
        <f>SUM(G52,G194)</f>
        <v>0</v>
      </c>
      <c r="H51" s="253">
        <f t="shared" ref="H51:I51" si="24">SUM(H52,H194)</f>
        <v>0</v>
      </c>
      <c r="I51" s="96">
        <f t="shared" si="24"/>
        <v>0</v>
      </c>
      <c r="J51" s="253">
        <f>SUM(J52,J194)</f>
        <v>0</v>
      </c>
      <c r="K51" s="95">
        <f t="shared" ref="K51:L51" si="25">SUM(K52,K194)</f>
        <v>0</v>
      </c>
      <c r="L51" s="96">
        <f t="shared" si="25"/>
        <v>0</v>
      </c>
      <c r="M51" s="94">
        <f>SUM(M52,M194)</f>
        <v>0</v>
      </c>
      <c r="N51" s="95">
        <f t="shared" ref="N51:O51" si="26">SUM(N52,N194)</f>
        <v>0</v>
      </c>
      <c r="O51" s="96">
        <f t="shared" si="26"/>
        <v>0</v>
      </c>
      <c r="P51" s="341"/>
    </row>
    <row r="52" spans="1:16" s="21" customFormat="1" ht="24" x14ac:dyDescent="0.25">
      <c r="A52" s="97"/>
      <c r="B52" s="16" t="s">
        <v>46</v>
      </c>
      <c r="C52" s="98">
        <f t="shared" si="4"/>
        <v>204763</v>
      </c>
      <c r="D52" s="221">
        <f>SUM(D53,D75,D173,D187)</f>
        <v>204864</v>
      </c>
      <c r="E52" s="437">
        <f t="shared" ref="E52:F52" si="27">SUM(E53,E75,E173,E187)</f>
        <v>-101</v>
      </c>
      <c r="F52" s="438">
        <f t="shared" si="27"/>
        <v>204763</v>
      </c>
      <c r="G52" s="221">
        <f>SUM(G53,G75,G173,G187)</f>
        <v>0</v>
      </c>
      <c r="H52" s="254">
        <f t="shared" ref="H52:I52" si="28">SUM(H53,H75,H173,H187)</f>
        <v>0</v>
      </c>
      <c r="I52" s="100">
        <f t="shared" si="28"/>
        <v>0</v>
      </c>
      <c r="J52" s="254">
        <f>SUM(J53,J75,J173,J187)</f>
        <v>0</v>
      </c>
      <c r="K52" s="99">
        <f t="shared" ref="K52:L52" si="29">SUM(K53,K75,K173,K187)</f>
        <v>0</v>
      </c>
      <c r="L52" s="100">
        <f t="shared" si="29"/>
        <v>0</v>
      </c>
      <c r="M52" s="98">
        <f>SUM(M53,M75,M173,M187)</f>
        <v>0</v>
      </c>
      <c r="N52" s="99">
        <f t="shared" ref="N52:O52" si="30">SUM(N53,N75,N173,N187)</f>
        <v>0</v>
      </c>
      <c r="O52" s="100">
        <f t="shared" si="30"/>
        <v>0</v>
      </c>
      <c r="P52" s="342"/>
    </row>
    <row r="53" spans="1:16" s="21" customFormat="1" hidden="1" x14ac:dyDescent="0.25">
      <c r="A53" s="101">
        <v>1000</v>
      </c>
      <c r="B53" s="101" t="s">
        <v>47</v>
      </c>
      <c r="C53" s="102">
        <f t="shared" si="4"/>
        <v>0</v>
      </c>
      <c r="D53" s="222">
        <f>SUM(D54,D67)</f>
        <v>0</v>
      </c>
      <c r="E53" s="439">
        <f t="shared" ref="E53:F53" si="31">SUM(E54,E67)</f>
        <v>0</v>
      </c>
      <c r="F53" s="440">
        <f t="shared" si="31"/>
        <v>0</v>
      </c>
      <c r="G53" s="222">
        <f>SUM(G54,G67)</f>
        <v>0</v>
      </c>
      <c r="H53" s="255">
        <f t="shared" ref="H53:I53" si="32">SUM(H54,H67)</f>
        <v>0</v>
      </c>
      <c r="I53" s="104">
        <f t="shared" si="32"/>
        <v>0</v>
      </c>
      <c r="J53" s="255">
        <f>SUM(J54,J67)</f>
        <v>0</v>
      </c>
      <c r="K53" s="103">
        <f t="shared" ref="K53:L53" si="33">SUM(K54,K67)</f>
        <v>0</v>
      </c>
      <c r="L53" s="104">
        <f t="shared" si="33"/>
        <v>0</v>
      </c>
      <c r="M53" s="102">
        <f>SUM(M54,M67)</f>
        <v>0</v>
      </c>
      <c r="N53" s="103">
        <f t="shared" ref="N53:O53" si="34">SUM(N54,N67)</f>
        <v>0</v>
      </c>
      <c r="O53" s="104">
        <f t="shared" si="34"/>
        <v>0</v>
      </c>
      <c r="P53" s="343"/>
    </row>
    <row r="54" spans="1:16" hidden="1" x14ac:dyDescent="0.25">
      <c r="A54" s="45">
        <v>1100</v>
      </c>
      <c r="B54" s="105" t="s">
        <v>48</v>
      </c>
      <c r="C54" s="46">
        <f t="shared" si="4"/>
        <v>0</v>
      </c>
      <c r="D54" s="223">
        <f>SUM(D55,D58,D66)</f>
        <v>0</v>
      </c>
      <c r="E54" s="441">
        <f t="shared" ref="E54:F54" si="35">SUM(E55,E58,E66)</f>
        <v>0</v>
      </c>
      <c r="F54" s="408">
        <f t="shared" si="35"/>
        <v>0</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444"/>
      <c r="F56" s="445">
        <f t="shared" ref="F56:F57" si="43">D56+E56</f>
        <v>0</v>
      </c>
      <c r="G56" s="224"/>
      <c r="H56" s="256"/>
      <c r="I56" s="119">
        <f t="shared" ref="I56:I57" si="44">G56+H56</f>
        <v>0</v>
      </c>
      <c r="J56" s="256"/>
      <c r="K56" s="55"/>
      <c r="L56" s="119">
        <f t="shared" ref="L56:L57" si="45">J56+K56</f>
        <v>0</v>
      </c>
      <c r="M56" s="319"/>
      <c r="N56" s="55"/>
      <c r="O56" s="119">
        <f>M56+N56</f>
        <v>0</v>
      </c>
      <c r="P56" s="110"/>
    </row>
    <row r="57" spans="1:16" ht="24" hidden="1" customHeight="1" x14ac:dyDescent="0.25">
      <c r="A57" s="38">
        <v>1119</v>
      </c>
      <c r="B57" s="57" t="s">
        <v>51</v>
      </c>
      <c r="C57" s="58">
        <f t="shared" si="4"/>
        <v>0</v>
      </c>
      <c r="D57" s="225"/>
      <c r="E57" s="446"/>
      <c r="F57" s="404">
        <f t="shared" si="43"/>
        <v>0</v>
      </c>
      <c r="G57" s="225"/>
      <c r="H57" s="257"/>
      <c r="I57" s="114">
        <f t="shared" si="44"/>
        <v>0</v>
      </c>
      <c r="J57" s="257"/>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c r="E59" s="446"/>
      <c r="F59" s="404">
        <f t="shared" ref="F59:F66" si="50">D59+E59</f>
        <v>0</v>
      </c>
      <c r="G59" s="225"/>
      <c r="H59" s="257"/>
      <c r="I59" s="114">
        <f t="shared" ref="I59:I66" si="51">G59+H59</f>
        <v>0</v>
      </c>
      <c r="J59" s="257"/>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c r="E60" s="446"/>
      <c r="F60" s="404">
        <f t="shared" si="50"/>
        <v>0</v>
      </c>
      <c r="G60" s="225"/>
      <c r="H60" s="257"/>
      <c r="I60" s="114">
        <f t="shared" si="51"/>
        <v>0</v>
      </c>
      <c r="J60" s="257"/>
      <c r="K60" s="60"/>
      <c r="L60" s="114">
        <f>J60+K60</f>
        <v>0</v>
      </c>
      <c r="M60" s="320"/>
      <c r="N60" s="60"/>
      <c r="O60" s="114">
        <f t="shared" si="53"/>
        <v>0</v>
      </c>
      <c r="P60" s="111"/>
    </row>
    <row r="61" spans="1:16" ht="24" hidden="1" x14ac:dyDescent="0.25">
      <c r="A61" s="38">
        <v>1145</v>
      </c>
      <c r="B61" s="57" t="s">
        <v>54</v>
      </c>
      <c r="C61" s="58">
        <f t="shared" si="4"/>
        <v>0</v>
      </c>
      <c r="D61" s="225"/>
      <c r="E61" s="446"/>
      <c r="F61" s="404">
        <f t="shared" si="50"/>
        <v>0</v>
      </c>
      <c r="G61" s="225"/>
      <c r="H61" s="257"/>
      <c r="I61" s="114">
        <f t="shared" si="51"/>
        <v>0</v>
      </c>
      <c r="J61" s="257"/>
      <c r="K61" s="60"/>
      <c r="L61" s="114">
        <f t="shared" si="52"/>
        <v>0</v>
      </c>
      <c r="M61" s="320"/>
      <c r="N61" s="60"/>
      <c r="O61" s="114">
        <f>M61+N61</f>
        <v>0</v>
      </c>
      <c r="P61" s="111"/>
    </row>
    <row r="62" spans="1:16" ht="27.75" hidden="1" customHeight="1" x14ac:dyDescent="0.25">
      <c r="A62" s="38">
        <v>1146</v>
      </c>
      <c r="B62" s="57" t="s">
        <v>55</v>
      </c>
      <c r="C62" s="58">
        <f t="shared" si="4"/>
        <v>0</v>
      </c>
      <c r="D62" s="225"/>
      <c r="E62" s="446"/>
      <c r="F62" s="404">
        <f t="shared" si="50"/>
        <v>0</v>
      </c>
      <c r="G62" s="225"/>
      <c r="H62" s="257"/>
      <c r="I62" s="114">
        <f t="shared" si="51"/>
        <v>0</v>
      </c>
      <c r="J62" s="257"/>
      <c r="K62" s="60"/>
      <c r="L62" s="114">
        <f t="shared" si="52"/>
        <v>0</v>
      </c>
      <c r="M62" s="320"/>
      <c r="N62" s="60"/>
      <c r="O62" s="114">
        <f t="shared" si="53"/>
        <v>0</v>
      </c>
      <c r="P62" s="111"/>
    </row>
    <row r="63" spans="1:16" hidden="1" x14ac:dyDescent="0.25">
      <c r="A63" s="38">
        <v>1147</v>
      </c>
      <c r="B63" s="57" t="s">
        <v>56</v>
      </c>
      <c r="C63" s="58">
        <f t="shared" si="4"/>
        <v>0</v>
      </c>
      <c r="D63" s="225"/>
      <c r="E63" s="446"/>
      <c r="F63" s="404">
        <f t="shared" si="50"/>
        <v>0</v>
      </c>
      <c r="G63" s="225"/>
      <c r="H63" s="257"/>
      <c r="I63" s="114">
        <f t="shared" si="51"/>
        <v>0</v>
      </c>
      <c r="J63" s="257"/>
      <c r="K63" s="60"/>
      <c r="L63" s="114">
        <f t="shared" si="52"/>
        <v>0</v>
      </c>
      <c r="M63" s="320"/>
      <c r="N63" s="60"/>
      <c r="O63" s="114">
        <f t="shared" si="53"/>
        <v>0</v>
      </c>
      <c r="P63" s="111"/>
    </row>
    <row r="64" spans="1:16" hidden="1" x14ac:dyDescent="0.25">
      <c r="A64" s="38">
        <v>1148</v>
      </c>
      <c r="B64" s="57" t="s">
        <v>57</v>
      </c>
      <c r="C64" s="58">
        <f t="shared" si="4"/>
        <v>0</v>
      </c>
      <c r="D64" s="225"/>
      <c r="E64" s="446"/>
      <c r="F64" s="404">
        <f t="shared" si="50"/>
        <v>0</v>
      </c>
      <c r="G64" s="225"/>
      <c r="H64" s="257"/>
      <c r="I64" s="114">
        <f t="shared" si="51"/>
        <v>0</v>
      </c>
      <c r="J64" s="257"/>
      <c r="K64" s="60"/>
      <c r="L64" s="114">
        <f t="shared" si="52"/>
        <v>0</v>
      </c>
      <c r="M64" s="320"/>
      <c r="N64" s="60"/>
      <c r="O64" s="114">
        <f t="shared" si="53"/>
        <v>0</v>
      </c>
      <c r="P64" s="111"/>
    </row>
    <row r="65" spans="1:16" ht="24" hidden="1" customHeight="1" x14ac:dyDescent="0.25">
      <c r="A65" s="38">
        <v>1149</v>
      </c>
      <c r="B65" s="57" t="s">
        <v>58</v>
      </c>
      <c r="C65" s="58">
        <f>F65+I65+L65+O65</f>
        <v>0</v>
      </c>
      <c r="D65" s="225"/>
      <c r="E65" s="446"/>
      <c r="F65" s="404">
        <f t="shared" si="50"/>
        <v>0</v>
      </c>
      <c r="G65" s="225"/>
      <c r="H65" s="257"/>
      <c r="I65" s="114">
        <f t="shared" si="51"/>
        <v>0</v>
      </c>
      <c r="J65" s="257"/>
      <c r="K65" s="60"/>
      <c r="L65" s="114">
        <f t="shared" si="52"/>
        <v>0</v>
      </c>
      <c r="M65" s="320"/>
      <c r="N65" s="60"/>
      <c r="O65" s="114">
        <f t="shared" si="53"/>
        <v>0</v>
      </c>
      <c r="P65" s="111"/>
    </row>
    <row r="66" spans="1:16" ht="36" hidden="1" x14ac:dyDescent="0.25">
      <c r="A66" s="107">
        <v>1150</v>
      </c>
      <c r="B66" s="78" t="s">
        <v>59</v>
      </c>
      <c r="C66" s="84">
        <f>F66+I66+L66+O66</f>
        <v>0</v>
      </c>
      <c r="D66" s="227"/>
      <c r="E66" s="448"/>
      <c r="F66" s="443">
        <f t="shared" si="50"/>
        <v>0</v>
      </c>
      <c r="G66" s="227"/>
      <c r="H66" s="258"/>
      <c r="I66" s="109">
        <f t="shared" si="51"/>
        <v>0</v>
      </c>
      <c r="J66" s="258"/>
      <c r="K66" s="115"/>
      <c r="L66" s="109">
        <f t="shared" si="52"/>
        <v>0</v>
      </c>
      <c r="M66" s="321"/>
      <c r="N66" s="115"/>
      <c r="O66" s="109">
        <f t="shared" si="53"/>
        <v>0</v>
      </c>
      <c r="P66" s="116"/>
    </row>
    <row r="67" spans="1:16" ht="24" hidden="1" x14ac:dyDescent="0.25">
      <c r="A67" s="45">
        <v>1200</v>
      </c>
      <c r="B67" s="105" t="s">
        <v>296</v>
      </c>
      <c r="C67" s="46">
        <f t="shared" si="4"/>
        <v>0</v>
      </c>
      <c r="D67" s="223">
        <f>SUM(D68:D69)</f>
        <v>0</v>
      </c>
      <c r="E67" s="441">
        <f t="shared" ref="E67:F67" si="54">SUM(E68:E69)</f>
        <v>0</v>
      </c>
      <c r="F67" s="408">
        <f t="shared" si="54"/>
        <v>0</v>
      </c>
      <c r="G67" s="223">
        <f>SUM(G68:G69)</f>
        <v>0</v>
      </c>
      <c r="H67" s="106">
        <f t="shared" ref="H67:I67" si="55">SUM(H68:H69)</f>
        <v>0</v>
      </c>
      <c r="I67" s="117">
        <f t="shared" si="55"/>
        <v>0</v>
      </c>
      <c r="J67" s="106">
        <f>SUM(J68:J69)</f>
        <v>0</v>
      </c>
      <c r="K67" s="50">
        <f t="shared" ref="K67:L67" si="56">SUM(K68:K69)</f>
        <v>0</v>
      </c>
      <c r="L67" s="117">
        <f t="shared" si="56"/>
        <v>0</v>
      </c>
      <c r="M67" s="46">
        <f>SUM(M68:M69)</f>
        <v>0</v>
      </c>
      <c r="N67" s="50">
        <f t="shared" ref="N67:O67" si="57">SUM(N68:N69)</f>
        <v>0</v>
      </c>
      <c r="O67" s="117">
        <f t="shared" si="57"/>
        <v>0</v>
      </c>
      <c r="P67" s="122"/>
    </row>
    <row r="68" spans="1:16" ht="24" hidden="1" x14ac:dyDescent="0.25">
      <c r="A68" s="379">
        <v>1210</v>
      </c>
      <c r="B68" s="52" t="s">
        <v>60</v>
      </c>
      <c r="C68" s="53">
        <f t="shared" si="4"/>
        <v>0</v>
      </c>
      <c r="D68" s="224"/>
      <c r="E68" s="444"/>
      <c r="F68" s="445">
        <f>D68+E68</f>
        <v>0</v>
      </c>
      <c r="G68" s="224"/>
      <c r="H68" s="256"/>
      <c r="I68" s="119">
        <f>G68+H68</f>
        <v>0</v>
      </c>
      <c r="J68" s="256"/>
      <c r="K68" s="55"/>
      <c r="L68" s="119">
        <f>J68+K68</f>
        <v>0</v>
      </c>
      <c r="M68" s="319"/>
      <c r="N68" s="55"/>
      <c r="O68" s="119">
        <f>M68+N68</f>
        <v>0</v>
      </c>
      <c r="P68" s="110"/>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c r="E70" s="446"/>
      <c r="F70" s="404">
        <f t="shared" ref="F70:F74" si="62">D70+E70</f>
        <v>0</v>
      </c>
      <c r="G70" s="225"/>
      <c r="H70" s="257"/>
      <c r="I70" s="114">
        <f t="shared" ref="I70:I74" si="63">G70+H70</f>
        <v>0</v>
      </c>
      <c r="J70" s="257"/>
      <c r="K70" s="60"/>
      <c r="L70" s="114">
        <f t="shared" ref="L70:L74" si="64">J70+K70</f>
        <v>0</v>
      </c>
      <c r="M70" s="320"/>
      <c r="N70" s="60"/>
      <c r="O70" s="114">
        <f t="shared" ref="O70:O74" si="65">M70+N70</f>
        <v>0</v>
      </c>
      <c r="P70" s="111"/>
    </row>
    <row r="71" spans="1:16" hidden="1" x14ac:dyDescent="0.25">
      <c r="A71" s="38">
        <v>1223</v>
      </c>
      <c r="B71" s="57" t="s">
        <v>62</v>
      </c>
      <c r="C71" s="58">
        <f t="shared" si="4"/>
        <v>0</v>
      </c>
      <c r="D71" s="225"/>
      <c r="E71" s="446"/>
      <c r="F71" s="404">
        <f t="shared" si="62"/>
        <v>0</v>
      </c>
      <c r="G71" s="225"/>
      <c r="H71" s="257"/>
      <c r="I71" s="114">
        <f t="shared" si="63"/>
        <v>0</v>
      </c>
      <c r="J71" s="257"/>
      <c r="K71" s="60"/>
      <c r="L71" s="114">
        <f t="shared" si="64"/>
        <v>0</v>
      </c>
      <c r="M71" s="320"/>
      <c r="N71" s="60"/>
      <c r="O71" s="114">
        <f t="shared" si="65"/>
        <v>0</v>
      </c>
      <c r="P71" s="111"/>
    </row>
    <row r="72" spans="1:16" hidden="1" x14ac:dyDescent="0.25">
      <c r="A72" s="38">
        <v>1225</v>
      </c>
      <c r="B72" s="57" t="s">
        <v>63</v>
      </c>
      <c r="C72" s="58">
        <f t="shared" si="4"/>
        <v>0</v>
      </c>
      <c r="D72" s="225"/>
      <c r="E72" s="446"/>
      <c r="F72" s="404">
        <f t="shared" si="62"/>
        <v>0</v>
      </c>
      <c r="G72" s="225"/>
      <c r="H72" s="257"/>
      <c r="I72" s="114">
        <f t="shared" si="63"/>
        <v>0</v>
      </c>
      <c r="J72" s="257"/>
      <c r="K72" s="60"/>
      <c r="L72" s="114">
        <f t="shared" si="64"/>
        <v>0</v>
      </c>
      <c r="M72" s="320"/>
      <c r="N72" s="60"/>
      <c r="O72" s="114">
        <f t="shared" si="65"/>
        <v>0</v>
      </c>
      <c r="P72" s="111"/>
    </row>
    <row r="73" spans="1:16" ht="36" hidden="1" x14ac:dyDescent="0.25">
      <c r="A73" s="38">
        <v>1227</v>
      </c>
      <c r="B73" s="57" t="s">
        <v>64</v>
      </c>
      <c r="C73" s="58">
        <f t="shared" si="4"/>
        <v>0</v>
      </c>
      <c r="D73" s="225"/>
      <c r="E73" s="446"/>
      <c r="F73" s="404">
        <f t="shared" si="62"/>
        <v>0</v>
      </c>
      <c r="G73" s="225"/>
      <c r="H73" s="257"/>
      <c r="I73" s="114">
        <f t="shared" si="63"/>
        <v>0</v>
      </c>
      <c r="J73" s="257"/>
      <c r="K73" s="60"/>
      <c r="L73" s="114">
        <f t="shared" si="64"/>
        <v>0</v>
      </c>
      <c r="M73" s="320"/>
      <c r="N73" s="60"/>
      <c r="O73" s="114">
        <f t="shared" si="65"/>
        <v>0</v>
      </c>
      <c r="P73" s="111"/>
    </row>
    <row r="74" spans="1:16" ht="48" hidden="1" x14ac:dyDescent="0.25">
      <c r="A74" s="38">
        <v>1228</v>
      </c>
      <c r="B74" s="57" t="s">
        <v>298</v>
      </c>
      <c r="C74" s="58">
        <f t="shared" si="4"/>
        <v>0</v>
      </c>
      <c r="D74" s="225"/>
      <c r="E74" s="446"/>
      <c r="F74" s="404">
        <f t="shared" si="62"/>
        <v>0</v>
      </c>
      <c r="G74" s="225"/>
      <c r="H74" s="257"/>
      <c r="I74" s="114">
        <f t="shared" si="63"/>
        <v>0</v>
      </c>
      <c r="J74" s="257"/>
      <c r="K74" s="60"/>
      <c r="L74" s="114">
        <f t="shared" si="64"/>
        <v>0</v>
      </c>
      <c r="M74" s="320"/>
      <c r="N74" s="60"/>
      <c r="O74" s="114">
        <f t="shared" si="65"/>
        <v>0</v>
      </c>
      <c r="P74" s="111"/>
    </row>
    <row r="75" spans="1:16" x14ac:dyDescent="0.25">
      <c r="A75" s="101">
        <v>2000</v>
      </c>
      <c r="B75" s="101" t="s">
        <v>65</v>
      </c>
      <c r="C75" s="102">
        <f t="shared" si="4"/>
        <v>204763</v>
      </c>
      <c r="D75" s="222">
        <f>SUM(D76,D83,D130,D164,D165,D172)</f>
        <v>204864</v>
      </c>
      <c r="E75" s="439">
        <f t="shared" ref="E75:F75" si="66">SUM(E76,E83,E130,E164,E165,E172)</f>
        <v>-101</v>
      </c>
      <c r="F75" s="440">
        <f t="shared" si="66"/>
        <v>204763</v>
      </c>
      <c r="G75" s="222">
        <f>SUM(G76,G83,G130,G164,G165,G172)</f>
        <v>0</v>
      </c>
      <c r="H75" s="255">
        <f t="shared" ref="H75:I75" si="67">SUM(H76,H83,H130,H164,H165,H172)</f>
        <v>0</v>
      </c>
      <c r="I75" s="104">
        <f t="shared" si="67"/>
        <v>0</v>
      </c>
      <c r="J75" s="255">
        <f>SUM(J76,J83,J130,J164,J165,J172)</f>
        <v>0</v>
      </c>
      <c r="K75" s="103">
        <f t="shared" ref="K75:L75" si="68">SUM(K76,K83,K130,K164,K165,K172)</f>
        <v>0</v>
      </c>
      <c r="L75" s="104">
        <f t="shared" si="68"/>
        <v>0</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379">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c r="E78" s="446"/>
      <c r="F78" s="404">
        <f t="shared" ref="F78:F79" si="78">D78+E78</f>
        <v>0</v>
      </c>
      <c r="G78" s="225"/>
      <c r="H78" s="257"/>
      <c r="I78" s="114">
        <f t="shared" ref="I78:I79" si="79">G78+H78</f>
        <v>0</v>
      </c>
      <c r="J78" s="257"/>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c r="E79" s="446"/>
      <c r="F79" s="404">
        <f t="shared" si="78"/>
        <v>0</v>
      </c>
      <c r="G79" s="225"/>
      <c r="H79" s="257"/>
      <c r="I79" s="114">
        <f t="shared" si="79"/>
        <v>0</v>
      </c>
      <c r="J79" s="257"/>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c r="E81" s="446"/>
      <c r="F81" s="404">
        <f t="shared" ref="F81:F82" si="86">D81+E81</f>
        <v>0</v>
      </c>
      <c r="G81" s="225"/>
      <c r="H81" s="257"/>
      <c r="I81" s="114">
        <f t="shared" ref="I81:I82" si="87">G81+H81</f>
        <v>0</v>
      </c>
      <c r="J81" s="257"/>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c r="E82" s="446"/>
      <c r="F82" s="404">
        <f t="shared" si="86"/>
        <v>0</v>
      </c>
      <c r="G82" s="225"/>
      <c r="H82" s="257"/>
      <c r="I82" s="114">
        <f t="shared" si="87"/>
        <v>0</v>
      </c>
      <c r="J82" s="257"/>
      <c r="K82" s="60"/>
      <c r="L82" s="114">
        <f t="shared" si="88"/>
        <v>0</v>
      </c>
      <c r="M82" s="320"/>
      <c r="N82" s="60"/>
      <c r="O82" s="114">
        <f t="shared" si="89"/>
        <v>0</v>
      </c>
      <c r="P82" s="111"/>
    </row>
    <row r="83" spans="1:16" x14ac:dyDescent="0.25">
      <c r="A83" s="45">
        <v>2200</v>
      </c>
      <c r="B83" s="105" t="s">
        <v>71</v>
      </c>
      <c r="C83" s="46">
        <f t="shared" si="4"/>
        <v>204763</v>
      </c>
      <c r="D83" s="223">
        <f>SUM(D84,D89,D95,D103,D112,D116,D122,D128)</f>
        <v>204864</v>
      </c>
      <c r="E83" s="441">
        <f t="shared" ref="E83:F83" si="90">SUM(E84,E89,E95,E103,E112,E116,E122,E128)</f>
        <v>-101</v>
      </c>
      <c r="F83" s="408">
        <f t="shared" si="90"/>
        <v>204763</v>
      </c>
      <c r="G83" s="223">
        <f>SUM(G84,G89,G95,G103,G112,G116,G122,G128)</f>
        <v>0</v>
      </c>
      <c r="H83" s="106">
        <f t="shared" ref="H83:I83" si="91">SUM(H84,H89,H95,H103,H112,H116,H122,H128)</f>
        <v>0</v>
      </c>
      <c r="I83" s="117">
        <f t="shared" si="91"/>
        <v>0</v>
      </c>
      <c r="J83" s="106">
        <f>SUM(J84,J89,J95,J103,J112,J116,J122,J128)</f>
        <v>0</v>
      </c>
      <c r="K83" s="50">
        <f t="shared" ref="K83:L83" si="92">SUM(K84,K89,K95,K103,K112,K116,K122,K128)</f>
        <v>0</v>
      </c>
      <c r="L83" s="117">
        <f t="shared" si="92"/>
        <v>0</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444"/>
      <c r="F85" s="445">
        <f t="shared" ref="F85:F88" si="99">D85+E85</f>
        <v>0</v>
      </c>
      <c r="G85" s="224"/>
      <c r="H85" s="256"/>
      <c r="I85" s="119">
        <f t="shared" ref="I85:I88" si="100">G85+H85</f>
        <v>0</v>
      </c>
      <c r="J85" s="256"/>
      <c r="K85" s="55"/>
      <c r="L85" s="119">
        <f t="shared" ref="L85:L88" si="101">J85+K85</f>
        <v>0</v>
      </c>
      <c r="M85" s="319"/>
      <c r="N85" s="55"/>
      <c r="O85" s="119">
        <f t="shared" ref="O85:O88" si="102">M85+N85</f>
        <v>0</v>
      </c>
      <c r="P85" s="110"/>
    </row>
    <row r="86" spans="1:16" ht="36" hidden="1" x14ac:dyDescent="0.25">
      <c r="A86" s="38">
        <v>2212</v>
      </c>
      <c r="B86" s="57" t="s">
        <v>74</v>
      </c>
      <c r="C86" s="58">
        <f t="shared" si="98"/>
        <v>0</v>
      </c>
      <c r="D86" s="225"/>
      <c r="E86" s="446"/>
      <c r="F86" s="404">
        <f t="shared" si="99"/>
        <v>0</v>
      </c>
      <c r="G86" s="225"/>
      <c r="H86" s="257"/>
      <c r="I86" s="114">
        <f t="shared" si="100"/>
        <v>0</v>
      </c>
      <c r="J86" s="257"/>
      <c r="K86" s="60"/>
      <c r="L86" s="114">
        <f t="shared" si="101"/>
        <v>0</v>
      </c>
      <c r="M86" s="320"/>
      <c r="N86" s="60"/>
      <c r="O86" s="114">
        <f t="shared" si="102"/>
        <v>0</v>
      </c>
      <c r="P86" s="111"/>
    </row>
    <row r="87" spans="1:16" ht="24" hidden="1" x14ac:dyDescent="0.25">
      <c r="A87" s="38">
        <v>2214</v>
      </c>
      <c r="B87" s="57" t="s">
        <v>75</v>
      </c>
      <c r="C87" s="58">
        <f t="shared" si="98"/>
        <v>0</v>
      </c>
      <c r="D87" s="225"/>
      <c r="E87" s="446"/>
      <c r="F87" s="404">
        <f t="shared" si="99"/>
        <v>0</v>
      </c>
      <c r="G87" s="225"/>
      <c r="H87" s="257"/>
      <c r="I87" s="114">
        <f t="shared" si="100"/>
        <v>0</v>
      </c>
      <c r="J87" s="257"/>
      <c r="K87" s="60"/>
      <c r="L87" s="114">
        <f t="shared" si="101"/>
        <v>0</v>
      </c>
      <c r="M87" s="320"/>
      <c r="N87" s="60"/>
      <c r="O87" s="114">
        <f t="shared" si="102"/>
        <v>0</v>
      </c>
      <c r="P87" s="111"/>
    </row>
    <row r="88" spans="1:16" hidden="1" x14ac:dyDescent="0.25">
      <c r="A88" s="38">
        <v>2219</v>
      </c>
      <c r="B88" s="57" t="s">
        <v>76</v>
      </c>
      <c r="C88" s="58">
        <f t="shared" si="98"/>
        <v>0</v>
      </c>
      <c r="D88" s="225"/>
      <c r="E88" s="446"/>
      <c r="F88" s="404">
        <f t="shared" si="99"/>
        <v>0</v>
      </c>
      <c r="G88" s="225"/>
      <c r="H88" s="257"/>
      <c r="I88" s="114">
        <f t="shared" si="100"/>
        <v>0</v>
      </c>
      <c r="J88" s="257"/>
      <c r="K88" s="60"/>
      <c r="L88" s="114">
        <f t="shared" si="101"/>
        <v>0</v>
      </c>
      <c r="M88" s="320"/>
      <c r="N88" s="60"/>
      <c r="O88" s="114">
        <f t="shared" si="102"/>
        <v>0</v>
      </c>
      <c r="P88" s="111"/>
    </row>
    <row r="89" spans="1:16" ht="24" hidden="1" x14ac:dyDescent="0.25">
      <c r="A89" s="112">
        <v>2220</v>
      </c>
      <c r="B89" s="57" t="s">
        <v>77</v>
      </c>
      <c r="C89" s="58">
        <f t="shared" si="98"/>
        <v>0</v>
      </c>
      <c r="D89" s="226">
        <f>SUM(D90:D94)</f>
        <v>0</v>
      </c>
      <c r="E89" s="447">
        <f t="shared" ref="E89:F89" si="103">SUM(E90:E94)</f>
        <v>0</v>
      </c>
      <c r="F89" s="404">
        <f t="shared" si="103"/>
        <v>0</v>
      </c>
      <c r="G89" s="226">
        <f>SUM(G90:G94)</f>
        <v>0</v>
      </c>
      <c r="H89" s="120">
        <f t="shared" ref="H89:I89" si="104">SUM(H90:H94)</f>
        <v>0</v>
      </c>
      <c r="I89" s="114">
        <f t="shared" si="104"/>
        <v>0</v>
      </c>
      <c r="J89" s="120">
        <f>SUM(J90:J94)</f>
        <v>0</v>
      </c>
      <c r="K89" s="113">
        <f t="shared" ref="K89:L89" si="105">SUM(K90:K94)</f>
        <v>0</v>
      </c>
      <c r="L89" s="114">
        <f t="shared" si="105"/>
        <v>0</v>
      </c>
      <c r="M89" s="58">
        <f>SUM(M90:M94)</f>
        <v>0</v>
      </c>
      <c r="N89" s="113">
        <f t="shared" ref="N89:O89" si="106">SUM(N90:N94)</f>
        <v>0</v>
      </c>
      <c r="O89" s="114">
        <f t="shared" si="106"/>
        <v>0</v>
      </c>
      <c r="P89" s="111"/>
    </row>
    <row r="90" spans="1:16" ht="24" hidden="1" x14ac:dyDescent="0.25">
      <c r="A90" s="38">
        <v>2221</v>
      </c>
      <c r="B90" s="57" t="s">
        <v>289</v>
      </c>
      <c r="C90" s="58">
        <f t="shared" si="98"/>
        <v>0</v>
      </c>
      <c r="D90" s="225"/>
      <c r="E90" s="446"/>
      <c r="F90" s="404">
        <f t="shared" ref="F90:F94" si="107">D90+E90</f>
        <v>0</v>
      </c>
      <c r="G90" s="225"/>
      <c r="H90" s="257"/>
      <c r="I90" s="114">
        <f t="shared" ref="I90:I94" si="108">G90+H90</f>
        <v>0</v>
      </c>
      <c r="J90" s="257"/>
      <c r="K90" s="60"/>
      <c r="L90" s="114">
        <f t="shared" ref="L90:L94" si="109">J90+K90</f>
        <v>0</v>
      </c>
      <c r="M90" s="320"/>
      <c r="N90" s="60"/>
      <c r="O90" s="114">
        <f t="shared" ref="O90:O94" si="110">M90+N90</f>
        <v>0</v>
      </c>
      <c r="P90" s="111"/>
    </row>
    <row r="91" spans="1:16" hidden="1" x14ac:dyDescent="0.25">
      <c r="A91" s="38">
        <v>2222</v>
      </c>
      <c r="B91" s="57" t="s">
        <v>78</v>
      </c>
      <c r="C91" s="58">
        <f t="shared" si="98"/>
        <v>0</v>
      </c>
      <c r="D91" s="225"/>
      <c r="E91" s="446"/>
      <c r="F91" s="404">
        <f t="shared" si="107"/>
        <v>0</v>
      </c>
      <c r="G91" s="225"/>
      <c r="H91" s="257"/>
      <c r="I91" s="114">
        <f t="shared" si="108"/>
        <v>0</v>
      </c>
      <c r="J91" s="257"/>
      <c r="K91" s="60"/>
      <c r="L91" s="114">
        <f t="shared" si="109"/>
        <v>0</v>
      </c>
      <c r="M91" s="320"/>
      <c r="N91" s="60"/>
      <c r="O91" s="114">
        <f t="shared" si="110"/>
        <v>0</v>
      </c>
      <c r="P91" s="111"/>
    </row>
    <row r="92" spans="1:16" hidden="1" x14ac:dyDescent="0.25">
      <c r="A92" s="38">
        <v>2223</v>
      </c>
      <c r="B92" s="57" t="s">
        <v>79</v>
      </c>
      <c r="C92" s="58">
        <f t="shared" si="98"/>
        <v>0</v>
      </c>
      <c r="D92" s="225"/>
      <c r="E92" s="446"/>
      <c r="F92" s="404">
        <f t="shared" si="107"/>
        <v>0</v>
      </c>
      <c r="G92" s="225"/>
      <c r="H92" s="257"/>
      <c r="I92" s="114">
        <f t="shared" si="108"/>
        <v>0</v>
      </c>
      <c r="J92" s="257"/>
      <c r="K92" s="60"/>
      <c r="L92" s="114">
        <f t="shared" si="109"/>
        <v>0</v>
      </c>
      <c r="M92" s="320"/>
      <c r="N92" s="60"/>
      <c r="O92" s="114">
        <f t="shared" si="110"/>
        <v>0</v>
      </c>
      <c r="P92" s="111"/>
    </row>
    <row r="93" spans="1:16" ht="48" hidden="1" x14ac:dyDescent="0.25">
      <c r="A93" s="38">
        <v>2224</v>
      </c>
      <c r="B93" s="57" t="s">
        <v>299</v>
      </c>
      <c r="C93" s="58">
        <f t="shared" si="98"/>
        <v>0</v>
      </c>
      <c r="D93" s="225"/>
      <c r="E93" s="446"/>
      <c r="F93" s="404">
        <f t="shared" si="107"/>
        <v>0</v>
      </c>
      <c r="G93" s="225"/>
      <c r="H93" s="257"/>
      <c r="I93" s="114">
        <f t="shared" si="108"/>
        <v>0</v>
      </c>
      <c r="J93" s="257"/>
      <c r="K93" s="60"/>
      <c r="L93" s="114">
        <f t="shared" si="109"/>
        <v>0</v>
      </c>
      <c r="M93" s="320"/>
      <c r="N93" s="60"/>
      <c r="O93" s="114">
        <f t="shared" si="110"/>
        <v>0</v>
      </c>
      <c r="P93" s="111"/>
    </row>
    <row r="94" spans="1:16" ht="24" hidden="1" x14ac:dyDescent="0.25">
      <c r="A94" s="38">
        <v>2229</v>
      </c>
      <c r="B94" s="57" t="s">
        <v>80</v>
      </c>
      <c r="C94" s="58">
        <f t="shared" si="98"/>
        <v>0</v>
      </c>
      <c r="D94" s="225"/>
      <c r="E94" s="446"/>
      <c r="F94" s="404">
        <f t="shared" si="107"/>
        <v>0</v>
      </c>
      <c r="G94" s="225"/>
      <c r="H94" s="257"/>
      <c r="I94" s="114">
        <f t="shared" si="108"/>
        <v>0</v>
      </c>
      <c r="J94" s="257"/>
      <c r="K94" s="60"/>
      <c r="L94" s="114">
        <f t="shared" si="109"/>
        <v>0</v>
      </c>
      <c r="M94" s="320"/>
      <c r="N94" s="60"/>
      <c r="O94" s="114">
        <f t="shared" si="110"/>
        <v>0</v>
      </c>
      <c r="P94" s="111"/>
    </row>
    <row r="95" spans="1:16" ht="36" hidden="1" x14ac:dyDescent="0.25">
      <c r="A95" s="112">
        <v>2230</v>
      </c>
      <c r="B95" s="57" t="s">
        <v>81</v>
      </c>
      <c r="C95" s="58">
        <f t="shared" si="98"/>
        <v>0</v>
      </c>
      <c r="D95" s="226">
        <f>SUM(D96:D102)</f>
        <v>0</v>
      </c>
      <c r="E95" s="447">
        <f t="shared" ref="E95:F95" si="111">SUM(E96:E102)</f>
        <v>0</v>
      </c>
      <c r="F95" s="404">
        <f t="shared" si="111"/>
        <v>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c r="E96" s="446"/>
      <c r="F96" s="404">
        <f t="shared" ref="F96:F102" si="115">D96+E96</f>
        <v>0</v>
      </c>
      <c r="G96" s="225"/>
      <c r="H96" s="257"/>
      <c r="I96" s="114">
        <f t="shared" ref="I96:I102" si="116">G96+H96</f>
        <v>0</v>
      </c>
      <c r="J96" s="257"/>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446"/>
      <c r="F97" s="404">
        <f t="shared" si="115"/>
        <v>0</v>
      </c>
      <c r="G97" s="225"/>
      <c r="H97" s="257"/>
      <c r="I97" s="114">
        <f t="shared" si="116"/>
        <v>0</v>
      </c>
      <c r="J97" s="257"/>
      <c r="K97" s="60"/>
      <c r="L97" s="114">
        <f t="shared" si="117"/>
        <v>0</v>
      </c>
      <c r="M97" s="320"/>
      <c r="N97" s="60"/>
      <c r="O97" s="114">
        <f t="shared" si="118"/>
        <v>0</v>
      </c>
      <c r="P97" s="111"/>
    </row>
    <row r="98" spans="1:16" ht="24" hidden="1" x14ac:dyDescent="0.25">
      <c r="A98" s="33">
        <v>2233</v>
      </c>
      <c r="B98" s="52" t="s">
        <v>84</v>
      </c>
      <c r="C98" s="53">
        <f t="shared" si="98"/>
        <v>0</v>
      </c>
      <c r="D98" s="224"/>
      <c r="E98" s="444"/>
      <c r="F98" s="445">
        <f t="shared" si="115"/>
        <v>0</v>
      </c>
      <c r="G98" s="224"/>
      <c r="H98" s="256"/>
      <c r="I98" s="119">
        <f t="shared" si="116"/>
        <v>0</v>
      </c>
      <c r="J98" s="256"/>
      <c r="K98" s="55"/>
      <c r="L98" s="119">
        <f t="shared" si="117"/>
        <v>0</v>
      </c>
      <c r="M98" s="319"/>
      <c r="N98" s="55"/>
      <c r="O98" s="119">
        <f t="shared" si="118"/>
        <v>0</v>
      </c>
      <c r="P98" s="110"/>
    </row>
    <row r="99" spans="1:16" ht="36" hidden="1" x14ac:dyDescent="0.25">
      <c r="A99" s="38">
        <v>2234</v>
      </c>
      <c r="B99" s="57" t="s">
        <v>85</v>
      </c>
      <c r="C99" s="58">
        <f t="shared" si="98"/>
        <v>0</v>
      </c>
      <c r="D99" s="225"/>
      <c r="E99" s="446"/>
      <c r="F99" s="404">
        <f t="shared" si="115"/>
        <v>0</v>
      </c>
      <c r="G99" s="225"/>
      <c r="H99" s="257"/>
      <c r="I99" s="114">
        <f t="shared" si="116"/>
        <v>0</v>
      </c>
      <c r="J99" s="257"/>
      <c r="K99" s="60"/>
      <c r="L99" s="114">
        <f t="shared" si="117"/>
        <v>0</v>
      </c>
      <c r="M99" s="320"/>
      <c r="N99" s="60"/>
      <c r="O99" s="114">
        <f t="shared" si="118"/>
        <v>0</v>
      </c>
      <c r="P99" s="111"/>
    </row>
    <row r="100" spans="1:16" ht="24" hidden="1" x14ac:dyDescent="0.25">
      <c r="A100" s="38">
        <v>2235</v>
      </c>
      <c r="B100" s="57" t="s">
        <v>86</v>
      </c>
      <c r="C100" s="58">
        <f t="shared" si="98"/>
        <v>0</v>
      </c>
      <c r="D100" s="225"/>
      <c r="E100" s="446"/>
      <c r="F100" s="404">
        <f t="shared" si="115"/>
        <v>0</v>
      </c>
      <c r="G100" s="225"/>
      <c r="H100" s="257"/>
      <c r="I100" s="114">
        <f t="shared" si="116"/>
        <v>0</v>
      </c>
      <c r="J100" s="257"/>
      <c r="K100" s="60"/>
      <c r="L100" s="114">
        <f t="shared" si="117"/>
        <v>0</v>
      </c>
      <c r="M100" s="320"/>
      <c r="N100" s="60"/>
      <c r="O100" s="114">
        <f t="shared" si="118"/>
        <v>0</v>
      </c>
      <c r="P100" s="111"/>
    </row>
    <row r="101" spans="1:16" hidden="1" x14ac:dyDescent="0.25">
      <c r="A101" s="38">
        <v>2236</v>
      </c>
      <c r="B101" s="57" t="s">
        <v>87</v>
      </c>
      <c r="C101" s="58">
        <f t="shared" si="98"/>
        <v>0</v>
      </c>
      <c r="D101" s="225"/>
      <c r="E101" s="446"/>
      <c r="F101" s="404">
        <f t="shared" si="115"/>
        <v>0</v>
      </c>
      <c r="G101" s="225"/>
      <c r="H101" s="257"/>
      <c r="I101" s="114">
        <f t="shared" si="116"/>
        <v>0</v>
      </c>
      <c r="J101" s="257"/>
      <c r="K101" s="60"/>
      <c r="L101" s="114">
        <f t="shared" si="117"/>
        <v>0</v>
      </c>
      <c r="M101" s="320"/>
      <c r="N101" s="60"/>
      <c r="O101" s="114">
        <f t="shared" si="118"/>
        <v>0</v>
      </c>
      <c r="P101" s="111"/>
    </row>
    <row r="102" spans="1:16" ht="24" hidden="1" x14ac:dyDescent="0.25">
      <c r="A102" s="38">
        <v>2239</v>
      </c>
      <c r="B102" s="57" t="s">
        <v>88</v>
      </c>
      <c r="C102" s="58">
        <f t="shared" si="98"/>
        <v>0</v>
      </c>
      <c r="D102" s="225"/>
      <c r="E102" s="446"/>
      <c r="F102" s="404">
        <f t="shared" si="115"/>
        <v>0</v>
      </c>
      <c r="G102" s="225"/>
      <c r="H102" s="257"/>
      <c r="I102" s="114">
        <f t="shared" si="116"/>
        <v>0</v>
      </c>
      <c r="J102" s="257"/>
      <c r="K102" s="60"/>
      <c r="L102" s="114">
        <f t="shared" si="117"/>
        <v>0</v>
      </c>
      <c r="M102" s="320"/>
      <c r="N102" s="60"/>
      <c r="O102" s="114">
        <f t="shared" si="118"/>
        <v>0</v>
      </c>
      <c r="P102" s="111"/>
    </row>
    <row r="103" spans="1:16" ht="36" hidden="1" x14ac:dyDescent="0.25">
      <c r="A103" s="112">
        <v>2240</v>
      </c>
      <c r="B103" s="57" t="s">
        <v>89</v>
      </c>
      <c r="C103" s="58">
        <f t="shared" si="98"/>
        <v>0</v>
      </c>
      <c r="D103" s="226">
        <f>SUM(D104:D111)</f>
        <v>0</v>
      </c>
      <c r="E103" s="447">
        <f t="shared" ref="E103:F103" si="119">SUM(E104:E111)</f>
        <v>0</v>
      </c>
      <c r="F103" s="404">
        <f t="shared" si="119"/>
        <v>0</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446"/>
      <c r="F104" s="404">
        <f t="shared" ref="F104:F111" si="123">D104+E104</f>
        <v>0</v>
      </c>
      <c r="G104" s="225"/>
      <c r="H104" s="257"/>
      <c r="I104" s="114">
        <f t="shared" ref="I104:I111" si="124">G104+H104</f>
        <v>0</v>
      </c>
      <c r="J104" s="257"/>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446"/>
      <c r="F105" s="404">
        <f t="shared" si="123"/>
        <v>0</v>
      </c>
      <c r="G105" s="225"/>
      <c r="H105" s="257"/>
      <c r="I105" s="114">
        <f t="shared" si="124"/>
        <v>0</v>
      </c>
      <c r="J105" s="257"/>
      <c r="K105" s="60"/>
      <c r="L105" s="114">
        <f t="shared" si="125"/>
        <v>0</v>
      </c>
      <c r="M105" s="320"/>
      <c r="N105" s="60"/>
      <c r="O105" s="114">
        <f t="shared" si="126"/>
        <v>0</v>
      </c>
      <c r="P105" s="111"/>
    </row>
    <row r="106" spans="1:16" ht="24" hidden="1" x14ac:dyDescent="0.25">
      <c r="A106" s="38">
        <v>2243</v>
      </c>
      <c r="B106" s="57" t="s">
        <v>92</v>
      </c>
      <c r="C106" s="58">
        <f t="shared" si="98"/>
        <v>0</v>
      </c>
      <c r="D106" s="225"/>
      <c r="E106" s="446"/>
      <c r="F106" s="404">
        <f t="shared" si="123"/>
        <v>0</v>
      </c>
      <c r="G106" s="225"/>
      <c r="H106" s="257"/>
      <c r="I106" s="114">
        <f t="shared" si="124"/>
        <v>0</v>
      </c>
      <c r="J106" s="257"/>
      <c r="K106" s="60"/>
      <c r="L106" s="114">
        <f t="shared" si="125"/>
        <v>0</v>
      </c>
      <c r="M106" s="320"/>
      <c r="N106" s="60"/>
      <c r="O106" s="114">
        <f t="shared" si="126"/>
        <v>0</v>
      </c>
      <c r="P106" s="111"/>
    </row>
    <row r="107" spans="1:16" hidden="1" x14ac:dyDescent="0.25">
      <c r="A107" s="38">
        <v>2244</v>
      </c>
      <c r="B107" s="57" t="s">
        <v>93</v>
      </c>
      <c r="C107" s="58">
        <f t="shared" si="98"/>
        <v>0</v>
      </c>
      <c r="D107" s="225"/>
      <c r="E107" s="446"/>
      <c r="F107" s="404">
        <f t="shared" si="123"/>
        <v>0</v>
      </c>
      <c r="G107" s="225"/>
      <c r="H107" s="257"/>
      <c r="I107" s="114">
        <f t="shared" si="124"/>
        <v>0</v>
      </c>
      <c r="J107" s="257"/>
      <c r="K107" s="60"/>
      <c r="L107" s="114">
        <f t="shared" si="125"/>
        <v>0</v>
      </c>
      <c r="M107" s="320"/>
      <c r="N107" s="60"/>
      <c r="O107" s="114">
        <f t="shared" si="126"/>
        <v>0</v>
      </c>
      <c r="P107" s="111"/>
    </row>
    <row r="108" spans="1:16" ht="24" hidden="1" x14ac:dyDescent="0.25">
      <c r="A108" s="38">
        <v>2246</v>
      </c>
      <c r="B108" s="57" t="s">
        <v>94</v>
      </c>
      <c r="C108" s="58">
        <f t="shared" si="98"/>
        <v>0</v>
      </c>
      <c r="D108" s="225"/>
      <c r="E108" s="446"/>
      <c r="F108" s="404">
        <f t="shared" si="123"/>
        <v>0</v>
      </c>
      <c r="G108" s="225"/>
      <c r="H108" s="257"/>
      <c r="I108" s="114">
        <f t="shared" si="124"/>
        <v>0</v>
      </c>
      <c r="J108" s="257"/>
      <c r="K108" s="60"/>
      <c r="L108" s="114">
        <f t="shared" si="125"/>
        <v>0</v>
      </c>
      <c r="M108" s="320"/>
      <c r="N108" s="60"/>
      <c r="O108" s="114">
        <f t="shared" si="126"/>
        <v>0</v>
      </c>
      <c r="P108" s="111"/>
    </row>
    <row r="109" spans="1:16" hidden="1" x14ac:dyDescent="0.25">
      <c r="A109" s="38">
        <v>2247</v>
      </c>
      <c r="B109" s="57" t="s">
        <v>95</v>
      </c>
      <c r="C109" s="58">
        <f t="shared" si="98"/>
        <v>0</v>
      </c>
      <c r="D109" s="225"/>
      <c r="E109" s="446"/>
      <c r="F109" s="404">
        <f t="shared" si="123"/>
        <v>0</v>
      </c>
      <c r="G109" s="225"/>
      <c r="H109" s="257"/>
      <c r="I109" s="114">
        <f t="shared" si="124"/>
        <v>0</v>
      </c>
      <c r="J109" s="257"/>
      <c r="K109" s="60"/>
      <c r="L109" s="114">
        <f t="shared" si="125"/>
        <v>0</v>
      </c>
      <c r="M109" s="320"/>
      <c r="N109" s="60"/>
      <c r="O109" s="114">
        <f t="shared" si="126"/>
        <v>0</v>
      </c>
      <c r="P109" s="111"/>
    </row>
    <row r="110" spans="1:16" ht="24" hidden="1" x14ac:dyDescent="0.25">
      <c r="A110" s="38">
        <v>2248</v>
      </c>
      <c r="B110" s="57" t="s">
        <v>300</v>
      </c>
      <c r="C110" s="58">
        <f t="shared" si="98"/>
        <v>0</v>
      </c>
      <c r="D110" s="225"/>
      <c r="E110" s="446"/>
      <c r="F110" s="404">
        <f t="shared" si="123"/>
        <v>0</v>
      </c>
      <c r="G110" s="225"/>
      <c r="H110" s="257"/>
      <c r="I110" s="114">
        <f t="shared" si="124"/>
        <v>0</v>
      </c>
      <c r="J110" s="257"/>
      <c r="K110" s="60"/>
      <c r="L110" s="114">
        <f t="shared" si="125"/>
        <v>0</v>
      </c>
      <c r="M110" s="320"/>
      <c r="N110" s="60"/>
      <c r="O110" s="114">
        <f t="shared" si="126"/>
        <v>0</v>
      </c>
      <c r="P110" s="111"/>
    </row>
    <row r="111" spans="1:16" ht="24" hidden="1" x14ac:dyDescent="0.25">
      <c r="A111" s="38">
        <v>2249</v>
      </c>
      <c r="B111" s="57" t="s">
        <v>96</v>
      </c>
      <c r="C111" s="58">
        <f t="shared" si="98"/>
        <v>0</v>
      </c>
      <c r="D111" s="225"/>
      <c r="E111" s="446"/>
      <c r="F111" s="404">
        <f t="shared" si="123"/>
        <v>0</v>
      </c>
      <c r="G111" s="225"/>
      <c r="H111" s="257"/>
      <c r="I111" s="114">
        <f t="shared" si="124"/>
        <v>0</v>
      </c>
      <c r="J111" s="257"/>
      <c r="K111" s="60"/>
      <c r="L111" s="114">
        <f t="shared" si="125"/>
        <v>0</v>
      </c>
      <c r="M111" s="320"/>
      <c r="N111" s="60"/>
      <c r="O111" s="114">
        <f t="shared" si="126"/>
        <v>0</v>
      </c>
      <c r="P111" s="111"/>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c r="E113" s="446"/>
      <c r="F113" s="404">
        <f t="shared" ref="F113:F115" si="131">D113+E113</f>
        <v>0</v>
      </c>
      <c r="G113" s="225"/>
      <c r="H113" s="257"/>
      <c r="I113" s="114">
        <f t="shared" ref="I113:I115" si="132">G113+H113</f>
        <v>0</v>
      </c>
      <c r="J113" s="257"/>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446"/>
      <c r="F114" s="404">
        <f t="shared" si="131"/>
        <v>0</v>
      </c>
      <c r="G114" s="225"/>
      <c r="H114" s="257"/>
      <c r="I114" s="114">
        <f t="shared" si="132"/>
        <v>0</v>
      </c>
      <c r="J114" s="257"/>
      <c r="K114" s="60"/>
      <c r="L114" s="114">
        <f t="shared" si="133"/>
        <v>0</v>
      </c>
      <c r="M114" s="320"/>
      <c r="N114" s="60"/>
      <c r="O114" s="114">
        <f t="shared" si="134"/>
        <v>0</v>
      </c>
      <c r="P114" s="111"/>
    </row>
    <row r="115" spans="1:16" ht="24" hidden="1" x14ac:dyDescent="0.25">
      <c r="A115" s="38">
        <v>2259</v>
      </c>
      <c r="B115" s="57" t="s">
        <v>100</v>
      </c>
      <c r="C115" s="58">
        <f t="shared" si="98"/>
        <v>0</v>
      </c>
      <c r="D115" s="225"/>
      <c r="E115" s="446"/>
      <c r="F115" s="404">
        <f t="shared" si="131"/>
        <v>0</v>
      </c>
      <c r="G115" s="225"/>
      <c r="H115" s="257"/>
      <c r="I115" s="114">
        <f t="shared" si="132"/>
        <v>0</v>
      </c>
      <c r="J115" s="257"/>
      <c r="K115" s="60"/>
      <c r="L115" s="114">
        <f t="shared" si="133"/>
        <v>0</v>
      </c>
      <c r="M115" s="320"/>
      <c r="N115" s="60"/>
      <c r="O115" s="114">
        <f t="shared" si="134"/>
        <v>0</v>
      </c>
      <c r="P115" s="111"/>
    </row>
    <row r="116" spans="1:16" hidden="1" x14ac:dyDescent="0.25">
      <c r="A116" s="112">
        <v>2260</v>
      </c>
      <c r="B116" s="57" t="s">
        <v>101</v>
      </c>
      <c r="C116" s="58">
        <f t="shared" si="98"/>
        <v>0</v>
      </c>
      <c r="D116" s="226">
        <f>SUM(D117:D121)</f>
        <v>0</v>
      </c>
      <c r="E116" s="447">
        <f t="shared" ref="E116:F116" si="135">SUM(E117:E121)</f>
        <v>0</v>
      </c>
      <c r="F116" s="404">
        <f t="shared" si="135"/>
        <v>0</v>
      </c>
      <c r="G116" s="226">
        <f>SUM(G117:G121)</f>
        <v>0</v>
      </c>
      <c r="H116" s="120">
        <f t="shared" ref="H116:I116" si="136">SUM(H117:H121)</f>
        <v>0</v>
      </c>
      <c r="I116" s="114">
        <f t="shared" si="136"/>
        <v>0</v>
      </c>
      <c r="J116" s="120">
        <f>SUM(J117:J121)</f>
        <v>0</v>
      </c>
      <c r="K116" s="113">
        <f t="shared" ref="K116:L116" si="137">SUM(K117:K121)</f>
        <v>0</v>
      </c>
      <c r="L116" s="114">
        <f t="shared" si="137"/>
        <v>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446"/>
      <c r="F117" s="404">
        <f t="shared" ref="F117:F121" si="139">D117+E117</f>
        <v>0</v>
      </c>
      <c r="G117" s="225"/>
      <c r="H117" s="257"/>
      <c r="I117" s="114">
        <f t="shared" ref="I117:I121" si="140">G117+H117</f>
        <v>0</v>
      </c>
      <c r="J117" s="257"/>
      <c r="K117" s="60"/>
      <c r="L117" s="114">
        <f t="shared" ref="L117:L121" si="141">J117+K117</f>
        <v>0</v>
      </c>
      <c r="M117" s="320"/>
      <c r="N117" s="60"/>
      <c r="O117" s="114">
        <f t="shared" ref="O117:O121" si="142">M117+N117</f>
        <v>0</v>
      </c>
      <c r="P117" s="111"/>
    </row>
    <row r="118" spans="1:16" hidden="1" x14ac:dyDescent="0.25">
      <c r="A118" s="38">
        <v>2262</v>
      </c>
      <c r="B118" s="57" t="s">
        <v>103</v>
      </c>
      <c r="C118" s="58">
        <f t="shared" si="98"/>
        <v>0</v>
      </c>
      <c r="D118" s="225"/>
      <c r="E118" s="446"/>
      <c r="F118" s="404">
        <f t="shared" si="139"/>
        <v>0</v>
      </c>
      <c r="G118" s="225"/>
      <c r="H118" s="257"/>
      <c r="I118" s="114">
        <f t="shared" si="140"/>
        <v>0</v>
      </c>
      <c r="J118" s="257"/>
      <c r="K118" s="60"/>
      <c r="L118" s="114">
        <f t="shared" si="141"/>
        <v>0</v>
      </c>
      <c r="M118" s="320"/>
      <c r="N118" s="60"/>
      <c r="O118" s="114">
        <f t="shared" si="142"/>
        <v>0</v>
      </c>
      <c r="P118" s="111"/>
    </row>
    <row r="119" spans="1:16" hidden="1" x14ac:dyDescent="0.25">
      <c r="A119" s="38">
        <v>2263</v>
      </c>
      <c r="B119" s="57" t="s">
        <v>104</v>
      </c>
      <c r="C119" s="58">
        <f t="shared" si="98"/>
        <v>0</v>
      </c>
      <c r="D119" s="225"/>
      <c r="E119" s="446"/>
      <c r="F119" s="404">
        <f t="shared" si="139"/>
        <v>0</v>
      </c>
      <c r="G119" s="225"/>
      <c r="H119" s="257"/>
      <c r="I119" s="114">
        <f t="shared" si="140"/>
        <v>0</v>
      </c>
      <c r="J119" s="257"/>
      <c r="K119" s="60"/>
      <c r="L119" s="114">
        <f t="shared" si="141"/>
        <v>0</v>
      </c>
      <c r="M119" s="320"/>
      <c r="N119" s="60"/>
      <c r="O119" s="114">
        <f t="shared" si="142"/>
        <v>0</v>
      </c>
      <c r="P119" s="111"/>
    </row>
    <row r="120" spans="1:16" ht="24" hidden="1" x14ac:dyDescent="0.25">
      <c r="A120" s="38">
        <v>2264</v>
      </c>
      <c r="B120" s="57" t="s">
        <v>105</v>
      </c>
      <c r="C120" s="58">
        <f t="shared" si="98"/>
        <v>0</v>
      </c>
      <c r="D120" s="225"/>
      <c r="E120" s="446"/>
      <c r="F120" s="404">
        <f t="shared" si="139"/>
        <v>0</v>
      </c>
      <c r="G120" s="225"/>
      <c r="H120" s="257"/>
      <c r="I120" s="114">
        <f t="shared" si="140"/>
        <v>0</v>
      </c>
      <c r="J120" s="257"/>
      <c r="K120" s="60"/>
      <c r="L120" s="114">
        <f t="shared" si="141"/>
        <v>0</v>
      </c>
      <c r="M120" s="320"/>
      <c r="N120" s="60"/>
      <c r="O120" s="114">
        <f t="shared" si="142"/>
        <v>0</v>
      </c>
      <c r="P120" s="111"/>
    </row>
    <row r="121" spans="1:16" hidden="1" x14ac:dyDescent="0.25">
      <c r="A121" s="38">
        <v>2269</v>
      </c>
      <c r="B121" s="57" t="s">
        <v>106</v>
      </c>
      <c r="C121" s="58">
        <f t="shared" si="98"/>
        <v>0</v>
      </c>
      <c r="D121" s="225"/>
      <c r="E121" s="446"/>
      <c r="F121" s="404">
        <f t="shared" si="139"/>
        <v>0</v>
      </c>
      <c r="G121" s="225"/>
      <c r="H121" s="257"/>
      <c r="I121" s="114">
        <f t="shared" si="140"/>
        <v>0</v>
      </c>
      <c r="J121" s="257"/>
      <c r="K121" s="60"/>
      <c r="L121" s="114">
        <f t="shared" si="141"/>
        <v>0</v>
      </c>
      <c r="M121" s="320"/>
      <c r="N121" s="60"/>
      <c r="O121" s="114">
        <f t="shared" si="142"/>
        <v>0</v>
      </c>
      <c r="P121" s="111"/>
    </row>
    <row r="122" spans="1:16" x14ac:dyDescent="0.25">
      <c r="A122" s="112">
        <v>2270</v>
      </c>
      <c r="B122" s="57" t="s">
        <v>107</v>
      </c>
      <c r="C122" s="58">
        <f t="shared" si="98"/>
        <v>204763</v>
      </c>
      <c r="D122" s="226">
        <f>SUM(D123:D127)</f>
        <v>204864</v>
      </c>
      <c r="E122" s="447">
        <f t="shared" ref="E122:F122" si="143">SUM(E123:E127)</f>
        <v>-101</v>
      </c>
      <c r="F122" s="404">
        <f t="shared" si="143"/>
        <v>204763</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446"/>
      <c r="F123" s="404">
        <f t="shared" ref="F123:F127" si="147">D123+E123</f>
        <v>0</v>
      </c>
      <c r="G123" s="225"/>
      <c r="H123" s="257"/>
      <c r="I123" s="114">
        <f t="shared" ref="I123:I127" si="148">G123+H123</f>
        <v>0</v>
      </c>
      <c r="J123" s="257"/>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446"/>
      <c r="F124" s="404">
        <f t="shared" si="147"/>
        <v>0</v>
      </c>
      <c r="G124" s="225"/>
      <c r="H124" s="257"/>
      <c r="I124" s="114">
        <f t="shared" si="148"/>
        <v>0</v>
      </c>
      <c r="J124" s="257"/>
      <c r="K124" s="60"/>
      <c r="L124" s="114">
        <f t="shared" si="149"/>
        <v>0</v>
      </c>
      <c r="M124" s="320"/>
      <c r="N124" s="60"/>
      <c r="O124" s="114">
        <f t="shared" si="150"/>
        <v>0</v>
      </c>
      <c r="P124" s="111"/>
    </row>
    <row r="125" spans="1:16" ht="24" x14ac:dyDescent="0.25">
      <c r="A125" s="38">
        <v>2275</v>
      </c>
      <c r="B125" s="57" t="s">
        <v>109</v>
      </c>
      <c r="C125" s="58">
        <f t="shared" si="98"/>
        <v>204763</v>
      </c>
      <c r="D125" s="225">
        <f>244375-10654-28857</f>
        <v>204864</v>
      </c>
      <c r="E125" s="446">
        <v>-101</v>
      </c>
      <c r="F125" s="404">
        <f t="shared" si="147"/>
        <v>204763</v>
      </c>
      <c r="G125" s="225"/>
      <c r="H125" s="257"/>
      <c r="I125" s="114">
        <f t="shared" si="148"/>
        <v>0</v>
      </c>
      <c r="J125" s="257"/>
      <c r="K125" s="60"/>
      <c r="L125" s="114">
        <f t="shared" si="149"/>
        <v>0</v>
      </c>
      <c r="M125" s="320"/>
      <c r="N125" s="60"/>
      <c r="O125" s="114">
        <f t="shared" si="150"/>
        <v>0</v>
      </c>
      <c r="P125" s="111"/>
    </row>
    <row r="126" spans="1:16" ht="36" hidden="1" x14ac:dyDescent="0.25">
      <c r="A126" s="38">
        <v>2276</v>
      </c>
      <c r="B126" s="57" t="s">
        <v>110</v>
      </c>
      <c r="C126" s="58">
        <f t="shared" si="98"/>
        <v>0</v>
      </c>
      <c r="D126" s="225"/>
      <c r="E126" s="446"/>
      <c r="F126" s="404">
        <f t="shared" si="147"/>
        <v>0</v>
      </c>
      <c r="G126" s="225"/>
      <c r="H126" s="257"/>
      <c r="I126" s="114">
        <f t="shared" si="148"/>
        <v>0</v>
      </c>
      <c r="J126" s="257"/>
      <c r="K126" s="60"/>
      <c r="L126" s="114">
        <f t="shared" si="149"/>
        <v>0</v>
      </c>
      <c r="M126" s="320"/>
      <c r="N126" s="60"/>
      <c r="O126" s="114">
        <f t="shared" si="150"/>
        <v>0</v>
      </c>
      <c r="P126" s="111"/>
    </row>
    <row r="127" spans="1:16" ht="24" hidden="1" x14ac:dyDescent="0.25">
      <c r="A127" s="38">
        <v>2279</v>
      </c>
      <c r="B127" s="57" t="s">
        <v>111</v>
      </c>
      <c r="C127" s="58">
        <f t="shared" si="98"/>
        <v>0</v>
      </c>
      <c r="D127" s="225"/>
      <c r="E127" s="446"/>
      <c r="F127" s="404">
        <f t="shared" si="147"/>
        <v>0</v>
      </c>
      <c r="G127" s="225"/>
      <c r="H127" s="257"/>
      <c r="I127" s="114">
        <f t="shared" si="148"/>
        <v>0</v>
      </c>
      <c r="J127" s="257"/>
      <c r="K127" s="60"/>
      <c r="L127" s="114">
        <f t="shared" si="149"/>
        <v>0</v>
      </c>
      <c r="M127" s="320"/>
      <c r="N127" s="60"/>
      <c r="O127" s="114">
        <f t="shared" si="150"/>
        <v>0</v>
      </c>
      <c r="P127" s="111"/>
    </row>
    <row r="128" spans="1:16" ht="24" hidden="1" x14ac:dyDescent="0.25">
      <c r="A128" s="379">
        <v>2280</v>
      </c>
      <c r="B128" s="52" t="s">
        <v>301</v>
      </c>
      <c r="C128" s="53">
        <f t="shared" si="98"/>
        <v>0</v>
      </c>
      <c r="D128" s="228">
        <f t="shared" ref="D128" si="151">SUM(D129)</f>
        <v>0</v>
      </c>
      <c r="E128" s="449">
        <f t="shared" ref="E128:O128" si="152">SUM(E129)</f>
        <v>0</v>
      </c>
      <c r="F128" s="445">
        <f t="shared" si="152"/>
        <v>0</v>
      </c>
      <c r="G128" s="228">
        <f t="shared" si="152"/>
        <v>0</v>
      </c>
      <c r="H128" s="259">
        <f t="shared" si="152"/>
        <v>0</v>
      </c>
      <c r="I128" s="119">
        <f t="shared" si="152"/>
        <v>0</v>
      </c>
      <c r="J128" s="259">
        <f t="shared" si="152"/>
        <v>0</v>
      </c>
      <c r="K128" s="118">
        <f t="shared" si="152"/>
        <v>0</v>
      </c>
      <c r="L128" s="119">
        <f t="shared" si="152"/>
        <v>0</v>
      </c>
      <c r="M128" s="58">
        <f t="shared" si="152"/>
        <v>0</v>
      </c>
      <c r="N128" s="113">
        <f t="shared" si="152"/>
        <v>0</v>
      </c>
      <c r="O128" s="114">
        <f t="shared" si="152"/>
        <v>0</v>
      </c>
      <c r="P128" s="111"/>
    </row>
    <row r="129" spans="1:16" ht="24" hidden="1" x14ac:dyDescent="0.25">
      <c r="A129" s="38">
        <v>2283</v>
      </c>
      <c r="B129" s="57" t="s">
        <v>112</v>
      </c>
      <c r="C129" s="58">
        <f t="shared" si="98"/>
        <v>0</v>
      </c>
      <c r="D129" s="225"/>
      <c r="E129" s="446"/>
      <c r="F129" s="404">
        <f>D129+E129</f>
        <v>0</v>
      </c>
      <c r="G129" s="225"/>
      <c r="H129" s="257"/>
      <c r="I129" s="114">
        <f>G129+H129</f>
        <v>0</v>
      </c>
      <c r="J129" s="257"/>
      <c r="K129" s="60"/>
      <c r="L129" s="114">
        <f>J129+K129</f>
        <v>0</v>
      </c>
      <c r="M129" s="320"/>
      <c r="N129" s="60"/>
      <c r="O129" s="114">
        <f>M129+N129</f>
        <v>0</v>
      </c>
      <c r="P129" s="111"/>
    </row>
    <row r="130" spans="1:16" ht="38.25" hidden="1" customHeight="1" x14ac:dyDescent="0.25">
      <c r="A130" s="45">
        <v>2300</v>
      </c>
      <c r="B130" s="105" t="s">
        <v>113</v>
      </c>
      <c r="C130" s="46">
        <f t="shared" si="98"/>
        <v>0</v>
      </c>
      <c r="D130" s="223">
        <f>SUM(D131,D136,D140,D141,D144,D151,D159,D160,D163)</f>
        <v>0</v>
      </c>
      <c r="E130" s="441">
        <f t="shared" ref="E130:F130" si="153">SUM(E131,E136,E140,E141,E144,E151,E159,E160,E163)</f>
        <v>0</v>
      </c>
      <c r="F130" s="408">
        <f t="shared" si="153"/>
        <v>0</v>
      </c>
      <c r="G130" s="223">
        <f>SUM(G131,G136,G140,G141,G144,G151,G159,G160,G163)</f>
        <v>0</v>
      </c>
      <c r="H130" s="106">
        <f t="shared" ref="H130:I130" si="154">SUM(H131,H136,H140,H141,H144,H151,H159,H160,H163)</f>
        <v>0</v>
      </c>
      <c r="I130" s="117">
        <f t="shared" si="154"/>
        <v>0</v>
      </c>
      <c r="J130" s="106">
        <f>SUM(J131,J136,J140,J141,J144,J151,J159,J160,J163)</f>
        <v>0</v>
      </c>
      <c r="K130" s="50">
        <f t="shared" ref="K130:L130" si="155">SUM(K131,K136,K140,K141,K144,K151,K159,K160,K163)</f>
        <v>0</v>
      </c>
      <c r="L130" s="117">
        <f t="shared" si="155"/>
        <v>0</v>
      </c>
      <c r="M130" s="46">
        <f>SUM(M131,M136,M140,M141,M144,M151,M159,M160,M163)</f>
        <v>0</v>
      </c>
      <c r="N130" s="50">
        <f t="shared" ref="N130:O130" si="156">SUM(N131,N136,N140,N141,N144,N151,N159,N160,N163)</f>
        <v>0</v>
      </c>
      <c r="O130" s="117">
        <f t="shared" si="156"/>
        <v>0</v>
      </c>
      <c r="P130" s="122"/>
    </row>
    <row r="131" spans="1:16" ht="24" hidden="1" x14ac:dyDescent="0.25">
      <c r="A131" s="379">
        <v>2310</v>
      </c>
      <c r="B131" s="52" t="s">
        <v>114</v>
      </c>
      <c r="C131" s="53">
        <f t="shared" si="98"/>
        <v>0</v>
      </c>
      <c r="D131" s="228">
        <f>SUM(D132:D135)</f>
        <v>0</v>
      </c>
      <c r="E131" s="449">
        <f t="shared" ref="E131:O131" si="157">SUM(E132:E135)</f>
        <v>0</v>
      </c>
      <c r="F131" s="445">
        <f t="shared" si="157"/>
        <v>0</v>
      </c>
      <c r="G131" s="228">
        <f t="shared" si="157"/>
        <v>0</v>
      </c>
      <c r="H131" s="259">
        <f t="shared" si="157"/>
        <v>0</v>
      </c>
      <c r="I131" s="119">
        <f t="shared" si="157"/>
        <v>0</v>
      </c>
      <c r="J131" s="259">
        <f t="shared" si="157"/>
        <v>0</v>
      </c>
      <c r="K131" s="118">
        <f t="shared" si="157"/>
        <v>0</v>
      </c>
      <c r="L131" s="119">
        <f t="shared" si="157"/>
        <v>0</v>
      </c>
      <c r="M131" s="53">
        <f t="shared" si="157"/>
        <v>0</v>
      </c>
      <c r="N131" s="118">
        <f t="shared" si="157"/>
        <v>0</v>
      </c>
      <c r="O131" s="119">
        <f t="shared" si="157"/>
        <v>0</v>
      </c>
      <c r="P131" s="110"/>
    </row>
    <row r="132" spans="1:16" hidden="1" x14ac:dyDescent="0.25">
      <c r="A132" s="38">
        <v>2311</v>
      </c>
      <c r="B132" s="57" t="s">
        <v>115</v>
      </c>
      <c r="C132" s="58">
        <f t="shared" si="98"/>
        <v>0</v>
      </c>
      <c r="D132" s="225"/>
      <c r="E132" s="446"/>
      <c r="F132" s="404">
        <f t="shared" ref="F132:F135" si="158">D132+E132</f>
        <v>0</v>
      </c>
      <c r="G132" s="225"/>
      <c r="H132" s="257"/>
      <c r="I132" s="114">
        <f t="shared" ref="I132:I135" si="159">G132+H132</f>
        <v>0</v>
      </c>
      <c r="J132" s="257"/>
      <c r="K132" s="60"/>
      <c r="L132" s="114">
        <f t="shared" ref="L132:L135" si="160">J132+K132</f>
        <v>0</v>
      </c>
      <c r="M132" s="320"/>
      <c r="N132" s="60"/>
      <c r="O132" s="114">
        <f t="shared" ref="O132:O135" si="161">M132+N132</f>
        <v>0</v>
      </c>
      <c r="P132" s="111"/>
    </row>
    <row r="133" spans="1:16" hidden="1" x14ac:dyDescent="0.25">
      <c r="A133" s="38">
        <v>2312</v>
      </c>
      <c r="B133" s="57" t="s">
        <v>116</v>
      </c>
      <c r="C133" s="58">
        <f t="shared" si="98"/>
        <v>0</v>
      </c>
      <c r="D133" s="225"/>
      <c r="E133" s="446"/>
      <c r="F133" s="404">
        <f t="shared" si="158"/>
        <v>0</v>
      </c>
      <c r="G133" s="225"/>
      <c r="H133" s="257"/>
      <c r="I133" s="114">
        <f t="shared" si="159"/>
        <v>0</v>
      </c>
      <c r="J133" s="257"/>
      <c r="K133" s="60"/>
      <c r="L133" s="114">
        <f t="shared" si="160"/>
        <v>0</v>
      </c>
      <c r="M133" s="320"/>
      <c r="N133" s="60"/>
      <c r="O133" s="114">
        <f t="shared" si="161"/>
        <v>0</v>
      </c>
      <c r="P133" s="111"/>
    </row>
    <row r="134" spans="1:16" hidden="1" x14ac:dyDescent="0.25">
      <c r="A134" s="38">
        <v>2313</v>
      </c>
      <c r="B134" s="57" t="s">
        <v>117</v>
      </c>
      <c r="C134" s="58">
        <f t="shared" si="98"/>
        <v>0</v>
      </c>
      <c r="D134" s="225"/>
      <c r="E134" s="446"/>
      <c r="F134" s="404">
        <f t="shared" si="158"/>
        <v>0</v>
      </c>
      <c r="G134" s="225"/>
      <c r="H134" s="257"/>
      <c r="I134" s="114">
        <f t="shared" si="159"/>
        <v>0</v>
      </c>
      <c r="J134" s="257"/>
      <c r="K134" s="60"/>
      <c r="L134" s="114">
        <f t="shared" si="160"/>
        <v>0</v>
      </c>
      <c r="M134" s="320"/>
      <c r="N134" s="60"/>
      <c r="O134" s="114">
        <f t="shared" si="161"/>
        <v>0</v>
      </c>
      <c r="P134" s="111"/>
    </row>
    <row r="135" spans="1:16" ht="36" hidden="1" customHeight="1" x14ac:dyDescent="0.25">
      <c r="A135" s="38">
        <v>2314</v>
      </c>
      <c r="B135" s="57" t="s">
        <v>291</v>
      </c>
      <c r="C135" s="58">
        <f t="shared" si="98"/>
        <v>0</v>
      </c>
      <c r="D135" s="225"/>
      <c r="E135" s="446"/>
      <c r="F135" s="404">
        <f t="shared" si="158"/>
        <v>0</v>
      </c>
      <c r="G135" s="225"/>
      <c r="H135" s="257"/>
      <c r="I135" s="114">
        <f t="shared" si="159"/>
        <v>0</v>
      </c>
      <c r="J135" s="257"/>
      <c r="K135" s="60"/>
      <c r="L135" s="114">
        <f t="shared" si="160"/>
        <v>0</v>
      </c>
      <c r="M135" s="320"/>
      <c r="N135" s="60"/>
      <c r="O135" s="114">
        <f t="shared" si="161"/>
        <v>0</v>
      </c>
      <c r="P135" s="111"/>
    </row>
    <row r="136" spans="1:16" hidden="1" x14ac:dyDescent="0.25">
      <c r="A136" s="112">
        <v>2320</v>
      </c>
      <c r="B136" s="57" t="s">
        <v>118</v>
      </c>
      <c r="C136" s="58">
        <f t="shared" si="98"/>
        <v>0</v>
      </c>
      <c r="D136" s="226">
        <f>SUM(D137:D139)</f>
        <v>0</v>
      </c>
      <c r="E136" s="447">
        <f t="shared" ref="E136:F136" si="162">SUM(E137:E139)</f>
        <v>0</v>
      </c>
      <c r="F136" s="404">
        <f t="shared" si="162"/>
        <v>0</v>
      </c>
      <c r="G136" s="226">
        <f>SUM(G137:G139)</f>
        <v>0</v>
      </c>
      <c r="H136" s="120">
        <f t="shared" ref="H136:I136" si="163">SUM(H137:H139)</f>
        <v>0</v>
      </c>
      <c r="I136" s="114">
        <f t="shared" si="163"/>
        <v>0</v>
      </c>
      <c r="J136" s="120">
        <f>SUM(J137:J139)</f>
        <v>0</v>
      </c>
      <c r="K136" s="113">
        <f t="shared" ref="K136:L136" si="164">SUM(K137:K139)</f>
        <v>0</v>
      </c>
      <c r="L136" s="114">
        <f t="shared" si="164"/>
        <v>0</v>
      </c>
      <c r="M136" s="58">
        <f>SUM(M137:M139)</f>
        <v>0</v>
      </c>
      <c r="N136" s="113">
        <f t="shared" ref="N136:O136" si="165">SUM(N137:N139)</f>
        <v>0</v>
      </c>
      <c r="O136" s="114">
        <f t="shared" si="165"/>
        <v>0</v>
      </c>
      <c r="P136" s="111"/>
    </row>
    <row r="137" spans="1:16" hidden="1" x14ac:dyDescent="0.25">
      <c r="A137" s="38">
        <v>2321</v>
      </c>
      <c r="B137" s="57" t="s">
        <v>119</v>
      </c>
      <c r="C137" s="58">
        <f t="shared" si="98"/>
        <v>0</v>
      </c>
      <c r="D137" s="225"/>
      <c r="E137" s="446"/>
      <c r="F137" s="404">
        <f t="shared" ref="F137:F140" si="166">D137+E137</f>
        <v>0</v>
      </c>
      <c r="G137" s="225"/>
      <c r="H137" s="257"/>
      <c r="I137" s="114">
        <f t="shared" ref="I137:I140" si="167">G137+H137</f>
        <v>0</v>
      </c>
      <c r="J137" s="257"/>
      <c r="K137" s="60"/>
      <c r="L137" s="114">
        <f t="shared" ref="L137:L140" si="168">J137+K137</f>
        <v>0</v>
      </c>
      <c r="M137" s="320"/>
      <c r="N137" s="60"/>
      <c r="O137" s="114">
        <f t="shared" ref="O137:O140" si="169">M137+N137</f>
        <v>0</v>
      </c>
      <c r="P137" s="111"/>
    </row>
    <row r="138" spans="1:16" hidden="1" x14ac:dyDescent="0.25">
      <c r="A138" s="38">
        <v>2322</v>
      </c>
      <c r="B138" s="57" t="s">
        <v>120</v>
      </c>
      <c r="C138" s="58">
        <f t="shared" si="98"/>
        <v>0</v>
      </c>
      <c r="D138" s="225"/>
      <c r="E138" s="446"/>
      <c r="F138" s="404">
        <f t="shared" si="166"/>
        <v>0</v>
      </c>
      <c r="G138" s="225"/>
      <c r="H138" s="257"/>
      <c r="I138" s="114">
        <f t="shared" si="167"/>
        <v>0</v>
      </c>
      <c r="J138" s="257"/>
      <c r="K138" s="60"/>
      <c r="L138" s="114">
        <f t="shared" si="168"/>
        <v>0</v>
      </c>
      <c r="M138" s="320"/>
      <c r="N138" s="60"/>
      <c r="O138" s="114">
        <f t="shared" si="169"/>
        <v>0</v>
      </c>
      <c r="P138" s="111"/>
    </row>
    <row r="139" spans="1:16" ht="10.5" hidden="1" customHeight="1" x14ac:dyDescent="0.25">
      <c r="A139" s="38">
        <v>2329</v>
      </c>
      <c r="B139" s="57" t="s">
        <v>121</v>
      </c>
      <c r="C139" s="58">
        <f t="shared" si="98"/>
        <v>0</v>
      </c>
      <c r="D139" s="225"/>
      <c r="E139" s="446"/>
      <c r="F139" s="404">
        <f t="shared" si="166"/>
        <v>0</v>
      </c>
      <c r="G139" s="225"/>
      <c r="H139" s="257"/>
      <c r="I139" s="114">
        <f t="shared" si="167"/>
        <v>0</v>
      </c>
      <c r="J139" s="257"/>
      <c r="K139" s="60"/>
      <c r="L139" s="114">
        <f t="shared" si="168"/>
        <v>0</v>
      </c>
      <c r="M139" s="320"/>
      <c r="N139" s="60"/>
      <c r="O139" s="114">
        <f t="shared" si="169"/>
        <v>0</v>
      </c>
      <c r="P139" s="111"/>
    </row>
    <row r="140" spans="1:16" hidden="1" x14ac:dyDescent="0.25">
      <c r="A140" s="112">
        <v>2330</v>
      </c>
      <c r="B140" s="57" t="s">
        <v>122</v>
      </c>
      <c r="C140" s="58">
        <f t="shared" si="98"/>
        <v>0</v>
      </c>
      <c r="D140" s="225"/>
      <c r="E140" s="446"/>
      <c r="F140" s="404">
        <f t="shared" si="166"/>
        <v>0</v>
      </c>
      <c r="G140" s="225"/>
      <c r="H140" s="257"/>
      <c r="I140" s="114">
        <f t="shared" si="167"/>
        <v>0</v>
      </c>
      <c r="J140" s="257"/>
      <c r="K140" s="60"/>
      <c r="L140" s="114">
        <f t="shared" si="168"/>
        <v>0</v>
      </c>
      <c r="M140" s="320"/>
      <c r="N140" s="60"/>
      <c r="O140" s="114">
        <f t="shared" si="169"/>
        <v>0</v>
      </c>
      <c r="P140" s="111"/>
    </row>
    <row r="141" spans="1:16" ht="48" hidden="1" x14ac:dyDescent="0.25">
      <c r="A141" s="112">
        <v>2340</v>
      </c>
      <c r="B141" s="57" t="s">
        <v>302</v>
      </c>
      <c r="C141" s="58">
        <f t="shared" si="98"/>
        <v>0</v>
      </c>
      <c r="D141" s="226">
        <f>SUM(D142:D143)</f>
        <v>0</v>
      </c>
      <c r="E141" s="447">
        <f t="shared" ref="E141:F141" si="170">SUM(E142:E143)</f>
        <v>0</v>
      </c>
      <c r="F141" s="404">
        <f t="shared" si="170"/>
        <v>0</v>
      </c>
      <c r="G141" s="226">
        <f>SUM(G142:G143)</f>
        <v>0</v>
      </c>
      <c r="H141" s="120">
        <f t="shared" ref="H141:I141" si="171">SUM(H142:H143)</f>
        <v>0</v>
      </c>
      <c r="I141" s="114">
        <f t="shared" si="171"/>
        <v>0</v>
      </c>
      <c r="J141" s="120">
        <f>SUM(J142:J143)</f>
        <v>0</v>
      </c>
      <c r="K141" s="113">
        <f t="shared" ref="K141:L141" si="172">SUM(K142:K143)</f>
        <v>0</v>
      </c>
      <c r="L141" s="114">
        <f t="shared" si="172"/>
        <v>0</v>
      </c>
      <c r="M141" s="58">
        <f>SUM(M142:M143)</f>
        <v>0</v>
      </c>
      <c r="N141" s="113">
        <f t="shared" ref="N141:O141" si="173">SUM(N142:N143)</f>
        <v>0</v>
      </c>
      <c r="O141" s="114">
        <f t="shared" si="173"/>
        <v>0</v>
      </c>
      <c r="P141" s="111"/>
    </row>
    <row r="142" spans="1:16" hidden="1" x14ac:dyDescent="0.25">
      <c r="A142" s="38">
        <v>2341</v>
      </c>
      <c r="B142" s="57" t="s">
        <v>123</v>
      </c>
      <c r="C142" s="58">
        <f t="shared" si="98"/>
        <v>0</v>
      </c>
      <c r="D142" s="225"/>
      <c r="E142" s="446"/>
      <c r="F142" s="404">
        <f t="shared" ref="F142:F143" si="174">D142+E142</f>
        <v>0</v>
      </c>
      <c r="G142" s="225"/>
      <c r="H142" s="257"/>
      <c r="I142" s="114">
        <f t="shared" ref="I142:I143" si="175">G142+H142</f>
        <v>0</v>
      </c>
      <c r="J142" s="257"/>
      <c r="K142" s="60"/>
      <c r="L142" s="114">
        <f t="shared" ref="L142:L143" si="176">J142+K142</f>
        <v>0</v>
      </c>
      <c r="M142" s="320"/>
      <c r="N142" s="60"/>
      <c r="O142" s="114">
        <f t="shared" ref="O142:O143" si="177">M142+N142</f>
        <v>0</v>
      </c>
      <c r="P142" s="111"/>
    </row>
    <row r="143" spans="1:16" ht="24" hidden="1" x14ac:dyDescent="0.25">
      <c r="A143" s="38">
        <v>2344</v>
      </c>
      <c r="B143" s="57" t="s">
        <v>124</v>
      </c>
      <c r="C143" s="58">
        <f t="shared" si="98"/>
        <v>0</v>
      </c>
      <c r="D143" s="225"/>
      <c r="E143" s="446"/>
      <c r="F143" s="404">
        <f t="shared" si="174"/>
        <v>0</v>
      </c>
      <c r="G143" s="225"/>
      <c r="H143" s="257"/>
      <c r="I143" s="114">
        <f t="shared" si="175"/>
        <v>0</v>
      </c>
      <c r="J143" s="257"/>
      <c r="K143" s="60"/>
      <c r="L143" s="114">
        <f t="shared" si="176"/>
        <v>0</v>
      </c>
      <c r="M143" s="320"/>
      <c r="N143" s="60"/>
      <c r="O143" s="114">
        <f t="shared" si="177"/>
        <v>0</v>
      </c>
      <c r="P143" s="111"/>
    </row>
    <row r="144" spans="1:16" ht="24" hidden="1" x14ac:dyDescent="0.25">
      <c r="A144" s="107">
        <v>2350</v>
      </c>
      <c r="B144" s="78" t="s">
        <v>125</v>
      </c>
      <c r="C144" s="84">
        <f t="shared" si="98"/>
        <v>0</v>
      </c>
      <c r="D144" s="131">
        <f>SUM(D145:D150)</f>
        <v>0</v>
      </c>
      <c r="E144" s="442">
        <f t="shared" ref="E144:F144" si="178">SUM(E145:E150)</f>
        <v>0</v>
      </c>
      <c r="F144" s="443">
        <f t="shared" si="178"/>
        <v>0</v>
      </c>
      <c r="G144" s="131">
        <f>SUM(G145:G150)</f>
        <v>0</v>
      </c>
      <c r="H144" s="201">
        <f t="shared" ref="H144:I144" si="179">SUM(H145:H150)</f>
        <v>0</v>
      </c>
      <c r="I144" s="109">
        <f t="shared" si="179"/>
        <v>0</v>
      </c>
      <c r="J144" s="201">
        <f>SUM(J145:J150)</f>
        <v>0</v>
      </c>
      <c r="K144" s="108">
        <f t="shared" ref="K144:L144" si="180">SUM(K145:K150)</f>
        <v>0</v>
      </c>
      <c r="L144" s="109">
        <f t="shared" si="180"/>
        <v>0</v>
      </c>
      <c r="M144" s="84">
        <f>SUM(M145:M150)</f>
        <v>0</v>
      </c>
      <c r="N144" s="108">
        <f t="shared" ref="N144:O144" si="181">SUM(N145:N150)</f>
        <v>0</v>
      </c>
      <c r="O144" s="109">
        <f t="shared" si="181"/>
        <v>0</v>
      </c>
      <c r="P144" s="116"/>
    </row>
    <row r="145" spans="1:16" hidden="1" x14ac:dyDescent="0.25">
      <c r="A145" s="33">
        <v>2351</v>
      </c>
      <c r="B145" s="52" t="s">
        <v>126</v>
      </c>
      <c r="C145" s="53">
        <f t="shared" si="98"/>
        <v>0</v>
      </c>
      <c r="D145" s="224"/>
      <c r="E145" s="444"/>
      <c r="F145" s="445">
        <f t="shared" ref="F145:F150" si="182">D145+E145</f>
        <v>0</v>
      </c>
      <c r="G145" s="224"/>
      <c r="H145" s="256"/>
      <c r="I145" s="119">
        <f t="shared" ref="I145:I150" si="183">G145+H145</f>
        <v>0</v>
      </c>
      <c r="J145" s="256"/>
      <c r="K145" s="55"/>
      <c r="L145" s="119">
        <f t="shared" ref="L145:L150" si="184">J145+K145</f>
        <v>0</v>
      </c>
      <c r="M145" s="319"/>
      <c r="N145" s="55"/>
      <c r="O145" s="119">
        <f t="shared" ref="O145:O150" si="185">M145+N145</f>
        <v>0</v>
      </c>
      <c r="P145" s="110"/>
    </row>
    <row r="146" spans="1:16" hidden="1" x14ac:dyDescent="0.25">
      <c r="A146" s="38">
        <v>2352</v>
      </c>
      <c r="B146" s="57" t="s">
        <v>127</v>
      </c>
      <c r="C146" s="58">
        <f t="shared" si="98"/>
        <v>0</v>
      </c>
      <c r="D146" s="225"/>
      <c r="E146" s="446"/>
      <c r="F146" s="404">
        <f t="shared" si="182"/>
        <v>0</v>
      </c>
      <c r="G146" s="225"/>
      <c r="H146" s="257"/>
      <c r="I146" s="114">
        <f t="shared" si="183"/>
        <v>0</v>
      </c>
      <c r="J146" s="257"/>
      <c r="K146" s="60"/>
      <c r="L146" s="114">
        <f t="shared" si="184"/>
        <v>0</v>
      </c>
      <c r="M146" s="320"/>
      <c r="N146" s="60"/>
      <c r="O146" s="114">
        <f t="shared" si="185"/>
        <v>0</v>
      </c>
      <c r="P146" s="111"/>
    </row>
    <row r="147" spans="1:16" ht="24" hidden="1" x14ac:dyDescent="0.25">
      <c r="A147" s="38">
        <v>2353</v>
      </c>
      <c r="B147" s="57" t="s">
        <v>128</v>
      </c>
      <c r="C147" s="58">
        <f t="shared" si="98"/>
        <v>0</v>
      </c>
      <c r="D147" s="225"/>
      <c r="E147" s="446"/>
      <c r="F147" s="404">
        <f t="shared" si="182"/>
        <v>0</v>
      </c>
      <c r="G147" s="225"/>
      <c r="H147" s="257"/>
      <c r="I147" s="114">
        <f t="shared" si="183"/>
        <v>0</v>
      </c>
      <c r="J147" s="257"/>
      <c r="K147" s="60"/>
      <c r="L147" s="114">
        <f t="shared" si="184"/>
        <v>0</v>
      </c>
      <c r="M147" s="320"/>
      <c r="N147" s="60"/>
      <c r="O147" s="114">
        <f t="shared" si="185"/>
        <v>0</v>
      </c>
      <c r="P147" s="111"/>
    </row>
    <row r="148" spans="1:16" ht="24" hidden="1" x14ac:dyDescent="0.25">
      <c r="A148" s="38">
        <v>2354</v>
      </c>
      <c r="B148" s="57" t="s">
        <v>129</v>
      </c>
      <c r="C148" s="58">
        <f t="shared" si="98"/>
        <v>0</v>
      </c>
      <c r="D148" s="225"/>
      <c r="E148" s="446"/>
      <c r="F148" s="404">
        <f t="shared" si="182"/>
        <v>0</v>
      </c>
      <c r="G148" s="225"/>
      <c r="H148" s="257"/>
      <c r="I148" s="114">
        <f t="shared" si="183"/>
        <v>0</v>
      </c>
      <c r="J148" s="257"/>
      <c r="K148" s="60"/>
      <c r="L148" s="114">
        <f t="shared" si="184"/>
        <v>0</v>
      </c>
      <c r="M148" s="320"/>
      <c r="N148" s="60"/>
      <c r="O148" s="114">
        <f t="shared" si="185"/>
        <v>0</v>
      </c>
      <c r="P148" s="111"/>
    </row>
    <row r="149" spans="1:16" ht="24" hidden="1" x14ac:dyDescent="0.25">
      <c r="A149" s="38">
        <v>2355</v>
      </c>
      <c r="B149" s="57" t="s">
        <v>130</v>
      </c>
      <c r="C149" s="58">
        <f t="shared" ref="C149:C212" si="186">F149+I149+L149+O149</f>
        <v>0</v>
      </c>
      <c r="D149" s="225"/>
      <c r="E149" s="446"/>
      <c r="F149" s="404">
        <f t="shared" si="182"/>
        <v>0</v>
      </c>
      <c r="G149" s="225"/>
      <c r="H149" s="257"/>
      <c r="I149" s="114">
        <f t="shared" si="183"/>
        <v>0</v>
      </c>
      <c r="J149" s="257"/>
      <c r="K149" s="60"/>
      <c r="L149" s="114">
        <f t="shared" si="184"/>
        <v>0</v>
      </c>
      <c r="M149" s="320"/>
      <c r="N149" s="60"/>
      <c r="O149" s="114">
        <f t="shared" si="185"/>
        <v>0</v>
      </c>
      <c r="P149" s="111"/>
    </row>
    <row r="150" spans="1:16" ht="24" hidden="1" x14ac:dyDescent="0.25">
      <c r="A150" s="38">
        <v>2359</v>
      </c>
      <c r="B150" s="57" t="s">
        <v>131</v>
      </c>
      <c r="C150" s="58">
        <f t="shared" si="186"/>
        <v>0</v>
      </c>
      <c r="D150" s="225"/>
      <c r="E150" s="446"/>
      <c r="F150" s="404">
        <f t="shared" si="182"/>
        <v>0</v>
      </c>
      <c r="G150" s="225"/>
      <c r="H150" s="257"/>
      <c r="I150" s="114">
        <f t="shared" si="183"/>
        <v>0</v>
      </c>
      <c r="J150" s="257"/>
      <c r="K150" s="60"/>
      <c r="L150" s="114">
        <f t="shared" si="184"/>
        <v>0</v>
      </c>
      <c r="M150" s="320"/>
      <c r="N150" s="60"/>
      <c r="O150" s="114">
        <f t="shared" si="185"/>
        <v>0</v>
      </c>
      <c r="P150" s="111"/>
    </row>
    <row r="151" spans="1:16" ht="24.75" hidden="1" customHeight="1" x14ac:dyDescent="0.25">
      <c r="A151" s="112">
        <v>2360</v>
      </c>
      <c r="B151" s="57" t="s">
        <v>132</v>
      </c>
      <c r="C151" s="58">
        <f t="shared" si="186"/>
        <v>0</v>
      </c>
      <c r="D151" s="226">
        <f>SUM(D152:D158)</f>
        <v>0</v>
      </c>
      <c r="E151" s="447">
        <f t="shared" ref="E151:F151" si="187">SUM(E152:E158)</f>
        <v>0</v>
      </c>
      <c r="F151" s="404">
        <f t="shared" si="187"/>
        <v>0</v>
      </c>
      <c r="G151" s="226">
        <f>SUM(G152:G158)</f>
        <v>0</v>
      </c>
      <c r="H151" s="120">
        <f t="shared" ref="H151:I151" si="188">SUM(H152:H158)</f>
        <v>0</v>
      </c>
      <c r="I151" s="114">
        <f t="shared" si="188"/>
        <v>0</v>
      </c>
      <c r="J151" s="120">
        <f>SUM(J152:J158)</f>
        <v>0</v>
      </c>
      <c r="K151" s="113">
        <f t="shared" ref="K151:L151" si="189">SUM(K152:K158)</f>
        <v>0</v>
      </c>
      <c r="L151" s="114">
        <f t="shared" si="189"/>
        <v>0</v>
      </c>
      <c r="M151" s="58">
        <f>SUM(M152:M158)</f>
        <v>0</v>
      </c>
      <c r="N151" s="113">
        <f t="shared" ref="N151:O151" si="190">SUM(N152:N158)</f>
        <v>0</v>
      </c>
      <c r="O151" s="114">
        <f t="shared" si="190"/>
        <v>0</v>
      </c>
      <c r="P151" s="111"/>
    </row>
    <row r="152" spans="1:16" hidden="1" x14ac:dyDescent="0.25">
      <c r="A152" s="37">
        <v>2361</v>
      </c>
      <c r="B152" s="57" t="s">
        <v>133</v>
      </c>
      <c r="C152" s="58">
        <f t="shared" si="186"/>
        <v>0</v>
      </c>
      <c r="D152" s="225"/>
      <c r="E152" s="446"/>
      <c r="F152" s="404">
        <f t="shared" ref="F152:F159" si="191">D152+E152</f>
        <v>0</v>
      </c>
      <c r="G152" s="225"/>
      <c r="H152" s="257"/>
      <c r="I152" s="114">
        <f t="shared" ref="I152:I159" si="192">G152+H152</f>
        <v>0</v>
      </c>
      <c r="J152" s="257"/>
      <c r="K152" s="60"/>
      <c r="L152" s="114">
        <f t="shared" ref="L152:L159" si="193">J152+K152</f>
        <v>0</v>
      </c>
      <c r="M152" s="320"/>
      <c r="N152" s="60"/>
      <c r="O152" s="114">
        <f t="shared" ref="O152:O159" si="194">M152+N152</f>
        <v>0</v>
      </c>
      <c r="P152" s="111"/>
    </row>
    <row r="153" spans="1:16" ht="24" hidden="1" x14ac:dyDescent="0.25">
      <c r="A153" s="37">
        <v>2362</v>
      </c>
      <c r="B153" s="57" t="s">
        <v>134</v>
      </c>
      <c r="C153" s="58">
        <f t="shared" si="186"/>
        <v>0</v>
      </c>
      <c r="D153" s="225"/>
      <c r="E153" s="446"/>
      <c r="F153" s="404">
        <f t="shared" si="191"/>
        <v>0</v>
      </c>
      <c r="G153" s="225"/>
      <c r="H153" s="257"/>
      <c r="I153" s="114">
        <f t="shared" si="192"/>
        <v>0</v>
      </c>
      <c r="J153" s="257"/>
      <c r="K153" s="60"/>
      <c r="L153" s="114">
        <f t="shared" si="193"/>
        <v>0</v>
      </c>
      <c r="M153" s="320"/>
      <c r="N153" s="60"/>
      <c r="O153" s="114">
        <f t="shared" si="194"/>
        <v>0</v>
      </c>
      <c r="P153" s="111"/>
    </row>
    <row r="154" spans="1:16" hidden="1" x14ac:dyDescent="0.25">
      <c r="A154" s="37">
        <v>2363</v>
      </c>
      <c r="B154" s="57" t="s">
        <v>135</v>
      </c>
      <c r="C154" s="58">
        <f t="shared" si="186"/>
        <v>0</v>
      </c>
      <c r="D154" s="225"/>
      <c r="E154" s="446"/>
      <c r="F154" s="404">
        <f t="shared" si="191"/>
        <v>0</v>
      </c>
      <c r="G154" s="225"/>
      <c r="H154" s="257"/>
      <c r="I154" s="114">
        <f t="shared" si="192"/>
        <v>0</v>
      </c>
      <c r="J154" s="257"/>
      <c r="K154" s="60"/>
      <c r="L154" s="114">
        <f t="shared" si="193"/>
        <v>0</v>
      </c>
      <c r="M154" s="320"/>
      <c r="N154" s="60"/>
      <c r="O154" s="114">
        <f t="shared" si="194"/>
        <v>0</v>
      </c>
      <c r="P154" s="111"/>
    </row>
    <row r="155" spans="1:16" hidden="1" x14ac:dyDescent="0.25">
      <c r="A155" s="37">
        <v>2364</v>
      </c>
      <c r="B155" s="57" t="s">
        <v>136</v>
      </c>
      <c r="C155" s="58">
        <f t="shared" si="186"/>
        <v>0</v>
      </c>
      <c r="D155" s="225"/>
      <c r="E155" s="446"/>
      <c r="F155" s="404">
        <f t="shared" si="191"/>
        <v>0</v>
      </c>
      <c r="G155" s="225"/>
      <c r="H155" s="257"/>
      <c r="I155" s="114">
        <f t="shared" si="192"/>
        <v>0</v>
      </c>
      <c r="J155" s="257"/>
      <c r="K155" s="60"/>
      <c r="L155" s="114">
        <f t="shared" si="193"/>
        <v>0</v>
      </c>
      <c r="M155" s="320"/>
      <c r="N155" s="60"/>
      <c r="O155" s="114">
        <f t="shared" si="194"/>
        <v>0</v>
      </c>
      <c r="P155" s="111"/>
    </row>
    <row r="156" spans="1:16" ht="12.75" hidden="1" customHeight="1" x14ac:dyDescent="0.25">
      <c r="A156" s="37">
        <v>2365</v>
      </c>
      <c r="B156" s="57" t="s">
        <v>137</v>
      </c>
      <c r="C156" s="58">
        <f t="shared" si="186"/>
        <v>0</v>
      </c>
      <c r="D156" s="225"/>
      <c r="E156" s="446"/>
      <c r="F156" s="404">
        <f t="shared" si="191"/>
        <v>0</v>
      </c>
      <c r="G156" s="225"/>
      <c r="H156" s="257"/>
      <c r="I156" s="114">
        <f t="shared" si="192"/>
        <v>0</v>
      </c>
      <c r="J156" s="257"/>
      <c r="K156" s="60"/>
      <c r="L156" s="114">
        <f t="shared" si="193"/>
        <v>0</v>
      </c>
      <c r="M156" s="320"/>
      <c r="N156" s="60"/>
      <c r="O156" s="114">
        <f t="shared" si="194"/>
        <v>0</v>
      </c>
      <c r="P156" s="111"/>
    </row>
    <row r="157" spans="1:16" ht="36" hidden="1" x14ac:dyDescent="0.25">
      <c r="A157" s="37">
        <v>2366</v>
      </c>
      <c r="B157" s="57" t="s">
        <v>138</v>
      </c>
      <c r="C157" s="58">
        <f t="shared" si="186"/>
        <v>0</v>
      </c>
      <c r="D157" s="225"/>
      <c r="E157" s="446"/>
      <c r="F157" s="404">
        <f t="shared" si="191"/>
        <v>0</v>
      </c>
      <c r="G157" s="225"/>
      <c r="H157" s="257"/>
      <c r="I157" s="114">
        <f t="shared" si="192"/>
        <v>0</v>
      </c>
      <c r="J157" s="257"/>
      <c r="K157" s="60"/>
      <c r="L157" s="114">
        <f t="shared" si="193"/>
        <v>0</v>
      </c>
      <c r="M157" s="320"/>
      <c r="N157" s="60"/>
      <c r="O157" s="114">
        <f t="shared" si="194"/>
        <v>0</v>
      </c>
      <c r="P157" s="111"/>
    </row>
    <row r="158" spans="1:16" ht="48" hidden="1" x14ac:dyDescent="0.25">
      <c r="A158" s="37">
        <v>2369</v>
      </c>
      <c r="B158" s="57" t="s">
        <v>139</v>
      </c>
      <c r="C158" s="58">
        <f t="shared" si="186"/>
        <v>0</v>
      </c>
      <c r="D158" s="225"/>
      <c r="E158" s="446"/>
      <c r="F158" s="404">
        <f t="shared" si="191"/>
        <v>0</v>
      </c>
      <c r="G158" s="225"/>
      <c r="H158" s="257"/>
      <c r="I158" s="114">
        <f t="shared" si="192"/>
        <v>0</v>
      </c>
      <c r="J158" s="257"/>
      <c r="K158" s="60"/>
      <c r="L158" s="114">
        <f t="shared" si="193"/>
        <v>0</v>
      </c>
      <c r="M158" s="320"/>
      <c r="N158" s="60"/>
      <c r="O158" s="114">
        <f t="shared" si="194"/>
        <v>0</v>
      </c>
      <c r="P158" s="111"/>
    </row>
    <row r="159" spans="1:16" hidden="1" x14ac:dyDescent="0.25">
      <c r="A159" s="107">
        <v>2370</v>
      </c>
      <c r="B159" s="78" t="s">
        <v>140</v>
      </c>
      <c r="C159" s="84">
        <f t="shared" si="186"/>
        <v>0</v>
      </c>
      <c r="D159" s="227"/>
      <c r="E159" s="448"/>
      <c r="F159" s="443">
        <f t="shared" si="191"/>
        <v>0</v>
      </c>
      <c r="G159" s="227"/>
      <c r="H159" s="258"/>
      <c r="I159" s="109">
        <f t="shared" si="192"/>
        <v>0</v>
      </c>
      <c r="J159" s="258"/>
      <c r="K159" s="115"/>
      <c r="L159" s="109">
        <f t="shared" si="193"/>
        <v>0</v>
      </c>
      <c r="M159" s="321"/>
      <c r="N159" s="115"/>
      <c r="O159" s="109">
        <f t="shared" si="194"/>
        <v>0</v>
      </c>
      <c r="P159" s="116"/>
    </row>
    <row r="160" spans="1:16" hidden="1" x14ac:dyDescent="0.25">
      <c r="A160" s="107">
        <v>2380</v>
      </c>
      <c r="B160" s="78" t="s">
        <v>141</v>
      </c>
      <c r="C160" s="84">
        <f t="shared" si="186"/>
        <v>0</v>
      </c>
      <c r="D160" s="131">
        <f>SUM(D161:D162)</f>
        <v>0</v>
      </c>
      <c r="E160" s="442">
        <f t="shared" ref="E160:F160" si="195">SUM(E161:E162)</f>
        <v>0</v>
      </c>
      <c r="F160" s="443">
        <f t="shared" si="195"/>
        <v>0</v>
      </c>
      <c r="G160" s="131">
        <f>SUM(G161:G162)</f>
        <v>0</v>
      </c>
      <c r="H160" s="201">
        <f t="shared" ref="H160:I160" si="196">SUM(H161:H162)</f>
        <v>0</v>
      </c>
      <c r="I160" s="109">
        <f t="shared" si="196"/>
        <v>0</v>
      </c>
      <c r="J160" s="201">
        <f>SUM(J161:J162)</f>
        <v>0</v>
      </c>
      <c r="K160" s="108">
        <f t="shared" ref="K160:L160" si="197">SUM(K161:K162)</f>
        <v>0</v>
      </c>
      <c r="L160" s="109">
        <f t="shared" si="197"/>
        <v>0</v>
      </c>
      <c r="M160" s="84">
        <f>SUM(M161:M162)</f>
        <v>0</v>
      </c>
      <c r="N160" s="108">
        <f t="shared" ref="N160:O160" si="198">SUM(N161:N162)</f>
        <v>0</v>
      </c>
      <c r="O160" s="109">
        <f t="shared" si="198"/>
        <v>0</v>
      </c>
      <c r="P160" s="116"/>
    </row>
    <row r="161" spans="1:16" hidden="1" x14ac:dyDescent="0.25">
      <c r="A161" s="32">
        <v>2381</v>
      </c>
      <c r="B161" s="52" t="s">
        <v>142</v>
      </c>
      <c r="C161" s="53">
        <f t="shared" si="186"/>
        <v>0</v>
      </c>
      <c r="D161" s="224"/>
      <c r="E161" s="444"/>
      <c r="F161" s="445">
        <f t="shared" ref="F161:F164" si="199">D161+E161</f>
        <v>0</v>
      </c>
      <c r="G161" s="224"/>
      <c r="H161" s="256"/>
      <c r="I161" s="119">
        <f t="shared" ref="I161:I164" si="200">G161+H161</f>
        <v>0</v>
      </c>
      <c r="J161" s="256"/>
      <c r="K161" s="55"/>
      <c r="L161" s="119">
        <f t="shared" ref="L161:L164" si="201">J161+K161</f>
        <v>0</v>
      </c>
      <c r="M161" s="319"/>
      <c r="N161" s="55"/>
      <c r="O161" s="119">
        <f t="shared" ref="O161:O164" si="202">M161+N161</f>
        <v>0</v>
      </c>
      <c r="P161" s="110"/>
    </row>
    <row r="162" spans="1:16" ht="24" hidden="1" x14ac:dyDescent="0.25">
      <c r="A162" s="37">
        <v>2389</v>
      </c>
      <c r="B162" s="57" t="s">
        <v>143</v>
      </c>
      <c r="C162" s="58">
        <f t="shared" si="186"/>
        <v>0</v>
      </c>
      <c r="D162" s="225"/>
      <c r="E162" s="446"/>
      <c r="F162" s="404">
        <f t="shared" si="199"/>
        <v>0</v>
      </c>
      <c r="G162" s="225"/>
      <c r="H162" s="257"/>
      <c r="I162" s="114">
        <f t="shared" si="200"/>
        <v>0</v>
      </c>
      <c r="J162" s="257"/>
      <c r="K162" s="60"/>
      <c r="L162" s="114">
        <f t="shared" si="201"/>
        <v>0</v>
      </c>
      <c r="M162" s="320"/>
      <c r="N162" s="60"/>
      <c r="O162" s="114">
        <f t="shared" si="202"/>
        <v>0</v>
      </c>
      <c r="P162" s="111"/>
    </row>
    <row r="163" spans="1:16" hidden="1" x14ac:dyDescent="0.25">
      <c r="A163" s="107">
        <v>2390</v>
      </c>
      <c r="B163" s="78" t="s">
        <v>144</v>
      </c>
      <c r="C163" s="84">
        <f t="shared" si="186"/>
        <v>0</v>
      </c>
      <c r="D163" s="227"/>
      <c r="E163" s="448"/>
      <c r="F163" s="443">
        <f t="shared" si="199"/>
        <v>0</v>
      </c>
      <c r="G163" s="227"/>
      <c r="H163" s="258"/>
      <c r="I163" s="109">
        <f t="shared" si="200"/>
        <v>0</v>
      </c>
      <c r="J163" s="258"/>
      <c r="K163" s="115"/>
      <c r="L163" s="109">
        <f t="shared" si="201"/>
        <v>0</v>
      </c>
      <c r="M163" s="321"/>
      <c r="N163" s="115"/>
      <c r="O163" s="109">
        <f t="shared" si="202"/>
        <v>0</v>
      </c>
      <c r="P163" s="116"/>
    </row>
    <row r="164" spans="1:16" hidden="1" x14ac:dyDescent="0.25">
      <c r="A164" s="45">
        <v>2400</v>
      </c>
      <c r="B164" s="105" t="s">
        <v>145</v>
      </c>
      <c r="C164" s="46">
        <f t="shared" si="186"/>
        <v>0</v>
      </c>
      <c r="D164" s="229"/>
      <c r="E164" s="450"/>
      <c r="F164" s="408">
        <f t="shared" si="199"/>
        <v>0</v>
      </c>
      <c r="G164" s="229"/>
      <c r="H164" s="260"/>
      <c r="I164" s="117">
        <f t="shared" si="200"/>
        <v>0</v>
      </c>
      <c r="J164" s="260"/>
      <c r="K164" s="121"/>
      <c r="L164" s="117">
        <f t="shared" si="201"/>
        <v>0</v>
      </c>
      <c r="M164" s="322"/>
      <c r="N164" s="121"/>
      <c r="O164" s="117">
        <f t="shared" si="202"/>
        <v>0</v>
      </c>
      <c r="P164" s="122"/>
    </row>
    <row r="165" spans="1:16" ht="24" hidden="1" x14ac:dyDescent="0.25">
      <c r="A165" s="45">
        <v>2500</v>
      </c>
      <c r="B165" s="105" t="s">
        <v>146</v>
      </c>
      <c r="C165" s="46">
        <f t="shared" si="186"/>
        <v>0</v>
      </c>
      <c r="D165" s="223">
        <f>SUM(D166,D171)</f>
        <v>0</v>
      </c>
      <c r="E165" s="441">
        <f t="shared" ref="E165:O165" si="203">SUM(E166,E171)</f>
        <v>0</v>
      </c>
      <c r="F165" s="408">
        <f t="shared" si="203"/>
        <v>0</v>
      </c>
      <c r="G165" s="223">
        <f t="shared" si="203"/>
        <v>0</v>
      </c>
      <c r="H165" s="106">
        <f t="shared" si="203"/>
        <v>0</v>
      </c>
      <c r="I165" s="117">
        <f t="shared" si="203"/>
        <v>0</v>
      </c>
      <c r="J165" s="106">
        <f t="shared" si="203"/>
        <v>0</v>
      </c>
      <c r="K165" s="50">
        <f t="shared" si="203"/>
        <v>0</v>
      </c>
      <c r="L165" s="117">
        <f t="shared" si="203"/>
        <v>0</v>
      </c>
      <c r="M165" s="129">
        <f t="shared" si="203"/>
        <v>0</v>
      </c>
      <c r="N165" s="130">
        <f t="shared" si="203"/>
        <v>0</v>
      </c>
      <c r="O165" s="289">
        <f t="shared" si="203"/>
        <v>0</v>
      </c>
      <c r="P165" s="344"/>
    </row>
    <row r="166" spans="1:16" ht="16.5" hidden="1" customHeight="1" x14ac:dyDescent="0.25">
      <c r="A166" s="379">
        <v>2510</v>
      </c>
      <c r="B166" s="52" t="s">
        <v>147</v>
      </c>
      <c r="C166" s="53">
        <f t="shared" si="186"/>
        <v>0</v>
      </c>
      <c r="D166" s="228">
        <f>SUM(D167:D170)</f>
        <v>0</v>
      </c>
      <c r="E166" s="449">
        <f t="shared" ref="E166:O166" si="204">SUM(E167:E170)</f>
        <v>0</v>
      </c>
      <c r="F166" s="445">
        <f t="shared" si="204"/>
        <v>0</v>
      </c>
      <c r="G166" s="228">
        <f t="shared" si="204"/>
        <v>0</v>
      </c>
      <c r="H166" s="259">
        <f t="shared" si="204"/>
        <v>0</v>
      </c>
      <c r="I166" s="119">
        <f t="shared" si="204"/>
        <v>0</v>
      </c>
      <c r="J166" s="259">
        <f t="shared" si="204"/>
        <v>0</v>
      </c>
      <c r="K166" s="118">
        <f t="shared" si="204"/>
        <v>0</v>
      </c>
      <c r="L166" s="119">
        <f t="shared" si="204"/>
        <v>0</v>
      </c>
      <c r="M166" s="64">
        <f t="shared" si="204"/>
        <v>0</v>
      </c>
      <c r="N166" s="299">
        <f t="shared" si="204"/>
        <v>0</v>
      </c>
      <c r="O166" s="304">
        <f t="shared" si="204"/>
        <v>0</v>
      </c>
      <c r="P166" s="384"/>
    </row>
    <row r="167" spans="1:16" ht="24" hidden="1" x14ac:dyDescent="0.25">
      <c r="A167" s="38">
        <v>2512</v>
      </c>
      <c r="B167" s="57" t="s">
        <v>148</v>
      </c>
      <c r="C167" s="58">
        <f t="shared" si="186"/>
        <v>0</v>
      </c>
      <c r="D167" s="225"/>
      <c r="E167" s="446"/>
      <c r="F167" s="404">
        <f t="shared" ref="F167:F172" si="205">D167+E167</f>
        <v>0</v>
      </c>
      <c r="G167" s="225"/>
      <c r="H167" s="257"/>
      <c r="I167" s="114">
        <f t="shared" ref="I167:I172" si="206">G167+H167</f>
        <v>0</v>
      </c>
      <c r="J167" s="257"/>
      <c r="K167" s="60"/>
      <c r="L167" s="114">
        <f t="shared" ref="L167:L172" si="207">J167+K167</f>
        <v>0</v>
      </c>
      <c r="M167" s="320"/>
      <c r="N167" s="60"/>
      <c r="O167" s="114">
        <f t="shared" ref="O167:O172" si="208">M167+N167</f>
        <v>0</v>
      </c>
      <c r="P167" s="111"/>
    </row>
    <row r="168" spans="1:16" ht="36" hidden="1" x14ac:dyDescent="0.25">
      <c r="A168" s="38">
        <v>2513</v>
      </c>
      <c r="B168" s="57" t="s">
        <v>149</v>
      </c>
      <c r="C168" s="58">
        <f t="shared" si="186"/>
        <v>0</v>
      </c>
      <c r="D168" s="225"/>
      <c r="E168" s="446"/>
      <c r="F168" s="404">
        <f t="shared" si="205"/>
        <v>0</v>
      </c>
      <c r="G168" s="225"/>
      <c r="H168" s="257"/>
      <c r="I168" s="114">
        <f t="shared" si="206"/>
        <v>0</v>
      </c>
      <c r="J168" s="257"/>
      <c r="K168" s="60"/>
      <c r="L168" s="114">
        <f t="shared" si="207"/>
        <v>0</v>
      </c>
      <c r="M168" s="320"/>
      <c r="N168" s="60"/>
      <c r="O168" s="114">
        <f t="shared" si="208"/>
        <v>0</v>
      </c>
      <c r="P168" s="111"/>
    </row>
    <row r="169" spans="1:16" ht="24" hidden="1" x14ac:dyDescent="0.25">
      <c r="A169" s="38">
        <v>2515</v>
      </c>
      <c r="B169" s="57" t="s">
        <v>150</v>
      </c>
      <c r="C169" s="58">
        <f t="shared" si="186"/>
        <v>0</v>
      </c>
      <c r="D169" s="225"/>
      <c r="E169" s="446"/>
      <c r="F169" s="404">
        <f t="shared" si="205"/>
        <v>0</v>
      </c>
      <c r="G169" s="225"/>
      <c r="H169" s="257"/>
      <c r="I169" s="114">
        <f t="shared" si="206"/>
        <v>0</v>
      </c>
      <c r="J169" s="257"/>
      <c r="K169" s="60"/>
      <c r="L169" s="114">
        <f t="shared" si="207"/>
        <v>0</v>
      </c>
      <c r="M169" s="320"/>
      <c r="N169" s="60"/>
      <c r="O169" s="114">
        <f t="shared" si="208"/>
        <v>0</v>
      </c>
      <c r="P169" s="111"/>
    </row>
    <row r="170" spans="1:16" ht="24" hidden="1" x14ac:dyDescent="0.25">
      <c r="A170" s="38">
        <v>2519</v>
      </c>
      <c r="B170" s="57" t="s">
        <v>151</v>
      </c>
      <c r="C170" s="58">
        <f t="shared" si="186"/>
        <v>0</v>
      </c>
      <c r="D170" s="225"/>
      <c r="E170" s="446"/>
      <c r="F170" s="404">
        <f t="shared" si="205"/>
        <v>0</v>
      </c>
      <c r="G170" s="225"/>
      <c r="H170" s="257"/>
      <c r="I170" s="114">
        <f t="shared" si="206"/>
        <v>0</v>
      </c>
      <c r="J170" s="257"/>
      <c r="K170" s="60"/>
      <c r="L170" s="114">
        <f t="shared" si="207"/>
        <v>0</v>
      </c>
      <c r="M170" s="320"/>
      <c r="N170" s="60"/>
      <c r="O170" s="114">
        <f t="shared" si="208"/>
        <v>0</v>
      </c>
      <c r="P170" s="111"/>
    </row>
    <row r="171" spans="1:16" ht="24" hidden="1" x14ac:dyDescent="0.25">
      <c r="A171" s="112">
        <v>2520</v>
      </c>
      <c r="B171" s="57" t="s">
        <v>152</v>
      </c>
      <c r="C171" s="58">
        <f t="shared" si="186"/>
        <v>0</v>
      </c>
      <c r="D171" s="225"/>
      <c r="E171" s="446"/>
      <c r="F171" s="404">
        <f t="shared" si="205"/>
        <v>0</v>
      </c>
      <c r="G171" s="225"/>
      <c r="H171" s="257"/>
      <c r="I171" s="114">
        <f t="shared" si="206"/>
        <v>0</v>
      </c>
      <c r="J171" s="257"/>
      <c r="K171" s="60"/>
      <c r="L171" s="114">
        <f t="shared" si="207"/>
        <v>0</v>
      </c>
      <c r="M171" s="320"/>
      <c r="N171" s="60"/>
      <c r="O171" s="114">
        <f t="shared" si="208"/>
        <v>0</v>
      </c>
      <c r="P171" s="111"/>
    </row>
    <row r="172" spans="1:16" s="123" customFormat="1" ht="36" hidden="1" customHeight="1" x14ac:dyDescent="0.25">
      <c r="A172" s="17">
        <v>2800</v>
      </c>
      <c r="B172" s="52" t="s">
        <v>153</v>
      </c>
      <c r="C172" s="53">
        <f t="shared" si="186"/>
        <v>0</v>
      </c>
      <c r="D172" s="208"/>
      <c r="E172" s="401"/>
      <c r="F172" s="402">
        <f t="shared" si="205"/>
        <v>0</v>
      </c>
      <c r="G172" s="208"/>
      <c r="H172" s="243"/>
      <c r="I172" s="347">
        <f t="shared" si="206"/>
        <v>0</v>
      </c>
      <c r="J172" s="243"/>
      <c r="K172" s="35"/>
      <c r="L172" s="347">
        <f t="shared" si="207"/>
        <v>0</v>
      </c>
      <c r="M172" s="310"/>
      <c r="N172" s="35"/>
      <c r="O172" s="347">
        <f t="shared" si="208"/>
        <v>0</v>
      </c>
      <c r="P172" s="36"/>
    </row>
    <row r="173" spans="1:16" hidden="1" x14ac:dyDescent="0.25">
      <c r="A173" s="101">
        <v>3000</v>
      </c>
      <c r="B173" s="101" t="s">
        <v>154</v>
      </c>
      <c r="C173" s="102">
        <f t="shared" si="186"/>
        <v>0</v>
      </c>
      <c r="D173" s="222">
        <f>SUM(D174,D184)</f>
        <v>0</v>
      </c>
      <c r="E173" s="439">
        <f t="shared" ref="E173:F173" si="209">SUM(E174,E184)</f>
        <v>0</v>
      </c>
      <c r="F173" s="440">
        <f t="shared" si="209"/>
        <v>0</v>
      </c>
      <c r="G173" s="222">
        <f>SUM(G174,G184)</f>
        <v>0</v>
      </c>
      <c r="H173" s="255">
        <f t="shared" ref="H173:I173" si="210">SUM(H174,H184)</f>
        <v>0</v>
      </c>
      <c r="I173" s="104">
        <f t="shared" si="210"/>
        <v>0</v>
      </c>
      <c r="J173" s="255">
        <f>SUM(J174,J184)</f>
        <v>0</v>
      </c>
      <c r="K173" s="103">
        <f t="shared" ref="K173:L173" si="211">SUM(K174,K184)</f>
        <v>0</v>
      </c>
      <c r="L173" s="104">
        <f t="shared" si="211"/>
        <v>0</v>
      </c>
      <c r="M173" s="102">
        <f>SUM(M174,M184)</f>
        <v>0</v>
      </c>
      <c r="N173" s="103">
        <f t="shared" ref="N173:O173" si="212">SUM(N174,N184)</f>
        <v>0</v>
      </c>
      <c r="O173" s="104">
        <f t="shared" si="212"/>
        <v>0</v>
      </c>
      <c r="P173" s="343"/>
    </row>
    <row r="174" spans="1:16" ht="24" hidden="1" x14ac:dyDescent="0.25">
      <c r="A174" s="45">
        <v>3200</v>
      </c>
      <c r="B174" s="124" t="s">
        <v>155</v>
      </c>
      <c r="C174" s="46">
        <f t="shared" si="186"/>
        <v>0</v>
      </c>
      <c r="D174" s="223">
        <f>SUM(D175,D179)</f>
        <v>0</v>
      </c>
      <c r="E174" s="441">
        <f t="shared" ref="E174:O174" si="213">SUM(E175,E179)</f>
        <v>0</v>
      </c>
      <c r="F174" s="408">
        <f t="shared" si="213"/>
        <v>0</v>
      </c>
      <c r="G174" s="223">
        <f t="shared" si="213"/>
        <v>0</v>
      </c>
      <c r="H174" s="106">
        <f t="shared" si="213"/>
        <v>0</v>
      </c>
      <c r="I174" s="117">
        <f t="shared" si="213"/>
        <v>0</v>
      </c>
      <c r="J174" s="106">
        <f t="shared" si="213"/>
        <v>0</v>
      </c>
      <c r="K174" s="50">
        <f t="shared" si="213"/>
        <v>0</v>
      </c>
      <c r="L174" s="117">
        <f t="shared" si="213"/>
        <v>0</v>
      </c>
      <c r="M174" s="129">
        <f t="shared" si="213"/>
        <v>0</v>
      </c>
      <c r="N174" s="130">
        <f t="shared" si="213"/>
        <v>0</v>
      </c>
      <c r="O174" s="289">
        <f t="shared" si="213"/>
        <v>0</v>
      </c>
      <c r="P174" s="344"/>
    </row>
    <row r="175" spans="1:16" ht="36" hidden="1" x14ac:dyDescent="0.25">
      <c r="A175" s="379">
        <v>3260</v>
      </c>
      <c r="B175" s="52" t="s">
        <v>156</v>
      </c>
      <c r="C175" s="53">
        <f t="shared" si="186"/>
        <v>0</v>
      </c>
      <c r="D175" s="228">
        <f>SUM(D176:D178)</f>
        <v>0</v>
      </c>
      <c r="E175" s="449">
        <f t="shared" ref="E175:F175" si="214">SUM(E176:E178)</f>
        <v>0</v>
      </c>
      <c r="F175" s="445">
        <f t="shared" si="214"/>
        <v>0</v>
      </c>
      <c r="G175" s="228">
        <f>SUM(G176:G178)</f>
        <v>0</v>
      </c>
      <c r="H175" s="259">
        <f t="shared" ref="H175:I175" si="215">SUM(H176:H178)</f>
        <v>0</v>
      </c>
      <c r="I175" s="119">
        <f t="shared" si="215"/>
        <v>0</v>
      </c>
      <c r="J175" s="259">
        <f>SUM(J176:J178)</f>
        <v>0</v>
      </c>
      <c r="K175" s="118">
        <f t="shared" ref="K175:L175" si="216">SUM(K176:K178)</f>
        <v>0</v>
      </c>
      <c r="L175" s="119">
        <f t="shared" si="216"/>
        <v>0</v>
      </c>
      <c r="M175" s="53">
        <f>SUM(M176:M178)</f>
        <v>0</v>
      </c>
      <c r="N175" s="118">
        <f t="shared" ref="N175:O175" si="217">SUM(N176:N178)</f>
        <v>0</v>
      </c>
      <c r="O175" s="119">
        <f t="shared" si="217"/>
        <v>0</v>
      </c>
      <c r="P175" s="110"/>
    </row>
    <row r="176" spans="1:16" ht="24" hidden="1" x14ac:dyDescent="0.25">
      <c r="A176" s="38">
        <v>3261</v>
      </c>
      <c r="B176" s="57" t="s">
        <v>157</v>
      </c>
      <c r="C176" s="58">
        <f t="shared" si="186"/>
        <v>0</v>
      </c>
      <c r="D176" s="225"/>
      <c r="E176" s="446"/>
      <c r="F176" s="404">
        <f t="shared" ref="F176:F178" si="218">D176+E176</f>
        <v>0</v>
      </c>
      <c r="G176" s="225"/>
      <c r="H176" s="257"/>
      <c r="I176" s="114">
        <f t="shared" ref="I176:I178" si="219">G176+H176</f>
        <v>0</v>
      </c>
      <c r="J176" s="257"/>
      <c r="K176" s="60"/>
      <c r="L176" s="114">
        <f t="shared" ref="L176:L178" si="220">J176+K176</f>
        <v>0</v>
      </c>
      <c r="M176" s="320"/>
      <c r="N176" s="60"/>
      <c r="O176" s="114">
        <f t="shared" ref="O176:O178" si="221">M176+N176</f>
        <v>0</v>
      </c>
      <c r="P176" s="111"/>
    </row>
    <row r="177" spans="1:16" ht="36" hidden="1" x14ac:dyDescent="0.25">
      <c r="A177" s="38">
        <v>3262</v>
      </c>
      <c r="B177" s="57" t="s">
        <v>158</v>
      </c>
      <c r="C177" s="58">
        <f t="shared" si="186"/>
        <v>0</v>
      </c>
      <c r="D177" s="225"/>
      <c r="E177" s="446"/>
      <c r="F177" s="404">
        <f t="shared" si="218"/>
        <v>0</v>
      </c>
      <c r="G177" s="225"/>
      <c r="H177" s="257"/>
      <c r="I177" s="114">
        <f t="shared" si="219"/>
        <v>0</v>
      </c>
      <c r="J177" s="257"/>
      <c r="K177" s="60"/>
      <c r="L177" s="114">
        <f t="shared" si="220"/>
        <v>0</v>
      </c>
      <c r="M177" s="320"/>
      <c r="N177" s="60"/>
      <c r="O177" s="114">
        <f t="shared" si="221"/>
        <v>0</v>
      </c>
      <c r="P177" s="111"/>
    </row>
    <row r="178" spans="1:16" ht="24" hidden="1" x14ac:dyDescent="0.25">
      <c r="A178" s="38">
        <v>3263</v>
      </c>
      <c r="B178" s="57" t="s">
        <v>159</v>
      </c>
      <c r="C178" s="58">
        <f t="shared" si="186"/>
        <v>0</v>
      </c>
      <c r="D178" s="225"/>
      <c r="E178" s="446"/>
      <c r="F178" s="404">
        <f t="shared" si="218"/>
        <v>0</v>
      </c>
      <c r="G178" s="225"/>
      <c r="H178" s="257"/>
      <c r="I178" s="114">
        <f t="shared" si="219"/>
        <v>0</v>
      </c>
      <c r="J178" s="257"/>
      <c r="K178" s="60"/>
      <c r="L178" s="114">
        <f t="shared" si="220"/>
        <v>0</v>
      </c>
      <c r="M178" s="320"/>
      <c r="N178" s="60"/>
      <c r="O178" s="114">
        <f t="shared" si="221"/>
        <v>0</v>
      </c>
      <c r="P178" s="111"/>
    </row>
    <row r="179" spans="1:16" ht="84" hidden="1" x14ac:dyDescent="0.25">
      <c r="A179" s="379">
        <v>3290</v>
      </c>
      <c r="B179" s="52" t="s">
        <v>286</v>
      </c>
      <c r="C179" s="126">
        <f t="shared" si="186"/>
        <v>0</v>
      </c>
      <c r="D179" s="228">
        <f>SUM(D180:D183)</f>
        <v>0</v>
      </c>
      <c r="E179" s="449">
        <f t="shared" ref="E179:O179" si="222">SUM(E180:E183)</f>
        <v>0</v>
      </c>
      <c r="F179" s="445">
        <f t="shared" si="222"/>
        <v>0</v>
      </c>
      <c r="G179" s="228">
        <f t="shared" si="222"/>
        <v>0</v>
      </c>
      <c r="H179" s="259">
        <f t="shared" si="222"/>
        <v>0</v>
      </c>
      <c r="I179" s="119">
        <f t="shared" si="222"/>
        <v>0</v>
      </c>
      <c r="J179" s="259">
        <f t="shared" si="222"/>
        <v>0</v>
      </c>
      <c r="K179" s="118">
        <f t="shared" si="222"/>
        <v>0</v>
      </c>
      <c r="L179" s="119">
        <f t="shared" si="222"/>
        <v>0</v>
      </c>
      <c r="M179" s="126">
        <f t="shared" si="222"/>
        <v>0</v>
      </c>
      <c r="N179" s="300">
        <f t="shared" si="222"/>
        <v>0</v>
      </c>
      <c r="O179" s="305">
        <f t="shared" si="222"/>
        <v>0</v>
      </c>
      <c r="P179" s="385"/>
    </row>
    <row r="180" spans="1:16" ht="72" hidden="1" x14ac:dyDescent="0.25">
      <c r="A180" s="38">
        <v>3291</v>
      </c>
      <c r="B180" s="57" t="s">
        <v>160</v>
      </c>
      <c r="C180" s="58">
        <f t="shared" si="186"/>
        <v>0</v>
      </c>
      <c r="D180" s="225"/>
      <c r="E180" s="446"/>
      <c r="F180" s="404">
        <f t="shared" ref="F180:F183" si="223">D180+E180</f>
        <v>0</v>
      </c>
      <c r="G180" s="225"/>
      <c r="H180" s="257"/>
      <c r="I180" s="114">
        <f t="shared" ref="I180:I183" si="224">G180+H180</f>
        <v>0</v>
      </c>
      <c r="J180" s="257"/>
      <c r="K180" s="60"/>
      <c r="L180" s="114">
        <f t="shared" ref="L180:L183" si="225">J180+K180</f>
        <v>0</v>
      </c>
      <c r="M180" s="320"/>
      <c r="N180" s="60"/>
      <c r="O180" s="114">
        <f t="shared" ref="O180:O183" si="226">M180+N180</f>
        <v>0</v>
      </c>
      <c r="P180" s="111"/>
    </row>
    <row r="181" spans="1:16" ht="72" hidden="1" x14ac:dyDescent="0.25">
      <c r="A181" s="38">
        <v>3292</v>
      </c>
      <c r="B181" s="57" t="s">
        <v>161</v>
      </c>
      <c r="C181" s="58">
        <f t="shared" si="186"/>
        <v>0</v>
      </c>
      <c r="D181" s="225"/>
      <c r="E181" s="446"/>
      <c r="F181" s="404">
        <f t="shared" si="223"/>
        <v>0</v>
      </c>
      <c r="G181" s="225"/>
      <c r="H181" s="257"/>
      <c r="I181" s="114">
        <f t="shared" si="224"/>
        <v>0</v>
      </c>
      <c r="J181" s="257"/>
      <c r="K181" s="60"/>
      <c r="L181" s="114">
        <f t="shared" si="225"/>
        <v>0</v>
      </c>
      <c r="M181" s="320"/>
      <c r="N181" s="60"/>
      <c r="O181" s="114">
        <f t="shared" si="226"/>
        <v>0</v>
      </c>
      <c r="P181" s="111"/>
    </row>
    <row r="182" spans="1:16" ht="72" hidden="1" x14ac:dyDescent="0.25">
      <c r="A182" s="38">
        <v>3293</v>
      </c>
      <c r="B182" s="57" t="s">
        <v>162</v>
      </c>
      <c r="C182" s="58">
        <f t="shared" si="186"/>
        <v>0</v>
      </c>
      <c r="D182" s="225"/>
      <c r="E182" s="446"/>
      <c r="F182" s="404">
        <f t="shared" si="223"/>
        <v>0</v>
      </c>
      <c r="G182" s="225"/>
      <c r="H182" s="257"/>
      <c r="I182" s="114">
        <f t="shared" si="224"/>
        <v>0</v>
      </c>
      <c r="J182" s="257"/>
      <c r="K182" s="60"/>
      <c r="L182" s="114">
        <f t="shared" si="225"/>
        <v>0</v>
      </c>
      <c r="M182" s="320"/>
      <c r="N182" s="60"/>
      <c r="O182" s="114">
        <f t="shared" si="226"/>
        <v>0</v>
      </c>
      <c r="P182" s="111"/>
    </row>
    <row r="183" spans="1:16" ht="60" hidden="1" x14ac:dyDescent="0.25">
      <c r="A183" s="127">
        <v>3294</v>
      </c>
      <c r="B183" s="57" t="s">
        <v>163</v>
      </c>
      <c r="C183" s="126">
        <f t="shared" si="186"/>
        <v>0</v>
      </c>
      <c r="D183" s="230"/>
      <c r="E183" s="451"/>
      <c r="F183" s="452">
        <f t="shared" si="223"/>
        <v>0</v>
      </c>
      <c r="G183" s="230"/>
      <c r="H183" s="261"/>
      <c r="I183" s="305">
        <f t="shared" si="224"/>
        <v>0</v>
      </c>
      <c r="J183" s="261"/>
      <c r="K183" s="128"/>
      <c r="L183" s="305">
        <f t="shared" si="225"/>
        <v>0</v>
      </c>
      <c r="M183" s="323"/>
      <c r="N183" s="128"/>
      <c r="O183" s="305">
        <f t="shared" si="226"/>
        <v>0</v>
      </c>
      <c r="P183" s="385"/>
    </row>
    <row r="184" spans="1:16" ht="48" hidden="1" x14ac:dyDescent="0.25">
      <c r="A184" s="69">
        <v>3300</v>
      </c>
      <c r="B184" s="124" t="s">
        <v>164</v>
      </c>
      <c r="C184" s="129">
        <f t="shared" si="186"/>
        <v>0</v>
      </c>
      <c r="D184" s="231">
        <f>SUM(D185:D186)</f>
        <v>0</v>
      </c>
      <c r="E184" s="453">
        <f t="shared" ref="E184:O184" si="227">SUM(E185:E186)</f>
        <v>0</v>
      </c>
      <c r="F184" s="454">
        <f t="shared" si="227"/>
        <v>0</v>
      </c>
      <c r="G184" s="231">
        <f t="shared" si="227"/>
        <v>0</v>
      </c>
      <c r="H184" s="262">
        <f t="shared" si="227"/>
        <v>0</v>
      </c>
      <c r="I184" s="289">
        <f t="shared" si="227"/>
        <v>0</v>
      </c>
      <c r="J184" s="262">
        <f t="shared" si="227"/>
        <v>0</v>
      </c>
      <c r="K184" s="130">
        <f t="shared" si="227"/>
        <v>0</v>
      </c>
      <c r="L184" s="289">
        <f t="shared" si="227"/>
        <v>0</v>
      </c>
      <c r="M184" s="129">
        <f t="shared" si="227"/>
        <v>0</v>
      </c>
      <c r="N184" s="130">
        <f t="shared" si="227"/>
        <v>0</v>
      </c>
      <c r="O184" s="289">
        <f t="shared" si="227"/>
        <v>0</v>
      </c>
      <c r="P184" s="344"/>
    </row>
    <row r="185" spans="1:16" ht="48" hidden="1" x14ac:dyDescent="0.25">
      <c r="A185" s="77">
        <v>3310</v>
      </c>
      <c r="B185" s="78" t="s">
        <v>165</v>
      </c>
      <c r="C185" s="84">
        <f t="shared" si="186"/>
        <v>0</v>
      </c>
      <c r="D185" s="227"/>
      <c r="E185" s="448"/>
      <c r="F185" s="443">
        <f t="shared" ref="F185:F186" si="228">D185+E185</f>
        <v>0</v>
      </c>
      <c r="G185" s="227"/>
      <c r="H185" s="258"/>
      <c r="I185" s="109">
        <f t="shared" ref="I185:I186" si="229">G185+H185</f>
        <v>0</v>
      </c>
      <c r="J185" s="258"/>
      <c r="K185" s="115"/>
      <c r="L185" s="109">
        <f t="shared" ref="L185:L186" si="230">J185+K185</f>
        <v>0</v>
      </c>
      <c r="M185" s="321"/>
      <c r="N185" s="115"/>
      <c r="O185" s="109">
        <f t="shared" ref="O185:O186" si="231">M185+N185</f>
        <v>0</v>
      </c>
      <c r="P185" s="116"/>
    </row>
    <row r="186" spans="1:16" ht="48.75" hidden="1" customHeight="1" x14ac:dyDescent="0.25">
      <c r="A186" s="33">
        <v>3320</v>
      </c>
      <c r="B186" s="52" t="s">
        <v>166</v>
      </c>
      <c r="C186" s="53">
        <f t="shared" si="186"/>
        <v>0</v>
      </c>
      <c r="D186" s="224"/>
      <c r="E186" s="444"/>
      <c r="F186" s="445">
        <f t="shared" si="228"/>
        <v>0</v>
      </c>
      <c r="G186" s="224"/>
      <c r="H186" s="256"/>
      <c r="I186" s="119">
        <f t="shared" si="229"/>
        <v>0</v>
      </c>
      <c r="J186" s="256"/>
      <c r="K186" s="55"/>
      <c r="L186" s="119">
        <f t="shared" si="230"/>
        <v>0</v>
      </c>
      <c r="M186" s="319"/>
      <c r="N186" s="55"/>
      <c r="O186" s="119">
        <f t="shared" si="231"/>
        <v>0</v>
      </c>
      <c r="P186" s="110"/>
    </row>
    <row r="187" spans="1:16" hidden="1" x14ac:dyDescent="0.25">
      <c r="A187" s="132">
        <v>4000</v>
      </c>
      <c r="B187" s="101" t="s">
        <v>167</v>
      </c>
      <c r="C187" s="102">
        <f t="shared" si="186"/>
        <v>0</v>
      </c>
      <c r="D187" s="222">
        <f>SUM(D188,D191)</f>
        <v>0</v>
      </c>
      <c r="E187" s="439">
        <f t="shared" ref="E187:F187" si="232">SUM(E188,E191)</f>
        <v>0</v>
      </c>
      <c r="F187" s="440">
        <f t="shared" si="232"/>
        <v>0</v>
      </c>
      <c r="G187" s="222">
        <f>SUM(G188,G191)</f>
        <v>0</v>
      </c>
      <c r="H187" s="255">
        <f t="shared" ref="H187:I187" si="233">SUM(H188,H191)</f>
        <v>0</v>
      </c>
      <c r="I187" s="104">
        <f t="shared" si="233"/>
        <v>0</v>
      </c>
      <c r="J187" s="255">
        <f>SUM(J188,J191)</f>
        <v>0</v>
      </c>
      <c r="K187" s="103">
        <f t="shared" ref="K187:L187" si="234">SUM(K188,K191)</f>
        <v>0</v>
      </c>
      <c r="L187" s="104">
        <f t="shared" si="234"/>
        <v>0</v>
      </c>
      <c r="M187" s="102">
        <f>SUM(M188,M191)</f>
        <v>0</v>
      </c>
      <c r="N187" s="103">
        <f t="shared" ref="N187:O187" si="235">SUM(N188,N191)</f>
        <v>0</v>
      </c>
      <c r="O187" s="104">
        <f t="shared" si="235"/>
        <v>0</v>
      </c>
      <c r="P187" s="343"/>
    </row>
    <row r="188" spans="1:16" ht="24" hidden="1" x14ac:dyDescent="0.25">
      <c r="A188" s="133">
        <v>4200</v>
      </c>
      <c r="B188" s="105" t="s">
        <v>168</v>
      </c>
      <c r="C188" s="46">
        <f t="shared" si="186"/>
        <v>0</v>
      </c>
      <c r="D188" s="223">
        <f>SUM(D189,D190)</f>
        <v>0</v>
      </c>
      <c r="E188" s="441">
        <f t="shared" ref="E188:F188" si="236">SUM(E189,E190)</f>
        <v>0</v>
      </c>
      <c r="F188" s="408">
        <f t="shared" si="236"/>
        <v>0</v>
      </c>
      <c r="G188" s="223">
        <f>SUM(G189,G190)</f>
        <v>0</v>
      </c>
      <c r="H188" s="106">
        <f t="shared" ref="H188:I188" si="237">SUM(H189,H190)</f>
        <v>0</v>
      </c>
      <c r="I188" s="117">
        <f t="shared" si="237"/>
        <v>0</v>
      </c>
      <c r="J188" s="106">
        <f>SUM(J189,J190)</f>
        <v>0</v>
      </c>
      <c r="K188" s="50">
        <f t="shared" ref="K188:L188" si="238">SUM(K189,K190)</f>
        <v>0</v>
      </c>
      <c r="L188" s="117">
        <f t="shared" si="238"/>
        <v>0</v>
      </c>
      <c r="M188" s="46">
        <f>SUM(M189,M190)</f>
        <v>0</v>
      </c>
      <c r="N188" s="50">
        <f t="shared" ref="N188:O188" si="239">SUM(N189,N190)</f>
        <v>0</v>
      </c>
      <c r="O188" s="117">
        <f t="shared" si="239"/>
        <v>0</v>
      </c>
      <c r="P188" s="122"/>
    </row>
    <row r="189" spans="1:16" ht="36" hidden="1" x14ac:dyDescent="0.25">
      <c r="A189" s="379">
        <v>4240</v>
      </c>
      <c r="B189" s="52" t="s">
        <v>169</v>
      </c>
      <c r="C189" s="53">
        <f t="shared" si="186"/>
        <v>0</v>
      </c>
      <c r="D189" s="224"/>
      <c r="E189" s="444"/>
      <c r="F189" s="445">
        <f t="shared" ref="F189:F190" si="240">D189+E189</f>
        <v>0</v>
      </c>
      <c r="G189" s="224"/>
      <c r="H189" s="256"/>
      <c r="I189" s="119">
        <f t="shared" ref="I189:I190" si="241">G189+H189</f>
        <v>0</v>
      </c>
      <c r="J189" s="256"/>
      <c r="K189" s="55"/>
      <c r="L189" s="119">
        <f t="shared" ref="L189:L190" si="242">J189+K189</f>
        <v>0</v>
      </c>
      <c r="M189" s="319"/>
      <c r="N189" s="55"/>
      <c r="O189" s="119">
        <f t="shared" ref="O189:O190" si="243">M189+N189</f>
        <v>0</v>
      </c>
      <c r="P189" s="110"/>
    </row>
    <row r="190" spans="1:16" ht="24" hidden="1" x14ac:dyDescent="0.25">
      <c r="A190" s="112">
        <v>4250</v>
      </c>
      <c r="B190" s="57" t="s">
        <v>170</v>
      </c>
      <c r="C190" s="58">
        <f t="shared" si="186"/>
        <v>0</v>
      </c>
      <c r="D190" s="225"/>
      <c r="E190" s="446"/>
      <c r="F190" s="404">
        <f t="shared" si="240"/>
        <v>0</v>
      </c>
      <c r="G190" s="225"/>
      <c r="H190" s="257"/>
      <c r="I190" s="114">
        <f t="shared" si="241"/>
        <v>0</v>
      </c>
      <c r="J190" s="257"/>
      <c r="K190" s="60"/>
      <c r="L190" s="114">
        <f t="shared" si="242"/>
        <v>0</v>
      </c>
      <c r="M190" s="320"/>
      <c r="N190" s="60"/>
      <c r="O190" s="114">
        <f t="shared" si="243"/>
        <v>0</v>
      </c>
      <c r="P190" s="111"/>
    </row>
    <row r="191" spans="1:16" hidden="1" x14ac:dyDescent="0.25">
      <c r="A191" s="45">
        <v>4300</v>
      </c>
      <c r="B191" s="105" t="s">
        <v>171</v>
      </c>
      <c r="C191" s="46">
        <f t="shared" si="186"/>
        <v>0</v>
      </c>
      <c r="D191" s="223">
        <f>SUM(D192)</f>
        <v>0</v>
      </c>
      <c r="E191" s="441">
        <f t="shared" ref="E191:F191" si="244">SUM(E192)</f>
        <v>0</v>
      </c>
      <c r="F191" s="408">
        <f t="shared" si="244"/>
        <v>0</v>
      </c>
      <c r="G191" s="223">
        <f>SUM(G192)</f>
        <v>0</v>
      </c>
      <c r="H191" s="106">
        <f t="shared" ref="H191:I191" si="245">SUM(H192)</f>
        <v>0</v>
      </c>
      <c r="I191" s="117">
        <f t="shared" si="245"/>
        <v>0</v>
      </c>
      <c r="J191" s="106">
        <f>SUM(J192)</f>
        <v>0</v>
      </c>
      <c r="K191" s="50">
        <f t="shared" ref="K191:L191" si="246">SUM(K192)</f>
        <v>0</v>
      </c>
      <c r="L191" s="117">
        <f t="shared" si="246"/>
        <v>0</v>
      </c>
      <c r="M191" s="46">
        <f>SUM(M192)</f>
        <v>0</v>
      </c>
      <c r="N191" s="50">
        <f t="shared" ref="N191:O191" si="247">SUM(N192)</f>
        <v>0</v>
      </c>
      <c r="O191" s="117">
        <f t="shared" si="247"/>
        <v>0</v>
      </c>
      <c r="P191" s="122"/>
    </row>
    <row r="192" spans="1:16" ht="24" hidden="1" x14ac:dyDescent="0.25">
      <c r="A192" s="379">
        <v>4310</v>
      </c>
      <c r="B192" s="52" t="s">
        <v>172</v>
      </c>
      <c r="C192" s="53">
        <f t="shared" si="186"/>
        <v>0</v>
      </c>
      <c r="D192" s="228">
        <f>SUM(D193:D193)</f>
        <v>0</v>
      </c>
      <c r="E192" s="449">
        <f t="shared" ref="E192:F192" si="248">SUM(E193:E193)</f>
        <v>0</v>
      </c>
      <c r="F192" s="445">
        <f t="shared" si="248"/>
        <v>0</v>
      </c>
      <c r="G192" s="228">
        <f>SUM(G193:G193)</f>
        <v>0</v>
      </c>
      <c r="H192" s="259">
        <f t="shared" ref="H192:I192" si="249">SUM(H193:H193)</f>
        <v>0</v>
      </c>
      <c r="I192" s="119">
        <f t="shared" si="249"/>
        <v>0</v>
      </c>
      <c r="J192" s="259">
        <f>SUM(J193:J193)</f>
        <v>0</v>
      </c>
      <c r="K192" s="118">
        <f t="shared" ref="K192:L192" si="250">SUM(K193:K193)</f>
        <v>0</v>
      </c>
      <c r="L192" s="119">
        <f t="shared" si="250"/>
        <v>0</v>
      </c>
      <c r="M192" s="53">
        <f>SUM(M193:M193)</f>
        <v>0</v>
      </c>
      <c r="N192" s="118">
        <f t="shared" ref="N192:O192" si="251">SUM(N193:N193)</f>
        <v>0</v>
      </c>
      <c r="O192" s="119">
        <f t="shared" si="251"/>
        <v>0</v>
      </c>
      <c r="P192" s="110"/>
    </row>
    <row r="193" spans="1:16" ht="36" hidden="1" x14ac:dyDescent="0.25">
      <c r="A193" s="38">
        <v>4311</v>
      </c>
      <c r="B193" s="57" t="s">
        <v>173</v>
      </c>
      <c r="C193" s="58">
        <f t="shared" si="186"/>
        <v>0</v>
      </c>
      <c r="D193" s="225"/>
      <c r="E193" s="446"/>
      <c r="F193" s="404">
        <f>D193+E193</f>
        <v>0</v>
      </c>
      <c r="G193" s="225"/>
      <c r="H193" s="257"/>
      <c r="I193" s="114">
        <f>G193+H193</f>
        <v>0</v>
      </c>
      <c r="J193" s="257"/>
      <c r="K193" s="60"/>
      <c r="L193" s="114">
        <f>J193+K193</f>
        <v>0</v>
      </c>
      <c r="M193" s="320"/>
      <c r="N193" s="60"/>
      <c r="O193" s="114">
        <f>M193+N193</f>
        <v>0</v>
      </c>
      <c r="P193" s="111"/>
    </row>
    <row r="194" spans="1:16" s="21" customFormat="1" ht="24" hidden="1" x14ac:dyDescent="0.25">
      <c r="A194" s="134"/>
      <c r="B194" s="17" t="s">
        <v>174</v>
      </c>
      <c r="C194" s="98">
        <f t="shared" si="186"/>
        <v>0</v>
      </c>
      <c r="D194" s="221">
        <f>SUM(D195,D230,D269)</f>
        <v>0</v>
      </c>
      <c r="E194" s="437">
        <f t="shared" ref="E194:F194" si="252">SUM(E195,E230,E269)</f>
        <v>0</v>
      </c>
      <c r="F194" s="438">
        <f t="shared" si="252"/>
        <v>0</v>
      </c>
      <c r="G194" s="221">
        <f>SUM(G195,G230,G269)</f>
        <v>0</v>
      </c>
      <c r="H194" s="254">
        <f t="shared" ref="H194:I194" si="253">SUM(H195,H230,H269)</f>
        <v>0</v>
      </c>
      <c r="I194" s="100">
        <f t="shared" si="253"/>
        <v>0</v>
      </c>
      <c r="J194" s="254">
        <f>SUM(J195,J230,J269)</f>
        <v>0</v>
      </c>
      <c r="K194" s="99">
        <f t="shared" ref="K194:L194" si="254">SUM(K195,K230,K269)</f>
        <v>0</v>
      </c>
      <c r="L194" s="100">
        <f t="shared" si="254"/>
        <v>0</v>
      </c>
      <c r="M194" s="324">
        <f>SUM(M195,M230,M269)</f>
        <v>0</v>
      </c>
      <c r="N194" s="301">
        <f t="shared" ref="N194:O194" si="255">SUM(N195,N230,N269)</f>
        <v>0</v>
      </c>
      <c r="O194" s="306">
        <f t="shared" si="255"/>
        <v>0</v>
      </c>
      <c r="P194" s="386"/>
    </row>
    <row r="195" spans="1:16" hidden="1" x14ac:dyDescent="0.25">
      <c r="A195" s="101">
        <v>5000</v>
      </c>
      <c r="B195" s="101" t="s">
        <v>175</v>
      </c>
      <c r="C195" s="102">
        <f t="shared" si="186"/>
        <v>0</v>
      </c>
      <c r="D195" s="222">
        <f>D196+D204</f>
        <v>0</v>
      </c>
      <c r="E195" s="439">
        <f t="shared" ref="E195:F195" si="256">E196+E204</f>
        <v>0</v>
      </c>
      <c r="F195" s="440">
        <f t="shared" si="256"/>
        <v>0</v>
      </c>
      <c r="G195" s="222">
        <f>G196+G204</f>
        <v>0</v>
      </c>
      <c r="H195" s="255">
        <f t="shared" ref="H195:I195" si="257">H196+H204</f>
        <v>0</v>
      </c>
      <c r="I195" s="104">
        <f t="shared" si="257"/>
        <v>0</v>
      </c>
      <c r="J195" s="255">
        <f>J196+J204</f>
        <v>0</v>
      </c>
      <c r="K195" s="103">
        <f t="shared" ref="K195:L195" si="258">K196+K204</f>
        <v>0</v>
      </c>
      <c r="L195" s="104">
        <f t="shared" si="258"/>
        <v>0</v>
      </c>
      <c r="M195" s="102">
        <f>M196+M204</f>
        <v>0</v>
      </c>
      <c r="N195" s="103">
        <f t="shared" ref="N195:O195" si="259">N196+N204</f>
        <v>0</v>
      </c>
      <c r="O195" s="104">
        <f t="shared" si="259"/>
        <v>0</v>
      </c>
      <c r="P195" s="343"/>
    </row>
    <row r="196" spans="1:16" hidden="1" x14ac:dyDescent="0.25">
      <c r="A196" s="45">
        <v>5100</v>
      </c>
      <c r="B196" s="105" t="s">
        <v>176</v>
      </c>
      <c r="C196" s="46">
        <f t="shared" si="186"/>
        <v>0</v>
      </c>
      <c r="D196" s="223">
        <f>D197+D198+D201+D202+D203</f>
        <v>0</v>
      </c>
      <c r="E196" s="441">
        <f t="shared" ref="E196:F196" si="260">E197+E198+E201+E202+E203</f>
        <v>0</v>
      </c>
      <c r="F196" s="408">
        <f t="shared" si="260"/>
        <v>0</v>
      </c>
      <c r="G196" s="223">
        <f>G197+G198+G201+G202+G203</f>
        <v>0</v>
      </c>
      <c r="H196" s="106">
        <f t="shared" ref="H196:I196" si="261">H197+H198+H201+H202+H203</f>
        <v>0</v>
      </c>
      <c r="I196" s="117">
        <f t="shared" si="261"/>
        <v>0</v>
      </c>
      <c r="J196" s="106">
        <f>J197+J198+J201+J202+J203</f>
        <v>0</v>
      </c>
      <c r="K196" s="50">
        <f t="shared" ref="K196:L196" si="262">K197+K198+K201+K202+K203</f>
        <v>0</v>
      </c>
      <c r="L196" s="117">
        <f t="shared" si="262"/>
        <v>0</v>
      </c>
      <c r="M196" s="46">
        <f>M197+M198+M201+M202+M203</f>
        <v>0</v>
      </c>
      <c r="N196" s="50">
        <f t="shared" ref="N196:O196" si="263">N197+N198+N201+N202+N203</f>
        <v>0</v>
      </c>
      <c r="O196" s="117">
        <f t="shared" si="263"/>
        <v>0</v>
      </c>
      <c r="P196" s="122"/>
    </row>
    <row r="197" spans="1:16" hidden="1" x14ac:dyDescent="0.25">
      <c r="A197" s="379">
        <v>5110</v>
      </c>
      <c r="B197" s="52" t="s">
        <v>177</v>
      </c>
      <c r="C197" s="53">
        <f t="shared" si="186"/>
        <v>0</v>
      </c>
      <c r="D197" s="224"/>
      <c r="E197" s="444"/>
      <c r="F197" s="445">
        <f>D197+E197</f>
        <v>0</v>
      </c>
      <c r="G197" s="224"/>
      <c r="H197" s="256"/>
      <c r="I197" s="119">
        <f>G197+H197</f>
        <v>0</v>
      </c>
      <c r="J197" s="256"/>
      <c r="K197" s="55"/>
      <c r="L197" s="119">
        <f>J197+K197</f>
        <v>0</v>
      </c>
      <c r="M197" s="319"/>
      <c r="N197" s="55"/>
      <c r="O197" s="119">
        <f>M197+N197</f>
        <v>0</v>
      </c>
      <c r="P197" s="110"/>
    </row>
    <row r="198" spans="1:16" ht="24" hidden="1" x14ac:dyDescent="0.25">
      <c r="A198" s="112">
        <v>5120</v>
      </c>
      <c r="B198" s="57" t="s">
        <v>178</v>
      </c>
      <c r="C198" s="58">
        <f t="shared" si="186"/>
        <v>0</v>
      </c>
      <c r="D198" s="226">
        <f>D199+D200</f>
        <v>0</v>
      </c>
      <c r="E198" s="447">
        <f t="shared" ref="E198:F198" si="264">E199+E200</f>
        <v>0</v>
      </c>
      <c r="F198" s="404">
        <f t="shared" si="264"/>
        <v>0</v>
      </c>
      <c r="G198" s="226">
        <f>G199+G200</f>
        <v>0</v>
      </c>
      <c r="H198" s="120">
        <f t="shared" ref="H198:I198" si="265">H199+H200</f>
        <v>0</v>
      </c>
      <c r="I198" s="114">
        <f t="shared" si="265"/>
        <v>0</v>
      </c>
      <c r="J198" s="120">
        <f>J199+J200</f>
        <v>0</v>
      </c>
      <c r="K198" s="113">
        <f t="shared" ref="K198:L198" si="266">K199+K200</f>
        <v>0</v>
      </c>
      <c r="L198" s="114">
        <f t="shared" si="266"/>
        <v>0</v>
      </c>
      <c r="M198" s="58">
        <f>M199+M200</f>
        <v>0</v>
      </c>
      <c r="N198" s="113">
        <f t="shared" ref="N198:O198" si="267">N199+N200</f>
        <v>0</v>
      </c>
      <c r="O198" s="114">
        <f t="shared" si="267"/>
        <v>0</v>
      </c>
      <c r="P198" s="111"/>
    </row>
    <row r="199" spans="1:16" hidden="1" x14ac:dyDescent="0.25">
      <c r="A199" s="38">
        <v>5121</v>
      </c>
      <c r="B199" s="57" t="s">
        <v>179</v>
      </c>
      <c r="C199" s="58">
        <f t="shared" si="186"/>
        <v>0</v>
      </c>
      <c r="D199" s="225"/>
      <c r="E199" s="446"/>
      <c r="F199" s="404">
        <f t="shared" ref="F199:F203" si="268">D199+E199</f>
        <v>0</v>
      </c>
      <c r="G199" s="225"/>
      <c r="H199" s="257"/>
      <c r="I199" s="114">
        <f t="shared" ref="I199:I203" si="269">G199+H199</f>
        <v>0</v>
      </c>
      <c r="J199" s="257"/>
      <c r="K199" s="60"/>
      <c r="L199" s="114">
        <f t="shared" ref="L199:L203" si="270">J199+K199</f>
        <v>0</v>
      </c>
      <c r="M199" s="320"/>
      <c r="N199" s="60"/>
      <c r="O199" s="114">
        <f t="shared" ref="O199:O203" si="271">M199+N199</f>
        <v>0</v>
      </c>
      <c r="P199" s="111"/>
    </row>
    <row r="200" spans="1:16" ht="24" hidden="1" x14ac:dyDescent="0.25">
      <c r="A200" s="38">
        <v>5129</v>
      </c>
      <c r="B200" s="57" t="s">
        <v>180</v>
      </c>
      <c r="C200" s="58">
        <f t="shared" si="186"/>
        <v>0</v>
      </c>
      <c r="D200" s="225"/>
      <c r="E200" s="446"/>
      <c r="F200" s="404">
        <f t="shared" si="268"/>
        <v>0</v>
      </c>
      <c r="G200" s="225"/>
      <c r="H200" s="257"/>
      <c r="I200" s="114">
        <f t="shared" si="269"/>
        <v>0</v>
      </c>
      <c r="J200" s="257"/>
      <c r="K200" s="60"/>
      <c r="L200" s="114">
        <f t="shared" si="270"/>
        <v>0</v>
      </c>
      <c r="M200" s="320"/>
      <c r="N200" s="60"/>
      <c r="O200" s="114">
        <f t="shared" si="271"/>
        <v>0</v>
      </c>
      <c r="P200" s="111"/>
    </row>
    <row r="201" spans="1:16" hidden="1" x14ac:dyDescent="0.25">
      <c r="A201" s="112">
        <v>5130</v>
      </c>
      <c r="B201" s="57" t="s">
        <v>181</v>
      </c>
      <c r="C201" s="58">
        <f t="shared" si="186"/>
        <v>0</v>
      </c>
      <c r="D201" s="225"/>
      <c r="E201" s="446"/>
      <c r="F201" s="404">
        <f t="shared" si="268"/>
        <v>0</v>
      </c>
      <c r="G201" s="225"/>
      <c r="H201" s="257"/>
      <c r="I201" s="114">
        <f t="shared" si="269"/>
        <v>0</v>
      </c>
      <c r="J201" s="257"/>
      <c r="K201" s="60"/>
      <c r="L201" s="114">
        <f t="shared" si="270"/>
        <v>0</v>
      </c>
      <c r="M201" s="320"/>
      <c r="N201" s="60"/>
      <c r="O201" s="114">
        <f t="shared" si="271"/>
        <v>0</v>
      </c>
      <c r="P201" s="111"/>
    </row>
    <row r="202" spans="1:16" hidden="1" x14ac:dyDescent="0.25">
      <c r="A202" s="112">
        <v>5140</v>
      </c>
      <c r="B202" s="57" t="s">
        <v>182</v>
      </c>
      <c r="C202" s="58">
        <f t="shared" si="186"/>
        <v>0</v>
      </c>
      <c r="D202" s="225"/>
      <c r="E202" s="446"/>
      <c r="F202" s="404">
        <f t="shared" si="268"/>
        <v>0</v>
      </c>
      <c r="G202" s="225"/>
      <c r="H202" s="257"/>
      <c r="I202" s="114">
        <f t="shared" si="269"/>
        <v>0</v>
      </c>
      <c r="J202" s="257"/>
      <c r="K202" s="60"/>
      <c r="L202" s="114">
        <f t="shared" si="270"/>
        <v>0</v>
      </c>
      <c r="M202" s="320"/>
      <c r="N202" s="60"/>
      <c r="O202" s="114">
        <f t="shared" si="271"/>
        <v>0</v>
      </c>
      <c r="P202" s="111"/>
    </row>
    <row r="203" spans="1:16" ht="24" hidden="1" x14ac:dyDescent="0.25">
      <c r="A203" s="112">
        <v>5170</v>
      </c>
      <c r="B203" s="57" t="s">
        <v>183</v>
      </c>
      <c r="C203" s="58">
        <f t="shared" si="186"/>
        <v>0</v>
      </c>
      <c r="D203" s="225"/>
      <c r="E203" s="446"/>
      <c r="F203" s="404">
        <f t="shared" si="268"/>
        <v>0</v>
      </c>
      <c r="G203" s="225"/>
      <c r="H203" s="257"/>
      <c r="I203" s="114">
        <f t="shared" si="269"/>
        <v>0</v>
      </c>
      <c r="J203" s="257"/>
      <c r="K203" s="60"/>
      <c r="L203" s="114">
        <f t="shared" si="270"/>
        <v>0</v>
      </c>
      <c r="M203" s="320"/>
      <c r="N203" s="60"/>
      <c r="O203" s="114">
        <f t="shared" si="271"/>
        <v>0</v>
      </c>
      <c r="P203" s="111"/>
    </row>
    <row r="204" spans="1:16" hidden="1" x14ac:dyDescent="0.25">
      <c r="A204" s="45">
        <v>5200</v>
      </c>
      <c r="B204" s="105" t="s">
        <v>184</v>
      </c>
      <c r="C204" s="46">
        <f t="shared" si="186"/>
        <v>0</v>
      </c>
      <c r="D204" s="223">
        <f>D205+D215+D216+D225+D226+D227+D229</f>
        <v>0</v>
      </c>
      <c r="E204" s="441">
        <f t="shared" ref="E204:F204" si="272">E205+E215+E216+E225+E226+E227+E229</f>
        <v>0</v>
      </c>
      <c r="F204" s="408">
        <f t="shared" si="272"/>
        <v>0</v>
      </c>
      <c r="G204" s="223">
        <f>G205+G215+G216+G225+G226+G227+G229</f>
        <v>0</v>
      </c>
      <c r="H204" s="106">
        <f t="shared" ref="H204:I204" si="273">H205+H215+H216+H225+H226+H227+H229</f>
        <v>0</v>
      </c>
      <c r="I204" s="117">
        <f t="shared" si="273"/>
        <v>0</v>
      </c>
      <c r="J204" s="106">
        <f>J205+J215+J216+J225+J226+J227+J229</f>
        <v>0</v>
      </c>
      <c r="K204" s="50">
        <f t="shared" ref="K204:L204" si="274">K205+K215+K216+K225+K226+K227+K229</f>
        <v>0</v>
      </c>
      <c r="L204" s="117">
        <f t="shared" si="274"/>
        <v>0</v>
      </c>
      <c r="M204" s="46">
        <f>M205+M215+M216+M225+M226+M227+M229</f>
        <v>0</v>
      </c>
      <c r="N204" s="50">
        <f t="shared" ref="N204:O204" si="275">N205+N215+N216+N225+N226+N227+N229</f>
        <v>0</v>
      </c>
      <c r="O204" s="117">
        <f t="shared" si="275"/>
        <v>0</v>
      </c>
      <c r="P204" s="122"/>
    </row>
    <row r="205" spans="1:16" hidden="1" x14ac:dyDescent="0.25">
      <c r="A205" s="107">
        <v>5210</v>
      </c>
      <c r="B205" s="78" t="s">
        <v>185</v>
      </c>
      <c r="C205" s="84">
        <f t="shared" si="186"/>
        <v>0</v>
      </c>
      <c r="D205" s="131">
        <f>SUM(D206:D214)</f>
        <v>0</v>
      </c>
      <c r="E205" s="442">
        <f t="shared" ref="E205:F205" si="276">SUM(E206:E214)</f>
        <v>0</v>
      </c>
      <c r="F205" s="443">
        <f t="shared" si="276"/>
        <v>0</v>
      </c>
      <c r="G205" s="131">
        <f>SUM(G206:G214)</f>
        <v>0</v>
      </c>
      <c r="H205" s="201">
        <f t="shared" ref="H205:I205" si="277">SUM(H206:H214)</f>
        <v>0</v>
      </c>
      <c r="I205" s="109">
        <f t="shared" si="277"/>
        <v>0</v>
      </c>
      <c r="J205" s="201">
        <f>SUM(J206:J214)</f>
        <v>0</v>
      </c>
      <c r="K205" s="108">
        <f t="shared" ref="K205:L205" si="278">SUM(K206:K214)</f>
        <v>0</v>
      </c>
      <c r="L205" s="109">
        <f t="shared" si="278"/>
        <v>0</v>
      </c>
      <c r="M205" s="84">
        <f>SUM(M206:M214)</f>
        <v>0</v>
      </c>
      <c r="N205" s="108">
        <f t="shared" ref="N205:O205" si="279">SUM(N206:N214)</f>
        <v>0</v>
      </c>
      <c r="O205" s="109">
        <f t="shared" si="279"/>
        <v>0</v>
      </c>
      <c r="P205" s="116"/>
    </row>
    <row r="206" spans="1:16" hidden="1" x14ac:dyDescent="0.25">
      <c r="A206" s="33">
        <v>5211</v>
      </c>
      <c r="B206" s="52" t="s">
        <v>186</v>
      </c>
      <c r="C206" s="53">
        <f t="shared" si="186"/>
        <v>0</v>
      </c>
      <c r="D206" s="224"/>
      <c r="E206" s="444"/>
      <c r="F206" s="445">
        <f t="shared" ref="F206:F215" si="280">D206+E206</f>
        <v>0</v>
      </c>
      <c r="G206" s="224"/>
      <c r="H206" s="256"/>
      <c r="I206" s="119">
        <f t="shared" ref="I206:I215" si="281">G206+H206</f>
        <v>0</v>
      </c>
      <c r="J206" s="256"/>
      <c r="K206" s="55"/>
      <c r="L206" s="119">
        <f t="shared" ref="L206:L215" si="282">J206+K206</f>
        <v>0</v>
      </c>
      <c r="M206" s="319"/>
      <c r="N206" s="55"/>
      <c r="O206" s="119">
        <f t="shared" ref="O206:O215" si="283">M206+N206</f>
        <v>0</v>
      </c>
      <c r="P206" s="110"/>
    </row>
    <row r="207" spans="1:16" hidden="1" x14ac:dyDescent="0.25">
      <c r="A207" s="38">
        <v>5212</v>
      </c>
      <c r="B207" s="57" t="s">
        <v>187</v>
      </c>
      <c r="C207" s="58">
        <f t="shared" si="186"/>
        <v>0</v>
      </c>
      <c r="D207" s="225"/>
      <c r="E207" s="446"/>
      <c r="F207" s="404">
        <f t="shared" si="280"/>
        <v>0</v>
      </c>
      <c r="G207" s="225"/>
      <c r="H207" s="257"/>
      <c r="I207" s="114">
        <f t="shared" si="281"/>
        <v>0</v>
      </c>
      <c r="J207" s="257"/>
      <c r="K207" s="60"/>
      <c r="L207" s="114">
        <f t="shared" si="282"/>
        <v>0</v>
      </c>
      <c r="M207" s="320"/>
      <c r="N207" s="60"/>
      <c r="O207" s="114">
        <f t="shared" si="283"/>
        <v>0</v>
      </c>
      <c r="P207" s="111"/>
    </row>
    <row r="208" spans="1:16" hidden="1" x14ac:dyDescent="0.25">
      <c r="A208" s="38">
        <v>5213</v>
      </c>
      <c r="B208" s="57" t="s">
        <v>188</v>
      </c>
      <c r="C208" s="58">
        <f t="shared" si="186"/>
        <v>0</v>
      </c>
      <c r="D208" s="225"/>
      <c r="E208" s="446"/>
      <c r="F208" s="404">
        <f t="shared" si="280"/>
        <v>0</v>
      </c>
      <c r="G208" s="225"/>
      <c r="H208" s="257"/>
      <c r="I208" s="114">
        <f t="shared" si="281"/>
        <v>0</v>
      </c>
      <c r="J208" s="257"/>
      <c r="K208" s="60"/>
      <c r="L208" s="114">
        <f t="shared" si="282"/>
        <v>0</v>
      </c>
      <c r="M208" s="320"/>
      <c r="N208" s="60"/>
      <c r="O208" s="114">
        <f t="shared" si="283"/>
        <v>0</v>
      </c>
      <c r="P208" s="111"/>
    </row>
    <row r="209" spans="1:16" hidden="1" x14ac:dyDescent="0.25">
      <c r="A209" s="38">
        <v>5214</v>
      </c>
      <c r="B209" s="57" t="s">
        <v>189</v>
      </c>
      <c r="C209" s="58">
        <f t="shared" si="186"/>
        <v>0</v>
      </c>
      <c r="D209" s="225"/>
      <c r="E209" s="446"/>
      <c r="F209" s="404">
        <f t="shared" si="280"/>
        <v>0</v>
      </c>
      <c r="G209" s="225"/>
      <c r="H209" s="257"/>
      <c r="I209" s="114">
        <f t="shared" si="281"/>
        <v>0</v>
      </c>
      <c r="J209" s="257"/>
      <c r="K209" s="60"/>
      <c r="L209" s="114">
        <f t="shared" si="282"/>
        <v>0</v>
      </c>
      <c r="M209" s="320"/>
      <c r="N209" s="60"/>
      <c r="O209" s="114">
        <f t="shared" si="283"/>
        <v>0</v>
      </c>
      <c r="P209" s="111"/>
    </row>
    <row r="210" spans="1:16" hidden="1" x14ac:dyDescent="0.25">
      <c r="A210" s="38">
        <v>5215</v>
      </c>
      <c r="B210" s="57" t="s">
        <v>190</v>
      </c>
      <c r="C210" s="58">
        <f t="shared" si="186"/>
        <v>0</v>
      </c>
      <c r="D210" s="225"/>
      <c r="E210" s="446"/>
      <c r="F210" s="404">
        <f t="shared" si="280"/>
        <v>0</v>
      </c>
      <c r="G210" s="225"/>
      <c r="H210" s="257"/>
      <c r="I210" s="114">
        <f t="shared" si="281"/>
        <v>0</v>
      </c>
      <c r="J210" s="257"/>
      <c r="K210" s="60"/>
      <c r="L210" s="114">
        <f t="shared" si="282"/>
        <v>0</v>
      </c>
      <c r="M210" s="320"/>
      <c r="N210" s="60"/>
      <c r="O210" s="114">
        <f t="shared" si="283"/>
        <v>0</v>
      </c>
      <c r="P210" s="111"/>
    </row>
    <row r="211" spans="1:16" ht="14.25" hidden="1" customHeight="1" x14ac:dyDescent="0.25">
      <c r="A211" s="38">
        <v>5216</v>
      </c>
      <c r="B211" s="57" t="s">
        <v>191</v>
      </c>
      <c r="C211" s="58">
        <f t="shared" si="186"/>
        <v>0</v>
      </c>
      <c r="D211" s="225"/>
      <c r="E211" s="446"/>
      <c r="F211" s="404">
        <f t="shared" si="280"/>
        <v>0</v>
      </c>
      <c r="G211" s="225"/>
      <c r="H211" s="257"/>
      <c r="I211" s="114">
        <f t="shared" si="281"/>
        <v>0</v>
      </c>
      <c r="J211" s="257"/>
      <c r="K211" s="60"/>
      <c r="L211" s="114">
        <f t="shared" si="282"/>
        <v>0</v>
      </c>
      <c r="M211" s="320"/>
      <c r="N211" s="60"/>
      <c r="O211" s="114">
        <f t="shared" si="283"/>
        <v>0</v>
      </c>
      <c r="P211" s="111"/>
    </row>
    <row r="212" spans="1:16" hidden="1" x14ac:dyDescent="0.25">
      <c r="A212" s="38">
        <v>5217</v>
      </c>
      <c r="B212" s="57" t="s">
        <v>192</v>
      </c>
      <c r="C212" s="58">
        <f t="shared" si="186"/>
        <v>0</v>
      </c>
      <c r="D212" s="225"/>
      <c r="E212" s="446"/>
      <c r="F212" s="404">
        <f t="shared" si="280"/>
        <v>0</v>
      </c>
      <c r="G212" s="225"/>
      <c r="H212" s="257"/>
      <c r="I212" s="114">
        <f t="shared" si="281"/>
        <v>0</v>
      </c>
      <c r="J212" s="257"/>
      <c r="K212" s="60"/>
      <c r="L212" s="114">
        <f t="shared" si="282"/>
        <v>0</v>
      </c>
      <c r="M212" s="320"/>
      <c r="N212" s="60"/>
      <c r="O212" s="114">
        <f t="shared" si="283"/>
        <v>0</v>
      </c>
      <c r="P212" s="111"/>
    </row>
    <row r="213" spans="1:16" hidden="1" x14ac:dyDescent="0.25">
      <c r="A213" s="38">
        <v>5218</v>
      </c>
      <c r="B213" s="57" t="s">
        <v>193</v>
      </c>
      <c r="C213" s="58">
        <f t="shared" ref="C213:C276" si="284">F213+I213+L213+O213</f>
        <v>0</v>
      </c>
      <c r="D213" s="225"/>
      <c r="E213" s="446"/>
      <c r="F213" s="404">
        <f t="shared" si="280"/>
        <v>0</v>
      </c>
      <c r="G213" s="225"/>
      <c r="H213" s="257"/>
      <c r="I213" s="114">
        <f t="shared" si="281"/>
        <v>0</v>
      </c>
      <c r="J213" s="257"/>
      <c r="K213" s="60"/>
      <c r="L213" s="114">
        <f t="shared" si="282"/>
        <v>0</v>
      </c>
      <c r="M213" s="320"/>
      <c r="N213" s="60"/>
      <c r="O213" s="114">
        <f t="shared" si="283"/>
        <v>0</v>
      </c>
      <c r="P213" s="111"/>
    </row>
    <row r="214" spans="1:16" hidden="1" x14ac:dyDescent="0.25">
      <c r="A214" s="38">
        <v>5219</v>
      </c>
      <c r="B214" s="57" t="s">
        <v>194</v>
      </c>
      <c r="C214" s="58">
        <f t="shared" si="284"/>
        <v>0</v>
      </c>
      <c r="D214" s="225"/>
      <c r="E214" s="446"/>
      <c r="F214" s="404">
        <f t="shared" si="280"/>
        <v>0</v>
      </c>
      <c r="G214" s="225"/>
      <c r="H214" s="257"/>
      <c r="I214" s="114">
        <f t="shared" si="281"/>
        <v>0</v>
      </c>
      <c r="J214" s="257"/>
      <c r="K214" s="60"/>
      <c r="L214" s="114">
        <f t="shared" si="282"/>
        <v>0</v>
      </c>
      <c r="M214" s="320"/>
      <c r="N214" s="60"/>
      <c r="O214" s="114">
        <f t="shared" si="283"/>
        <v>0</v>
      </c>
      <c r="P214" s="111"/>
    </row>
    <row r="215" spans="1:16" ht="13.5" hidden="1" customHeight="1" x14ac:dyDescent="0.25">
      <c r="A215" s="112">
        <v>5220</v>
      </c>
      <c r="B215" s="57" t="s">
        <v>195</v>
      </c>
      <c r="C215" s="58">
        <f t="shared" si="284"/>
        <v>0</v>
      </c>
      <c r="D215" s="225"/>
      <c r="E215" s="446"/>
      <c r="F215" s="404">
        <f t="shared" si="280"/>
        <v>0</v>
      </c>
      <c r="G215" s="225"/>
      <c r="H215" s="257"/>
      <c r="I215" s="114">
        <f t="shared" si="281"/>
        <v>0</v>
      </c>
      <c r="J215" s="257"/>
      <c r="K215" s="60"/>
      <c r="L215" s="114">
        <f t="shared" si="282"/>
        <v>0</v>
      </c>
      <c r="M215" s="320"/>
      <c r="N215" s="60"/>
      <c r="O215" s="114">
        <f t="shared" si="283"/>
        <v>0</v>
      </c>
      <c r="P215" s="111"/>
    </row>
    <row r="216" spans="1:16" hidden="1" x14ac:dyDescent="0.25">
      <c r="A216" s="112">
        <v>5230</v>
      </c>
      <c r="B216" s="57" t="s">
        <v>196</v>
      </c>
      <c r="C216" s="58">
        <f t="shared" si="284"/>
        <v>0</v>
      </c>
      <c r="D216" s="226">
        <f>SUM(D217:D224)</f>
        <v>0</v>
      </c>
      <c r="E216" s="447">
        <f t="shared" ref="E216:F216" si="285">SUM(E217:E224)</f>
        <v>0</v>
      </c>
      <c r="F216" s="404">
        <f t="shared" si="285"/>
        <v>0</v>
      </c>
      <c r="G216" s="226">
        <f>SUM(G217:G224)</f>
        <v>0</v>
      </c>
      <c r="H216" s="120">
        <f t="shared" ref="H216:I216" si="286">SUM(H217:H224)</f>
        <v>0</v>
      </c>
      <c r="I216" s="114">
        <f t="shared" si="286"/>
        <v>0</v>
      </c>
      <c r="J216" s="120">
        <f>SUM(J217:J224)</f>
        <v>0</v>
      </c>
      <c r="K216" s="113">
        <f t="shared" ref="K216:L216" si="287">SUM(K217:K224)</f>
        <v>0</v>
      </c>
      <c r="L216" s="114">
        <f t="shared" si="287"/>
        <v>0</v>
      </c>
      <c r="M216" s="58">
        <f>SUM(M217:M224)</f>
        <v>0</v>
      </c>
      <c r="N216" s="113">
        <f t="shared" ref="N216:O216" si="288">SUM(N217:N224)</f>
        <v>0</v>
      </c>
      <c r="O216" s="114">
        <f t="shared" si="288"/>
        <v>0</v>
      </c>
      <c r="P216" s="111"/>
    </row>
    <row r="217" spans="1:16" hidden="1" x14ac:dyDescent="0.25">
      <c r="A217" s="38">
        <v>5231</v>
      </c>
      <c r="B217" s="57" t="s">
        <v>197</v>
      </c>
      <c r="C217" s="58">
        <f t="shared" si="284"/>
        <v>0</v>
      </c>
      <c r="D217" s="225"/>
      <c r="E217" s="446"/>
      <c r="F217" s="404">
        <f t="shared" ref="F217:F226" si="289">D217+E217</f>
        <v>0</v>
      </c>
      <c r="G217" s="225"/>
      <c r="H217" s="257"/>
      <c r="I217" s="114">
        <f t="shared" ref="I217:I226" si="290">G217+H217</f>
        <v>0</v>
      </c>
      <c r="J217" s="257"/>
      <c r="K217" s="60"/>
      <c r="L217" s="114">
        <f t="shared" ref="L217:L226" si="291">J217+K217</f>
        <v>0</v>
      </c>
      <c r="M217" s="320"/>
      <c r="N217" s="60"/>
      <c r="O217" s="114">
        <f t="shared" ref="O217:O226" si="292">M217+N217</f>
        <v>0</v>
      </c>
      <c r="P217" s="111"/>
    </row>
    <row r="218" spans="1:16" hidden="1" x14ac:dyDescent="0.25">
      <c r="A218" s="38">
        <v>5232</v>
      </c>
      <c r="B218" s="57" t="s">
        <v>198</v>
      </c>
      <c r="C218" s="58">
        <f t="shared" si="284"/>
        <v>0</v>
      </c>
      <c r="D218" s="225"/>
      <c r="E218" s="446"/>
      <c r="F218" s="404">
        <f t="shared" si="289"/>
        <v>0</v>
      </c>
      <c r="G218" s="225"/>
      <c r="H218" s="257"/>
      <c r="I218" s="114">
        <f t="shared" si="290"/>
        <v>0</v>
      </c>
      <c r="J218" s="257"/>
      <c r="K218" s="60"/>
      <c r="L218" s="114">
        <f t="shared" si="291"/>
        <v>0</v>
      </c>
      <c r="M218" s="320"/>
      <c r="N218" s="60"/>
      <c r="O218" s="114">
        <f t="shared" si="292"/>
        <v>0</v>
      </c>
      <c r="P218" s="111"/>
    </row>
    <row r="219" spans="1:16" hidden="1" x14ac:dyDescent="0.25">
      <c r="A219" s="38">
        <v>5233</v>
      </c>
      <c r="B219" s="57" t="s">
        <v>199</v>
      </c>
      <c r="C219" s="58">
        <f t="shared" si="284"/>
        <v>0</v>
      </c>
      <c r="D219" s="225"/>
      <c r="E219" s="446"/>
      <c r="F219" s="404">
        <f t="shared" si="289"/>
        <v>0</v>
      </c>
      <c r="G219" s="225"/>
      <c r="H219" s="257"/>
      <c r="I219" s="114">
        <f t="shared" si="290"/>
        <v>0</v>
      </c>
      <c r="J219" s="257"/>
      <c r="K219" s="60"/>
      <c r="L219" s="114">
        <f t="shared" si="291"/>
        <v>0</v>
      </c>
      <c r="M219" s="320"/>
      <c r="N219" s="60"/>
      <c r="O219" s="114">
        <f t="shared" si="292"/>
        <v>0</v>
      </c>
      <c r="P219" s="111"/>
    </row>
    <row r="220" spans="1:16" ht="24" hidden="1" x14ac:dyDescent="0.25">
      <c r="A220" s="38">
        <v>5234</v>
      </c>
      <c r="B220" s="57" t="s">
        <v>200</v>
      </c>
      <c r="C220" s="58">
        <f t="shared" si="284"/>
        <v>0</v>
      </c>
      <c r="D220" s="225"/>
      <c r="E220" s="446"/>
      <c r="F220" s="404">
        <f t="shared" si="289"/>
        <v>0</v>
      </c>
      <c r="G220" s="225"/>
      <c r="H220" s="257"/>
      <c r="I220" s="114">
        <f t="shared" si="290"/>
        <v>0</v>
      </c>
      <c r="J220" s="257"/>
      <c r="K220" s="60"/>
      <c r="L220" s="114">
        <f t="shared" si="291"/>
        <v>0</v>
      </c>
      <c r="M220" s="320"/>
      <c r="N220" s="60"/>
      <c r="O220" s="114">
        <f t="shared" si="292"/>
        <v>0</v>
      </c>
      <c r="P220" s="111"/>
    </row>
    <row r="221" spans="1:16" ht="14.25" hidden="1" customHeight="1" x14ac:dyDescent="0.25">
      <c r="A221" s="38">
        <v>5236</v>
      </c>
      <c r="B221" s="57" t="s">
        <v>201</v>
      </c>
      <c r="C221" s="58">
        <f t="shared" si="284"/>
        <v>0</v>
      </c>
      <c r="D221" s="225"/>
      <c r="E221" s="446"/>
      <c r="F221" s="404">
        <f t="shared" si="289"/>
        <v>0</v>
      </c>
      <c r="G221" s="225"/>
      <c r="H221" s="257"/>
      <c r="I221" s="114">
        <f t="shared" si="290"/>
        <v>0</v>
      </c>
      <c r="J221" s="257"/>
      <c r="K221" s="60"/>
      <c r="L221" s="114">
        <f t="shared" si="291"/>
        <v>0</v>
      </c>
      <c r="M221" s="320"/>
      <c r="N221" s="60"/>
      <c r="O221" s="114">
        <f t="shared" si="292"/>
        <v>0</v>
      </c>
      <c r="P221" s="111"/>
    </row>
    <row r="222" spans="1:16" ht="14.25" hidden="1" customHeight="1" x14ac:dyDescent="0.25">
      <c r="A222" s="38">
        <v>5237</v>
      </c>
      <c r="B222" s="57" t="s">
        <v>202</v>
      </c>
      <c r="C222" s="58">
        <f t="shared" si="284"/>
        <v>0</v>
      </c>
      <c r="D222" s="225"/>
      <c r="E222" s="446"/>
      <c r="F222" s="404">
        <f t="shared" si="289"/>
        <v>0</v>
      </c>
      <c r="G222" s="225"/>
      <c r="H222" s="257"/>
      <c r="I222" s="114">
        <f t="shared" si="290"/>
        <v>0</v>
      </c>
      <c r="J222" s="257"/>
      <c r="K222" s="60"/>
      <c r="L222" s="114">
        <f t="shared" si="291"/>
        <v>0</v>
      </c>
      <c r="M222" s="320"/>
      <c r="N222" s="60"/>
      <c r="O222" s="114">
        <f t="shared" si="292"/>
        <v>0</v>
      </c>
      <c r="P222" s="111"/>
    </row>
    <row r="223" spans="1:16" ht="24" hidden="1" x14ac:dyDescent="0.25">
      <c r="A223" s="38">
        <v>5238</v>
      </c>
      <c r="B223" s="57" t="s">
        <v>203</v>
      </c>
      <c r="C223" s="58">
        <f t="shared" si="284"/>
        <v>0</v>
      </c>
      <c r="D223" s="225"/>
      <c r="E223" s="446"/>
      <c r="F223" s="404">
        <f t="shared" si="289"/>
        <v>0</v>
      </c>
      <c r="G223" s="225"/>
      <c r="H223" s="257"/>
      <c r="I223" s="114">
        <f t="shared" si="290"/>
        <v>0</v>
      </c>
      <c r="J223" s="257"/>
      <c r="K223" s="60"/>
      <c r="L223" s="114">
        <f t="shared" si="291"/>
        <v>0</v>
      </c>
      <c r="M223" s="320"/>
      <c r="N223" s="60"/>
      <c r="O223" s="114">
        <f t="shared" si="292"/>
        <v>0</v>
      </c>
      <c r="P223" s="111"/>
    </row>
    <row r="224" spans="1:16" ht="24" hidden="1" x14ac:dyDescent="0.25">
      <c r="A224" s="38">
        <v>5239</v>
      </c>
      <c r="B224" s="57" t="s">
        <v>204</v>
      </c>
      <c r="C224" s="58">
        <f t="shared" si="284"/>
        <v>0</v>
      </c>
      <c r="D224" s="225"/>
      <c r="E224" s="446"/>
      <c r="F224" s="404">
        <f t="shared" si="289"/>
        <v>0</v>
      </c>
      <c r="G224" s="225"/>
      <c r="H224" s="257"/>
      <c r="I224" s="114">
        <f t="shared" si="290"/>
        <v>0</v>
      </c>
      <c r="J224" s="257"/>
      <c r="K224" s="60"/>
      <c r="L224" s="114">
        <f t="shared" si="291"/>
        <v>0</v>
      </c>
      <c r="M224" s="320"/>
      <c r="N224" s="60"/>
      <c r="O224" s="114">
        <f t="shared" si="292"/>
        <v>0</v>
      </c>
      <c r="P224" s="111"/>
    </row>
    <row r="225" spans="1:16" ht="24" hidden="1" x14ac:dyDescent="0.25">
      <c r="A225" s="112">
        <v>5240</v>
      </c>
      <c r="B225" s="57" t="s">
        <v>205</v>
      </c>
      <c r="C225" s="58">
        <f t="shared" si="284"/>
        <v>0</v>
      </c>
      <c r="D225" s="225"/>
      <c r="E225" s="446"/>
      <c r="F225" s="404">
        <f t="shared" si="289"/>
        <v>0</v>
      </c>
      <c r="G225" s="225"/>
      <c r="H225" s="257"/>
      <c r="I225" s="114">
        <f t="shared" si="290"/>
        <v>0</v>
      </c>
      <c r="J225" s="257"/>
      <c r="K225" s="60"/>
      <c r="L225" s="114">
        <f t="shared" si="291"/>
        <v>0</v>
      </c>
      <c r="M225" s="320"/>
      <c r="N225" s="60"/>
      <c r="O225" s="114">
        <f t="shared" si="292"/>
        <v>0</v>
      </c>
      <c r="P225" s="111"/>
    </row>
    <row r="226" spans="1:16" hidden="1" x14ac:dyDescent="0.25">
      <c r="A226" s="112">
        <v>5250</v>
      </c>
      <c r="B226" s="57" t="s">
        <v>206</v>
      </c>
      <c r="C226" s="58">
        <f t="shared" si="284"/>
        <v>0</v>
      </c>
      <c r="D226" s="225"/>
      <c r="E226" s="446"/>
      <c r="F226" s="404">
        <f t="shared" si="289"/>
        <v>0</v>
      </c>
      <c r="G226" s="225"/>
      <c r="H226" s="257"/>
      <c r="I226" s="114">
        <f t="shared" si="290"/>
        <v>0</v>
      </c>
      <c r="J226" s="257"/>
      <c r="K226" s="60"/>
      <c r="L226" s="114">
        <f t="shared" si="291"/>
        <v>0</v>
      </c>
      <c r="M226" s="320"/>
      <c r="N226" s="60"/>
      <c r="O226" s="114">
        <f t="shared" si="292"/>
        <v>0</v>
      </c>
      <c r="P226" s="111"/>
    </row>
    <row r="227" spans="1:16" hidden="1" x14ac:dyDescent="0.25">
      <c r="A227" s="112">
        <v>5260</v>
      </c>
      <c r="B227" s="57" t="s">
        <v>207</v>
      </c>
      <c r="C227" s="58">
        <f t="shared" si="284"/>
        <v>0</v>
      </c>
      <c r="D227" s="226">
        <f>SUM(D228)</f>
        <v>0</v>
      </c>
      <c r="E227" s="447">
        <f t="shared" ref="E227:F227" si="293">SUM(E228)</f>
        <v>0</v>
      </c>
      <c r="F227" s="404">
        <f t="shared" si="293"/>
        <v>0</v>
      </c>
      <c r="G227" s="226">
        <f>SUM(G228)</f>
        <v>0</v>
      </c>
      <c r="H227" s="120">
        <f t="shared" ref="H227:I227" si="294">SUM(H228)</f>
        <v>0</v>
      </c>
      <c r="I227" s="114">
        <f t="shared" si="294"/>
        <v>0</v>
      </c>
      <c r="J227" s="120">
        <f>SUM(J228)</f>
        <v>0</v>
      </c>
      <c r="K227" s="113">
        <f t="shared" ref="K227:L227" si="295">SUM(K228)</f>
        <v>0</v>
      </c>
      <c r="L227" s="114">
        <f t="shared" si="295"/>
        <v>0</v>
      </c>
      <c r="M227" s="58">
        <f>SUM(M228)</f>
        <v>0</v>
      </c>
      <c r="N227" s="113">
        <f t="shared" ref="N227:O227" si="296">SUM(N228)</f>
        <v>0</v>
      </c>
      <c r="O227" s="114">
        <f t="shared" si="296"/>
        <v>0</v>
      </c>
      <c r="P227" s="111"/>
    </row>
    <row r="228" spans="1:16" ht="24" hidden="1" x14ac:dyDescent="0.25">
      <c r="A228" s="38">
        <v>5269</v>
      </c>
      <c r="B228" s="57" t="s">
        <v>208</v>
      </c>
      <c r="C228" s="58">
        <f t="shared" si="284"/>
        <v>0</v>
      </c>
      <c r="D228" s="225"/>
      <c r="E228" s="446"/>
      <c r="F228" s="404">
        <f t="shared" ref="F228:F229" si="297">D228+E228</f>
        <v>0</v>
      </c>
      <c r="G228" s="225"/>
      <c r="H228" s="257"/>
      <c r="I228" s="114">
        <f t="shared" ref="I228:I229" si="298">G228+H228</f>
        <v>0</v>
      </c>
      <c r="J228" s="257"/>
      <c r="K228" s="60"/>
      <c r="L228" s="114">
        <f t="shared" ref="L228:L229" si="299">J228+K228</f>
        <v>0</v>
      </c>
      <c r="M228" s="320"/>
      <c r="N228" s="60"/>
      <c r="O228" s="114">
        <f t="shared" ref="O228:O229" si="300">M228+N228</f>
        <v>0</v>
      </c>
      <c r="P228" s="111"/>
    </row>
    <row r="229" spans="1:16" ht="24" hidden="1" x14ac:dyDescent="0.25">
      <c r="A229" s="107">
        <v>5270</v>
      </c>
      <c r="B229" s="78" t="s">
        <v>209</v>
      </c>
      <c r="C229" s="84">
        <f t="shared" si="284"/>
        <v>0</v>
      </c>
      <c r="D229" s="227"/>
      <c r="E229" s="448"/>
      <c r="F229" s="443">
        <f t="shared" si="297"/>
        <v>0</v>
      </c>
      <c r="G229" s="227"/>
      <c r="H229" s="258"/>
      <c r="I229" s="109">
        <f t="shared" si="298"/>
        <v>0</v>
      </c>
      <c r="J229" s="258"/>
      <c r="K229" s="115"/>
      <c r="L229" s="109">
        <f t="shared" si="299"/>
        <v>0</v>
      </c>
      <c r="M229" s="321"/>
      <c r="N229" s="115"/>
      <c r="O229" s="109">
        <f t="shared" si="300"/>
        <v>0</v>
      </c>
      <c r="P229" s="116"/>
    </row>
    <row r="230" spans="1:16" hidden="1" x14ac:dyDescent="0.25">
      <c r="A230" s="101">
        <v>6000</v>
      </c>
      <c r="B230" s="101" t="s">
        <v>210</v>
      </c>
      <c r="C230" s="102">
        <f t="shared" si="284"/>
        <v>0</v>
      </c>
      <c r="D230" s="222">
        <f>D231+D251+D259</f>
        <v>0</v>
      </c>
      <c r="E230" s="439">
        <f t="shared" ref="E230:F230" si="301">E231+E251+E259</f>
        <v>0</v>
      </c>
      <c r="F230" s="440">
        <f t="shared" si="301"/>
        <v>0</v>
      </c>
      <c r="G230" s="222">
        <f>G231+G251+G259</f>
        <v>0</v>
      </c>
      <c r="H230" s="255">
        <f t="shared" ref="H230:I230" si="302">H231+H251+H259</f>
        <v>0</v>
      </c>
      <c r="I230" s="104">
        <f t="shared" si="302"/>
        <v>0</v>
      </c>
      <c r="J230" s="255">
        <f>J231+J251+J259</f>
        <v>0</v>
      </c>
      <c r="K230" s="103">
        <f t="shared" ref="K230:L230" si="303">K231+K251+K259</f>
        <v>0</v>
      </c>
      <c r="L230" s="104">
        <f t="shared" si="303"/>
        <v>0</v>
      </c>
      <c r="M230" s="102">
        <f>M231+M251+M259</f>
        <v>0</v>
      </c>
      <c r="N230" s="103">
        <f t="shared" ref="N230:O230" si="304">N231+N251+N259</f>
        <v>0</v>
      </c>
      <c r="O230" s="104">
        <f t="shared" si="304"/>
        <v>0</v>
      </c>
      <c r="P230" s="343"/>
    </row>
    <row r="231" spans="1:16" ht="14.25" hidden="1" customHeight="1" x14ac:dyDescent="0.25">
      <c r="A231" s="69">
        <v>6200</v>
      </c>
      <c r="B231" s="124" t="s">
        <v>211</v>
      </c>
      <c r="C231" s="129">
        <f t="shared" si="284"/>
        <v>0</v>
      </c>
      <c r="D231" s="231">
        <f>SUM(D232,D233,D235,D238,D244,D245,D246)</f>
        <v>0</v>
      </c>
      <c r="E231" s="453">
        <f t="shared" ref="E231:F231" si="305">SUM(E232,E233,E235,E238,E244,E245,E246)</f>
        <v>0</v>
      </c>
      <c r="F231" s="454">
        <f t="shared" si="305"/>
        <v>0</v>
      </c>
      <c r="G231" s="231">
        <f>SUM(G232,G233,G235,G238,G244,G245,G246)</f>
        <v>0</v>
      </c>
      <c r="H231" s="262">
        <f t="shared" ref="H231:I231" si="306">SUM(H232,H233,H235,H238,H244,H245,H246)</f>
        <v>0</v>
      </c>
      <c r="I231" s="289">
        <f t="shared" si="306"/>
        <v>0</v>
      </c>
      <c r="J231" s="262">
        <f>SUM(J232,J233,J235,J238,J244,J245,J246)</f>
        <v>0</v>
      </c>
      <c r="K231" s="130">
        <f t="shared" ref="K231:L231" si="307">SUM(K232,K233,K235,K238,K244,K245,K246)</f>
        <v>0</v>
      </c>
      <c r="L231" s="289">
        <f t="shared" si="307"/>
        <v>0</v>
      </c>
      <c r="M231" s="129">
        <f>SUM(M232,M233,M235,M238,M244,M245,M246)</f>
        <v>0</v>
      </c>
      <c r="N231" s="130">
        <f t="shared" ref="N231:O231" si="308">SUM(N232,N233,N235,N238,N244,N245,N246)</f>
        <v>0</v>
      </c>
      <c r="O231" s="289">
        <f t="shared" si="308"/>
        <v>0</v>
      </c>
      <c r="P231" s="344"/>
    </row>
    <row r="232" spans="1:16" ht="24" hidden="1" x14ac:dyDescent="0.25">
      <c r="A232" s="379">
        <v>6220</v>
      </c>
      <c r="B232" s="52" t="s">
        <v>212</v>
      </c>
      <c r="C232" s="53">
        <f t="shared" si="284"/>
        <v>0</v>
      </c>
      <c r="D232" s="224"/>
      <c r="E232" s="444"/>
      <c r="F232" s="445">
        <f>D232+E232</f>
        <v>0</v>
      </c>
      <c r="G232" s="224"/>
      <c r="H232" s="256"/>
      <c r="I232" s="119">
        <f>G232+H232</f>
        <v>0</v>
      </c>
      <c r="J232" s="256"/>
      <c r="K232" s="55"/>
      <c r="L232" s="119">
        <f>J232+K232</f>
        <v>0</v>
      </c>
      <c r="M232" s="319"/>
      <c r="N232" s="55"/>
      <c r="O232" s="119">
        <f>M232+N232</f>
        <v>0</v>
      </c>
      <c r="P232" s="110"/>
    </row>
    <row r="233" spans="1:16" hidden="1" x14ac:dyDescent="0.25">
      <c r="A233" s="112">
        <v>6230</v>
      </c>
      <c r="B233" s="57" t="s">
        <v>213</v>
      </c>
      <c r="C233" s="58">
        <f t="shared" si="284"/>
        <v>0</v>
      </c>
      <c r="D233" s="226">
        <f>SUM(D234)</f>
        <v>0</v>
      </c>
      <c r="E233" s="447">
        <f t="shared" ref="E233:O233" si="309">SUM(E234)</f>
        <v>0</v>
      </c>
      <c r="F233" s="404">
        <f t="shared" si="309"/>
        <v>0</v>
      </c>
      <c r="G233" s="226">
        <f t="shared" si="309"/>
        <v>0</v>
      </c>
      <c r="H233" s="120">
        <f t="shared" si="309"/>
        <v>0</v>
      </c>
      <c r="I233" s="114">
        <f t="shared" si="309"/>
        <v>0</v>
      </c>
      <c r="J233" s="120">
        <f t="shared" si="309"/>
        <v>0</v>
      </c>
      <c r="K233" s="113">
        <f t="shared" si="309"/>
        <v>0</v>
      </c>
      <c r="L233" s="114">
        <f t="shared" si="309"/>
        <v>0</v>
      </c>
      <c r="M233" s="58">
        <f t="shared" si="309"/>
        <v>0</v>
      </c>
      <c r="N233" s="113">
        <f t="shared" si="309"/>
        <v>0</v>
      </c>
      <c r="O233" s="114">
        <f t="shared" si="309"/>
        <v>0</v>
      </c>
      <c r="P233" s="111"/>
    </row>
    <row r="234" spans="1:16" ht="24" hidden="1" x14ac:dyDescent="0.25">
      <c r="A234" s="38">
        <v>6239</v>
      </c>
      <c r="B234" s="52" t="s">
        <v>214</v>
      </c>
      <c r="C234" s="58">
        <f t="shared" si="284"/>
        <v>0</v>
      </c>
      <c r="D234" s="224"/>
      <c r="E234" s="444"/>
      <c r="F234" s="445">
        <f>D234+E234</f>
        <v>0</v>
      </c>
      <c r="G234" s="224"/>
      <c r="H234" s="256"/>
      <c r="I234" s="119">
        <f>G234+H234</f>
        <v>0</v>
      </c>
      <c r="J234" s="256"/>
      <c r="K234" s="55"/>
      <c r="L234" s="119">
        <f>J234+K234</f>
        <v>0</v>
      </c>
      <c r="M234" s="319"/>
      <c r="N234" s="55"/>
      <c r="O234" s="119">
        <f>M234+N234</f>
        <v>0</v>
      </c>
      <c r="P234" s="110"/>
    </row>
    <row r="235" spans="1:16" ht="24" hidden="1" x14ac:dyDescent="0.25">
      <c r="A235" s="112">
        <v>6240</v>
      </c>
      <c r="B235" s="57" t="s">
        <v>215</v>
      </c>
      <c r="C235" s="58">
        <f t="shared" si="284"/>
        <v>0</v>
      </c>
      <c r="D235" s="226">
        <f>SUM(D236:D237)</f>
        <v>0</v>
      </c>
      <c r="E235" s="447">
        <f t="shared" ref="E235:F235" si="310">SUM(E236:E237)</f>
        <v>0</v>
      </c>
      <c r="F235" s="404">
        <f t="shared" si="310"/>
        <v>0</v>
      </c>
      <c r="G235" s="226">
        <f>SUM(G236:G237)</f>
        <v>0</v>
      </c>
      <c r="H235" s="120">
        <f t="shared" ref="H235:I235" si="311">SUM(H236:H237)</f>
        <v>0</v>
      </c>
      <c r="I235" s="114">
        <f t="shared" si="311"/>
        <v>0</v>
      </c>
      <c r="J235" s="120">
        <f>SUM(J236:J237)</f>
        <v>0</v>
      </c>
      <c r="K235" s="113">
        <f t="shared" ref="K235:L235" si="312">SUM(K236:K237)</f>
        <v>0</v>
      </c>
      <c r="L235" s="114">
        <f t="shared" si="312"/>
        <v>0</v>
      </c>
      <c r="M235" s="58">
        <f>SUM(M236:M237)</f>
        <v>0</v>
      </c>
      <c r="N235" s="113">
        <f t="shared" ref="N235:O235" si="313">SUM(N236:N237)</f>
        <v>0</v>
      </c>
      <c r="O235" s="114">
        <f t="shared" si="313"/>
        <v>0</v>
      </c>
      <c r="P235" s="111"/>
    </row>
    <row r="236" spans="1:16" hidden="1" x14ac:dyDescent="0.25">
      <c r="A236" s="38">
        <v>6241</v>
      </c>
      <c r="B236" s="57" t="s">
        <v>216</v>
      </c>
      <c r="C236" s="58">
        <f t="shared" si="284"/>
        <v>0</v>
      </c>
      <c r="D236" s="225"/>
      <c r="E236" s="446"/>
      <c r="F236" s="404">
        <f t="shared" ref="F236:F237" si="314">D236+E236</f>
        <v>0</v>
      </c>
      <c r="G236" s="225"/>
      <c r="H236" s="257"/>
      <c r="I236" s="114">
        <f t="shared" ref="I236:I237" si="315">G236+H236</f>
        <v>0</v>
      </c>
      <c r="J236" s="257"/>
      <c r="K236" s="60"/>
      <c r="L236" s="114">
        <f t="shared" ref="L236:L237" si="316">J236+K236</f>
        <v>0</v>
      </c>
      <c r="M236" s="320"/>
      <c r="N236" s="60"/>
      <c r="O236" s="114">
        <f t="shared" ref="O236:O237" si="317">M236+N236</f>
        <v>0</v>
      </c>
      <c r="P236" s="111"/>
    </row>
    <row r="237" spans="1:16" hidden="1" x14ac:dyDescent="0.25">
      <c r="A237" s="38">
        <v>6242</v>
      </c>
      <c r="B237" s="57" t="s">
        <v>217</v>
      </c>
      <c r="C237" s="58">
        <f t="shared" si="284"/>
        <v>0</v>
      </c>
      <c r="D237" s="225"/>
      <c r="E237" s="446"/>
      <c r="F237" s="404">
        <f t="shared" si="314"/>
        <v>0</v>
      </c>
      <c r="G237" s="225"/>
      <c r="H237" s="257"/>
      <c r="I237" s="114">
        <f t="shared" si="315"/>
        <v>0</v>
      </c>
      <c r="J237" s="257"/>
      <c r="K237" s="60"/>
      <c r="L237" s="114">
        <f t="shared" si="316"/>
        <v>0</v>
      </c>
      <c r="M237" s="320"/>
      <c r="N237" s="60"/>
      <c r="O237" s="114">
        <f t="shared" si="317"/>
        <v>0</v>
      </c>
      <c r="P237" s="111"/>
    </row>
    <row r="238" spans="1:16" ht="25.5" hidden="1" customHeight="1" x14ac:dyDescent="0.25">
      <c r="A238" s="112">
        <v>6250</v>
      </c>
      <c r="B238" s="57" t="s">
        <v>218</v>
      </c>
      <c r="C238" s="58">
        <f t="shared" si="284"/>
        <v>0</v>
      </c>
      <c r="D238" s="226">
        <f>SUM(D239:D243)</f>
        <v>0</v>
      </c>
      <c r="E238" s="447">
        <f t="shared" ref="E238:F238" si="318">SUM(E239:E243)</f>
        <v>0</v>
      </c>
      <c r="F238" s="404">
        <f t="shared" si="318"/>
        <v>0</v>
      </c>
      <c r="G238" s="226">
        <f>SUM(G239:G243)</f>
        <v>0</v>
      </c>
      <c r="H238" s="120">
        <f t="shared" ref="H238:I238" si="319">SUM(H239:H243)</f>
        <v>0</v>
      </c>
      <c r="I238" s="114">
        <f t="shared" si="319"/>
        <v>0</v>
      </c>
      <c r="J238" s="120">
        <f>SUM(J239:J243)</f>
        <v>0</v>
      </c>
      <c r="K238" s="113">
        <f t="shared" ref="K238:L238" si="320">SUM(K239:K243)</f>
        <v>0</v>
      </c>
      <c r="L238" s="114">
        <f t="shared" si="320"/>
        <v>0</v>
      </c>
      <c r="M238" s="58">
        <f>SUM(M239:M243)</f>
        <v>0</v>
      </c>
      <c r="N238" s="113">
        <f t="shared" ref="N238:O238" si="321">SUM(N239:N243)</f>
        <v>0</v>
      </c>
      <c r="O238" s="114">
        <f t="shared" si="321"/>
        <v>0</v>
      </c>
      <c r="P238" s="111"/>
    </row>
    <row r="239" spans="1:16" ht="14.25" hidden="1" customHeight="1" x14ac:dyDescent="0.25">
      <c r="A239" s="38">
        <v>6252</v>
      </c>
      <c r="B239" s="57" t="s">
        <v>219</v>
      </c>
      <c r="C239" s="58">
        <f t="shared" si="284"/>
        <v>0</v>
      </c>
      <c r="D239" s="225"/>
      <c r="E239" s="446"/>
      <c r="F239" s="404">
        <f t="shared" ref="F239:F245" si="322">D239+E239</f>
        <v>0</v>
      </c>
      <c r="G239" s="225"/>
      <c r="H239" s="257"/>
      <c r="I239" s="114">
        <f t="shared" ref="I239:I245" si="323">G239+H239</f>
        <v>0</v>
      </c>
      <c r="J239" s="257"/>
      <c r="K239" s="60"/>
      <c r="L239" s="114">
        <f t="shared" ref="L239:L245" si="324">J239+K239</f>
        <v>0</v>
      </c>
      <c r="M239" s="320"/>
      <c r="N239" s="60"/>
      <c r="O239" s="114">
        <f t="shared" ref="O239:O245" si="325">M239+N239</f>
        <v>0</v>
      </c>
      <c r="P239" s="111"/>
    </row>
    <row r="240" spans="1:16" ht="14.25" hidden="1" customHeight="1" x14ac:dyDescent="0.25">
      <c r="A240" s="38">
        <v>6253</v>
      </c>
      <c r="B240" s="57" t="s">
        <v>220</v>
      </c>
      <c r="C240" s="58">
        <f t="shared" si="284"/>
        <v>0</v>
      </c>
      <c r="D240" s="225"/>
      <c r="E240" s="446"/>
      <c r="F240" s="404">
        <f t="shared" si="322"/>
        <v>0</v>
      </c>
      <c r="G240" s="225"/>
      <c r="H240" s="257"/>
      <c r="I240" s="114">
        <f t="shared" si="323"/>
        <v>0</v>
      </c>
      <c r="J240" s="257"/>
      <c r="K240" s="60"/>
      <c r="L240" s="114">
        <f t="shared" si="324"/>
        <v>0</v>
      </c>
      <c r="M240" s="320"/>
      <c r="N240" s="60"/>
      <c r="O240" s="114">
        <f t="shared" si="325"/>
        <v>0</v>
      </c>
      <c r="P240" s="111"/>
    </row>
    <row r="241" spans="1:16" ht="24" hidden="1" x14ac:dyDescent="0.25">
      <c r="A241" s="38">
        <v>6254</v>
      </c>
      <c r="B241" s="57" t="s">
        <v>221</v>
      </c>
      <c r="C241" s="58">
        <f t="shared" si="284"/>
        <v>0</v>
      </c>
      <c r="D241" s="225"/>
      <c r="E241" s="446"/>
      <c r="F241" s="404">
        <f t="shared" si="322"/>
        <v>0</v>
      </c>
      <c r="G241" s="225"/>
      <c r="H241" s="257"/>
      <c r="I241" s="114">
        <f t="shared" si="323"/>
        <v>0</v>
      </c>
      <c r="J241" s="257"/>
      <c r="K241" s="60"/>
      <c r="L241" s="114">
        <f t="shared" si="324"/>
        <v>0</v>
      </c>
      <c r="M241" s="320"/>
      <c r="N241" s="60"/>
      <c r="O241" s="114">
        <f t="shared" si="325"/>
        <v>0</v>
      </c>
      <c r="P241" s="111"/>
    </row>
    <row r="242" spans="1:16" ht="24" hidden="1" x14ac:dyDescent="0.25">
      <c r="A242" s="38">
        <v>6255</v>
      </c>
      <c r="B242" s="57" t="s">
        <v>222</v>
      </c>
      <c r="C242" s="58">
        <f t="shared" si="284"/>
        <v>0</v>
      </c>
      <c r="D242" s="225"/>
      <c r="E242" s="446"/>
      <c r="F242" s="404">
        <f t="shared" si="322"/>
        <v>0</v>
      </c>
      <c r="G242" s="225"/>
      <c r="H242" s="257"/>
      <c r="I242" s="114">
        <f t="shared" si="323"/>
        <v>0</v>
      </c>
      <c r="J242" s="257"/>
      <c r="K242" s="60"/>
      <c r="L242" s="114">
        <f t="shared" si="324"/>
        <v>0</v>
      </c>
      <c r="M242" s="320"/>
      <c r="N242" s="60"/>
      <c r="O242" s="114">
        <f t="shared" si="325"/>
        <v>0</v>
      </c>
      <c r="P242" s="111"/>
    </row>
    <row r="243" spans="1:16" hidden="1" x14ac:dyDescent="0.25">
      <c r="A243" s="38">
        <v>6259</v>
      </c>
      <c r="B243" s="57" t="s">
        <v>223</v>
      </c>
      <c r="C243" s="58">
        <f t="shared" si="284"/>
        <v>0</v>
      </c>
      <c r="D243" s="225"/>
      <c r="E243" s="446"/>
      <c r="F243" s="404">
        <f t="shared" si="322"/>
        <v>0</v>
      </c>
      <c r="G243" s="225"/>
      <c r="H243" s="257"/>
      <c r="I243" s="114">
        <f t="shared" si="323"/>
        <v>0</v>
      </c>
      <c r="J243" s="257"/>
      <c r="K243" s="60"/>
      <c r="L243" s="114">
        <f t="shared" si="324"/>
        <v>0</v>
      </c>
      <c r="M243" s="320"/>
      <c r="N243" s="60"/>
      <c r="O243" s="114">
        <f t="shared" si="325"/>
        <v>0</v>
      </c>
      <c r="P243" s="111"/>
    </row>
    <row r="244" spans="1:16" ht="24" hidden="1" x14ac:dyDescent="0.25">
      <c r="A244" s="112">
        <v>6260</v>
      </c>
      <c r="B244" s="57" t="s">
        <v>224</v>
      </c>
      <c r="C244" s="58">
        <f t="shared" si="284"/>
        <v>0</v>
      </c>
      <c r="D244" s="225"/>
      <c r="E244" s="446"/>
      <c r="F244" s="404">
        <f t="shared" si="322"/>
        <v>0</v>
      </c>
      <c r="G244" s="225"/>
      <c r="H244" s="257"/>
      <c r="I244" s="114">
        <f t="shared" si="323"/>
        <v>0</v>
      </c>
      <c r="J244" s="257"/>
      <c r="K244" s="60"/>
      <c r="L244" s="114">
        <f t="shared" si="324"/>
        <v>0</v>
      </c>
      <c r="M244" s="320"/>
      <c r="N244" s="60"/>
      <c r="O244" s="114">
        <f t="shared" si="325"/>
        <v>0</v>
      </c>
      <c r="P244" s="111"/>
    </row>
    <row r="245" spans="1:16" hidden="1" x14ac:dyDescent="0.25">
      <c r="A245" s="112">
        <v>6270</v>
      </c>
      <c r="B245" s="57" t="s">
        <v>225</v>
      </c>
      <c r="C245" s="58">
        <f t="shared" si="284"/>
        <v>0</v>
      </c>
      <c r="D245" s="225"/>
      <c r="E245" s="446"/>
      <c r="F245" s="404">
        <f t="shared" si="322"/>
        <v>0</v>
      </c>
      <c r="G245" s="225"/>
      <c r="H245" s="257"/>
      <c r="I245" s="114">
        <f t="shared" si="323"/>
        <v>0</v>
      </c>
      <c r="J245" s="257"/>
      <c r="K245" s="60"/>
      <c r="L245" s="114">
        <f t="shared" si="324"/>
        <v>0</v>
      </c>
      <c r="M245" s="320"/>
      <c r="N245" s="60"/>
      <c r="O245" s="114">
        <f t="shared" si="325"/>
        <v>0</v>
      </c>
      <c r="P245" s="111"/>
    </row>
    <row r="246" spans="1:16" ht="24" hidden="1" x14ac:dyDescent="0.25">
      <c r="A246" s="379">
        <v>6290</v>
      </c>
      <c r="B246" s="52" t="s">
        <v>226</v>
      </c>
      <c r="C246" s="126">
        <f t="shared" si="284"/>
        <v>0</v>
      </c>
      <c r="D246" s="228">
        <f>SUM(D247:D250)</f>
        <v>0</v>
      </c>
      <c r="E246" s="449">
        <f t="shared" ref="E246:O246" si="326">SUM(E247:E250)</f>
        <v>0</v>
      </c>
      <c r="F246" s="445">
        <f t="shared" si="326"/>
        <v>0</v>
      </c>
      <c r="G246" s="228">
        <f t="shared" si="326"/>
        <v>0</v>
      </c>
      <c r="H246" s="259">
        <f t="shared" si="326"/>
        <v>0</v>
      </c>
      <c r="I246" s="119">
        <f t="shared" si="326"/>
        <v>0</v>
      </c>
      <c r="J246" s="259">
        <f t="shared" si="326"/>
        <v>0</v>
      </c>
      <c r="K246" s="118">
        <f t="shared" si="326"/>
        <v>0</v>
      </c>
      <c r="L246" s="119">
        <f t="shared" si="326"/>
        <v>0</v>
      </c>
      <c r="M246" s="126">
        <f t="shared" si="326"/>
        <v>0</v>
      </c>
      <c r="N246" s="300">
        <f t="shared" si="326"/>
        <v>0</v>
      </c>
      <c r="O246" s="305">
        <f t="shared" si="326"/>
        <v>0</v>
      </c>
      <c r="P246" s="385"/>
    </row>
    <row r="247" spans="1:16" hidden="1" x14ac:dyDescent="0.25">
      <c r="A247" s="38">
        <v>6291</v>
      </c>
      <c r="B247" s="57" t="s">
        <v>227</v>
      </c>
      <c r="C247" s="58">
        <f t="shared" si="284"/>
        <v>0</v>
      </c>
      <c r="D247" s="225"/>
      <c r="E247" s="446"/>
      <c r="F247" s="404">
        <f t="shared" ref="F247:F250" si="327">D247+E247</f>
        <v>0</v>
      </c>
      <c r="G247" s="225"/>
      <c r="H247" s="257"/>
      <c r="I247" s="114">
        <f t="shared" ref="I247:I250" si="328">G247+H247</f>
        <v>0</v>
      </c>
      <c r="J247" s="257"/>
      <c r="K247" s="60"/>
      <c r="L247" s="114">
        <f t="shared" ref="L247:L250" si="329">J247+K247</f>
        <v>0</v>
      </c>
      <c r="M247" s="320"/>
      <c r="N247" s="60"/>
      <c r="O247" s="114">
        <f t="shared" ref="O247:O250" si="330">M247+N247</f>
        <v>0</v>
      </c>
      <c r="P247" s="111"/>
    </row>
    <row r="248" spans="1:16" hidden="1" x14ac:dyDescent="0.25">
      <c r="A248" s="38">
        <v>6292</v>
      </c>
      <c r="B248" s="57" t="s">
        <v>228</v>
      </c>
      <c r="C248" s="58">
        <f t="shared" si="284"/>
        <v>0</v>
      </c>
      <c r="D248" s="225"/>
      <c r="E248" s="446"/>
      <c r="F248" s="404">
        <f t="shared" si="327"/>
        <v>0</v>
      </c>
      <c r="G248" s="225"/>
      <c r="H248" s="257"/>
      <c r="I248" s="114">
        <f t="shared" si="328"/>
        <v>0</v>
      </c>
      <c r="J248" s="257"/>
      <c r="K248" s="60"/>
      <c r="L248" s="114">
        <f t="shared" si="329"/>
        <v>0</v>
      </c>
      <c r="M248" s="320"/>
      <c r="N248" s="60"/>
      <c r="O248" s="114">
        <f t="shared" si="330"/>
        <v>0</v>
      </c>
      <c r="P248" s="111"/>
    </row>
    <row r="249" spans="1:16" ht="72" hidden="1" x14ac:dyDescent="0.25">
      <c r="A249" s="38">
        <v>6296</v>
      </c>
      <c r="B249" s="57" t="s">
        <v>229</v>
      </c>
      <c r="C249" s="58">
        <f t="shared" si="284"/>
        <v>0</v>
      </c>
      <c r="D249" s="225"/>
      <c r="E249" s="446"/>
      <c r="F249" s="404">
        <f t="shared" si="327"/>
        <v>0</v>
      </c>
      <c r="G249" s="225"/>
      <c r="H249" s="257"/>
      <c r="I249" s="114">
        <f t="shared" si="328"/>
        <v>0</v>
      </c>
      <c r="J249" s="257"/>
      <c r="K249" s="60"/>
      <c r="L249" s="114">
        <f t="shared" si="329"/>
        <v>0</v>
      </c>
      <c r="M249" s="320"/>
      <c r="N249" s="60"/>
      <c r="O249" s="114">
        <f t="shared" si="330"/>
        <v>0</v>
      </c>
      <c r="P249" s="111"/>
    </row>
    <row r="250" spans="1:16" ht="39.75" hidden="1" customHeight="1" x14ac:dyDescent="0.25">
      <c r="A250" s="38">
        <v>6299</v>
      </c>
      <c r="B250" s="57" t="s">
        <v>230</v>
      </c>
      <c r="C250" s="58">
        <f t="shared" si="284"/>
        <v>0</v>
      </c>
      <c r="D250" s="225"/>
      <c r="E250" s="446"/>
      <c r="F250" s="404">
        <f t="shared" si="327"/>
        <v>0</v>
      </c>
      <c r="G250" s="225"/>
      <c r="H250" s="257"/>
      <c r="I250" s="114">
        <f t="shared" si="328"/>
        <v>0</v>
      </c>
      <c r="J250" s="257"/>
      <c r="K250" s="60"/>
      <c r="L250" s="114">
        <f t="shared" si="329"/>
        <v>0</v>
      </c>
      <c r="M250" s="320"/>
      <c r="N250" s="60"/>
      <c r="O250" s="114">
        <f t="shared" si="330"/>
        <v>0</v>
      </c>
      <c r="P250" s="111"/>
    </row>
    <row r="251" spans="1:16" hidden="1" x14ac:dyDescent="0.25">
      <c r="A251" s="45">
        <v>6300</v>
      </c>
      <c r="B251" s="105" t="s">
        <v>231</v>
      </c>
      <c r="C251" s="46">
        <f t="shared" si="284"/>
        <v>0</v>
      </c>
      <c r="D251" s="223">
        <f>SUM(D252,D257,D258)</f>
        <v>0</v>
      </c>
      <c r="E251" s="441">
        <f t="shared" ref="E251:O251" si="331">SUM(E252,E257,E258)</f>
        <v>0</v>
      </c>
      <c r="F251" s="408">
        <f t="shared" si="331"/>
        <v>0</v>
      </c>
      <c r="G251" s="223">
        <f t="shared" si="331"/>
        <v>0</v>
      </c>
      <c r="H251" s="106">
        <f t="shared" si="331"/>
        <v>0</v>
      </c>
      <c r="I251" s="117">
        <f t="shared" si="331"/>
        <v>0</v>
      </c>
      <c r="J251" s="106">
        <f t="shared" si="331"/>
        <v>0</v>
      </c>
      <c r="K251" s="50">
        <f t="shared" si="331"/>
        <v>0</v>
      </c>
      <c r="L251" s="117">
        <f t="shared" si="331"/>
        <v>0</v>
      </c>
      <c r="M251" s="163">
        <f t="shared" si="331"/>
        <v>0</v>
      </c>
      <c r="N251" s="164">
        <f t="shared" si="331"/>
        <v>0</v>
      </c>
      <c r="O251" s="165">
        <f t="shared" si="331"/>
        <v>0</v>
      </c>
      <c r="P251" s="383"/>
    </row>
    <row r="252" spans="1:16" ht="24" hidden="1" x14ac:dyDescent="0.25">
      <c r="A252" s="379">
        <v>6320</v>
      </c>
      <c r="B252" s="52" t="s">
        <v>303</v>
      </c>
      <c r="C252" s="126">
        <f t="shared" si="284"/>
        <v>0</v>
      </c>
      <c r="D252" s="228">
        <f>SUM(D253:D256)</f>
        <v>0</v>
      </c>
      <c r="E252" s="449">
        <f t="shared" ref="E252:O252" si="332">SUM(E253:E256)</f>
        <v>0</v>
      </c>
      <c r="F252" s="445">
        <f t="shared" si="332"/>
        <v>0</v>
      </c>
      <c r="G252" s="228">
        <f t="shared" si="332"/>
        <v>0</v>
      </c>
      <c r="H252" s="259">
        <f t="shared" si="332"/>
        <v>0</v>
      </c>
      <c r="I252" s="119">
        <f t="shared" si="332"/>
        <v>0</v>
      </c>
      <c r="J252" s="259">
        <f t="shared" si="332"/>
        <v>0</v>
      </c>
      <c r="K252" s="118">
        <f t="shared" si="332"/>
        <v>0</v>
      </c>
      <c r="L252" s="119">
        <f t="shared" si="332"/>
        <v>0</v>
      </c>
      <c r="M252" s="53">
        <f t="shared" si="332"/>
        <v>0</v>
      </c>
      <c r="N252" s="118">
        <f t="shared" si="332"/>
        <v>0</v>
      </c>
      <c r="O252" s="119">
        <f t="shared" si="332"/>
        <v>0</v>
      </c>
      <c r="P252" s="110"/>
    </row>
    <row r="253" spans="1:16" hidden="1" x14ac:dyDescent="0.25">
      <c r="A253" s="38">
        <v>6322</v>
      </c>
      <c r="B253" s="57" t="s">
        <v>232</v>
      </c>
      <c r="C253" s="58">
        <f t="shared" si="284"/>
        <v>0</v>
      </c>
      <c r="D253" s="225"/>
      <c r="E253" s="446"/>
      <c r="F253" s="404">
        <f t="shared" ref="F253:F258" si="333">D253+E253</f>
        <v>0</v>
      </c>
      <c r="G253" s="225"/>
      <c r="H253" s="257"/>
      <c r="I253" s="114">
        <f t="shared" ref="I253:I258" si="334">G253+H253</f>
        <v>0</v>
      </c>
      <c r="J253" s="257"/>
      <c r="K253" s="60"/>
      <c r="L253" s="114">
        <f t="shared" ref="L253:L258" si="335">J253+K253</f>
        <v>0</v>
      </c>
      <c r="M253" s="320"/>
      <c r="N253" s="60"/>
      <c r="O253" s="114">
        <f t="shared" ref="O253:O258" si="336">M253+N253</f>
        <v>0</v>
      </c>
      <c r="P253" s="111"/>
    </row>
    <row r="254" spans="1:16" ht="24" hidden="1" x14ac:dyDescent="0.25">
      <c r="A254" s="38">
        <v>6323</v>
      </c>
      <c r="B254" s="57" t="s">
        <v>233</v>
      </c>
      <c r="C254" s="58">
        <f t="shared" si="284"/>
        <v>0</v>
      </c>
      <c r="D254" s="225"/>
      <c r="E254" s="446"/>
      <c r="F254" s="404">
        <f t="shared" si="333"/>
        <v>0</v>
      </c>
      <c r="G254" s="225"/>
      <c r="H254" s="257"/>
      <c r="I254" s="114">
        <f t="shared" si="334"/>
        <v>0</v>
      </c>
      <c r="J254" s="257"/>
      <c r="K254" s="60"/>
      <c r="L254" s="114">
        <f t="shared" si="335"/>
        <v>0</v>
      </c>
      <c r="M254" s="320"/>
      <c r="N254" s="60"/>
      <c r="O254" s="114">
        <f t="shared" si="336"/>
        <v>0</v>
      </c>
      <c r="P254" s="111"/>
    </row>
    <row r="255" spans="1:16" ht="24" hidden="1" x14ac:dyDescent="0.25">
      <c r="A255" s="38">
        <v>6324</v>
      </c>
      <c r="B255" s="57" t="s">
        <v>287</v>
      </c>
      <c r="C255" s="58">
        <f t="shared" si="284"/>
        <v>0</v>
      </c>
      <c r="D255" s="225"/>
      <c r="E255" s="446"/>
      <c r="F255" s="404">
        <f t="shared" si="333"/>
        <v>0</v>
      </c>
      <c r="G255" s="225"/>
      <c r="H255" s="257"/>
      <c r="I255" s="114">
        <f t="shared" si="334"/>
        <v>0</v>
      </c>
      <c r="J255" s="257"/>
      <c r="K255" s="60"/>
      <c r="L255" s="114">
        <f t="shared" si="335"/>
        <v>0</v>
      </c>
      <c r="M255" s="320"/>
      <c r="N255" s="60"/>
      <c r="O255" s="114">
        <f t="shared" si="336"/>
        <v>0</v>
      </c>
      <c r="P255" s="111"/>
    </row>
    <row r="256" spans="1:16" hidden="1" x14ac:dyDescent="0.25">
      <c r="A256" s="33">
        <v>6329</v>
      </c>
      <c r="B256" s="52" t="s">
        <v>288</v>
      </c>
      <c r="C256" s="53">
        <f t="shared" si="284"/>
        <v>0</v>
      </c>
      <c r="D256" s="224"/>
      <c r="E256" s="444"/>
      <c r="F256" s="445">
        <f t="shared" si="333"/>
        <v>0</v>
      </c>
      <c r="G256" s="224"/>
      <c r="H256" s="256"/>
      <c r="I256" s="119">
        <f t="shared" si="334"/>
        <v>0</v>
      </c>
      <c r="J256" s="256"/>
      <c r="K256" s="55"/>
      <c r="L256" s="119">
        <f t="shared" si="335"/>
        <v>0</v>
      </c>
      <c r="M256" s="319"/>
      <c r="N256" s="55"/>
      <c r="O256" s="119">
        <f t="shared" si="336"/>
        <v>0</v>
      </c>
      <c r="P256" s="110"/>
    </row>
    <row r="257" spans="1:16" ht="24" hidden="1" x14ac:dyDescent="0.25">
      <c r="A257" s="142">
        <v>6330</v>
      </c>
      <c r="B257" s="143" t="s">
        <v>234</v>
      </c>
      <c r="C257" s="126">
        <f t="shared" si="284"/>
        <v>0</v>
      </c>
      <c r="D257" s="230"/>
      <c r="E257" s="451"/>
      <c r="F257" s="452">
        <f t="shared" si="333"/>
        <v>0</v>
      </c>
      <c r="G257" s="230"/>
      <c r="H257" s="261"/>
      <c r="I257" s="305">
        <f t="shared" si="334"/>
        <v>0</v>
      </c>
      <c r="J257" s="261"/>
      <c r="K257" s="128"/>
      <c r="L257" s="305">
        <f t="shared" si="335"/>
        <v>0</v>
      </c>
      <c r="M257" s="323"/>
      <c r="N257" s="128"/>
      <c r="O257" s="305">
        <f t="shared" si="336"/>
        <v>0</v>
      </c>
      <c r="P257" s="385"/>
    </row>
    <row r="258" spans="1:16" hidden="1" x14ac:dyDescent="0.25">
      <c r="A258" s="112">
        <v>6360</v>
      </c>
      <c r="B258" s="57" t="s">
        <v>235</v>
      </c>
      <c r="C258" s="58">
        <f t="shared" si="284"/>
        <v>0</v>
      </c>
      <c r="D258" s="225"/>
      <c r="E258" s="446"/>
      <c r="F258" s="404">
        <f t="shared" si="333"/>
        <v>0</v>
      </c>
      <c r="G258" s="225"/>
      <c r="H258" s="257"/>
      <c r="I258" s="114">
        <f t="shared" si="334"/>
        <v>0</v>
      </c>
      <c r="J258" s="257"/>
      <c r="K258" s="60"/>
      <c r="L258" s="114">
        <f t="shared" si="335"/>
        <v>0</v>
      </c>
      <c r="M258" s="320"/>
      <c r="N258" s="60"/>
      <c r="O258" s="114">
        <f t="shared" si="336"/>
        <v>0</v>
      </c>
      <c r="P258" s="111"/>
    </row>
    <row r="259" spans="1:16" ht="36" hidden="1" x14ac:dyDescent="0.25">
      <c r="A259" s="45">
        <v>6400</v>
      </c>
      <c r="B259" s="105" t="s">
        <v>236</v>
      </c>
      <c r="C259" s="46">
        <f t="shared" si="284"/>
        <v>0</v>
      </c>
      <c r="D259" s="223">
        <f>SUM(D260,D264)</f>
        <v>0</v>
      </c>
      <c r="E259" s="441">
        <f t="shared" ref="E259:O259" si="337">SUM(E260,E264)</f>
        <v>0</v>
      </c>
      <c r="F259" s="408">
        <f t="shared" si="337"/>
        <v>0</v>
      </c>
      <c r="G259" s="223">
        <f t="shared" si="337"/>
        <v>0</v>
      </c>
      <c r="H259" s="106">
        <f t="shared" si="337"/>
        <v>0</v>
      </c>
      <c r="I259" s="117">
        <f t="shared" si="337"/>
        <v>0</v>
      </c>
      <c r="J259" s="106">
        <f t="shared" si="337"/>
        <v>0</v>
      </c>
      <c r="K259" s="50">
        <f t="shared" si="337"/>
        <v>0</v>
      </c>
      <c r="L259" s="117">
        <f t="shared" si="337"/>
        <v>0</v>
      </c>
      <c r="M259" s="163">
        <f t="shared" si="337"/>
        <v>0</v>
      </c>
      <c r="N259" s="164">
        <f t="shared" si="337"/>
        <v>0</v>
      </c>
      <c r="O259" s="165">
        <f t="shared" si="337"/>
        <v>0</v>
      </c>
      <c r="P259" s="383"/>
    </row>
    <row r="260" spans="1:16" ht="24" hidden="1" x14ac:dyDescent="0.25">
      <c r="A260" s="379">
        <v>6410</v>
      </c>
      <c r="B260" s="52" t="s">
        <v>237</v>
      </c>
      <c r="C260" s="53">
        <f t="shared" si="284"/>
        <v>0</v>
      </c>
      <c r="D260" s="228">
        <f>SUM(D261:D263)</f>
        <v>0</v>
      </c>
      <c r="E260" s="449">
        <f t="shared" ref="E260:O260" si="338">SUM(E261:E263)</f>
        <v>0</v>
      </c>
      <c r="F260" s="445">
        <f t="shared" si="338"/>
        <v>0</v>
      </c>
      <c r="G260" s="228">
        <f t="shared" si="338"/>
        <v>0</v>
      </c>
      <c r="H260" s="259">
        <f t="shared" si="338"/>
        <v>0</v>
      </c>
      <c r="I260" s="119">
        <f t="shared" si="338"/>
        <v>0</v>
      </c>
      <c r="J260" s="259">
        <f t="shared" si="338"/>
        <v>0</v>
      </c>
      <c r="K260" s="118">
        <f t="shared" si="338"/>
        <v>0</v>
      </c>
      <c r="L260" s="119">
        <f t="shared" si="338"/>
        <v>0</v>
      </c>
      <c r="M260" s="64">
        <f t="shared" si="338"/>
        <v>0</v>
      </c>
      <c r="N260" s="299">
        <f t="shared" si="338"/>
        <v>0</v>
      </c>
      <c r="O260" s="304">
        <f t="shared" si="338"/>
        <v>0</v>
      </c>
      <c r="P260" s="384"/>
    </row>
    <row r="261" spans="1:16" hidden="1" x14ac:dyDescent="0.25">
      <c r="A261" s="38">
        <v>6411</v>
      </c>
      <c r="B261" s="145" t="s">
        <v>238</v>
      </c>
      <c r="C261" s="58">
        <f t="shared" si="284"/>
        <v>0</v>
      </c>
      <c r="D261" s="225"/>
      <c r="E261" s="446"/>
      <c r="F261" s="404">
        <f t="shared" ref="F261:F263" si="339">D261+E261</f>
        <v>0</v>
      </c>
      <c r="G261" s="225"/>
      <c r="H261" s="257"/>
      <c r="I261" s="114">
        <f t="shared" ref="I261:I263" si="340">G261+H261</f>
        <v>0</v>
      </c>
      <c r="J261" s="257"/>
      <c r="K261" s="60"/>
      <c r="L261" s="114">
        <f t="shared" ref="L261:L263" si="341">J261+K261</f>
        <v>0</v>
      </c>
      <c r="M261" s="320"/>
      <c r="N261" s="60"/>
      <c r="O261" s="114">
        <f t="shared" ref="O261:O263" si="342">M261+N261</f>
        <v>0</v>
      </c>
      <c r="P261" s="111"/>
    </row>
    <row r="262" spans="1:16" ht="36" hidden="1" x14ac:dyDescent="0.25">
      <c r="A262" s="38">
        <v>6412</v>
      </c>
      <c r="B262" s="57" t="s">
        <v>239</v>
      </c>
      <c r="C262" s="58">
        <f t="shared" si="284"/>
        <v>0</v>
      </c>
      <c r="D262" s="225"/>
      <c r="E262" s="446"/>
      <c r="F262" s="404">
        <f t="shared" si="339"/>
        <v>0</v>
      </c>
      <c r="G262" s="225"/>
      <c r="H262" s="257"/>
      <c r="I262" s="114">
        <f t="shared" si="340"/>
        <v>0</v>
      </c>
      <c r="J262" s="257"/>
      <c r="K262" s="60"/>
      <c r="L262" s="114">
        <f t="shared" si="341"/>
        <v>0</v>
      </c>
      <c r="M262" s="320"/>
      <c r="N262" s="60"/>
      <c r="O262" s="114">
        <f t="shared" si="342"/>
        <v>0</v>
      </c>
      <c r="P262" s="111"/>
    </row>
    <row r="263" spans="1:16" ht="36" hidden="1" x14ac:dyDescent="0.25">
      <c r="A263" s="38">
        <v>6419</v>
      </c>
      <c r="B263" s="57" t="s">
        <v>240</v>
      </c>
      <c r="C263" s="58">
        <f t="shared" si="284"/>
        <v>0</v>
      </c>
      <c r="D263" s="225"/>
      <c r="E263" s="446"/>
      <c r="F263" s="404">
        <f t="shared" si="339"/>
        <v>0</v>
      </c>
      <c r="G263" s="225"/>
      <c r="H263" s="257"/>
      <c r="I263" s="114">
        <f t="shared" si="340"/>
        <v>0</v>
      </c>
      <c r="J263" s="257"/>
      <c r="K263" s="60"/>
      <c r="L263" s="114">
        <f t="shared" si="341"/>
        <v>0</v>
      </c>
      <c r="M263" s="320"/>
      <c r="N263" s="60"/>
      <c r="O263" s="114">
        <f t="shared" si="342"/>
        <v>0</v>
      </c>
      <c r="P263" s="111"/>
    </row>
    <row r="264" spans="1:16" ht="36" hidden="1" x14ac:dyDescent="0.25">
      <c r="A264" s="112">
        <v>6420</v>
      </c>
      <c r="B264" s="57" t="s">
        <v>241</v>
      </c>
      <c r="C264" s="58">
        <f t="shared" si="284"/>
        <v>0</v>
      </c>
      <c r="D264" s="226">
        <f>SUM(D265:D268)</f>
        <v>0</v>
      </c>
      <c r="E264" s="447">
        <f t="shared" ref="E264:F264" si="343">SUM(E265:E268)</f>
        <v>0</v>
      </c>
      <c r="F264" s="404">
        <f t="shared" si="343"/>
        <v>0</v>
      </c>
      <c r="G264" s="226">
        <f>SUM(G265:G268)</f>
        <v>0</v>
      </c>
      <c r="H264" s="120">
        <f t="shared" ref="H264:I264" si="344">SUM(H265:H268)</f>
        <v>0</v>
      </c>
      <c r="I264" s="114">
        <f t="shared" si="344"/>
        <v>0</v>
      </c>
      <c r="J264" s="120">
        <f>SUM(J265:J268)</f>
        <v>0</v>
      </c>
      <c r="K264" s="113">
        <f t="shared" ref="K264:L264" si="345">SUM(K265:K268)</f>
        <v>0</v>
      </c>
      <c r="L264" s="114">
        <f t="shared" si="345"/>
        <v>0</v>
      </c>
      <c r="M264" s="58">
        <f>SUM(M265:M268)</f>
        <v>0</v>
      </c>
      <c r="N264" s="113">
        <f t="shared" ref="N264:O264" si="346">SUM(N265:N268)</f>
        <v>0</v>
      </c>
      <c r="O264" s="114">
        <f t="shared" si="346"/>
        <v>0</v>
      </c>
      <c r="P264" s="111"/>
    </row>
    <row r="265" spans="1:16" hidden="1" x14ac:dyDescent="0.25">
      <c r="A265" s="38">
        <v>6421</v>
      </c>
      <c r="B265" s="57" t="s">
        <v>242</v>
      </c>
      <c r="C265" s="58">
        <f t="shared" si="284"/>
        <v>0</v>
      </c>
      <c r="D265" s="225"/>
      <c r="E265" s="446"/>
      <c r="F265" s="404">
        <f t="shared" ref="F265:F268" si="347">D265+E265</f>
        <v>0</v>
      </c>
      <c r="G265" s="225"/>
      <c r="H265" s="257"/>
      <c r="I265" s="114">
        <f t="shared" ref="I265:I268" si="348">G265+H265</f>
        <v>0</v>
      </c>
      <c r="J265" s="257"/>
      <c r="K265" s="60"/>
      <c r="L265" s="114">
        <f t="shared" ref="L265:L268" si="349">J265+K265</f>
        <v>0</v>
      </c>
      <c r="M265" s="320"/>
      <c r="N265" s="60"/>
      <c r="O265" s="114">
        <f t="shared" ref="O265:O268" si="350">M265+N265</f>
        <v>0</v>
      </c>
      <c r="P265" s="111"/>
    </row>
    <row r="266" spans="1:16" hidden="1" x14ac:dyDescent="0.25">
      <c r="A266" s="38">
        <v>6422</v>
      </c>
      <c r="B266" s="57" t="s">
        <v>243</v>
      </c>
      <c r="C266" s="58">
        <f t="shared" si="284"/>
        <v>0</v>
      </c>
      <c r="D266" s="225"/>
      <c r="E266" s="446"/>
      <c r="F266" s="404">
        <f t="shared" si="347"/>
        <v>0</v>
      </c>
      <c r="G266" s="225"/>
      <c r="H266" s="257"/>
      <c r="I266" s="114">
        <f t="shared" si="348"/>
        <v>0</v>
      </c>
      <c r="J266" s="257"/>
      <c r="K266" s="60"/>
      <c r="L266" s="114">
        <f t="shared" si="349"/>
        <v>0</v>
      </c>
      <c r="M266" s="320"/>
      <c r="N266" s="60"/>
      <c r="O266" s="114">
        <f t="shared" si="350"/>
        <v>0</v>
      </c>
      <c r="P266" s="111"/>
    </row>
    <row r="267" spans="1:16" ht="13.5" hidden="1" customHeight="1" x14ac:dyDescent="0.25">
      <c r="A267" s="38">
        <v>6423</v>
      </c>
      <c r="B267" s="57" t="s">
        <v>244</v>
      </c>
      <c r="C267" s="58">
        <f t="shared" si="284"/>
        <v>0</v>
      </c>
      <c r="D267" s="225"/>
      <c r="E267" s="446"/>
      <c r="F267" s="404">
        <f t="shared" si="347"/>
        <v>0</v>
      </c>
      <c r="G267" s="225"/>
      <c r="H267" s="257"/>
      <c r="I267" s="114">
        <f t="shared" si="348"/>
        <v>0</v>
      </c>
      <c r="J267" s="257"/>
      <c r="K267" s="60"/>
      <c r="L267" s="114">
        <f t="shared" si="349"/>
        <v>0</v>
      </c>
      <c r="M267" s="320"/>
      <c r="N267" s="60"/>
      <c r="O267" s="114">
        <f t="shared" si="350"/>
        <v>0</v>
      </c>
      <c r="P267" s="111"/>
    </row>
    <row r="268" spans="1:16" ht="36" hidden="1" x14ac:dyDescent="0.25">
      <c r="A268" s="38">
        <v>6424</v>
      </c>
      <c r="B268" s="57" t="s">
        <v>245</v>
      </c>
      <c r="C268" s="58">
        <f t="shared" si="284"/>
        <v>0</v>
      </c>
      <c r="D268" s="225"/>
      <c r="E268" s="446"/>
      <c r="F268" s="404">
        <f t="shared" si="347"/>
        <v>0</v>
      </c>
      <c r="G268" s="225"/>
      <c r="H268" s="257"/>
      <c r="I268" s="114">
        <f t="shared" si="348"/>
        <v>0</v>
      </c>
      <c r="J268" s="257"/>
      <c r="K268" s="60"/>
      <c r="L268" s="114">
        <f t="shared" si="349"/>
        <v>0</v>
      </c>
      <c r="M268" s="320"/>
      <c r="N268" s="60"/>
      <c r="O268" s="114">
        <f t="shared" si="350"/>
        <v>0</v>
      </c>
      <c r="P268" s="111"/>
    </row>
    <row r="269" spans="1:16" ht="36" hidden="1" x14ac:dyDescent="0.25">
      <c r="A269" s="148">
        <v>7000</v>
      </c>
      <c r="B269" s="148" t="s">
        <v>246</v>
      </c>
      <c r="C269" s="151">
        <f t="shared" si="284"/>
        <v>0</v>
      </c>
      <c r="D269" s="232">
        <f>SUM(D270,D281)</f>
        <v>0</v>
      </c>
      <c r="E269" s="455">
        <f t="shared" ref="E269:F269" si="351">SUM(E270,E281)</f>
        <v>0</v>
      </c>
      <c r="F269" s="456">
        <f t="shared" si="351"/>
        <v>0</v>
      </c>
      <c r="G269" s="232">
        <f>SUM(G270,G281)</f>
        <v>0</v>
      </c>
      <c r="H269" s="263">
        <f t="shared" ref="H269:I269" si="352">SUM(H270,H281)</f>
        <v>0</v>
      </c>
      <c r="I269" s="290">
        <f t="shared" si="352"/>
        <v>0</v>
      </c>
      <c r="J269" s="263">
        <f>SUM(J270,J281)</f>
        <v>0</v>
      </c>
      <c r="K269" s="150">
        <f t="shared" ref="K269:L269" si="353">SUM(K270,K281)</f>
        <v>0</v>
      </c>
      <c r="L269" s="290">
        <f t="shared" si="353"/>
        <v>0</v>
      </c>
      <c r="M269" s="325">
        <f>SUM(M270,M281)</f>
        <v>0</v>
      </c>
      <c r="N269" s="302">
        <f t="shared" ref="N269:O269" si="354">SUM(N270,N281)</f>
        <v>0</v>
      </c>
      <c r="O269" s="307">
        <f t="shared" si="354"/>
        <v>0</v>
      </c>
      <c r="P269" s="387"/>
    </row>
    <row r="270" spans="1:16" ht="24" hidden="1" x14ac:dyDescent="0.25">
      <c r="A270" s="45">
        <v>7200</v>
      </c>
      <c r="B270" s="105" t="s">
        <v>247</v>
      </c>
      <c r="C270" s="46">
        <f t="shared" si="284"/>
        <v>0</v>
      </c>
      <c r="D270" s="223">
        <f>SUM(D271,D272,D275,D276,D280)</f>
        <v>0</v>
      </c>
      <c r="E270" s="441">
        <f t="shared" ref="E270:F270" si="355">SUM(E271,E272,E275,E276,E280)</f>
        <v>0</v>
      </c>
      <c r="F270" s="408">
        <f t="shared" si="355"/>
        <v>0</v>
      </c>
      <c r="G270" s="223">
        <f>SUM(G271,G272,G275,G276,G280)</f>
        <v>0</v>
      </c>
      <c r="H270" s="106">
        <f t="shared" ref="H270:I270" si="356">SUM(H271,H272,H275,H276,H280)</f>
        <v>0</v>
      </c>
      <c r="I270" s="117">
        <f t="shared" si="356"/>
        <v>0</v>
      </c>
      <c r="J270" s="106">
        <f>SUM(J271,J272,J275,J276,J280)</f>
        <v>0</v>
      </c>
      <c r="K270" s="50">
        <f t="shared" ref="K270:L270" si="357">SUM(K271,K272,K275,K276,K280)</f>
        <v>0</v>
      </c>
      <c r="L270" s="117">
        <f t="shared" si="357"/>
        <v>0</v>
      </c>
      <c r="M270" s="129">
        <f>SUM(M271,M272,M275,M276,M280)</f>
        <v>0</v>
      </c>
      <c r="N270" s="130">
        <f t="shared" ref="N270:O270" si="358">SUM(N271,N272,N275,N276,N280)</f>
        <v>0</v>
      </c>
      <c r="O270" s="289">
        <f t="shared" si="358"/>
        <v>0</v>
      </c>
      <c r="P270" s="344"/>
    </row>
    <row r="271" spans="1:16" ht="24" hidden="1" x14ac:dyDescent="0.25">
      <c r="A271" s="379">
        <v>7210</v>
      </c>
      <c r="B271" s="52" t="s">
        <v>248</v>
      </c>
      <c r="C271" s="53">
        <f t="shared" si="284"/>
        <v>0</v>
      </c>
      <c r="D271" s="224"/>
      <c r="E271" s="444"/>
      <c r="F271" s="445">
        <f>D271+E271</f>
        <v>0</v>
      </c>
      <c r="G271" s="224"/>
      <c r="H271" s="256"/>
      <c r="I271" s="119">
        <f>G271+H271</f>
        <v>0</v>
      </c>
      <c r="J271" s="256"/>
      <c r="K271" s="55"/>
      <c r="L271" s="119">
        <f>J271+K271</f>
        <v>0</v>
      </c>
      <c r="M271" s="319"/>
      <c r="N271" s="55"/>
      <c r="O271" s="119">
        <f>M271+N271</f>
        <v>0</v>
      </c>
      <c r="P271" s="110"/>
    </row>
    <row r="272" spans="1:16" s="147" customFormat="1" ht="36" hidden="1" x14ac:dyDescent="0.25">
      <c r="A272" s="112">
        <v>7220</v>
      </c>
      <c r="B272" s="57" t="s">
        <v>249</v>
      </c>
      <c r="C272" s="58">
        <f t="shared" si="284"/>
        <v>0</v>
      </c>
      <c r="D272" s="226">
        <f>SUM(D273:D274)</f>
        <v>0</v>
      </c>
      <c r="E272" s="447">
        <f t="shared" ref="E272:F272" si="359">SUM(E273:E274)</f>
        <v>0</v>
      </c>
      <c r="F272" s="404">
        <f t="shared" si="359"/>
        <v>0</v>
      </c>
      <c r="G272" s="226">
        <f>SUM(G273:G274)</f>
        <v>0</v>
      </c>
      <c r="H272" s="120">
        <f t="shared" ref="H272:I272" si="360">SUM(H273:H274)</f>
        <v>0</v>
      </c>
      <c r="I272" s="114">
        <f t="shared" si="360"/>
        <v>0</v>
      </c>
      <c r="J272" s="120">
        <f>SUM(J273:J274)</f>
        <v>0</v>
      </c>
      <c r="K272" s="113">
        <f t="shared" ref="K272:L272" si="361">SUM(K273:K274)</f>
        <v>0</v>
      </c>
      <c r="L272" s="114">
        <f t="shared" si="361"/>
        <v>0</v>
      </c>
      <c r="M272" s="58">
        <f>SUM(M273:M274)</f>
        <v>0</v>
      </c>
      <c r="N272" s="113">
        <f t="shared" ref="N272:O272" si="362">SUM(N273:N274)</f>
        <v>0</v>
      </c>
      <c r="O272" s="114">
        <f t="shared" si="362"/>
        <v>0</v>
      </c>
      <c r="P272" s="111"/>
    </row>
    <row r="273" spans="1:16" s="147" customFormat="1" ht="36" hidden="1" x14ac:dyDescent="0.25">
      <c r="A273" s="38">
        <v>7221</v>
      </c>
      <c r="B273" s="57" t="s">
        <v>250</v>
      </c>
      <c r="C273" s="58">
        <f t="shared" si="284"/>
        <v>0</v>
      </c>
      <c r="D273" s="225"/>
      <c r="E273" s="446"/>
      <c r="F273" s="404">
        <f t="shared" ref="F273:F275" si="363">D273+E273</f>
        <v>0</v>
      </c>
      <c r="G273" s="225"/>
      <c r="H273" s="257"/>
      <c r="I273" s="114">
        <f t="shared" ref="I273:I275" si="364">G273+H273</f>
        <v>0</v>
      </c>
      <c r="J273" s="257"/>
      <c r="K273" s="60"/>
      <c r="L273" s="114">
        <f t="shared" ref="L273:L275" si="365">J273+K273</f>
        <v>0</v>
      </c>
      <c r="M273" s="320"/>
      <c r="N273" s="60"/>
      <c r="O273" s="114">
        <f t="shared" ref="O273:O275" si="366">M273+N273</f>
        <v>0</v>
      </c>
      <c r="P273" s="111"/>
    </row>
    <row r="274" spans="1:16" s="147" customFormat="1" ht="36" hidden="1" x14ac:dyDescent="0.25">
      <c r="A274" s="38">
        <v>7222</v>
      </c>
      <c r="B274" s="57" t="s">
        <v>251</v>
      </c>
      <c r="C274" s="58">
        <f t="shared" si="284"/>
        <v>0</v>
      </c>
      <c r="D274" s="225"/>
      <c r="E274" s="446"/>
      <c r="F274" s="404">
        <f t="shared" si="363"/>
        <v>0</v>
      </c>
      <c r="G274" s="225"/>
      <c r="H274" s="257"/>
      <c r="I274" s="114">
        <f t="shared" si="364"/>
        <v>0</v>
      </c>
      <c r="J274" s="257"/>
      <c r="K274" s="60"/>
      <c r="L274" s="114">
        <f t="shared" si="365"/>
        <v>0</v>
      </c>
      <c r="M274" s="320"/>
      <c r="N274" s="60"/>
      <c r="O274" s="114">
        <f t="shared" si="366"/>
        <v>0</v>
      </c>
      <c r="P274" s="111"/>
    </row>
    <row r="275" spans="1:16" ht="24" hidden="1" x14ac:dyDescent="0.25">
      <c r="A275" s="112">
        <v>7230</v>
      </c>
      <c r="B275" s="57" t="s">
        <v>292</v>
      </c>
      <c r="C275" s="58">
        <f t="shared" si="284"/>
        <v>0</v>
      </c>
      <c r="D275" s="225"/>
      <c r="E275" s="446"/>
      <c r="F275" s="404">
        <f t="shared" si="363"/>
        <v>0</v>
      </c>
      <c r="G275" s="225"/>
      <c r="H275" s="257"/>
      <c r="I275" s="114">
        <f t="shared" si="364"/>
        <v>0</v>
      </c>
      <c r="J275" s="257"/>
      <c r="K275" s="60"/>
      <c r="L275" s="114">
        <f t="shared" si="365"/>
        <v>0</v>
      </c>
      <c r="M275" s="320"/>
      <c r="N275" s="60"/>
      <c r="O275" s="114">
        <f t="shared" si="366"/>
        <v>0</v>
      </c>
      <c r="P275" s="111"/>
    </row>
    <row r="276" spans="1:16" ht="24" hidden="1" x14ac:dyDescent="0.25">
      <c r="A276" s="112">
        <v>7240</v>
      </c>
      <c r="B276" s="57" t="s">
        <v>252</v>
      </c>
      <c r="C276" s="58">
        <f t="shared" si="284"/>
        <v>0</v>
      </c>
      <c r="D276" s="226">
        <f>SUM(D277:D279)</f>
        <v>0</v>
      </c>
      <c r="E276" s="447">
        <f t="shared" ref="E276:O276" si="367">SUM(E277:E279)</f>
        <v>0</v>
      </c>
      <c r="F276" s="404">
        <f t="shared" si="367"/>
        <v>0</v>
      </c>
      <c r="G276" s="226">
        <f t="shared" si="367"/>
        <v>0</v>
      </c>
      <c r="H276" s="120">
        <f t="shared" si="367"/>
        <v>0</v>
      </c>
      <c r="I276" s="114">
        <f t="shared" si="367"/>
        <v>0</v>
      </c>
      <c r="J276" s="120">
        <f>SUM(J277:J279)</f>
        <v>0</v>
      </c>
      <c r="K276" s="113">
        <f t="shared" ref="K276:L276" si="368">SUM(K277:K279)</f>
        <v>0</v>
      </c>
      <c r="L276" s="114">
        <f t="shared" si="368"/>
        <v>0</v>
      </c>
      <c r="M276" s="58">
        <f t="shared" si="367"/>
        <v>0</v>
      </c>
      <c r="N276" s="113">
        <f t="shared" si="367"/>
        <v>0</v>
      </c>
      <c r="O276" s="114">
        <f t="shared" si="367"/>
        <v>0</v>
      </c>
      <c r="P276" s="111"/>
    </row>
    <row r="277" spans="1:16" ht="48" hidden="1" x14ac:dyDescent="0.25">
      <c r="A277" s="38">
        <v>7245</v>
      </c>
      <c r="B277" s="57" t="s">
        <v>253</v>
      </c>
      <c r="C277" s="58">
        <f t="shared" ref="C277:C298" si="369">F277+I277+L277+O277</f>
        <v>0</v>
      </c>
      <c r="D277" s="225"/>
      <c r="E277" s="446"/>
      <c r="F277" s="404">
        <f t="shared" ref="F277:F280" si="370">D277+E277</f>
        <v>0</v>
      </c>
      <c r="G277" s="225"/>
      <c r="H277" s="257"/>
      <c r="I277" s="114">
        <f t="shared" ref="I277:I280" si="371">G277+H277</f>
        <v>0</v>
      </c>
      <c r="J277" s="257"/>
      <c r="K277" s="60"/>
      <c r="L277" s="114">
        <f t="shared" ref="L277:L280" si="372">J277+K277</f>
        <v>0</v>
      </c>
      <c r="M277" s="320"/>
      <c r="N277" s="60"/>
      <c r="O277" s="114">
        <f t="shared" ref="O277:O280" si="373">M277+N277</f>
        <v>0</v>
      </c>
      <c r="P277" s="111"/>
    </row>
    <row r="278" spans="1:16" ht="84.75" hidden="1" customHeight="1" x14ac:dyDescent="0.25">
      <c r="A278" s="38">
        <v>7246</v>
      </c>
      <c r="B278" s="57" t="s">
        <v>254</v>
      </c>
      <c r="C278" s="58">
        <f t="shared" si="369"/>
        <v>0</v>
      </c>
      <c r="D278" s="225"/>
      <c r="E278" s="446"/>
      <c r="F278" s="404">
        <f t="shared" si="370"/>
        <v>0</v>
      </c>
      <c r="G278" s="225"/>
      <c r="H278" s="257"/>
      <c r="I278" s="114">
        <f t="shared" si="371"/>
        <v>0</v>
      </c>
      <c r="J278" s="257"/>
      <c r="K278" s="60"/>
      <c r="L278" s="114">
        <f t="shared" si="372"/>
        <v>0</v>
      </c>
      <c r="M278" s="320"/>
      <c r="N278" s="60"/>
      <c r="O278" s="114">
        <f t="shared" si="373"/>
        <v>0</v>
      </c>
      <c r="P278" s="111"/>
    </row>
    <row r="279" spans="1:16" ht="36" hidden="1" x14ac:dyDescent="0.25">
      <c r="A279" s="38">
        <v>7247</v>
      </c>
      <c r="B279" s="57" t="s">
        <v>309</v>
      </c>
      <c r="C279" s="58">
        <f t="shared" si="369"/>
        <v>0</v>
      </c>
      <c r="D279" s="225"/>
      <c r="E279" s="446"/>
      <c r="F279" s="404">
        <f t="shared" si="370"/>
        <v>0</v>
      </c>
      <c r="G279" s="225"/>
      <c r="H279" s="257"/>
      <c r="I279" s="114">
        <f t="shared" si="371"/>
        <v>0</v>
      </c>
      <c r="J279" s="257"/>
      <c r="K279" s="60"/>
      <c r="L279" s="114">
        <f t="shared" si="372"/>
        <v>0</v>
      </c>
      <c r="M279" s="320"/>
      <c r="N279" s="60"/>
      <c r="O279" s="114">
        <f t="shared" si="373"/>
        <v>0</v>
      </c>
      <c r="P279" s="111"/>
    </row>
    <row r="280" spans="1:16" ht="24" hidden="1" x14ac:dyDescent="0.25">
      <c r="A280" s="379">
        <v>7260</v>
      </c>
      <c r="B280" s="52" t="s">
        <v>255</v>
      </c>
      <c r="C280" s="53">
        <f t="shared" si="369"/>
        <v>0</v>
      </c>
      <c r="D280" s="224"/>
      <c r="E280" s="444"/>
      <c r="F280" s="445">
        <f t="shared" si="370"/>
        <v>0</v>
      </c>
      <c r="G280" s="224"/>
      <c r="H280" s="256"/>
      <c r="I280" s="119">
        <f t="shared" si="371"/>
        <v>0</v>
      </c>
      <c r="J280" s="256"/>
      <c r="K280" s="55"/>
      <c r="L280" s="119">
        <f t="shared" si="372"/>
        <v>0</v>
      </c>
      <c r="M280" s="319"/>
      <c r="N280" s="55"/>
      <c r="O280" s="119">
        <f t="shared" si="373"/>
        <v>0</v>
      </c>
      <c r="P280" s="110"/>
    </row>
    <row r="281" spans="1:16" hidden="1" x14ac:dyDescent="0.25">
      <c r="A281" s="73">
        <v>7700</v>
      </c>
      <c r="B281" s="162" t="s">
        <v>284</v>
      </c>
      <c r="C281" s="163">
        <f t="shared" si="369"/>
        <v>0</v>
      </c>
      <c r="D281" s="233">
        <f>D282</f>
        <v>0</v>
      </c>
      <c r="E281" s="457">
        <f t="shared" ref="E281:O281" si="374">E282</f>
        <v>0</v>
      </c>
      <c r="F281" s="423">
        <f t="shared" si="374"/>
        <v>0</v>
      </c>
      <c r="G281" s="233">
        <f t="shared" si="374"/>
        <v>0</v>
      </c>
      <c r="H281" s="264">
        <f t="shared" si="374"/>
        <v>0</v>
      </c>
      <c r="I281" s="165">
        <f t="shared" si="374"/>
        <v>0</v>
      </c>
      <c r="J281" s="264">
        <f t="shared" si="374"/>
        <v>0</v>
      </c>
      <c r="K281" s="164">
        <f t="shared" si="374"/>
        <v>0</v>
      </c>
      <c r="L281" s="165">
        <f t="shared" si="374"/>
        <v>0</v>
      </c>
      <c r="M281" s="163">
        <f t="shared" si="374"/>
        <v>0</v>
      </c>
      <c r="N281" s="164">
        <f t="shared" si="374"/>
        <v>0</v>
      </c>
      <c r="O281" s="165">
        <f t="shared" si="374"/>
        <v>0</v>
      </c>
      <c r="P281" s="383"/>
    </row>
    <row r="282" spans="1:16" hidden="1" x14ac:dyDescent="0.25">
      <c r="A282" s="107">
        <v>7720</v>
      </c>
      <c r="B282" s="52" t="s">
        <v>285</v>
      </c>
      <c r="C282" s="64">
        <f t="shared" si="369"/>
        <v>0</v>
      </c>
      <c r="D282" s="234"/>
      <c r="E282" s="458"/>
      <c r="F282" s="427">
        <f>D282+E282</f>
        <v>0</v>
      </c>
      <c r="G282" s="234"/>
      <c r="H282" s="265"/>
      <c r="I282" s="304">
        <f>G282+H282</f>
        <v>0</v>
      </c>
      <c r="J282" s="265"/>
      <c r="K282" s="66"/>
      <c r="L282" s="304">
        <f>J282+K282</f>
        <v>0</v>
      </c>
      <c r="M282" s="326"/>
      <c r="N282" s="66"/>
      <c r="O282" s="304">
        <f>M282+N282</f>
        <v>0</v>
      </c>
      <c r="P282" s="384"/>
    </row>
    <row r="283" spans="1:16" hidden="1" x14ac:dyDescent="0.25">
      <c r="A283" s="145"/>
      <c r="B283" s="57" t="s">
        <v>256</v>
      </c>
      <c r="C283" s="58">
        <f t="shared" si="369"/>
        <v>0</v>
      </c>
      <c r="D283" s="226">
        <f>SUM(D284:D285)</f>
        <v>0</v>
      </c>
      <c r="E283" s="447">
        <f t="shared" ref="E283:F283" si="375">SUM(E284:E285)</f>
        <v>0</v>
      </c>
      <c r="F283" s="404">
        <f t="shared" si="375"/>
        <v>0</v>
      </c>
      <c r="G283" s="226">
        <f>SUM(G284:G285)</f>
        <v>0</v>
      </c>
      <c r="H283" s="120">
        <f t="shared" ref="H283:I283" si="376">SUM(H284:H285)</f>
        <v>0</v>
      </c>
      <c r="I283" s="114">
        <f t="shared" si="376"/>
        <v>0</v>
      </c>
      <c r="J283" s="120">
        <f>SUM(J284:J285)</f>
        <v>0</v>
      </c>
      <c r="K283" s="113">
        <f t="shared" ref="K283:L283" si="377">SUM(K284:K285)</f>
        <v>0</v>
      </c>
      <c r="L283" s="114">
        <f t="shared" si="377"/>
        <v>0</v>
      </c>
      <c r="M283" s="58">
        <f>SUM(M284:M285)</f>
        <v>0</v>
      </c>
      <c r="N283" s="113">
        <f t="shared" ref="N283:O283" si="378">SUM(N284:N285)</f>
        <v>0</v>
      </c>
      <c r="O283" s="114">
        <f t="shared" si="378"/>
        <v>0</v>
      </c>
      <c r="P283" s="111"/>
    </row>
    <row r="284" spans="1:16" hidden="1" x14ac:dyDescent="0.25">
      <c r="A284" s="145" t="s">
        <v>257</v>
      </c>
      <c r="B284" s="38" t="s">
        <v>258</v>
      </c>
      <c r="C284" s="58">
        <f t="shared" si="369"/>
        <v>0</v>
      </c>
      <c r="D284" s="225"/>
      <c r="E284" s="446"/>
      <c r="F284" s="404">
        <f t="shared" ref="F284:F285" si="379">D284+E284</f>
        <v>0</v>
      </c>
      <c r="G284" s="225"/>
      <c r="H284" s="257"/>
      <c r="I284" s="114">
        <f t="shared" ref="I284:I285" si="380">G284+H284</f>
        <v>0</v>
      </c>
      <c r="J284" s="257"/>
      <c r="K284" s="60"/>
      <c r="L284" s="114">
        <f t="shared" ref="L284:L285" si="381">J284+K284</f>
        <v>0</v>
      </c>
      <c r="M284" s="320"/>
      <c r="N284" s="60"/>
      <c r="O284" s="114">
        <f t="shared" ref="O284:O285" si="382">M284+N284</f>
        <v>0</v>
      </c>
      <c r="P284" s="111"/>
    </row>
    <row r="285" spans="1:16" ht="24" hidden="1" x14ac:dyDescent="0.25">
      <c r="A285" s="145" t="s">
        <v>259</v>
      </c>
      <c r="B285" s="152" t="s">
        <v>260</v>
      </c>
      <c r="C285" s="53">
        <f t="shared" si="369"/>
        <v>0</v>
      </c>
      <c r="D285" s="224"/>
      <c r="E285" s="444"/>
      <c r="F285" s="445">
        <f t="shared" si="379"/>
        <v>0</v>
      </c>
      <c r="G285" s="224"/>
      <c r="H285" s="256"/>
      <c r="I285" s="119">
        <f t="shared" si="380"/>
        <v>0</v>
      </c>
      <c r="J285" s="256"/>
      <c r="K285" s="55"/>
      <c r="L285" s="119">
        <f t="shared" si="381"/>
        <v>0</v>
      </c>
      <c r="M285" s="319"/>
      <c r="N285" s="55"/>
      <c r="O285" s="119">
        <f t="shared" si="382"/>
        <v>0</v>
      </c>
      <c r="P285" s="110"/>
    </row>
    <row r="286" spans="1:16" ht="12.75" thickBot="1" x14ac:dyDescent="0.3">
      <c r="A286" s="170"/>
      <c r="B286" s="170" t="s">
        <v>261</v>
      </c>
      <c r="C286" s="308">
        <f t="shared" si="369"/>
        <v>204763</v>
      </c>
      <c r="D286" s="235">
        <f t="shared" ref="D286:O286" si="383">SUM(D283,D269,D230,D195,D187,D173,D75,D53)</f>
        <v>204864</v>
      </c>
      <c r="E286" s="459">
        <f t="shared" si="383"/>
        <v>-101</v>
      </c>
      <c r="F286" s="460">
        <f t="shared" si="383"/>
        <v>204763</v>
      </c>
      <c r="G286" s="235">
        <f t="shared" si="383"/>
        <v>0</v>
      </c>
      <c r="H286" s="172">
        <f t="shared" si="383"/>
        <v>0</v>
      </c>
      <c r="I286" s="291">
        <f t="shared" si="383"/>
        <v>0</v>
      </c>
      <c r="J286" s="172">
        <f t="shared" si="383"/>
        <v>0</v>
      </c>
      <c r="K286" s="171">
        <f t="shared" si="383"/>
        <v>0</v>
      </c>
      <c r="L286" s="291">
        <f t="shared" si="383"/>
        <v>0</v>
      </c>
      <c r="M286" s="308">
        <f t="shared" si="383"/>
        <v>0</v>
      </c>
      <c r="N286" s="171">
        <f t="shared" si="383"/>
        <v>0</v>
      </c>
      <c r="O286" s="291">
        <f t="shared" si="383"/>
        <v>0</v>
      </c>
      <c r="P286" s="388"/>
    </row>
    <row r="287" spans="1:16" s="21" customFormat="1" ht="13.5" hidden="1" thickTop="1" thickBot="1" x14ac:dyDescent="0.3">
      <c r="A287" s="951" t="s">
        <v>262</v>
      </c>
      <c r="B287" s="952"/>
      <c r="C287" s="179">
        <f t="shared" si="369"/>
        <v>0</v>
      </c>
      <c r="D287" s="236">
        <f>SUM(D24,D25,D41)-D51</f>
        <v>0</v>
      </c>
      <c r="E287" s="461">
        <f t="shared" ref="E287:F287" si="384">SUM(E24,E25,E41)-E51</f>
        <v>0</v>
      </c>
      <c r="F287" s="462">
        <f t="shared" si="384"/>
        <v>0</v>
      </c>
      <c r="G287" s="236">
        <f>SUM(G24,G25,G41)-G51</f>
        <v>0</v>
      </c>
      <c r="H287" s="266">
        <f t="shared" ref="H287:I287" si="385">SUM(H24,H25,H41)-H51</f>
        <v>0</v>
      </c>
      <c r="I287" s="292">
        <f t="shared" si="385"/>
        <v>0</v>
      </c>
      <c r="J287" s="266">
        <f>(J26+J43)-J51</f>
        <v>0</v>
      </c>
      <c r="K287" s="174">
        <f t="shared" ref="K287:L287" si="386">(K26+K43)-K51</f>
        <v>0</v>
      </c>
      <c r="L287" s="292">
        <f t="shared" si="386"/>
        <v>0</v>
      </c>
      <c r="M287" s="179">
        <f>M45-M51</f>
        <v>0</v>
      </c>
      <c r="N287" s="174">
        <f t="shared" ref="N287:O287" si="387">N45-N51</f>
        <v>0</v>
      </c>
      <c r="O287" s="292">
        <f t="shared" si="387"/>
        <v>0</v>
      </c>
      <c r="P287" s="389"/>
    </row>
    <row r="288" spans="1:16" s="21" customFormat="1" ht="12.75" hidden="1" thickTop="1" x14ac:dyDescent="0.25">
      <c r="A288" s="953" t="s">
        <v>263</v>
      </c>
      <c r="B288" s="954"/>
      <c r="C288" s="160">
        <f t="shared" si="369"/>
        <v>0</v>
      </c>
      <c r="D288" s="237">
        <f t="shared" ref="D288:O288" si="388">SUM(D289,D290)-D297+D298</f>
        <v>0</v>
      </c>
      <c r="E288" s="463">
        <f t="shared" si="388"/>
        <v>0</v>
      </c>
      <c r="F288" s="464">
        <f t="shared" si="388"/>
        <v>0</v>
      </c>
      <c r="G288" s="237">
        <f t="shared" si="388"/>
        <v>0</v>
      </c>
      <c r="H288" s="267">
        <f t="shared" si="388"/>
        <v>0</v>
      </c>
      <c r="I288" s="158">
        <f t="shared" si="388"/>
        <v>0</v>
      </c>
      <c r="J288" s="267">
        <f t="shared" si="388"/>
        <v>0</v>
      </c>
      <c r="K288" s="157">
        <f t="shared" si="388"/>
        <v>0</v>
      </c>
      <c r="L288" s="158">
        <f t="shared" si="388"/>
        <v>0</v>
      </c>
      <c r="M288" s="160">
        <f t="shared" si="388"/>
        <v>0</v>
      </c>
      <c r="N288" s="157">
        <f t="shared" si="388"/>
        <v>0</v>
      </c>
      <c r="O288" s="158">
        <f t="shared" si="388"/>
        <v>0</v>
      </c>
      <c r="P288" s="390"/>
    </row>
    <row r="289" spans="1:16" s="21" customFormat="1" ht="13.5" hidden="1" thickTop="1" thickBot="1" x14ac:dyDescent="0.3">
      <c r="A289" s="88" t="s">
        <v>264</v>
      </c>
      <c r="B289" s="88" t="s">
        <v>265</v>
      </c>
      <c r="C289" s="89">
        <f t="shared" si="369"/>
        <v>0</v>
      </c>
      <c r="D289" s="219">
        <f t="shared" ref="D289:O289" si="389">D21-D283</f>
        <v>0</v>
      </c>
      <c r="E289" s="433">
        <f t="shared" si="389"/>
        <v>0</v>
      </c>
      <c r="F289" s="434">
        <f t="shared" si="389"/>
        <v>0</v>
      </c>
      <c r="G289" s="219">
        <f t="shared" si="389"/>
        <v>0</v>
      </c>
      <c r="H289" s="252">
        <f t="shared" si="389"/>
        <v>0</v>
      </c>
      <c r="I289" s="91">
        <f t="shared" si="389"/>
        <v>0</v>
      </c>
      <c r="J289" s="252">
        <f t="shared" si="389"/>
        <v>0</v>
      </c>
      <c r="K289" s="90">
        <f t="shared" si="389"/>
        <v>0</v>
      </c>
      <c r="L289" s="91">
        <f t="shared" si="389"/>
        <v>0</v>
      </c>
      <c r="M289" s="89">
        <f t="shared" si="389"/>
        <v>0</v>
      </c>
      <c r="N289" s="90">
        <f t="shared" si="389"/>
        <v>0</v>
      </c>
      <c r="O289" s="91">
        <f t="shared" si="389"/>
        <v>0</v>
      </c>
      <c r="P289" s="340"/>
    </row>
    <row r="290" spans="1:16" s="21" customFormat="1" ht="12.75" hidden="1" thickTop="1" x14ac:dyDescent="0.25">
      <c r="A290" s="176" t="s">
        <v>266</v>
      </c>
      <c r="B290" s="176" t="s">
        <v>267</v>
      </c>
      <c r="C290" s="160">
        <f t="shared" si="369"/>
        <v>0</v>
      </c>
      <c r="D290" s="237">
        <f t="shared" ref="D290:O290" si="390">SUM(D291,D293,D295)-SUM(D292,D294,D296)</f>
        <v>0</v>
      </c>
      <c r="E290" s="463">
        <f t="shared" si="390"/>
        <v>0</v>
      </c>
      <c r="F290" s="464">
        <f t="shared" si="390"/>
        <v>0</v>
      </c>
      <c r="G290" s="237">
        <f t="shared" si="390"/>
        <v>0</v>
      </c>
      <c r="H290" s="267">
        <f t="shared" si="390"/>
        <v>0</v>
      </c>
      <c r="I290" s="158">
        <f t="shared" si="390"/>
        <v>0</v>
      </c>
      <c r="J290" s="267">
        <f t="shared" si="390"/>
        <v>0</v>
      </c>
      <c r="K290" s="157">
        <f t="shared" si="390"/>
        <v>0</v>
      </c>
      <c r="L290" s="158">
        <f t="shared" si="390"/>
        <v>0</v>
      </c>
      <c r="M290" s="160">
        <f t="shared" si="390"/>
        <v>0</v>
      </c>
      <c r="N290" s="157">
        <f t="shared" si="390"/>
        <v>0</v>
      </c>
      <c r="O290" s="158">
        <f t="shared" si="390"/>
        <v>0</v>
      </c>
      <c r="P290" s="390"/>
    </row>
    <row r="291" spans="1:16" ht="12.75" hidden="1" thickTop="1" x14ac:dyDescent="0.25">
      <c r="A291" s="153" t="s">
        <v>268</v>
      </c>
      <c r="B291" s="83" t="s">
        <v>269</v>
      </c>
      <c r="C291" s="64">
        <f t="shared" si="369"/>
        <v>0</v>
      </c>
      <c r="D291" s="234"/>
      <c r="E291" s="458"/>
      <c r="F291" s="427">
        <f t="shared" ref="F291:F298" si="391">D291+E291</f>
        <v>0</v>
      </c>
      <c r="G291" s="234"/>
      <c r="H291" s="265"/>
      <c r="I291" s="304">
        <f t="shared" ref="I291:I298" si="392">G291+H291</f>
        <v>0</v>
      </c>
      <c r="J291" s="265"/>
      <c r="K291" s="66"/>
      <c r="L291" s="304">
        <f t="shared" ref="L291:L298" si="393">J291+K291</f>
        <v>0</v>
      </c>
      <c r="M291" s="326"/>
      <c r="N291" s="66"/>
      <c r="O291" s="304">
        <f t="shared" ref="O291:O298" si="394">M291+N291</f>
        <v>0</v>
      </c>
      <c r="P291" s="384"/>
    </row>
    <row r="292" spans="1:16" ht="24.75" hidden="1" thickTop="1" x14ac:dyDescent="0.25">
      <c r="A292" s="145" t="s">
        <v>270</v>
      </c>
      <c r="B292" s="37" t="s">
        <v>271</v>
      </c>
      <c r="C292" s="58">
        <f t="shared" si="369"/>
        <v>0</v>
      </c>
      <c r="D292" s="225"/>
      <c r="E292" s="446"/>
      <c r="F292" s="404">
        <f t="shared" si="391"/>
        <v>0</v>
      </c>
      <c r="G292" s="225"/>
      <c r="H292" s="257"/>
      <c r="I292" s="114">
        <f t="shared" si="392"/>
        <v>0</v>
      </c>
      <c r="J292" s="257"/>
      <c r="K292" s="60"/>
      <c r="L292" s="114">
        <f t="shared" si="393"/>
        <v>0</v>
      </c>
      <c r="M292" s="320"/>
      <c r="N292" s="60"/>
      <c r="O292" s="114">
        <f t="shared" si="394"/>
        <v>0</v>
      </c>
      <c r="P292" s="111"/>
    </row>
    <row r="293" spans="1:16" ht="12.75" hidden="1" thickTop="1" x14ac:dyDescent="0.25">
      <c r="A293" s="145" t="s">
        <v>272</v>
      </c>
      <c r="B293" s="37" t="s">
        <v>273</v>
      </c>
      <c r="C293" s="58">
        <f t="shared" si="369"/>
        <v>0</v>
      </c>
      <c r="D293" s="225"/>
      <c r="E293" s="446"/>
      <c r="F293" s="404">
        <f t="shared" si="391"/>
        <v>0</v>
      </c>
      <c r="G293" s="225"/>
      <c r="H293" s="257"/>
      <c r="I293" s="114">
        <f t="shared" si="392"/>
        <v>0</v>
      </c>
      <c r="J293" s="257"/>
      <c r="K293" s="60"/>
      <c r="L293" s="114">
        <f t="shared" si="393"/>
        <v>0</v>
      </c>
      <c r="M293" s="320"/>
      <c r="N293" s="60"/>
      <c r="O293" s="114">
        <f t="shared" si="394"/>
        <v>0</v>
      </c>
      <c r="P293" s="111"/>
    </row>
    <row r="294" spans="1:16" ht="24.75" hidden="1" thickTop="1" x14ac:dyDescent="0.25">
      <c r="A294" s="145" t="s">
        <v>274</v>
      </c>
      <c r="B294" s="37" t="s">
        <v>275</v>
      </c>
      <c r="C294" s="58">
        <f>F294+I294+L294+O294</f>
        <v>0</v>
      </c>
      <c r="D294" s="225"/>
      <c r="E294" s="446"/>
      <c r="F294" s="404">
        <f t="shared" si="391"/>
        <v>0</v>
      </c>
      <c r="G294" s="225"/>
      <c r="H294" s="257"/>
      <c r="I294" s="114">
        <f t="shared" si="392"/>
        <v>0</v>
      </c>
      <c r="J294" s="257"/>
      <c r="K294" s="60"/>
      <c r="L294" s="114">
        <f t="shared" si="393"/>
        <v>0</v>
      </c>
      <c r="M294" s="320"/>
      <c r="N294" s="60"/>
      <c r="O294" s="114">
        <f t="shared" si="394"/>
        <v>0</v>
      </c>
      <c r="P294" s="111"/>
    </row>
    <row r="295" spans="1:16" ht="12.75" hidden="1" thickTop="1" x14ac:dyDescent="0.25">
      <c r="A295" s="145" t="s">
        <v>276</v>
      </c>
      <c r="B295" s="37" t="s">
        <v>277</v>
      </c>
      <c r="C295" s="58">
        <f t="shared" si="369"/>
        <v>0</v>
      </c>
      <c r="D295" s="225"/>
      <c r="E295" s="446"/>
      <c r="F295" s="404">
        <f t="shared" si="391"/>
        <v>0</v>
      </c>
      <c r="G295" s="225"/>
      <c r="H295" s="257"/>
      <c r="I295" s="114">
        <f t="shared" si="392"/>
        <v>0</v>
      </c>
      <c r="J295" s="257"/>
      <c r="K295" s="60"/>
      <c r="L295" s="114">
        <f t="shared" si="393"/>
        <v>0</v>
      </c>
      <c r="M295" s="320"/>
      <c r="N295" s="60"/>
      <c r="O295" s="114">
        <f t="shared" si="394"/>
        <v>0</v>
      </c>
      <c r="P295" s="111"/>
    </row>
    <row r="296" spans="1:16" ht="24.75" hidden="1" thickTop="1" x14ac:dyDescent="0.25">
      <c r="A296" s="154" t="s">
        <v>278</v>
      </c>
      <c r="B296" s="155" t="s">
        <v>279</v>
      </c>
      <c r="C296" s="126">
        <f t="shared" si="369"/>
        <v>0</v>
      </c>
      <c r="D296" s="230"/>
      <c r="E296" s="451"/>
      <c r="F296" s="452">
        <f t="shared" si="391"/>
        <v>0</v>
      </c>
      <c r="G296" s="230"/>
      <c r="H296" s="261"/>
      <c r="I296" s="305">
        <f t="shared" si="392"/>
        <v>0</v>
      </c>
      <c r="J296" s="261"/>
      <c r="K296" s="128"/>
      <c r="L296" s="305">
        <f t="shared" si="393"/>
        <v>0</v>
      </c>
      <c r="M296" s="323"/>
      <c r="N296" s="128"/>
      <c r="O296" s="305">
        <f t="shared" si="394"/>
        <v>0</v>
      </c>
      <c r="P296" s="385"/>
    </row>
    <row r="297" spans="1:16" s="21" customFormat="1" ht="13.5" hidden="1" thickTop="1" thickBot="1" x14ac:dyDescent="0.3">
      <c r="A297" s="178" t="s">
        <v>280</v>
      </c>
      <c r="B297" s="178" t="s">
        <v>281</v>
      </c>
      <c r="C297" s="179">
        <f t="shared" si="369"/>
        <v>0</v>
      </c>
      <c r="D297" s="238"/>
      <c r="E297" s="465"/>
      <c r="F297" s="462">
        <f t="shared" si="391"/>
        <v>0</v>
      </c>
      <c r="G297" s="238"/>
      <c r="H297" s="268"/>
      <c r="I297" s="292">
        <f t="shared" si="392"/>
        <v>0</v>
      </c>
      <c r="J297" s="268"/>
      <c r="K297" s="180"/>
      <c r="L297" s="292">
        <f t="shared" si="393"/>
        <v>0</v>
      </c>
      <c r="M297" s="327"/>
      <c r="N297" s="180"/>
      <c r="O297" s="292">
        <f t="shared" si="394"/>
        <v>0</v>
      </c>
      <c r="P297" s="389"/>
    </row>
    <row r="298" spans="1:16" s="21" customFormat="1" ht="48.75" hidden="1" thickTop="1" x14ac:dyDescent="0.25">
      <c r="A298" s="176" t="s">
        <v>282</v>
      </c>
      <c r="B298" s="159" t="s">
        <v>283</v>
      </c>
      <c r="C298" s="160">
        <f t="shared" si="369"/>
        <v>0</v>
      </c>
      <c r="D298" s="229"/>
      <c r="E298" s="450"/>
      <c r="F298" s="408">
        <f t="shared" si="391"/>
        <v>0</v>
      </c>
      <c r="G298" s="229"/>
      <c r="H298" s="260"/>
      <c r="I298" s="117">
        <f t="shared" si="392"/>
        <v>0</v>
      </c>
      <c r="J298" s="260"/>
      <c r="K298" s="121"/>
      <c r="L298" s="117">
        <f t="shared" si="393"/>
        <v>0</v>
      </c>
      <c r="M298" s="322"/>
      <c r="N298" s="121"/>
      <c r="O298" s="117">
        <f t="shared" si="394"/>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AEBfSWa4zDdqeRDiEBt1OKS2w1MJsIms7mondxKt9tmEyoKGXnj27BdA2zm6SXZDqwTO6D3pjyjmHHqYEboMkw==" saltValue="Bj/BH0yJEnyI74u50g+iMw==" spinCount="100000" sheet="1" objects="1" scenarios="1" formatCells="0" formatColumns="0" formatRows="0"/>
  <autoFilter ref="A18:P298">
    <filterColumn colId="2">
      <filters>
        <filter val="233 721"/>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2018.gada 15.marta saistošajiem noteikumiem Nr.11
(protokols Nr.4, 28.punkts)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7" sqref="T7"/>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388</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389</v>
      </c>
      <c r="D3" s="994"/>
      <c r="E3" s="994"/>
      <c r="F3" s="994"/>
      <c r="G3" s="994"/>
      <c r="H3" s="994"/>
      <c r="I3" s="994"/>
      <c r="J3" s="994"/>
      <c r="K3" s="994"/>
      <c r="L3" s="994"/>
      <c r="M3" s="994"/>
      <c r="N3" s="994"/>
      <c r="O3" s="994"/>
      <c r="P3" s="995"/>
      <c r="Q3" s="393"/>
    </row>
    <row r="4" spans="1:17" ht="12.75" customHeight="1" x14ac:dyDescent="0.25">
      <c r="A4" s="4" t="s">
        <v>1</v>
      </c>
      <c r="B4" s="5"/>
      <c r="C4" s="994" t="s">
        <v>390</v>
      </c>
      <c r="D4" s="994"/>
      <c r="E4" s="994"/>
      <c r="F4" s="994"/>
      <c r="G4" s="994"/>
      <c r="H4" s="994"/>
      <c r="I4" s="994"/>
      <c r="J4" s="994"/>
      <c r="K4" s="994"/>
      <c r="L4" s="994"/>
      <c r="M4" s="994"/>
      <c r="N4" s="994"/>
      <c r="O4" s="994"/>
      <c r="P4" s="995"/>
      <c r="Q4" s="393"/>
    </row>
    <row r="5" spans="1:17" ht="12.75" customHeight="1" x14ac:dyDescent="0.25">
      <c r="A5" s="2" t="s">
        <v>2</v>
      </c>
      <c r="B5" s="3"/>
      <c r="C5" s="989" t="s">
        <v>391</v>
      </c>
      <c r="D5" s="989"/>
      <c r="E5" s="989"/>
      <c r="F5" s="989"/>
      <c r="G5" s="989"/>
      <c r="H5" s="989"/>
      <c r="I5" s="989"/>
      <c r="J5" s="989"/>
      <c r="K5" s="989"/>
      <c r="L5" s="989"/>
      <c r="M5" s="989"/>
      <c r="N5" s="989"/>
      <c r="O5" s="989"/>
      <c r="P5" s="990"/>
      <c r="Q5" s="393"/>
    </row>
    <row r="6" spans="1:17" ht="12.75" customHeight="1" x14ac:dyDescent="0.25">
      <c r="A6" s="2" t="s">
        <v>3</v>
      </c>
      <c r="B6" s="3"/>
      <c r="C6" s="989" t="s">
        <v>392</v>
      </c>
      <c r="D6" s="989"/>
      <c r="E6" s="989"/>
      <c r="F6" s="989"/>
      <c r="G6" s="989"/>
      <c r="H6" s="989"/>
      <c r="I6" s="989"/>
      <c r="J6" s="989"/>
      <c r="K6" s="989"/>
      <c r="L6" s="989"/>
      <c r="M6" s="989"/>
      <c r="N6" s="989"/>
      <c r="O6" s="989"/>
      <c r="P6" s="990"/>
      <c r="Q6" s="393"/>
    </row>
    <row r="7" spans="1:17" ht="15" customHeight="1" x14ac:dyDescent="0.25">
      <c r="A7" s="2" t="s">
        <v>4</v>
      </c>
      <c r="B7" s="3"/>
      <c r="C7" s="994" t="s">
        <v>393</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394</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395</v>
      </c>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75" t="s">
        <v>14</v>
      </c>
      <c r="G16" s="977" t="s">
        <v>313</v>
      </c>
      <c r="H16" s="979" t="s">
        <v>319</v>
      </c>
      <c r="I16" s="955" t="s">
        <v>308</v>
      </c>
      <c r="J16" s="957" t="s">
        <v>314</v>
      </c>
      <c r="K16" s="957" t="s">
        <v>317</v>
      </c>
      <c r="L16" s="981"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80"/>
      <c r="I17" s="956"/>
      <c r="J17" s="958"/>
      <c r="K17" s="958"/>
      <c r="L17" s="982"/>
      <c r="M17" s="986"/>
      <c r="N17" s="988"/>
      <c r="O17" s="982"/>
      <c r="P17" s="984"/>
    </row>
    <row r="18" spans="1:16" s="11" customFormat="1" ht="9.75" customHeight="1" thickTop="1" x14ac:dyDescent="0.25">
      <c r="A18" s="12" t="s">
        <v>17</v>
      </c>
      <c r="B18" s="12">
        <v>2</v>
      </c>
      <c r="C18" s="13">
        <v>3</v>
      </c>
      <c r="D18" s="204">
        <v>4</v>
      </c>
      <c r="E18" s="395">
        <v>5</v>
      </c>
      <c r="F18" s="12">
        <v>6</v>
      </c>
      <c r="G18" s="204">
        <v>7</v>
      </c>
      <c r="H18" s="239">
        <v>8</v>
      </c>
      <c r="I18" s="15">
        <v>9</v>
      </c>
      <c r="J18" s="239">
        <v>10</v>
      </c>
      <c r="K18" s="14">
        <v>11</v>
      </c>
      <c r="L18" s="15">
        <v>12</v>
      </c>
      <c r="M18" s="13">
        <v>13</v>
      </c>
      <c r="N18" s="14">
        <v>14</v>
      </c>
      <c r="O18" s="15">
        <v>15</v>
      </c>
      <c r="P18" s="15">
        <v>16</v>
      </c>
    </row>
    <row r="19" spans="1:16" s="21" customFormat="1" x14ac:dyDescent="0.25">
      <c r="A19" s="16"/>
      <c r="B19" s="17" t="s">
        <v>18</v>
      </c>
      <c r="C19" s="18"/>
      <c r="D19" s="205"/>
      <c r="E19" s="396"/>
      <c r="F19" s="97"/>
      <c r="G19" s="205"/>
      <c r="H19" s="240"/>
      <c r="I19" s="346"/>
      <c r="J19" s="240"/>
      <c r="K19" s="19"/>
      <c r="L19" s="346"/>
      <c r="M19" s="309"/>
      <c r="N19" s="19"/>
      <c r="O19" s="346"/>
      <c r="P19" s="20"/>
    </row>
    <row r="20" spans="1:16" s="21" customFormat="1" ht="12.75" thickBot="1" x14ac:dyDescent="0.3">
      <c r="A20" s="22"/>
      <c r="B20" s="23" t="s">
        <v>19</v>
      </c>
      <c r="C20" s="24">
        <f>F20+I20+L20+O20</f>
        <v>1013826</v>
      </c>
      <c r="D20" s="206">
        <f>SUM(D21,D24,D25,D41,D43)</f>
        <v>945956</v>
      </c>
      <c r="E20" s="397">
        <f t="shared" ref="E20:F20" si="0">SUM(E21,E24,E25,E41,E43)</f>
        <v>30800</v>
      </c>
      <c r="F20" s="398">
        <f t="shared" si="0"/>
        <v>976756</v>
      </c>
      <c r="G20" s="206">
        <f>SUM(G21,G24,G43)</f>
        <v>0</v>
      </c>
      <c r="H20" s="241">
        <f t="shared" ref="H20:I20" si="1">SUM(H21,H24,H43)</f>
        <v>0</v>
      </c>
      <c r="I20" s="26">
        <f t="shared" si="1"/>
        <v>0</v>
      </c>
      <c r="J20" s="241">
        <f>SUM(J21,J26,J43)</f>
        <v>37070</v>
      </c>
      <c r="K20" s="25">
        <f t="shared" ref="K20:L20" si="2">SUM(K21,K26,K43)</f>
        <v>0</v>
      </c>
      <c r="L20" s="26">
        <f t="shared" si="2"/>
        <v>37070</v>
      </c>
      <c r="M20" s="24">
        <f>SUM(M21,M45)</f>
        <v>0</v>
      </c>
      <c r="N20" s="25">
        <f t="shared" ref="N20:O20" si="3">SUM(N21,N45)</f>
        <v>0</v>
      </c>
      <c r="O20" s="26">
        <f t="shared" si="3"/>
        <v>0</v>
      </c>
      <c r="P20" s="329"/>
    </row>
    <row r="21" spans="1:16" ht="12.75" hidden="1" thickTop="1" x14ac:dyDescent="0.25">
      <c r="A21" s="27"/>
      <c r="B21" s="28" t="s">
        <v>20</v>
      </c>
      <c r="C21" s="29">
        <f t="shared" ref="C21:C84" si="4">F21+I21+L21+O21</f>
        <v>0</v>
      </c>
      <c r="D21" s="207">
        <f>SUM(D22:D23)</f>
        <v>0</v>
      </c>
      <c r="E21" s="399">
        <f t="shared" ref="E21" si="5">SUM(E22:E23)</f>
        <v>0</v>
      </c>
      <c r="F21" s="400">
        <f>SUM(F22:F23)</f>
        <v>0</v>
      </c>
      <c r="G21" s="207">
        <f>SUM(G22:G23)</f>
        <v>0</v>
      </c>
      <c r="H21" s="242">
        <f t="shared" ref="H21:I21" si="6">SUM(H22:H23)</f>
        <v>0</v>
      </c>
      <c r="I21" s="31">
        <f t="shared" si="6"/>
        <v>0</v>
      </c>
      <c r="J21" s="242">
        <f>SUM(J22:J23)</f>
        <v>0</v>
      </c>
      <c r="K21" s="30">
        <f t="shared" ref="K21:L21" si="7">SUM(K22:K23)</f>
        <v>0</v>
      </c>
      <c r="L21" s="31">
        <f t="shared" si="7"/>
        <v>0</v>
      </c>
      <c r="M21" s="29">
        <f>SUM(M22:M23)</f>
        <v>0</v>
      </c>
      <c r="N21" s="30">
        <f t="shared" ref="N21:O21" si="8">SUM(N22:N23)</f>
        <v>0</v>
      </c>
      <c r="O21" s="31">
        <f t="shared" si="8"/>
        <v>0</v>
      </c>
      <c r="P21" s="330"/>
    </row>
    <row r="22" spans="1:16" ht="12.75" hidden="1" thickTop="1" x14ac:dyDescent="0.25">
      <c r="A22" s="32"/>
      <c r="B22" s="33" t="s">
        <v>21</v>
      </c>
      <c r="C22" s="34">
        <f t="shared" si="4"/>
        <v>0</v>
      </c>
      <c r="D22" s="208"/>
      <c r="E22" s="401"/>
      <c r="F22" s="402">
        <f>D22+E22</f>
        <v>0</v>
      </c>
      <c r="G22" s="208"/>
      <c r="H22" s="243"/>
      <c r="I22" s="347">
        <f>G22+H22</f>
        <v>0</v>
      </c>
      <c r="J22" s="243"/>
      <c r="K22" s="35"/>
      <c r="L22" s="347">
        <f>J22+K22</f>
        <v>0</v>
      </c>
      <c r="M22" s="310"/>
      <c r="N22" s="35"/>
      <c r="O22" s="347">
        <f>M22+N22</f>
        <v>0</v>
      </c>
      <c r="P22" s="36"/>
    </row>
    <row r="23" spans="1:16" ht="12.75" hidden="1" thickTop="1" x14ac:dyDescent="0.25">
      <c r="A23" s="37"/>
      <c r="B23" s="38" t="s">
        <v>22</v>
      </c>
      <c r="C23" s="39">
        <f t="shared" si="4"/>
        <v>0</v>
      </c>
      <c r="D23" s="209"/>
      <c r="E23" s="403"/>
      <c r="F23" s="404">
        <f>D23+E23</f>
        <v>0</v>
      </c>
      <c r="G23" s="209"/>
      <c r="H23" s="244"/>
      <c r="I23" s="303">
        <f>G23+H23</f>
        <v>0</v>
      </c>
      <c r="J23" s="244"/>
      <c r="K23" s="40"/>
      <c r="L23" s="303">
        <f>J23+K23</f>
        <v>0</v>
      </c>
      <c r="M23" s="358"/>
      <c r="N23" s="40"/>
      <c r="O23" s="303">
        <f>M23+N23</f>
        <v>0</v>
      </c>
      <c r="P23" s="381"/>
    </row>
    <row r="24" spans="1:16" s="21" customFormat="1" ht="75" customHeight="1" thickTop="1" thickBot="1" x14ac:dyDescent="0.3">
      <c r="A24" s="41">
        <v>19300</v>
      </c>
      <c r="B24" s="41" t="s">
        <v>304</v>
      </c>
      <c r="C24" s="42">
        <f>F24+I24</f>
        <v>976756</v>
      </c>
      <c r="D24" s="210">
        <f>D51</f>
        <v>945956</v>
      </c>
      <c r="E24" s="405">
        <v>30800</v>
      </c>
      <c r="F24" s="406">
        <f>D24+E24</f>
        <v>976756</v>
      </c>
      <c r="G24" s="210"/>
      <c r="H24" s="245"/>
      <c r="I24" s="348">
        <f>G24+H24</f>
        <v>0</v>
      </c>
      <c r="J24" s="286" t="s">
        <v>23</v>
      </c>
      <c r="K24" s="43" t="s">
        <v>23</v>
      </c>
      <c r="L24" s="44" t="s">
        <v>23</v>
      </c>
      <c r="M24" s="311" t="s">
        <v>23</v>
      </c>
      <c r="N24" s="43" t="s">
        <v>23</v>
      </c>
      <c r="O24" s="44" t="s">
        <v>23</v>
      </c>
      <c r="P24" s="473" t="s">
        <v>396</v>
      </c>
    </row>
    <row r="25" spans="1:16" s="21" customFormat="1" ht="24.75" hidden="1" thickTop="1" x14ac:dyDescent="0.25">
      <c r="A25" s="182"/>
      <c r="B25" s="45" t="s">
        <v>24</v>
      </c>
      <c r="C25" s="46">
        <f>F25</f>
        <v>0</v>
      </c>
      <c r="D25" s="211"/>
      <c r="E25" s="407"/>
      <c r="F25" s="408">
        <f>D25+E25</f>
        <v>0</v>
      </c>
      <c r="G25" s="212" t="s">
        <v>23</v>
      </c>
      <c r="H25" s="246" t="s">
        <v>23</v>
      </c>
      <c r="I25" s="49" t="s">
        <v>23</v>
      </c>
      <c r="J25" s="246" t="s">
        <v>23</v>
      </c>
      <c r="K25" s="48" t="s">
        <v>23</v>
      </c>
      <c r="L25" s="49" t="s">
        <v>23</v>
      </c>
      <c r="M25" s="312" t="s">
        <v>23</v>
      </c>
      <c r="N25" s="48" t="s">
        <v>23</v>
      </c>
      <c r="O25" s="49" t="s">
        <v>23</v>
      </c>
      <c r="P25" s="332"/>
    </row>
    <row r="26" spans="1:16" s="21" customFormat="1" ht="36.75" thickTop="1" x14ac:dyDescent="0.25">
      <c r="A26" s="45">
        <v>21300</v>
      </c>
      <c r="B26" s="45" t="s">
        <v>305</v>
      </c>
      <c r="C26" s="46">
        <f>L26</f>
        <v>37070</v>
      </c>
      <c r="D26" s="212" t="s">
        <v>23</v>
      </c>
      <c r="E26" s="409" t="s">
        <v>23</v>
      </c>
      <c r="F26" s="410" t="s">
        <v>23</v>
      </c>
      <c r="G26" s="212" t="s">
        <v>23</v>
      </c>
      <c r="H26" s="246" t="s">
        <v>23</v>
      </c>
      <c r="I26" s="49" t="s">
        <v>23</v>
      </c>
      <c r="J26" s="106">
        <f>SUM(J27,J31,J33,J36)</f>
        <v>37070</v>
      </c>
      <c r="K26" s="50">
        <f t="shared" ref="K26:L26" si="9">SUM(K27,K31,K33,K36)</f>
        <v>0</v>
      </c>
      <c r="L26" s="117">
        <f t="shared" si="9"/>
        <v>37070</v>
      </c>
      <c r="M26" s="312" t="s">
        <v>23</v>
      </c>
      <c r="N26" s="48" t="s">
        <v>23</v>
      </c>
      <c r="O26" s="49" t="s">
        <v>23</v>
      </c>
      <c r="P26" s="332"/>
    </row>
    <row r="27" spans="1:16" s="21" customFormat="1" ht="24" hidden="1" x14ac:dyDescent="0.25">
      <c r="A27" s="51">
        <v>21350</v>
      </c>
      <c r="B27" s="45" t="s">
        <v>25</v>
      </c>
      <c r="C27" s="46">
        <f t="shared" ref="C27:C40" si="10">L27</f>
        <v>0</v>
      </c>
      <c r="D27" s="212" t="s">
        <v>23</v>
      </c>
      <c r="E27" s="409" t="s">
        <v>23</v>
      </c>
      <c r="F27" s="410" t="s">
        <v>23</v>
      </c>
      <c r="G27" s="212" t="s">
        <v>23</v>
      </c>
      <c r="H27" s="246" t="s">
        <v>23</v>
      </c>
      <c r="I27" s="49" t="s">
        <v>23</v>
      </c>
      <c r="J27" s="106">
        <f>SUM(J28:J30)</f>
        <v>0</v>
      </c>
      <c r="K27" s="50">
        <f t="shared" ref="K27:L27" si="11">SUM(K28:K30)</f>
        <v>0</v>
      </c>
      <c r="L27" s="117">
        <f t="shared" si="11"/>
        <v>0</v>
      </c>
      <c r="M27" s="312" t="s">
        <v>23</v>
      </c>
      <c r="N27" s="48" t="s">
        <v>23</v>
      </c>
      <c r="O27" s="49" t="s">
        <v>23</v>
      </c>
      <c r="P27" s="332"/>
    </row>
    <row r="28" spans="1:16" hidden="1" x14ac:dyDescent="0.25">
      <c r="A28" s="32">
        <v>21351</v>
      </c>
      <c r="B28" s="52" t="s">
        <v>26</v>
      </c>
      <c r="C28" s="53">
        <f t="shared" si="10"/>
        <v>0</v>
      </c>
      <c r="D28" s="213" t="s">
        <v>23</v>
      </c>
      <c r="E28" s="411" t="s">
        <v>23</v>
      </c>
      <c r="F28" s="412" t="s">
        <v>23</v>
      </c>
      <c r="G28" s="213" t="s">
        <v>23</v>
      </c>
      <c r="H28" s="247" t="s">
        <v>23</v>
      </c>
      <c r="I28" s="56" t="s">
        <v>23</v>
      </c>
      <c r="J28" s="256"/>
      <c r="K28" s="55"/>
      <c r="L28" s="347">
        <f>J28+K28</f>
        <v>0</v>
      </c>
      <c r="M28" s="313" t="s">
        <v>23</v>
      </c>
      <c r="N28" s="54" t="s">
        <v>23</v>
      </c>
      <c r="O28" s="56" t="s">
        <v>23</v>
      </c>
      <c r="P28" s="333"/>
    </row>
    <row r="29" spans="1:16" hidden="1" x14ac:dyDescent="0.25">
      <c r="A29" s="37">
        <v>21352</v>
      </c>
      <c r="B29" s="57" t="s">
        <v>27</v>
      </c>
      <c r="C29" s="58">
        <f t="shared" si="10"/>
        <v>0</v>
      </c>
      <c r="D29" s="214" t="s">
        <v>23</v>
      </c>
      <c r="E29" s="413" t="s">
        <v>23</v>
      </c>
      <c r="F29" s="414" t="s">
        <v>23</v>
      </c>
      <c r="G29" s="214" t="s">
        <v>23</v>
      </c>
      <c r="H29" s="248" t="s">
        <v>23</v>
      </c>
      <c r="I29" s="61" t="s">
        <v>23</v>
      </c>
      <c r="J29" s="257"/>
      <c r="K29" s="60"/>
      <c r="L29" s="303">
        <f>J29+K29</f>
        <v>0</v>
      </c>
      <c r="M29" s="314" t="s">
        <v>23</v>
      </c>
      <c r="N29" s="59" t="s">
        <v>23</v>
      </c>
      <c r="O29" s="61" t="s">
        <v>23</v>
      </c>
      <c r="P29" s="334"/>
    </row>
    <row r="30" spans="1:16" ht="24" hidden="1" x14ac:dyDescent="0.25">
      <c r="A30" s="37">
        <v>21359</v>
      </c>
      <c r="B30" s="57" t="s">
        <v>28</v>
      </c>
      <c r="C30" s="58">
        <f t="shared" si="10"/>
        <v>0</v>
      </c>
      <c r="D30" s="214" t="s">
        <v>23</v>
      </c>
      <c r="E30" s="413" t="s">
        <v>23</v>
      </c>
      <c r="F30" s="414" t="s">
        <v>23</v>
      </c>
      <c r="G30" s="214" t="s">
        <v>23</v>
      </c>
      <c r="H30" s="248" t="s">
        <v>23</v>
      </c>
      <c r="I30" s="61" t="s">
        <v>23</v>
      </c>
      <c r="J30" s="257"/>
      <c r="K30" s="60"/>
      <c r="L30" s="303">
        <f>J30+K30</f>
        <v>0</v>
      </c>
      <c r="M30" s="314" t="s">
        <v>23</v>
      </c>
      <c r="N30" s="59" t="s">
        <v>23</v>
      </c>
      <c r="O30" s="61" t="s">
        <v>23</v>
      </c>
      <c r="P30" s="334"/>
    </row>
    <row r="31" spans="1:16" s="21" customFormat="1" ht="36" hidden="1" x14ac:dyDescent="0.25">
      <c r="A31" s="51">
        <v>21370</v>
      </c>
      <c r="B31" s="45" t="s">
        <v>29</v>
      </c>
      <c r="C31" s="46">
        <f t="shared" si="10"/>
        <v>0</v>
      </c>
      <c r="D31" s="212" t="s">
        <v>23</v>
      </c>
      <c r="E31" s="409" t="s">
        <v>23</v>
      </c>
      <c r="F31" s="410" t="s">
        <v>23</v>
      </c>
      <c r="G31" s="212" t="s">
        <v>23</v>
      </c>
      <c r="H31" s="246" t="s">
        <v>23</v>
      </c>
      <c r="I31" s="49" t="s">
        <v>23</v>
      </c>
      <c r="J31" s="106">
        <f>SUM(J32)</f>
        <v>0</v>
      </c>
      <c r="K31" s="50">
        <f t="shared" ref="K31:L31" si="12">SUM(K32)</f>
        <v>0</v>
      </c>
      <c r="L31" s="117">
        <f t="shared" si="12"/>
        <v>0</v>
      </c>
      <c r="M31" s="312" t="s">
        <v>23</v>
      </c>
      <c r="N31" s="48" t="s">
        <v>23</v>
      </c>
      <c r="O31" s="49" t="s">
        <v>23</v>
      </c>
      <c r="P31" s="332"/>
    </row>
    <row r="32" spans="1:16" ht="36" hidden="1" x14ac:dyDescent="0.25">
      <c r="A32" s="62">
        <v>21379</v>
      </c>
      <c r="B32" s="63" t="s">
        <v>30</v>
      </c>
      <c r="C32" s="64">
        <f t="shared" si="10"/>
        <v>0</v>
      </c>
      <c r="D32" s="215" t="s">
        <v>23</v>
      </c>
      <c r="E32" s="415" t="s">
        <v>23</v>
      </c>
      <c r="F32" s="416" t="s">
        <v>23</v>
      </c>
      <c r="G32" s="215" t="s">
        <v>23</v>
      </c>
      <c r="H32" s="249" t="s">
        <v>23</v>
      </c>
      <c r="I32" s="67" t="s">
        <v>23</v>
      </c>
      <c r="J32" s="265"/>
      <c r="K32" s="66"/>
      <c r="L32" s="349">
        <f>J32+K32</f>
        <v>0</v>
      </c>
      <c r="M32" s="315" t="s">
        <v>23</v>
      </c>
      <c r="N32" s="65" t="s">
        <v>23</v>
      </c>
      <c r="O32" s="67" t="s">
        <v>23</v>
      </c>
      <c r="P32" s="335"/>
    </row>
    <row r="33" spans="1:16" s="21" customFormat="1" hidden="1" x14ac:dyDescent="0.25">
      <c r="A33" s="51">
        <v>21380</v>
      </c>
      <c r="B33" s="45" t="s">
        <v>31</v>
      </c>
      <c r="C33" s="46">
        <f t="shared" si="10"/>
        <v>0</v>
      </c>
      <c r="D33" s="212" t="s">
        <v>23</v>
      </c>
      <c r="E33" s="409" t="s">
        <v>23</v>
      </c>
      <c r="F33" s="410" t="s">
        <v>23</v>
      </c>
      <c r="G33" s="212" t="s">
        <v>23</v>
      </c>
      <c r="H33" s="246" t="s">
        <v>23</v>
      </c>
      <c r="I33" s="49" t="s">
        <v>23</v>
      </c>
      <c r="J33" s="106">
        <f>SUM(J34:J35)</f>
        <v>0</v>
      </c>
      <c r="K33" s="50">
        <f t="shared" ref="K33:L33" si="13">SUM(K34:K35)</f>
        <v>0</v>
      </c>
      <c r="L33" s="117">
        <f t="shared" si="13"/>
        <v>0</v>
      </c>
      <c r="M33" s="312" t="s">
        <v>23</v>
      </c>
      <c r="N33" s="48" t="s">
        <v>23</v>
      </c>
      <c r="O33" s="49" t="s">
        <v>23</v>
      </c>
      <c r="P33" s="332"/>
    </row>
    <row r="34" spans="1:16" hidden="1" x14ac:dyDescent="0.25">
      <c r="A34" s="33">
        <v>21381</v>
      </c>
      <c r="B34" s="52" t="s">
        <v>306</v>
      </c>
      <c r="C34" s="53">
        <f t="shared" si="10"/>
        <v>0</v>
      </c>
      <c r="D34" s="213" t="s">
        <v>23</v>
      </c>
      <c r="E34" s="411" t="s">
        <v>23</v>
      </c>
      <c r="F34" s="412" t="s">
        <v>23</v>
      </c>
      <c r="G34" s="213" t="s">
        <v>23</v>
      </c>
      <c r="H34" s="247" t="s">
        <v>23</v>
      </c>
      <c r="I34" s="56" t="s">
        <v>23</v>
      </c>
      <c r="J34" s="256"/>
      <c r="K34" s="55"/>
      <c r="L34" s="347">
        <f>J34+K34</f>
        <v>0</v>
      </c>
      <c r="M34" s="313" t="s">
        <v>23</v>
      </c>
      <c r="N34" s="54" t="s">
        <v>23</v>
      </c>
      <c r="O34" s="56" t="s">
        <v>23</v>
      </c>
      <c r="P34" s="333"/>
    </row>
    <row r="35" spans="1:16" ht="24" hidden="1" x14ac:dyDescent="0.25">
      <c r="A35" s="38">
        <v>21383</v>
      </c>
      <c r="B35" s="57" t="s">
        <v>32</v>
      </c>
      <c r="C35" s="58">
        <f t="shared" si="10"/>
        <v>0</v>
      </c>
      <c r="D35" s="214" t="s">
        <v>23</v>
      </c>
      <c r="E35" s="413" t="s">
        <v>23</v>
      </c>
      <c r="F35" s="414" t="s">
        <v>23</v>
      </c>
      <c r="G35" s="214" t="s">
        <v>23</v>
      </c>
      <c r="H35" s="248" t="s">
        <v>23</v>
      </c>
      <c r="I35" s="61" t="s">
        <v>23</v>
      </c>
      <c r="J35" s="257"/>
      <c r="K35" s="60"/>
      <c r="L35" s="303">
        <f>J35+K35</f>
        <v>0</v>
      </c>
      <c r="M35" s="314" t="s">
        <v>23</v>
      </c>
      <c r="N35" s="59" t="s">
        <v>23</v>
      </c>
      <c r="O35" s="61" t="s">
        <v>23</v>
      </c>
      <c r="P35" s="334"/>
    </row>
    <row r="36" spans="1:16" s="21" customFormat="1" ht="25.5" customHeight="1" x14ac:dyDescent="0.25">
      <c r="A36" s="51">
        <v>21390</v>
      </c>
      <c r="B36" s="45" t="s">
        <v>307</v>
      </c>
      <c r="C36" s="46">
        <f t="shared" si="10"/>
        <v>37070</v>
      </c>
      <c r="D36" s="212" t="s">
        <v>23</v>
      </c>
      <c r="E36" s="409" t="s">
        <v>23</v>
      </c>
      <c r="F36" s="410" t="s">
        <v>23</v>
      </c>
      <c r="G36" s="212" t="s">
        <v>23</v>
      </c>
      <c r="H36" s="246" t="s">
        <v>23</v>
      </c>
      <c r="I36" s="49" t="s">
        <v>23</v>
      </c>
      <c r="J36" s="106">
        <f>SUM(J37:J40)</f>
        <v>37070</v>
      </c>
      <c r="K36" s="50">
        <f t="shared" ref="K36:L36" si="14">SUM(K37:K40)</f>
        <v>0</v>
      </c>
      <c r="L36" s="117">
        <f t="shared" si="14"/>
        <v>37070</v>
      </c>
      <c r="M36" s="312" t="s">
        <v>23</v>
      </c>
      <c r="N36" s="48" t="s">
        <v>23</v>
      </c>
      <c r="O36" s="49" t="s">
        <v>23</v>
      </c>
      <c r="P36" s="332"/>
    </row>
    <row r="37" spans="1:16" ht="24" hidden="1" x14ac:dyDescent="0.25">
      <c r="A37" s="33">
        <v>21391</v>
      </c>
      <c r="B37" s="52" t="s">
        <v>33</v>
      </c>
      <c r="C37" s="53">
        <f t="shared" si="10"/>
        <v>0</v>
      </c>
      <c r="D37" s="213" t="s">
        <v>23</v>
      </c>
      <c r="E37" s="411" t="s">
        <v>23</v>
      </c>
      <c r="F37" s="412" t="s">
        <v>23</v>
      </c>
      <c r="G37" s="213" t="s">
        <v>23</v>
      </c>
      <c r="H37" s="247" t="s">
        <v>23</v>
      </c>
      <c r="I37" s="56" t="s">
        <v>23</v>
      </c>
      <c r="J37" s="256"/>
      <c r="K37" s="55"/>
      <c r="L37" s="347">
        <f>J37+K37</f>
        <v>0</v>
      </c>
      <c r="M37" s="313" t="s">
        <v>23</v>
      </c>
      <c r="N37" s="54" t="s">
        <v>23</v>
      </c>
      <c r="O37" s="56" t="s">
        <v>23</v>
      </c>
      <c r="P37" s="333"/>
    </row>
    <row r="38" spans="1:16" hidden="1" x14ac:dyDescent="0.25">
      <c r="A38" s="38">
        <v>21393</v>
      </c>
      <c r="B38" s="57" t="s">
        <v>34</v>
      </c>
      <c r="C38" s="58">
        <f t="shared" si="10"/>
        <v>0</v>
      </c>
      <c r="D38" s="214" t="s">
        <v>23</v>
      </c>
      <c r="E38" s="413" t="s">
        <v>23</v>
      </c>
      <c r="F38" s="414" t="s">
        <v>23</v>
      </c>
      <c r="G38" s="214" t="s">
        <v>23</v>
      </c>
      <c r="H38" s="248" t="s">
        <v>23</v>
      </c>
      <c r="I38" s="61" t="s">
        <v>23</v>
      </c>
      <c r="J38" s="257"/>
      <c r="K38" s="60"/>
      <c r="L38" s="303">
        <f>J38+K38</f>
        <v>0</v>
      </c>
      <c r="M38" s="314" t="s">
        <v>23</v>
      </c>
      <c r="N38" s="59" t="s">
        <v>23</v>
      </c>
      <c r="O38" s="61" t="s">
        <v>23</v>
      </c>
      <c r="P38" s="334"/>
    </row>
    <row r="39" spans="1:16" hidden="1" x14ac:dyDescent="0.25">
      <c r="A39" s="38">
        <v>21395</v>
      </c>
      <c r="B39" s="57" t="s">
        <v>35</v>
      </c>
      <c r="C39" s="58">
        <f t="shared" si="10"/>
        <v>0</v>
      </c>
      <c r="D39" s="214" t="s">
        <v>23</v>
      </c>
      <c r="E39" s="413" t="s">
        <v>23</v>
      </c>
      <c r="F39" s="414" t="s">
        <v>23</v>
      </c>
      <c r="G39" s="214" t="s">
        <v>23</v>
      </c>
      <c r="H39" s="248" t="s">
        <v>23</v>
      </c>
      <c r="I39" s="61" t="s">
        <v>23</v>
      </c>
      <c r="J39" s="257"/>
      <c r="K39" s="60"/>
      <c r="L39" s="303">
        <f>J39+K39</f>
        <v>0</v>
      </c>
      <c r="M39" s="314" t="s">
        <v>23</v>
      </c>
      <c r="N39" s="59" t="s">
        <v>23</v>
      </c>
      <c r="O39" s="61" t="s">
        <v>23</v>
      </c>
      <c r="P39" s="334"/>
    </row>
    <row r="40" spans="1:16" ht="24" x14ac:dyDescent="0.25">
      <c r="A40" s="184">
        <v>21399</v>
      </c>
      <c r="B40" s="162" t="s">
        <v>36</v>
      </c>
      <c r="C40" s="163">
        <f t="shared" si="10"/>
        <v>37070</v>
      </c>
      <c r="D40" s="216" t="s">
        <v>23</v>
      </c>
      <c r="E40" s="417" t="s">
        <v>23</v>
      </c>
      <c r="F40" s="418" t="s">
        <v>23</v>
      </c>
      <c r="G40" s="216" t="s">
        <v>23</v>
      </c>
      <c r="H40" s="250" t="s">
        <v>23</v>
      </c>
      <c r="I40" s="186" t="s">
        <v>23</v>
      </c>
      <c r="J40" s="287">
        <v>37070</v>
      </c>
      <c r="K40" s="185"/>
      <c r="L40" s="419">
        <f>J40+K40</f>
        <v>37070</v>
      </c>
      <c r="M40" s="316" t="s">
        <v>23</v>
      </c>
      <c r="N40" s="76" t="s">
        <v>23</v>
      </c>
      <c r="O40" s="186" t="s">
        <v>23</v>
      </c>
      <c r="P40" s="336"/>
    </row>
    <row r="41" spans="1:16" s="21" customFormat="1" ht="26.25" hidden="1" customHeight="1" x14ac:dyDescent="0.25">
      <c r="A41" s="187">
        <v>21420</v>
      </c>
      <c r="B41" s="188" t="s">
        <v>37</v>
      </c>
      <c r="C41" s="82">
        <f>F41</f>
        <v>0</v>
      </c>
      <c r="D41" s="79">
        <f>SUM(D42)</f>
        <v>0</v>
      </c>
      <c r="E41" s="420">
        <f t="shared" ref="E41:F41" si="15">SUM(E42)</f>
        <v>0</v>
      </c>
      <c r="F41" s="421">
        <f t="shared" si="15"/>
        <v>0</v>
      </c>
      <c r="G41" s="218" t="s">
        <v>23</v>
      </c>
      <c r="H41" s="251" t="s">
        <v>23</v>
      </c>
      <c r="I41" s="183" t="s">
        <v>23</v>
      </c>
      <c r="J41" s="251" t="s">
        <v>23</v>
      </c>
      <c r="K41" s="80" t="s">
        <v>23</v>
      </c>
      <c r="L41" s="183" t="s">
        <v>23</v>
      </c>
      <c r="M41" s="317" t="s">
        <v>23</v>
      </c>
      <c r="N41" s="80" t="s">
        <v>23</v>
      </c>
      <c r="O41" s="183" t="s">
        <v>23</v>
      </c>
      <c r="P41" s="337"/>
    </row>
    <row r="42" spans="1:16" s="21" customFormat="1" ht="26.25" hidden="1" customHeight="1" x14ac:dyDescent="0.25">
      <c r="A42" s="184">
        <v>21429</v>
      </c>
      <c r="B42" s="162" t="s">
        <v>310</v>
      </c>
      <c r="C42" s="163">
        <f>F42</f>
        <v>0</v>
      </c>
      <c r="D42" s="217"/>
      <c r="E42" s="422"/>
      <c r="F42" s="423">
        <f>D42+E42</f>
        <v>0</v>
      </c>
      <c r="G42" s="216" t="s">
        <v>23</v>
      </c>
      <c r="H42" s="250" t="s">
        <v>23</v>
      </c>
      <c r="I42" s="186" t="s">
        <v>23</v>
      </c>
      <c r="J42" s="250" t="s">
        <v>23</v>
      </c>
      <c r="K42" s="76" t="s">
        <v>23</v>
      </c>
      <c r="L42" s="186" t="s">
        <v>23</v>
      </c>
      <c r="M42" s="316" t="s">
        <v>23</v>
      </c>
      <c r="N42" s="76" t="s">
        <v>23</v>
      </c>
      <c r="O42" s="186" t="s">
        <v>23</v>
      </c>
      <c r="P42" s="336"/>
    </row>
    <row r="43" spans="1:16" s="21" customFormat="1" ht="24" hidden="1" x14ac:dyDescent="0.25">
      <c r="A43" s="51">
        <v>21490</v>
      </c>
      <c r="B43" s="45" t="s">
        <v>38</v>
      </c>
      <c r="C43" s="68">
        <f>F43+I43+L43</f>
        <v>0</v>
      </c>
      <c r="D43" s="74">
        <f>D44</f>
        <v>0</v>
      </c>
      <c r="E43" s="424">
        <f t="shared" ref="E43:L43" si="16">E44</f>
        <v>0</v>
      </c>
      <c r="F43" s="425">
        <f t="shared" si="16"/>
        <v>0</v>
      </c>
      <c r="G43" s="74">
        <f t="shared" si="16"/>
        <v>0</v>
      </c>
      <c r="H43" s="198">
        <f t="shared" si="16"/>
        <v>0</v>
      </c>
      <c r="I43" s="288">
        <f t="shared" si="16"/>
        <v>0</v>
      </c>
      <c r="J43" s="198">
        <f t="shared" si="16"/>
        <v>0</v>
      </c>
      <c r="K43" s="75">
        <f t="shared" si="16"/>
        <v>0</v>
      </c>
      <c r="L43" s="288">
        <f t="shared" si="16"/>
        <v>0</v>
      </c>
      <c r="M43" s="312" t="s">
        <v>23</v>
      </c>
      <c r="N43" s="48" t="s">
        <v>23</v>
      </c>
      <c r="O43" s="49" t="s">
        <v>23</v>
      </c>
      <c r="P43" s="332"/>
    </row>
    <row r="44" spans="1:16" s="21" customFormat="1" ht="24" hidden="1" x14ac:dyDescent="0.25">
      <c r="A44" s="38">
        <v>21499</v>
      </c>
      <c r="B44" s="57" t="s">
        <v>39</v>
      </c>
      <c r="C44" s="202">
        <f>F44+I44+L44</f>
        <v>0</v>
      </c>
      <c r="D44" s="296"/>
      <c r="E44" s="426"/>
      <c r="F44" s="427">
        <f>D44+E44</f>
        <v>0</v>
      </c>
      <c r="G44" s="296"/>
      <c r="H44" s="297"/>
      <c r="I44" s="349">
        <f>G44+H44</f>
        <v>0</v>
      </c>
      <c r="J44" s="297"/>
      <c r="K44" s="70"/>
      <c r="L44" s="349">
        <f>J44+K44</f>
        <v>0</v>
      </c>
      <c r="M44" s="315" t="s">
        <v>23</v>
      </c>
      <c r="N44" s="65" t="s">
        <v>23</v>
      </c>
      <c r="O44" s="67" t="s">
        <v>23</v>
      </c>
      <c r="P44" s="335"/>
    </row>
    <row r="45" spans="1:16" ht="12.75" hidden="1" customHeight="1" x14ac:dyDescent="0.25">
      <c r="A45" s="72">
        <v>23000</v>
      </c>
      <c r="B45" s="73" t="s">
        <v>40</v>
      </c>
      <c r="C45" s="68">
        <f>O45</f>
        <v>0</v>
      </c>
      <c r="D45" s="212" t="s">
        <v>23</v>
      </c>
      <c r="E45" s="409" t="s">
        <v>23</v>
      </c>
      <c r="F45" s="410" t="s">
        <v>23</v>
      </c>
      <c r="G45" s="212" t="s">
        <v>23</v>
      </c>
      <c r="H45" s="246" t="s">
        <v>23</v>
      </c>
      <c r="I45" s="49" t="s">
        <v>23</v>
      </c>
      <c r="J45" s="246" t="s">
        <v>23</v>
      </c>
      <c r="K45" s="48" t="s">
        <v>23</v>
      </c>
      <c r="L45" s="49"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428" t="s">
        <v>23</v>
      </c>
      <c r="F46" s="429" t="s">
        <v>23</v>
      </c>
      <c r="G46" s="218" t="s">
        <v>23</v>
      </c>
      <c r="H46" s="251" t="s">
        <v>23</v>
      </c>
      <c r="I46" s="183" t="s">
        <v>23</v>
      </c>
      <c r="J46" s="251" t="s">
        <v>23</v>
      </c>
      <c r="K46" s="80" t="s">
        <v>23</v>
      </c>
      <c r="L46" s="183" t="s">
        <v>23</v>
      </c>
      <c r="M46" s="318"/>
      <c r="N46" s="298"/>
      <c r="O46" s="167">
        <f>M46+N46</f>
        <v>0</v>
      </c>
      <c r="P46" s="81"/>
    </row>
    <row r="47" spans="1:16" ht="24" hidden="1" x14ac:dyDescent="0.25">
      <c r="A47" s="77">
        <v>23510</v>
      </c>
      <c r="B47" s="78" t="s">
        <v>42</v>
      </c>
      <c r="C47" s="82">
        <f t="shared" si="18"/>
        <v>0</v>
      </c>
      <c r="D47" s="218" t="s">
        <v>23</v>
      </c>
      <c r="E47" s="428" t="s">
        <v>23</v>
      </c>
      <c r="F47" s="429" t="s">
        <v>23</v>
      </c>
      <c r="G47" s="218" t="s">
        <v>23</v>
      </c>
      <c r="H47" s="251" t="s">
        <v>23</v>
      </c>
      <c r="I47" s="183" t="s">
        <v>23</v>
      </c>
      <c r="J47" s="251" t="s">
        <v>23</v>
      </c>
      <c r="K47" s="80" t="s">
        <v>23</v>
      </c>
      <c r="L47" s="183" t="s">
        <v>23</v>
      </c>
      <c r="M47" s="318"/>
      <c r="N47" s="298"/>
      <c r="O47" s="167">
        <f>M47+N47</f>
        <v>0</v>
      </c>
      <c r="P47" s="81"/>
    </row>
    <row r="48" spans="1:16" x14ac:dyDescent="0.25">
      <c r="A48" s="83"/>
      <c r="B48" s="78"/>
      <c r="C48" s="84"/>
      <c r="D48" s="352"/>
      <c r="E48" s="430"/>
      <c r="F48" s="429"/>
      <c r="G48" s="352"/>
      <c r="H48" s="355"/>
      <c r="I48" s="303"/>
      <c r="J48" s="357"/>
      <c r="K48" s="298"/>
      <c r="L48" s="167"/>
      <c r="M48" s="318"/>
      <c r="N48" s="298"/>
      <c r="O48" s="167"/>
      <c r="P48" s="81"/>
    </row>
    <row r="49" spans="1:16" s="21" customFormat="1" x14ac:dyDescent="0.25">
      <c r="A49" s="85"/>
      <c r="B49" s="86" t="s">
        <v>43</v>
      </c>
      <c r="C49" s="87"/>
      <c r="D49" s="353"/>
      <c r="E49" s="431"/>
      <c r="F49" s="432"/>
      <c r="G49" s="353"/>
      <c r="H49" s="356"/>
      <c r="I49" s="168"/>
      <c r="J49" s="356"/>
      <c r="K49" s="354"/>
      <c r="L49" s="168"/>
      <c r="M49" s="359"/>
      <c r="N49" s="354"/>
      <c r="O49" s="168"/>
      <c r="P49" s="339"/>
    </row>
    <row r="50" spans="1:16" s="21" customFormat="1" ht="12.75" thickBot="1" x14ac:dyDescent="0.3">
      <c r="A50" s="88"/>
      <c r="B50" s="22" t="s">
        <v>44</v>
      </c>
      <c r="C50" s="89">
        <f t="shared" si="4"/>
        <v>1013826</v>
      </c>
      <c r="D50" s="219">
        <f>SUM(D51,D283)</f>
        <v>945956</v>
      </c>
      <c r="E50" s="433">
        <f t="shared" ref="E50:F50" si="19">SUM(E51,E283)</f>
        <v>30800</v>
      </c>
      <c r="F50" s="434">
        <f t="shared" si="19"/>
        <v>976756</v>
      </c>
      <c r="G50" s="219">
        <f>SUM(G51,G283)</f>
        <v>0</v>
      </c>
      <c r="H50" s="252">
        <f t="shared" ref="H50:I50" si="20">SUM(H51,H283)</f>
        <v>0</v>
      </c>
      <c r="I50" s="91">
        <f t="shared" si="20"/>
        <v>0</v>
      </c>
      <c r="J50" s="252">
        <f>SUM(J51,J283)</f>
        <v>37070</v>
      </c>
      <c r="K50" s="90">
        <f t="shared" ref="K50:L50" si="21">SUM(K51,K283)</f>
        <v>0</v>
      </c>
      <c r="L50" s="91">
        <f t="shared" si="21"/>
        <v>37070</v>
      </c>
      <c r="M50" s="89">
        <f>SUM(M51,M283)</f>
        <v>0</v>
      </c>
      <c r="N50" s="90">
        <f t="shared" ref="N50:O50" si="22">SUM(N51,N283)</f>
        <v>0</v>
      </c>
      <c r="O50" s="91">
        <f t="shared" si="22"/>
        <v>0</v>
      </c>
      <c r="P50" s="340"/>
    </row>
    <row r="51" spans="1:16" s="21" customFormat="1" ht="36.75" thickTop="1" x14ac:dyDescent="0.25">
      <c r="A51" s="92"/>
      <c r="B51" s="93" t="s">
        <v>45</v>
      </c>
      <c r="C51" s="94">
        <f t="shared" si="4"/>
        <v>1013826</v>
      </c>
      <c r="D51" s="220">
        <f>SUM(D52,D194)</f>
        <v>945956</v>
      </c>
      <c r="E51" s="435">
        <f t="shared" ref="E51:F51" si="23">SUM(E52,E194)</f>
        <v>30800</v>
      </c>
      <c r="F51" s="436">
        <f t="shared" si="23"/>
        <v>976756</v>
      </c>
      <c r="G51" s="220">
        <f>SUM(G52,G194)</f>
        <v>0</v>
      </c>
      <c r="H51" s="253">
        <f t="shared" ref="H51:I51" si="24">SUM(H52,H194)</f>
        <v>0</v>
      </c>
      <c r="I51" s="96">
        <f t="shared" si="24"/>
        <v>0</v>
      </c>
      <c r="J51" s="253">
        <f>SUM(J52,J194)</f>
        <v>37070</v>
      </c>
      <c r="K51" s="95">
        <f t="shared" ref="K51:L51" si="25">SUM(K52,K194)</f>
        <v>0</v>
      </c>
      <c r="L51" s="96">
        <f t="shared" si="25"/>
        <v>37070</v>
      </c>
      <c r="M51" s="94">
        <f>SUM(M52,M194)</f>
        <v>0</v>
      </c>
      <c r="N51" s="95">
        <f t="shared" ref="N51:O51" si="26">SUM(N52,N194)</f>
        <v>0</v>
      </c>
      <c r="O51" s="96">
        <f t="shared" si="26"/>
        <v>0</v>
      </c>
      <c r="P51" s="341"/>
    </row>
    <row r="52" spans="1:16" s="21" customFormat="1" ht="24" x14ac:dyDescent="0.25">
      <c r="A52" s="97"/>
      <c r="B52" s="16" t="s">
        <v>46</v>
      </c>
      <c r="C52" s="98">
        <f t="shared" si="4"/>
        <v>1013826</v>
      </c>
      <c r="D52" s="221">
        <f>SUM(D53,D75,D173,D187)</f>
        <v>945956</v>
      </c>
      <c r="E52" s="437">
        <f t="shared" ref="E52:F52" si="27">SUM(E53,E75,E173,E187)</f>
        <v>30800</v>
      </c>
      <c r="F52" s="438">
        <f t="shared" si="27"/>
        <v>976756</v>
      </c>
      <c r="G52" s="221">
        <f>SUM(G53,G75,G173,G187)</f>
        <v>0</v>
      </c>
      <c r="H52" s="254">
        <f t="shared" ref="H52:I52" si="28">SUM(H53,H75,H173,H187)</f>
        <v>0</v>
      </c>
      <c r="I52" s="100">
        <f t="shared" si="28"/>
        <v>0</v>
      </c>
      <c r="J52" s="254">
        <f>SUM(J53,J75,J173,J187)</f>
        <v>37070</v>
      </c>
      <c r="K52" s="99">
        <f t="shared" ref="K52:L52" si="29">SUM(K53,K75,K173,K187)</f>
        <v>0</v>
      </c>
      <c r="L52" s="100">
        <f t="shared" si="29"/>
        <v>37070</v>
      </c>
      <c r="M52" s="98">
        <f>SUM(M53,M75,M173,M187)</f>
        <v>0</v>
      </c>
      <c r="N52" s="99">
        <f t="shared" ref="N52:O52" si="30">SUM(N53,N75,N173,N187)</f>
        <v>0</v>
      </c>
      <c r="O52" s="100">
        <f t="shared" si="30"/>
        <v>0</v>
      </c>
      <c r="P52" s="342"/>
    </row>
    <row r="53" spans="1:16" s="21" customFormat="1" hidden="1" x14ac:dyDescent="0.25">
      <c r="A53" s="101">
        <v>1000</v>
      </c>
      <c r="B53" s="101" t="s">
        <v>47</v>
      </c>
      <c r="C53" s="102">
        <f t="shared" si="4"/>
        <v>0</v>
      </c>
      <c r="D53" s="222">
        <f>SUM(D54,D67)</f>
        <v>0</v>
      </c>
      <c r="E53" s="439">
        <f t="shared" ref="E53:F53" si="31">SUM(E54,E67)</f>
        <v>0</v>
      </c>
      <c r="F53" s="440">
        <f t="shared" si="31"/>
        <v>0</v>
      </c>
      <c r="G53" s="222">
        <f>SUM(G54,G67)</f>
        <v>0</v>
      </c>
      <c r="H53" s="255">
        <f t="shared" ref="H53:I53" si="32">SUM(H54,H67)</f>
        <v>0</v>
      </c>
      <c r="I53" s="104">
        <f t="shared" si="32"/>
        <v>0</v>
      </c>
      <c r="J53" s="255">
        <f>SUM(J54,J67)</f>
        <v>0</v>
      </c>
      <c r="K53" s="103">
        <f t="shared" ref="K53:L53" si="33">SUM(K54,K67)</f>
        <v>0</v>
      </c>
      <c r="L53" s="104">
        <f t="shared" si="33"/>
        <v>0</v>
      </c>
      <c r="M53" s="102">
        <f>SUM(M54,M67)</f>
        <v>0</v>
      </c>
      <c r="N53" s="103">
        <f t="shared" ref="N53:O53" si="34">SUM(N54,N67)</f>
        <v>0</v>
      </c>
      <c r="O53" s="104">
        <f t="shared" si="34"/>
        <v>0</v>
      </c>
      <c r="P53" s="343"/>
    </row>
    <row r="54" spans="1:16" hidden="1" x14ac:dyDescent="0.25">
      <c r="A54" s="45">
        <v>1100</v>
      </c>
      <c r="B54" s="105" t="s">
        <v>48</v>
      </c>
      <c r="C54" s="46">
        <f t="shared" si="4"/>
        <v>0</v>
      </c>
      <c r="D54" s="223">
        <f>SUM(D55,D58,D66)</f>
        <v>0</v>
      </c>
      <c r="E54" s="441">
        <f t="shared" ref="E54:F54" si="35">SUM(E55,E58,E66)</f>
        <v>0</v>
      </c>
      <c r="F54" s="408">
        <f t="shared" si="35"/>
        <v>0</v>
      </c>
      <c r="G54" s="223">
        <f>SUM(G55,G58,G66)</f>
        <v>0</v>
      </c>
      <c r="H54" s="106">
        <f t="shared" ref="H54:I54" si="36">SUM(H55,H58,H66)</f>
        <v>0</v>
      </c>
      <c r="I54" s="117">
        <f t="shared" si="36"/>
        <v>0</v>
      </c>
      <c r="J54" s="106">
        <f>SUM(J55,J58,J66)</f>
        <v>0</v>
      </c>
      <c r="K54" s="50">
        <f t="shared" ref="K54:L54" si="37">SUM(K55,K58,K66)</f>
        <v>0</v>
      </c>
      <c r="L54" s="117">
        <f t="shared" si="37"/>
        <v>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442">
        <f t="shared" ref="E55:F55" si="39">SUM(E56:E57)</f>
        <v>0</v>
      </c>
      <c r="F55" s="443">
        <f t="shared" si="39"/>
        <v>0</v>
      </c>
      <c r="G55" s="131">
        <f>SUM(G56:G57)</f>
        <v>0</v>
      </c>
      <c r="H55" s="201">
        <f t="shared" ref="H55:I55" si="40">SUM(H56:H57)</f>
        <v>0</v>
      </c>
      <c r="I55" s="109">
        <f t="shared" si="40"/>
        <v>0</v>
      </c>
      <c r="J55" s="201">
        <f>SUM(J56:J57)</f>
        <v>0</v>
      </c>
      <c r="K55" s="108">
        <f t="shared" ref="K55:L55" si="41">SUM(K56:K57)</f>
        <v>0</v>
      </c>
      <c r="L55" s="109">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v>0</v>
      </c>
      <c r="E56" s="444"/>
      <c r="F56" s="445">
        <f t="shared" ref="F56:F57" si="43">D56+E56</f>
        <v>0</v>
      </c>
      <c r="G56" s="224"/>
      <c r="H56" s="256"/>
      <c r="I56" s="119">
        <f t="shared" ref="I56:I57" si="44">G56+H56</f>
        <v>0</v>
      </c>
      <c r="J56" s="256">
        <v>0</v>
      </c>
      <c r="K56" s="55"/>
      <c r="L56" s="119">
        <f t="shared" ref="L56:L57" si="45">J56+K56</f>
        <v>0</v>
      </c>
      <c r="M56" s="319"/>
      <c r="N56" s="55"/>
      <c r="O56" s="119">
        <f>M56+N56</f>
        <v>0</v>
      </c>
      <c r="P56" s="110"/>
    </row>
    <row r="57" spans="1:16" ht="24" hidden="1" customHeight="1" x14ac:dyDescent="0.25">
      <c r="A57" s="38">
        <v>1119</v>
      </c>
      <c r="B57" s="57" t="s">
        <v>51</v>
      </c>
      <c r="C57" s="58">
        <f t="shared" si="4"/>
        <v>0</v>
      </c>
      <c r="D57" s="225">
        <v>0</v>
      </c>
      <c r="E57" s="446"/>
      <c r="F57" s="404">
        <f t="shared" si="43"/>
        <v>0</v>
      </c>
      <c r="G57" s="225"/>
      <c r="H57" s="257"/>
      <c r="I57" s="114">
        <f t="shared" si="44"/>
        <v>0</v>
      </c>
      <c r="J57" s="257">
        <v>0</v>
      </c>
      <c r="K57" s="60"/>
      <c r="L57" s="114">
        <f t="shared" si="45"/>
        <v>0</v>
      </c>
      <c r="M57" s="320"/>
      <c r="N57" s="60"/>
      <c r="O57" s="114">
        <f>M57+N57</f>
        <v>0</v>
      </c>
      <c r="P57" s="111"/>
    </row>
    <row r="58" spans="1:16" hidden="1" x14ac:dyDescent="0.25">
      <c r="A58" s="112">
        <v>1140</v>
      </c>
      <c r="B58" s="57" t="s">
        <v>295</v>
      </c>
      <c r="C58" s="58">
        <f t="shared" si="4"/>
        <v>0</v>
      </c>
      <c r="D58" s="226">
        <f>SUM(D59:D65)</f>
        <v>0</v>
      </c>
      <c r="E58" s="447">
        <f t="shared" ref="E58:F58" si="46">SUM(E59:E65)</f>
        <v>0</v>
      </c>
      <c r="F58" s="404">
        <f t="shared" si="46"/>
        <v>0</v>
      </c>
      <c r="G58" s="226">
        <f>SUM(G59:G65)</f>
        <v>0</v>
      </c>
      <c r="H58" s="120">
        <f t="shared" ref="H58:I58" si="47">SUM(H59:H65)</f>
        <v>0</v>
      </c>
      <c r="I58" s="114">
        <f t="shared" si="47"/>
        <v>0</v>
      </c>
      <c r="J58" s="120">
        <f>SUM(J59:J65)</f>
        <v>0</v>
      </c>
      <c r="K58" s="113">
        <f t="shared" ref="K58:L58" si="48">SUM(K59:K65)</f>
        <v>0</v>
      </c>
      <c r="L58" s="11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v>0</v>
      </c>
      <c r="E59" s="446"/>
      <c r="F59" s="404">
        <f t="shared" ref="F59:F66" si="50">D59+E59</f>
        <v>0</v>
      </c>
      <c r="G59" s="225"/>
      <c r="H59" s="257"/>
      <c r="I59" s="114">
        <f t="shared" ref="I59:I66" si="51">G59+H59</f>
        <v>0</v>
      </c>
      <c r="J59" s="257">
        <v>0</v>
      </c>
      <c r="K59" s="60"/>
      <c r="L59" s="114">
        <f t="shared" ref="L59:L66" si="52">J59+K59</f>
        <v>0</v>
      </c>
      <c r="M59" s="320"/>
      <c r="N59" s="60"/>
      <c r="O59" s="114">
        <f t="shared" ref="O59:O66" si="53">M59+N59</f>
        <v>0</v>
      </c>
      <c r="P59" s="111"/>
    </row>
    <row r="60" spans="1:16" ht="24.75" hidden="1" customHeight="1" x14ac:dyDescent="0.25">
      <c r="A60" s="38">
        <v>1142</v>
      </c>
      <c r="B60" s="57" t="s">
        <v>53</v>
      </c>
      <c r="C60" s="58">
        <f t="shared" si="4"/>
        <v>0</v>
      </c>
      <c r="D60" s="225">
        <v>0</v>
      </c>
      <c r="E60" s="446"/>
      <c r="F60" s="404">
        <f t="shared" si="50"/>
        <v>0</v>
      </c>
      <c r="G60" s="225"/>
      <c r="H60" s="257"/>
      <c r="I60" s="114">
        <f t="shared" si="51"/>
        <v>0</v>
      </c>
      <c r="J60" s="257">
        <v>0</v>
      </c>
      <c r="K60" s="60"/>
      <c r="L60" s="114">
        <f>J60+K60</f>
        <v>0</v>
      </c>
      <c r="M60" s="320"/>
      <c r="N60" s="60"/>
      <c r="O60" s="114">
        <f t="shared" si="53"/>
        <v>0</v>
      </c>
      <c r="P60" s="111"/>
    </row>
    <row r="61" spans="1:16" ht="24" hidden="1" x14ac:dyDescent="0.25">
      <c r="A61" s="38">
        <v>1145</v>
      </c>
      <c r="B61" s="57" t="s">
        <v>54</v>
      </c>
      <c r="C61" s="58">
        <f t="shared" si="4"/>
        <v>0</v>
      </c>
      <c r="D61" s="225">
        <v>0</v>
      </c>
      <c r="E61" s="446"/>
      <c r="F61" s="404">
        <f t="shared" si="50"/>
        <v>0</v>
      </c>
      <c r="G61" s="225"/>
      <c r="H61" s="257"/>
      <c r="I61" s="114">
        <f t="shared" si="51"/>
        <v>0</v>
      </c>
      <c r="J61" s="257">
        <v>0</v>
      </c>
      <c r="K61" s="60"/>
      <c r="L61" s="114">
        <f t="shared" si="52"/>
        <v>0</v>
      </c>
      <c r="M61" s="320"/>
      <c r="N61" s="60"/>
      <c r="O61" s="114">
        <f>M61+N61</f>
        <v>0</v>
      </c>
      <c r="P61" s="111"/>
    </row>
    <row r="62" spans="1:16" ht="27.75" hidden="1" customHeight="1" x14ac:dyDescent="0.25">
      <c r="A62" s="38">
        <v>1146</v>
      </c>
      <c r="B62" s="57" t="s">
        <v>55</v>
      </c>
      <c r="C62" s="58">
        <f t="shared" si="4"/>
        <v>0</v>
      </c>
      <c r="D62" s="225">
        <v>0</v>
      </c>
      <c r="E62" s="446"/>
      <c r="F62" s="404">
        <f t="shared" si="50"/>
        <v>0</v>
      </c>
      <c r="G62" s="225"/>
      <c r="H62" s="257"/>
      <c r="I62" s="114">
        <f t="shared" si="51"/>
        <v>0</v>
      </c>
      <c r="J62" s="257">
        <v>0</v>
      </c>
      <c r="K62" s="60"/>
      <c r="L62" s="114">
        <f t="shared" si="52"/>
        <v>0</v>
      </c>
      <c r="M62" s="320"/>
      <c r="N62" s="60"/>
      <c r="O62" s="114">
        <f t="shared" si="53"/>
        <v>0</v>
      </c>
      <c r="P62" s="111"/>
    </row>
    <row r="63" spans="1:16" hidden="1" x14ac:dyDescent="0.25">
      <c r="A63" s="38">
        <v>1147</v>
      </c>
      <c r="B63" s="57" t="s">
        <v>56</v>
      </c>
      <c r="C63" s="58">
        <f t="shared" si="4"/>
        <v>0</v>
      </c>
      <c r="D63" s="225">
        <v>0</v>
      </c>
      <c r="E63" s="446"/>
      <c r="F63" s="404">
        <f t="shared" si="50"/>
        <v>0</v>
      </c>
      <c r="G63" s="225"/>
      <c r="H63" s="257"/>
      <c r="I63" s="114">
        <f t="shared" si="51"/>
        <v>0</v>
      </c>
      <c r="J63" s="257">
        <v>0</v>
      </c>
      <c r="K63" s="60"/>
      <c r="L63" s="114">
        <f t="shared" si="52"/>
        <v>0</v>
      </c>
      <c r="M63" s="320"/>
      <c r="N63" s="60"/>
      <c r="O63" s="114">
        <f t="shared" si="53"/>
        <v>0</v>
      </c>
      <c r="P63" s="111"/>
    </row>
    <row r="64" spans="1:16" hidden="1" x14ac:dyDescent="0.25">
      <c r="A64" s="38">
        <v>1148</v>
      </c>
      <c r="B64" s="57" t="s">
        <v>57</v>
      </c>
      <c r="C64" s="58">
        <f t="shared" si="4"/>
        <v>0</v>
      </c>
      <c r="D64" s="225">
        <v>0</v>
      </c>
      <c r="E64" s="446"/>
      <c r="F64" s="404">
        <f t="shared" si="50"/>
        <v>0</v>
      </c>
      <c r="G64" s="225"/>
      <c r="H64" s="257"/>
      <c r="I64" s="114">
        <f t="shared" si="51"/>
        <v>0</v>
      </c>
      <c r="J64" s="257">
        <v>0</v>
      </c>
      <c r="K64" s="60"/>
      <c r="L64" s="114">
        <f t="shared" si="52"/>
        <v>0</v>
      </c>
      <c r="M64" s="320"/>
      <c r="N64" s="60"/>
      <c r="O64" s="114">
        <f t="shared" si="53"/>
        <v>0</v>
      </c>
      <c r="P64" s="111"/>
    </row>
    <row r="65" spans="1:16" ht="24" hidden="1" customHeight="1" x14ac:dyDescent="0.25">
      <c r="A65" s="38">
        <v>1149</v>
      </c>
      <c r="B65" s="57" t="s">
        <v>58</v>
      </c>
      <c r="C65" s="58">
        <f>F65+I65+L65+O65</f>
        <v>0</v>
      </c>
      <c r="D65" s="225">
        <v>0</v>
      </c>
      <c r="E65" s="446"/>
      <c r="F65" s="404">
        <f t="shared" si="50"/>
        <v>0</v>
      </c>
      <c r="G65" s="225"/>
      <c r="H65" s="257"/>
      <c r="I65" s="114">
        <f t="shared" si="51"/>
        <v>0</v>
      </c>
      <c r="J65" s="257">
        <v>0</v>
      </c>
      <c r="K65" s="60"/>
      <c r="L65" s="114">
        <f t="shared" si="52"/>
        <v>0</v>
      </c>
      <c r="M65" s="320"/>
      <c r="N65" s="60"/>
      <c r="O65" s="114">
        <f t="shared" si="53"/>
        <v>0</v>
      </c>
      <c r="P65" s="111"/>
    </row>
    <row r="66" spans="1:16" ht="36" hidden="1" x14ac:dyDescent="0.25">
      <c r="A66" s="107">
        <v>1150</v>
      </c>
      <c r="B66" s="78" t="s">
        <v>59</v>
      </c>
      <c r="C66" s="84">
        <f>F66+I66+L66+O66</f>
        <v>0</v>
      </c>
      <c r="D66" s="227">
        <v>0</v>
      </c>
      <c r="E66" s="448"/>
      <c r="F66" s="443">
        <f t="shared" si="50"/>
        <v>0</v>
      </c>
      <c r="G66" s="227"/>
      <c r="H66" s="258"/>
      <c r="I66" s="109">
        <f t="shared" si="51"/>
        <v>0</v>
      </c>
      <c r="J66" s="258">
        <v>0</v>
      </c>
      <c r="K66" s="115"/>
      <c r="L66" s="109">
        <f t="shared" si="52"/>
        <v>0</v>
      </c>
      <c r="M66" s="321"/>
      <c r="N66" s="115"/>
      <c r="O66" s="109">
        <f t="shared" si="53"/>
        <v>0</v>
      </c>
      <c r="P66" s="116"/>
    </row>
    <row r="67" spans="1:16" ht="24" hidden="1" x14ac:dyDescent="0.25">
      <c r="A67" s="45">
        <v>1200</v>
      </c>
      <c r="B67" s="105" t="s">
        <v>296</v>
      </c>
      <c r="C67" s="46">
        <f t="shared" si="4"/>
        <v>0</v>
      </c>
      <c r="D67" s="223">
        <f>SUM(D68:D69)</f>
        <v>0</v>
      </c>
      <c r="E67" s="441">
        <f t="shared" ref="E67:F67" si="54">SUM(E68:E69)</f>
        <v>0</v>
      </c>
      <c r="F67" s="408">
        <f t="shared" si="54"/>
        <v>0</v>
      </c>
      <c r="G67" s="223">
        <f>SUM(G68:G69)</f>
        <v>0</v>
      </c>
      <c r="H67" s="106">
        <f t="shared" ref="H67:I67" si="55">SUM(H68:H69)</f>
        <v>0</v>
      </c>
      <c r="I67" s="117">
        <f t="shared" si="55"/>
        <v>0</v>
      </c>
      <c r="J67" s="106">
        <f>SUM(J68:J69)</f>
        <v>0</v>
      </c>
      <c r="K67" s="50">
        <f t="shared" ref="K67:L67" si="56">SUM(K68:K69)</f>
        <v>0</v>
      </c>
      <c r="L67" s="117">
        <f t="shared" si="56"/>
        <v>0</v>
      </c>
      <c r="M67" s="46">
        <f>SUM(M68:M69)</f>
        <v>0</v>
      </c>
      <c r="N67" s="50">
        <f t="shared" ref="N67:O67" si="57">SUM(N68:N69)</f>
        <v>0</v>
      </c>
      <c r="O67" s="117">
        <f t="shared" si="57"/>
        <v>0</v>
      </c>
      <c r="P67" s="122"/>
    </row>
    <row r="68" spans="1:16" ht="24" hidden="1" x14ac:dyDescent="0.25">
      <c r="A68" s="380">
        <v>1210</v>
      </c>
      <c r="B68" s="52" t="s">
        <v>60</v>
      </c>
      <c r="C68" s="53">
        <f t="shared" si="4"/>
        <v>0</v>
      </c>
      <c r="D68" s="224">
        <v>0</v>
      </c>
      <c r="E68" s="444"/>
      <c r="F68" s="445">
        <f>D68+E68</f>
        <v>0</v>
      </c>
      <c r="G68" s="224"/>
      <c r="H68" s="256"/>
      <c r="I68" s="119">
        <f>G68+H68</f>
        <v>0</v>
      </c>
      <c r="J68" s="256">
        <v>0</v>
      </c>
      <c r="K68" s="55"/>
      <c r="L68" s="119">
        <f>J68+K68</f>
        <v>0</v>
      </c>
      <c r="M68" s="319"/>
      <c r="N68" s="55"/>
      <c r="O68" s="119">
        <f>M68+N68</f>
        <v>0</v>
      </c>
      <c r="P68" s="110"/>
    </row>
    <row r="69" spans="1:16" ht="24" hidden="1" x14ac:dyDescent="0.25">
      <c r="A69" s="112">
        <v>1220</v>
      </c>
      <c r="B69" s="57" t="s">
        <v>61</v>
      </c>
      <c r="C69" s="58">
        <f t="shared" si="4"/>
        <v>0</v>
      </c>
      <c r="D69" s="226">
        <f>SUM(D70:D74)</f>
        <v>0</v>
      </c>
      <c r="E69" s="447">
        <f t="shared" ref="E69:F69" si="58">SUM(E70:E74)</f>
        <v>0</v>
      </c>
      <c r="F69" s="404">
        <f t="shared" si="58"/>
        <v>0</v>
      </c>
      <c r="G69" s="226">
        <f>SUM(G70:G74)</f>
        <v>0</v>
      </c>
      <c r="H69" s="120">
        <f t="shared" ref="H69:I69" si="59">SUM(H70:H74)</f>
        <v>0</v>
      </c>
      <c r="I69" s="114">
        <f t="shared" si="59"/>
        <v>0</v>
      </c>
      <c r="J69" s="120">
        <f>SUM(J70:J74)</f>
        <v>0</v>
      </c>
      <c r="K69" s="113">
        <f t="shared" ref="K69:L69" si="60">SUM(K70:K74)</f>
        <v>0</v>
      </c>
      <c r="L69" s="114">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v>0</v>
      </c>
      <c r="E70" s="446"/>
      <c r="F70" s="404">
        <f t="shared" ref="F70:F74" si="62">D70+E70</f>
        <v>0</v>
      </c>
      <c r="G70" s="225"/>
      <c r="H70" s="257"/>
      <c r="I70" s="114">
        <f t="shared" ref="I70:I74" si="63">G70+H70</f>
        <v>0</v>
      </c>
      <c r="J70" s="257">
        <v>0</v>
      </c>
      <c r="K70" s="60"/>
      <c r="L70" s="114">
        <f t="shared" ref="L70:L74" si="64">J70+K70</f>
        <v>0</v>
      </c>
      <c r="M70" s="320"/>
      <c r="N70" s="60"/>
      <c r="O70" s="114">
        <f t="shared" ref="O70:O74" si="65">M70+N70</f>
        <v>0</v>
      </c>
      <c r="P70" s="111"/>
    </row>
    <row r="71" spans="1:16" hidden="1" x14ac:dyDescent="0.25">
      <c r="A71" s="38">
        <v>1223</v>
      </c>
      <c r="B71" s="57" t="s">
        <v>62</v>
      </c>
      <c r="C71" s="58">
        <f t="shared" si="4"/>
        <v>0</v>
      </c>
      <c r="D71" s="225">
        <v>0</v>
      </c>
      <c r="E71" s="446"/>
      <c r="F71" s="404">
        <f t="shared" si="62"/>
        <v>0</v>
      </c>
      <c r="G71" s="225"/>
      <c r="H71" s="257"/>
      <c r="I71" s="114">
        <f t="shared" si="63"/>
        <v>0</v>
      </c>
      <c r="J71" s="257">
        <v>0</v>
      </c>
      <c r="K71" s="60"/>
      <c r="L71" s="114">
        <f t="shared" si="64"/>
        <v>0</v>
      </c>
      <c r="M71" s="320"/>
      <c r="N71" s="60"/>
      <c r="O71" s="114">
        <f t="shared" si="65"/>
        <v>0</v>
      </c>
      <c r="P71" s="111"/>
    </row>
    <row r="72" spans="1:16" hidden="1" x14ac:dyDescent="0.25">
      <c r="A72" s="38">
        <v>1225</v>
      </c>
      <c r="B72" s="57" t="s">
        <v>63</v>
      </c>
      <c r="C72" s="58">
        <f t="shared" si="4"/>
        <v>0</v>
      </c>
      <c r="D72" s="225">
        <v>0</v>
      </c>
      <c r="E72" s="446"/>
      <c r="F72" s="404">
        <f t="shared" si="62"/>
        <v>0</v>
      </c>
      <c r="G72" s="225"/>
      <c r="H72" s="257"/>
      <c r="I72" s="114">
        <f t="shared" si="63"/>
        <v>0</v>
      </c>
      <c r="J72" s="257">
        <v>0</v>
      </c>
      <c r="K72" s="60"/>
      <c r="L72" s="114">
        <f t="shared" si="64"/>
        <v>0</v>
      </c>
      <c r="M72" s="320"/>
      <c r="N72" s="60"/>
      <c r="O72" s="114">
        <f t="shared" si="65"/>
        <v>0</v>
      </c>
      <c r="P72" s="111"/>
    </row>
    <row r="73" spans="1:16" ht="36" hidden="1" x14ac:dyDescent="0.25">
      <c r="A73" s="38">
        <v>1227</v>
      </c>
      <c r="B73" s="57" t="s">
        <v>64</v>
      </c>
      <c r="C73" s="58">
        <f t="shared" si="4"/>
        <v>0</v>
      </c>
      <c r="D73" s="225">
        <v>0</v>
      </c>
      <c r="E73" s="446"/>
      <c r="F73" s="404">
        <f t="shared" si="62"/>
        <v>0</v>
      </c>
      <c r="G73" s="225"/>
      <c r="H73" s="257"/>
      <c r="I73" s="114">
        <f t="shared" si="63"/>
        <v>0</v>
      </c>
      <c r="J73" s="257">
        <v>0</v>
      </c>
      <c r="K73" s="60"/>
      <c r="L73" s="114">
        <f t="shared" si="64"/>
        <v>0</v>
      </c>
      <c r="M73" s="320"/>
      <c r="N73" s="60"/>
      <c r="O73" s="114">
        <f t="shared" si="65"/>
        <v>0</v>
      </c>
      <c r="P73" s="111"/>
    </row>
    <row r="74" spans="1:16" ht="48" hidden="1" x14ac:dyDescent="0.25">
      <c r="A74" s="38">
        <v>1228</v>
      </c>
      <c r="B74" s="57" t="s">
        <v>298</v>
      </c>
      <c r="C74" s="58">
        <f t="shared" si="4"/>
        <v>0</v>
      </c>
      <c r="D74" s="225">
        <v>0</v>
      </c>
      <c r="E74" s="446"/>
      <c r="F74" s="404">
        <f t="shared" si="62"/>
        <v>0</v>
      </c>
      <c r="G74" s="225"/>
      <c r="H74" s="257"/>
      <c r="I74" s="114">
        <f t="shared" si="63"/>
        <v>0</v>
      </c>
      <c r="J74" s="257">
        <v>0</v>
      </c>
      <c r="K74" s="60"/>
      <c r="L74" s="114">
        <f t="shared" si="64"/>
        <v>0</v>
      </c>
      <c r="M74" s="320"/>
      <c r="N74" s="60"/>
      <c r="O74" s="114">
        <f t="shared" si="65"/>
        <v>0</v>
      </c>
      <c r="P74" s="111"/>
    </row>
    <row r="75" spans="1:16" x14ac:dyDescent="0.25">
      <c r="A75" s="101">
        <v>2000</v>
      </c>
      <c r="B75" s="101" t="s">
        <v>65</v>
      </c>
      <c r="C75" s="102">
        <f t="shared" si="4"/>
        <v>1013826</v>
      </c>
      <c r="D75" s="222">
        <f>SUM(D76,D83,D130,D164,D165,D172)</f>
        <v>945956</v>
      </c>
      <c r="E75" s="439">
        <f t="shared" ref="E75:F75" si="66">SUM(E76,E83,E130,E164,E165,E172)</f>
        <v>30800</v>
      </c>
      <c r="F75" s="440">
        <f t="shared" si="66"/>
        <v>976756</v>
      </c>
      <c r="G75" s="222">
        <f>SUM(G76,G83,G130,G164,G165,G172)</f>
        <v>0</v>
      </c>
      <c r="H75" s="255">
        <f t="shared" ref="H75:I75" si="67">SUM(H76,H83,H130,H164,H165,H172)</f>
        <v>0</v>
      </c>
      <c r="I75" s="104">
        <f t="shared" si="67"/>
        <v>0</v>
      </c>
      <c r="J75" s="255">
        <f>SUM(J76,J83,J130,J164,J165,J172)</f>
        <v>37070</v>
      </c>
      <c r="K75" s="103">
        <f t="shared" ref="K75:L75" si="68">SUM(K76,K83,K130,K164,K165,K172)</f>
        <v>0</v>
      </c>
      <c r="L75" s="104">
        <f t="shared" si="68"/>
        <v>37070</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441">
        <f t="shared" ref="E76:F76" si="70">SUM(E77,E80)</f>
        <v>0</v>
      </c>
      <c r="F76" s="408">
        <f t="shared" si="70"/>
        <v>0</v>
      </c>
      <c r="G76" s="223">
        <f>SUM(G77,G80)</f>
        <v>0</v>
      </c>
      <c r="H76" s="106">
        <f t="shared" ref="H76:I76" si="71">SUM(H77,H80)</f>
        <v>0</v>
      </c>
      <c r="I76" s="117">
        <f t="shared" si="71"/>
        <v>0</v>
      </c>
      <c r="J76" s="106">
        <f>SUM(J77,J80)</f>
        <v>0</v>
      </c>
      <c r="K76" s="50">
        <f t="shared" ref="K76:L76" si="72">SUM(K77,K80)</f>
        <v>0</v>
      </c>
      <c r="L76" s="117">
        <f t="shared" si="72"/>
        <v>0</v>
      </c>
      <c r="M76" s="46">
        <f>SUM(M77,M80)</f>
        <v>0</v>
      </c>
      <c r="N76" s="50">
        <f t="shared" ref="N76:O76" si="73">SUM(N77,N80)</f>
        <v>0</v>
      </c>
      <c r="O76" s="117">
        <f t="shared" si="73"/>
        <v>0</v>
      </c>
      <c r="P76" s="122"/>
    </row>
    <row r="77" spans="1:16" ht="24" hidden="1" x14ac:dyDescent="0.25">
      <c r="A77" s="380">
        <v>2110</v>
      </c>
      <c r="B77" s="52" t="s">
        <v>67</v>
      </c>
      <c r="C77" s="53">
        <f t="shared" si="4"/>
        <v>0</v>
      </c>
      <c r="D77" s="228">
        <f>SUM(D78:D79)</f>
        <v>0</v>
      </c>
      <c r="E77" s="449">
        <f t="shared" ref="E77:F77" si="74">SUM(E78:E79)</f>
        <v>0</v>
      </c>
      <c r="F77" s="445">
        <f t="shared" si="74"/>
        <v>0</v>
      </c>
      <c r="G77" s="228">
        <f>SUM(G78:G79)</f>
        <v>0</v>
      </c>
      <c r="H77" s="259">
        <f t="shared" ref="H77:I77" si="75">SUM(H78:H79)</f>
        <v>0</v>
      </c>
      <c r="I77" s="119">
        <f t="shared" si="75"/>
        <v>0</v>
      </c>
      <c r="J77" s="259">
        <f>SUM(J78:J79)</f>
        <v>0</v>
      </c>
      <c r="K77" s="118">
        <f t="shared" ref="K77:L77" si="76">SUM(K78:K79)</f>
        <v>0</v>
      </c>
      <c r="L77" s="11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v>0</v>
      </c>
      <c r="E78" s="446"/>
      <c r="F78" s="404">
        <f t="shared" ref="F78:F79" si="78">D78+E78</f>
        <v>0</v>
      </c>
      <c r="G78" s="225"/>
      <c r="H78" s="257"/>
      <c r="I78" s="114">
        <f t="shared" ref="I78:I79" si="79">G78+H78</f>
        <v>0</v>
      </c>
      <c r="J78" s="257">
        <v>0</v>
      </c>
      <c r="K78" s="60"/>
      <c r="L78" s="114">
        <f t="shared" ref="L78:L79" si="80">J78+K78</f>
        <v>0</v>
      </c>
      <c r="M78" s="320"/>
      <c r="N78" s="60"/>
      <c r="O78" s="114">
        <f t="shared" ref="O78:O79" si="81">M78+N78</f>
        <v>0</v>
      </c>
      <c r="P78" s="111"/>
    </row>
    <row r="79" spans="1:16" ht="24" hidden="1" x14ac:dyDescent="0.25">
      <c r="A79" s="38">
        <v>2112</v>
      </c>
      <c r="B79" s="57" t="s">
        <v>69</v>
      </c>
      <c r="C79" s="58">
        <f t="shared" si="4"/>
        <v>0</v>
      </c>
      <c r="D79" s="225">
        <v>0</v>
      </c>
      <c r="E79" s="446"/>
      <c r="F79" s="404">
        <f t="shared" si="78"/>
        <v>0</v>
      </c>
      <c r="G79" s="225"/>
      <c r="H79" s="257"/>
      <c r="I79" s="114">
        <f t="shared" si="79"/>
        <v>0</v>
      </c>
      <c r="J79" s="257">
        <v>0</v>
      </c>
      <c r="K79" s="60"/>
      <c r="L79" s="114">
        <f t="shared" si="80"/>
        <v>0</v>
      </c>
      <c r="M79" s="320"/>
      <c r="N79" s="60"/>
      <c r="O79" s="114">
        <f t="shared" si="81"/>
        <v>0</v>
      </c>
      <c r="P79" s="111"/>
    </row>
    <row r="80" spans="1:16" ht="24" hidden="1" x14ac:dyDescent="0.25">
      <c r="A80" s="112">
        <v>2120</v>
      </c>
      <c r="B80" s="57" t="s">
        <v>70</v>
      </c>
      <c r="C80" s="58">
        <f t="shared" si="4"/>
        <v>0</v>
      </c>
      <c r="D80" s="226">
        <f>SUM(D81:D82)</f>
        <v>0</v>
      </c>
      <c r="E80" s="447">
        <f t="shared" ref="E80:F80" si="82">SUM(E81:E82)</f>
        <v>0</v>
      </c>
      <c r="F80" s="404">
        <f t="shared" si="82"/>
        <v>0</v>
      </c>
      <c r="G80" s="226">
        <f>SUM(G81:G82)</f>
        <v>0</v>
      </c>
      <c r="H80" s="120">
        <f t="shared" ref="H80:I80" si="83">SUM(H81:H82)</f>
        <v>0</v>
      </c>
      <c r="I80" s="114">
        <f t="shared" si="83"/>
        <v>0</v>
      </c>
      <c r="J80" s="120">
        <f>SUM(J81:J82)</f>
        <v>0</v>
      </c>
      <c r="K80" s="113">
        <f t="shared" ref="K80:L80" si="84">SUM(K81:K82)</f>
        <v>0</v>
      </c>
      <c r="L80" s="114">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v>0</v>
      </c>
      <c r="E81" s="446"/>
      <c r="F81" s="404">
        <f t="shared" ref="F81:F82" si="86">D81+E81</f>
        <v>0</v>
      </c>
      <c r="G81" s="225"/>
      <c r="H81" s="257"/>
      <c r="I81" s="114">
        <f t="shared" ref="I81:I82" si="87">G81+H81</f>
        <v>0</v>
      </c>
      <c r="J81" s="257">
        <v>0</v>
      </c>
      <c r="K81" s="60"/>
      <c r="L81" s="114">
        <f t="shared" ref="L81:L82" si="88">J81+K81</f>
        <v>0</v>
      </c>
      <c r="M81" s="320"/>
      <c r="N81" s="60"/>
      <c r="O81" s="114">
        <f t="shared" ref="O81:O82" si="89">M81+N81</f>
        <v>0</v>
      </c>
      <c r="P81" s="111"/>
    </row>
    <row r="82" spans="1:16" ht="24" hidden="1" x14ac:dyDescent="0.25">
      <c r="A82" s="38">
        <v>2122</v>
      </c>
      <c r="B82" s="57" t="s">
        <v>69</v>
      </c>
      <c r="C82" s="58">
        <f t="shared" si="4"/>
        <v>0</v>
      </c>
      <c r="D82" s="225">
        <v>0</v>
      </c>
      <c r="E82" s="446"/>
      <c r="F82" s="404">
        <f t="shared" si="86"/>
        <v>0</v>
      </c>
      <c r="G82" s="225"/>
      <c r="H82" s="257"/>
      <c r="I82" s="114">
        <f t="shared" si="87"/>
        <v>0</v>
      </c>
      <c r="J82" s="257">
        <v>0</v>
      </c>
      <c r="K82" s="60"/>
      <c r="L82" s="114">
        <f t="shared" si="88"/>
        <v>0</v>
      </c>
      <c r="M82" s="320"/>
      <c r="N82" s="60"/>
      <c r="O82" s="114">
        <f t="shared" si="89"/>
        <v>0</v>
      </c>
      <c r="P82" s="111"/>
    </row>
    <row r="83" spans="1:16" x14ac:dyDescent="0.25">
      <c r="A83" s="45">
        <v>2200</v>
      </c>
      <c r="B83" s="105" t="s">
        <v>71</v>
      </c>
      <c r="C83" s="46">
        <f t="shared" si="4"/>
        <v>1007226</v>
      </c>
      <c r="D83" s="223">
        <f>SUM(D84,D89,D95,D103,D112,D116,D122,D128)</f>
        <v>939356</v>
      </c>
      <c r="E83" s="441">
        <f t="shared" ref="E83:F83" si="90">SUM(E84,E89,E95,E103,E112,E116,E122,E128)</f>
        <v>30800</v>
      </c>
      <c r="F83" s="408">
        <f t="shared" si="90"/>
        <v>970156</v>
      </c>
      <c r="G83" s="223">
        <f>SUM(G84,G89,G95,G103,G112,G116,G122,G128)</f>
        <v>0</v>
      </c>
      <c r="H83" s="106">
        <f t="shared" ref="H83:I83" si="91">SUM(H84,H89,H95,H103,H112,H116,H122,H128)</f>
        <v>0</v>
      </c>
      <c r="I83" s="117">
        <f t="shared" si="91"/>
        <v>0</v>
      </c>
      <c r="J83" s="106">
        <f>SUM(J84,J89,J95,J103,J112,J116,J122,J128)</f>
        <v>37070</v>
      </c>
      <c r="K83" s="50">
        <f t="shared" ref="K83:L83" si="92">SUM(K84,K89,K95,K103,K112,K116,K122,K128)</f>
        <v>0</v>
      </c>
      <c r="L83" s="117">
        <f t="shared" si="92"/>
        <v>37070</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442">
        <f t="shared" ref="E84:F84" si="94">SUM(E85:E88)</f>
        <v>0</v>
      </c>
      <c r="F84" s="443">
        <f t="shared" si="94"/>
        <v>0</v>
      </c>
      <c r="G84" s="131">
        <f>SUM(G85:G88)</f>
        <v>0</v>
      </c>
      <c r="H84" s="201">
        <f t="shared" ref="H84:I84" si="95">SUM(H85:H88)</f>
        <v>0</v>
      </c>
      <c r="I84" s="109">
        <f t="shared" si="95"/>
        <v>0</v>
      </c>
      <c r="J84" s="201">
        <f>SUM(J85:J88)</f>
        <v>0</v>
      </c>
      <c r="K84" s="108">
        <f t="shared" ref="K84:L84" si="96">SUM(K85:K88)</f>
        <v>0</v>
      </c>
      <c r="L84" s="109">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v>0</v>
      </c>
      <c r="E85" s="444"/>
      <c r="F85" s="445">
        <f t="shared" ref="F85:F88" si="99">D85+E85</f>
        <v>0</v>
      </c>
      <c r="G85" s="224"/>
      <c r="H85" s="256"/>
      <c r="I85" s="119">
        <f t="shared" ref="I85:I88" si="100">G85+H85</f>
        <v>0</v>
      </c>
      <c r="J85" s="256">
        <v>0</v>
      </c>
      <c r="K85" s="55"/>
      <c r="L85" s="119">
        <f t="shared" ref="L85:L88" si="101">J85+K85</f>
        <v>0</v>
      </c>
      <c r="M85" s="319"/>
      <c r="N85" s="55"/>
      <c r="O85" s="119">
        <f t="shared" ref="O85:O88" si="102">M85+N85</f>
        <v>0</v>
      </c>
      <c r="P85" s="110"/>
    </row>
    <row r="86" spans="1:16" ht="36" hidden="1" x14ac:dyDescent="0.25">
      <c r="A86" s="38">
        <v>2212</v>
      </c>
      <c r="B86" s="57" t="s">
        <v>74</v>
      </c>
      <c r="C86" s="58">
        <f t="shared" si="98"/>
        <v>0</v>
      </c>
      <c r="D86" s="225">
        <v>0</v>
      </c>
      <c r="E86" s="446"/>
      <c r="F86" s="404">
        <f t="shared" si="99"/>
        <v>0</v>
      </c>
      <c r="G86" s="225"/>
      <c r="H86" s="257"/>
      <c r="I86" s="114">
        <f t="shared" si="100"/>
        <v>0</v>
      </c>
      <c r="J86" s="257">
        <v>0</v>
      </c>
      <c r="K86" s="60"/>
      <c r="L86" s="114">
        <f t="shared" si="101"/>
        <v>0</v>
      </c>
      <c r="M86" s="320"/>
      <c r="N86" s="60"/>
      <c r="O86" s="114">
        <f t="shared" si="102"/>
        <v>0</v>
      </c>
      <c r="P86" s="111"/>
    </row>
    <row r="87" spans="1:16" ht="24" hidden="1" x14ac:dyDescent="0.25">
      <c r="A87" s="38">
        <v>2214</v>
      </c>
      <c r="B87" s="57" t="s">
        <v>75</v>
      </c>
      <c r="C87" s="58">
        <f t="shared" si="98"/>
        <v>0</v>
      </c>
      <c r="D87" s="225">
        <v>0</v>
      </c>
      <c r="E87" s="446"/>
      <c r="F87" s="404">
        <f t="shared" si="99"/>
        <v>0</v>
      </c>
      <c r="G87" s="225"/>
      <c r="H87" s="257"/>
      <c r="I87" s="114">
        <f t="shared" si="100"/>
        <v>0</v>
      </c>
      <c r="J87" s="257">
        <v>0</v>
      </c>
      <c r="K87" s="60"/>
      <c r="L87" s="114">
        <f t="shared" si="101"/>
        <v>0</v>
      </c>
      <c r="M87" s="320"/>
      <c r="N87" s="60"/>
      <c r="O87" s="114">
        <f t="shared" si="102"/>
        <v>0</v>
      </c>
      <c r="P87" s="111"/>
    </row>
    <row r="88" spans="1:16" hidden="1" x14ac:dyDescent="0.25">
      <c r="A88" s="38">
        <v>2219</v>
      </c>
      <c r="B88" s="57" t="s">
        <v>76</v>
      </c>
      <c r="C88" s="58">
        <f t="shared" si="98"/>
        <v>0</v>
      </c>
      <c r="D88" s="225">
        <v>0</v>
      </c>
      <c r="E88" s="446"/>
      <c r="F88" s="404">
        <f t="shared" si="99"/>
        <v>0</v>
      </c>
      <c r="G88" s="225"/>
      <c r="H88" s="257"/>
      <c r="I88" s="114">
        <f t="shared" si="100"/>
        <v>0</v>
      </c>
      <c r="J88" s="257">
        <v>0</v>
      </c>
      <c r="K88" s="60"/>
      <c r="L88" s="114">
        <f t="shared" si="101"/>
        <v>0</v>
      </c>
      <c r="M88" s="320"/>
      <c r="N88" s="60"/>
      <c r="O88" s="114">
        <f t="shared" si="102"/>
        <v>0</v>
      </c>
      <c r="P88" s="111"/>
    </row>
    <row r="89" spans="1:16" ht="24" x14ac:dyDescent="0.25">
      <c r="A89" s="112">
        <v>2220</v>
      </c>
      <c r="B89" s="57" t="s">
        <v>77</v>
      </c>
      <c r="C89" s="58">
        <f t="shared" si="98"/>
        <v>23182</v>
      </c>
      <c r="D89" s="226">
        <f>SUM(D90:D94)</f>
        <v>23182</v>
      </c>
      <c r="E89" s="447">
        <f t="shared" ref="E89:F89" si="103">SUM(E90:E94)</f>
        <v>0</v>
      </c>
      <c r="F89" s="404">
        <f t="shared" si="103"/>
        <v>23182</v>
      </c>
      <c r="G89" s="226">
        <f>SUM(G90:G94)</f>
        <v>0</v>
      </c>
      <c r="H89" s="120">
        <f t="shared" ref="H89:I89" si="104">SUM(H90:H94)</f>
        <v>0</v>
      </c>
      <c r="I89" s="114">
        <f t="shared" si="104"/>
        <v>0</v>
      </c>
      <c r="J89" s="120">
        <f>SUM(J90:J94)</f>
        <v>0</v>
      </c>
      <c r="K89" s="113">
        <f t="shared" ref="K89:L89" si="105">SUM(K90:K94)</f>
        <v>0</v>
      </c>
      <c r="L89" s="114">
        <f t="shared" si="105"/>
        <v>0</v>
      </c>
      <c r="M89" s="58">
        <f>SUM(M90:M94)</f>
        <v>0</v>
      </c>
      <c r="N89" s="113">
        <f t="shared" ref="N89:O89" si="106">SUM(N90:N94)</f>
        <v>0</v>
      </c>
      <c r="O89" s="114">
        <f t="shared" si="106"/>
        <v>0</v>
      </c>
      <c r="P89" s="111"/>
    </row>
    <row r="90" spans="1:16" ht="24" x14ac:dyDescent="0.25">
      <c r="A90" s="38">
        <v>2221</v>
      </c>
      <c r="B90" s="57" t="s">
        <v>289</v>
      </c>
      <c r="C90" s="58">
        <f t="shared" si="98"/>
        <v>10901</v>
      </c>
      <c r="D90" s="225">
        <v>10901</v>
      </c>
      <c r="E90" s="446"/>
      <c r="F90" s="404">
        <f t="shared" ref="F90:F94" si="107">D90+E90</f>
        <v>10901</v>
      </c>
      <c r="G90" s="225"/>
      <c r="H90" s="257"/>
      <c r="I90" s="114">
        <f t="shared" ref="I90:I94" si="108">G90+H90</f>
        <v>0</v>
      </c>
      <c r="J90" s="257">
        <v>0</v>
      </c>
      <c r="K90" s="60"/>
      <c r="L90" s="114">
        <f t="shared" ref="L90:L94" si="109">J90+K90</f>
        <v>0</v>
      </c>
      <c r="M90" s="320"/>
      <c r="N90" s="60"/>
      <c r="O90" s="114">
        <f t="shared" ref="O90:O94" si="110">M90+N90</f>
        <v>0</v>
      </c>
      <c r="P90" s="111"/>
    </row>
    <row r="91" spans="1:16" x14ac:dyDescent="0.25">
      <c r="A91" s="38">
        <v>2222</v>
      </c>
      <c r="B91" s="57" t="s">
        <v>78</v>
      </c>
      <c r="C91" s="58">
        <f t="shared" si="98"/>
        <v>2006</v>
      </c>
      <c r="D91" s="225">
        <v>2006</v>
      </c>
      <c r="E91" s="446"/>
      <c r="F91" s="404">
        <f t="shared" si="107"/>
        <v>2006</v>
      </c>
      <c r="G91" s="225"/>
      <c r="H91" s="257"/>
      <c r="I91" s="114">
        <f t="shared" si="108"/>
        <v>0</v>
      </c>
      <c r="J91" s="257">
        <v>0</v>
      </c>
      <c r="K91" s="60"/>
      <c r="L91" s="114">
        <f t="shared" si="109"/>
        <v>0</v>
      </c>
      <c r="M91" s="320"/>
      <c r="N91" s="60"/>
      <c r="O91" s="114">
        <f t="shared" si="110"/>
        <v>0</v>
      </c>
      <c r="P91" s="111"/>
    </row>
    <row r="92" spans="1:16" x14ac:dyDescent="0.25">
      <c r="A92" s="38">
        <v>2223</v>
      </c>
      <c r="B92" s="57" t="s">
        <v>79</v>
      </c>
      <c r="C92" s="58">
        <f t="shared" si="98"/>
        <v>10275</v>
      </c>
      <c r="D92" s="225">
        <v>10275</v>
      </c>
      <c r="E92" s="446"/>
      <c r="F92" s="404">
        <f t="shared" si="107"/>
        <v>10275</v>
      </c>
      <c r="G92" s="225"/>
      <c r="H92" s="257"/>
      <c r="I92" s="114">
        <f t="shared" si="108"/>
        <v>0</v>
      </c>
      <c r="J92" s="257">
        <v>0</v>
      </c>
      <c r="K92" s="60"/>
      <c r="L92" s="114">
        <f t="shared" si="109"/>
        <v>0</v>
      </c>
      <c r="M92" s="320"/>
      <c r="N92" s="60"/>
      <c r="O92" s="114">
        <f t="shared" si="110"/>
        <v>0</v>
      </c>
      <c r="P92" s="111"/>
    </row>
    <row r="93" spans="1:16" ht="48" hidden="1" x14ac:dyDescent="0.25">
      <c r="A93" s="38">
        <v>2224</v>
      </c>
      <c r="B93" s="57" t="s">
        <v>299</v>
      </c>
      <c r="C93" s="58">
        <f t="shared" si="98"/>
        <v>0</v>
      </c>
      <c r="D93" s="225">
        <v>0</v>
      </c>
      <c r="E93" s="446"/>
      <c r="F93" s="404">
        <f t="shared" si="107"/>
        <v>0</v>
      </c>
      <c r="G93" s="225"/>
      <c r="H93" s="257"/>
      <c r="I93" s="114">
        <f t="shared" si="108"/>
        <v>0</v>
      </c>
      <c r="J93" s="257">
        <v>0</v>
      </c>
      <c r="K93" s="60"/>
      <c r="L93" s="114">
        <f t="shared" si="109"/>
        <v>0</v>
      </c>
      <c r="M93" s="320"/>
      <c r="N93" s="60"/>
      <c r="O93" s="114">
        <f t="shared" si="110"/>
        <v>0</v>
      </c>
      <c r="P93" s="111"/>
    </row>
    <row r="94" spans="1:16" ht="24" hidden="1" x14ac:dyDescent="0.25">
      <c r="A94" s="38">
        <v>2229</v>
      </c>
      <c r="B94" s="57" t="s">
        <v>80</v>
      </c>
      <c r="C94" s="58">
        <f t="shared" si="98"/>
        <v>0</v>
      </c>
      <c r="D94" s="225">
        <v>0</v>
      </c>
      <c r="E94" s="446"/>
      <c r="F94" s="404">
        <f t="shared" si="107"/>
        <v>0</v>
      </c>
      <c r="G94" s="225"/>
      <c r="H94" s="257"/>
      <c r="I94" s="114">
        <f t="shared" si="108"/>
        <v>0</v>
      </c>
      <c r="J94" s="257">
        <v>0</v>
      </c>
      <c r="K94" s="60"/>
      <c r="L94" s="114">
        <f t="shared" si="109"/>
        <v>0</v>
      </c>
      <c r="M94" s="320"/>
      <c r="N94" s="60"/>
      <c r="O94" s="114">
        <f t="shared" si="110"/>
        <v>0</v>
      </c>
      <c r="P94" s="111"/>
    </row>
    <row r="95" spans="1:16" ht="36" x14ac:dyDescent="0.25">
      <c r="A95" s="112">
        <v>2230</v>
      </c>
      <c r="B95" s="57" t="s">
        <v>81</v>
      </c>
      <c r="C95" s="58">
        <f t="shared" si="98"/>
        <v>3400</v>
      </c>
      <c r="D95" s="226">
        <f>SUM(D96:D102)</f>
        <v>3400</v>
      </c>
      <c r="E95" s="447">
        <f t="shared" ref="E95:F95" si="111">SUM(E96:E102)</f>
        <v>0</v>
      </c>
      <c r="F95" s="404">
        <f t="shared" si="111"/>
        <v>3400</v>
      </c>
      <c r="G95" s="226">
        <f>SUM(G96:G102)</f>
        <v>0</v>
      </c>
      <c r="H95" s="120">
        <f t="shared" ref="H95:I95" si="112">SUM(H96:H102)</f>
        <v>0</v>
      </c>
      <c r="I95" s="114">
        <f t="shared" si="112"/>
        <v>0</v>
      </c>
      <c r="J95" s="120">
        <f>SUM(J96:J102)</f>
        <v>0</v>
      </c>
      <c r="K95" s="113">
        <f t="shared" ref="K95:L95" si="113">SUM(K96:K102)</f>
        <v>0</v>
      </c>
      <c r="L95" s="11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v>0</v>
      </c>
      <c r="E96" s="446"/>
      <c r="F96" s="404">
        <f t="shared" ref="F96:F102" si="115">D96+E96</f>
        <v>0</v>
      </c>
      <c r="G96" s="225"/>
      <c r="H96" s="257"/>
      <c r="I96" s="114">
        <f t="shared" ref="I96:I102" si="116">G96+H96</f>
        <v>0</v>
      </c>
      <c r="J96" s="257">
        <v>0</v>
      </c>
      <c r="K96" s="60"/>
      <c r="L96" s="11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v>0</v>
      </c>
      <c r="E97" s="446"/>
      <c r="F97" s="404">
        <f t="shared" si="115"/>
        <v>0</v>
      </c>
      <c r="G97" s="225"/>
      <c r="H97" s="257"/>
      <c r="I97" s="114">
        <f t="shared" si="116"/>
        <v>0</v>
      </c>
      <c r="J97" s="257">
        <v>0</v>
      </c>
      <c r="K97" s="60"/>
      <c r="L97" s="114">
        <f t="shared" si="117"/>
        <v>0</v>
      </c>
      <c r="M97" s="320"/>
      <c r="N97" s="60"/>
      <c r="O97" s="114">
        <f t="shared" si="118"/>
        <v>0</v>
      </c>
      <c r="P97" s="111"/>
    </row>
    <row r="98" spans="1:16" ht="24" hidden="1" x14ac:dyDescent="0.25">
      <c r="A98" s="33">
        <v>2233</v>
      </c>
      <c r="B98" s="52" t="s">
        <v>84</v>
      </c>
      <c r="C98" s="53">
        <f t="shared" si="98"/>
        <v>0</v>
      </c>
      <c r="D98" s="224">
        <v>0</v>
      </c>
      <c r="E98" s="444"/>
      <c r="F98" s="445">
        <f t="shared" si="115"/>
        <v>0</v>
      </c>
      <c r="G98" s="224"/>
      <c r="H98" s="256"/>
      <c r="I98" s="119">
        <f t="shared" si="116"/>
        <v>0</v>
      </c>
      <c r="J98" s="256">
        <v>0</v>
      </c>
      <c r="K98" s="55"/>
      <c r="L98" s="119">
        <f t="shared" si="117"/>
        <v>0</v>
      </c>
      <c r="M98" s="319"/>
      <c r="N98" s="55"/>
      <c r="O98" s="119">
        <f t="shared" si="118"/>
        <v>0</v>
      </c>
      <c r="P98" s="110"/>
    </row>
    <row r="99" spans="1:16" ht="36" hidden="1" x14ac:dyDescent="0.25">
      <c r="A99" s="38">
        <v>2234</v>
      </c>
      <c r="B99" s="57" t="s">
        <v>85</v>
      </c>
      <c r="C99" s="58">
        <f t="shared" si="98"/>
        <v>0</v>
      </c>
      <c r="D99" s="225">
        <v>0</v>
      </c>
      <c r="E99" s="446"/>
      <c r="F99" s="404">
        <f t="shared" si="115"/>
        <v>0</v>
      </c>
      <c r="G99" s="225"/>
      <c r="H99" s="257"/>
      <c r="I99" s="114">
        <f t="shared" si="116"/>
        <v>0</v>
      </c>
      <c r="J99" s="257">
        <v>0</v>
      </c>
      <c r="K99" s="60"/>
      <c r="L99" s="114">
        <f t="shared" si="117"/>
        <v>0</v>
      </c>
      <c r="M99" s="320"/>
      <c r="N99" s="60"/>
      <c r="O99" s="114">
        <f t="shared" si="118"/>
        <v>0</v>
      </c>
      <c r="P99" s="111"/>
    </row>
    <row r="100" spans="1:16" ht="24" hidden="1" x14ac:dyDescent="0.25">
      <c r="A100" s="38">
        <v>2235</v>
      </c>
      <c r="B100" s="57" t="s">
        <v>86</v>
      </c>
      <c r="C100" s="58">
        <f t="shared" si="98"/>
        <v>0</v>
      </c>
      <c r="D100" s="225">
        <v>0</v>
      </c>
      <c r="E100" s="446"/>
      <c r="F100" s="404">
        <f t="shared" si="115"/>
        <v>0</v>
      </c>
      <c r="G100" s="225"/>
      <c r="H100" s="257"/>
      <c r="I100" s="114">
        <f t="shared" si="116"/>
        <v>0</v>
      </c>
      <c r="J100" s="257">
        <v>0</v>
      </c>
      <c r="K100" s="60"/>
      <c r="L100" s="114">
        <f t="shared" si="117"/>
        <v>0</v>
      </c>
      <c r="M100" s="320"/>
      <c r="N100" s="60"/>
      <c r="O100" s="114">
        <f t="shared" si="118"/>
        <v>0</v>
      </c>
      <c r="P100" s="111"/>
    </row>
    <row r="101" spans="1:16" hidden="1" x14ac:dyDescent="0.25">
      <c r="A101" s="38">
        <v>2236</v>
      </c>
      <c r="B101" s="57" t="s">
        <v>87</v>
      </c>
      <c r="C101" s="58">
        <f t="shared" si="98"/>
        <v>0</v>
      </c>
      <c r="D101" s="225">
        <v>0</v>
      </c>
      <c r="E101" s="446"/>
      <c r="F101" s="404">
        <f t="shared" si="115"/>
        <v>0</v>
      </c>
      <c r="G101" s="225"/>
      <c r="H101" s="257"/>
      <c r="I101" s="114">
        <f t="shared" si="116"/>
        <v>0</v>
      </c>
      <c r="J101" s="257">
        <v>0</v>
      </c>
      <c r="K101" s="60"/>
      <c r="L101" s="114">
        <f t="shared" si="117"/>
        <v>0</v>
      </c>
      <c r="M101" s="320"/>
      <c r="N101" s="60"/>
      <c r="O101" s="114">
        <f t="shared" si="118"/>
        <v>0</v>
      </c>
      <c r="P101" s="111"/>
    </row>
    <row r="102" spans="1:16" ht="24" x14ac:dyDescent="0.25">
      <c r="A102" s="38">
        <v>2239</v>
      </c>
      <c r="B102" s="57" t="s">
        <v>88</v>
      </c>
      <c r="C102" s="58">
        <f t="shared" si="98"/>
        <v>3400</v>
      </c>
      <c r="D102" s="225">
        <v>3400</v>
      </c>
      <c r="E102" s="446"/>
      <c r="F102" s="404">
        <f t="shared" si="115"/>
        <v>3400</v>
      </c>
      <c r="G102" s="225"/>
      <c r="H102" s="257"/>
      <c r="I102" s="114">
        <f t="shared" si="116"/>
        <v>0</v>
      </c>
      <c r="J102" s="257">
        <v>0</v>
      </c>
      <c r="K102" s="60"/>
      <c r="L102" s="114">
        <f t="shared" si="117"/>
        <v>0</v>
      </c>
      <c r="M102" s="320"/>
      <c r="N102" s="60"/>
      <c r="O102" s="114">
        <f t="shared" si="118"/>
        <v>0</v>
      </c>
      <c r="P102" s="111"/>
    </row>
    <row r="103" spans="1:16" ht="36" x14ac:dyDescent="0.25">
      <c r="A103" s="112">
        <v>2240</v>
      </c>
      <c r="B103" s="57" t="s">
        <v>89</v>
      </c>
      <c r="C103" s="58">
        <f t="shared" si="98"/>
        <v>805088</v>
      </c>
      <c r="D103" s="226">
        <f>SUM(D104:D111)</f>
        <v>774288</v>
      </c>
      <c r="E103" s="447">
        <f t="shared" ref="E103:F103" si="119">SUM(E104:E111)</f>
        <v>30800</v>
      </c>
      <c r="F103" s="404">
        <f t="shared" si="119"/>
        <v>805088</v>
      </c>
      <c r="G103" s="226">
        <f>SUM(G104:G111)</f>
        <v>0</v>
      </c>
      <c r="H103" s="120">
        <f t="shared" ref="H103:I103" si="120">SUM(H104:H111)</f>
        <v>0</v>
      </c>
      <c r="I103" s="114">
        <f t="shared" si="120"/>
        <v>0</v>
      </c>
      <c r="J103" s="120">
        <f>SUM(J104:J111)</f>
        <v>0</v>
      </c>
      <c r="K103" s="113">
        <f t="shared" ref="K103:L103" si="121">SUM(K104:K111)</f>
        <v>0</v>
      </c>
      <c r="L103" s="114">
        <f t="shared" si="121"/>
        <v>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v>0</v>
      </c>
      <c r="E104" s="446"/>
      <c r="F104" s="404">
        <f t="shared" ref="F104:F111" si="123">D104+E104</f>
        <v>0</v>
      </c>
      <c r="G104" s="225"/>
      <c r="H104" s="257"/>
      <c r="I104" s="114">
        <f t="shared" ref="I104:I111" si="124">G104+H104</f>
        <v>0</v>
      </c>
      <c r="J104" s="257">
        <v>0</v>
      </c>
      <c r="K104" s="60"/>
      <c r="L104" s="114">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v>0</v>
      </c>
      <c r="E105" s="446"/>
      <c r="F105" s="404">
        <f t="shared" si="123"/>
        <v>0</v>
      </c>
      <c r="G105" s="225"/>
      <c r="H105" s="257"/>
      <c r="I105" s="114">
        <f t="shared" si="124"/>
        <v>0</v>
      </c>
      <c r="J105" s="257">
        <v>0</v>
      </c>
      <c r="K105" s="60"/>
      <c r="L105" s="114">
        <f t="shared" si="125"/>
        <v>0</v>
      </c>
      <c r="M105" s="320"/>
      <c r="N105" s="60"/>
      <c r="O105" s="114">
        <f t="shared" si="126"/>
        <v>0</v>
      </c>
      <c r="P105" s="111"/>
    </row>
    <row r="106" spans="1:16" ht="24" x14ac:dyDescent="0.25">
      <c r="A106" s="38">
        <v>2243</v>
      </c>
      <c r="B106" s="57" t="s">
        <v>92</v>
      </c>
      <c r="C106" s="58">
        <f t="shared" si="98"/>
        <v>350</v>
      </c>
      <c r="D106" s="225">
        <v>350</v>
      </c>
      <c r="E106" s="446"/>
      <c r="F106" s="404">
        <f t="shared" si="123"/>
        <v>350</v>
      </c>
      <c r="G106" s="225"/>
      <c r="H106" s="257"/>
      <c r="I106" s="114">
        <f t="shared" si="124"/>
        <v>0</v>
      </c>
      <c r="J106" s="257">
        <v>0</v>
      </c>
      <c r="K106" s="60"/>
      <c r="L106" s="114">
        <f t="shared" si="125"/>
        <v>0</v>
      </c>
      <c r="M106" s="320"/>
      <c r="N106" s="60"/>
      <c r="O106" s="114">
        <f t="shared" si="126"/>
        <v>0</v>
      </c>
      <c r="P106" s="111"/>
    </row>
    <row r="107" spans="1:16" ht="24.75" customHeight="1" x14ac:dyDescent="0.25">
      <c r="A107" s="38">
        <v>2244</v>
      </c>
      <c r="B107" s="57" t="s">
        <v>93</v>
      </c>
      <c r="C107" s="58">
        <f t="shared" si="98"/>
        <v>792088</v>
      </c>
      <c r="D107" s="225">
        <f>707948+53340</f>
        <v>761288</v>
      </c>
      <c r="E107" s="446">
        <v>30800</v>
      </c>
      <c r="F107" s="404">
        <f t="shared" si="123"/>
        <v>792088</v>
      </c>
      <c r="G107" s="225"/>
      <c r="H107" s="257"/>
      <c r="I107" s="114">
        <f t="shared" si="124"/>
        <v>0</v>
      </c>
      <c r="J107" s="257">
        <v>0</v>
      </c>
      <c r="K107" s="60"/>
      <c r="L107" s="114">
        <f t="shared" si="125"/>
        <v>0</v>
      </c>
      <c r="M107" s="320"/>
      <c r="N107" s="60"/>
      <c r="O107" s="114">
        <f t="shared" si="126"/>
        <v>0</v>
      </c>
      <c r="P107" s="473" t="s">
        <v>396</v>
      </c>
    </row>
    <row r="108" spans="1:16" ht="24" hidden="1" x14ac:dyDescent="0.25">
      <c r="A108" s="38">
        <v>2246</v>
      </c>
      <c r="B108" s="57" t="s">
        <v>94</v>
      </c>
      <c r="C108" s="58">
        <f t="shared" si="98"/>
        <v>0</v>
      </c>
      <c r="D108" s="225">
        <v>0</v>
      </c>
      <c r="E108" s="446"/>
      <c r="F108" s="404">
        <f t="shared" si="123"/>
        <v>0</v>
      </c>
      <c r="G108" s="225"/>
      <c r="H108" s="257"/>
      <c r="I108" s="114">
        <f t="shared" si="124"/>
        <v>0</v>
      </c>
      <c r="J108" s="257">
        <v>0</v>
      </c>
      <c r="K108" s="60"/>
      <c r="L108" s="114">
        <f t="shared" si="125"/>
        <v>0</v>
      </c>
      <c r="M108" s="320"/>
      <c r="N108" s="60"/>
      <c r="O108" s="114">
        <f t="shared" si="126"/>
        <v>0</v>
      </c>
      <c r="P108" s="111"/>
    </row>
    <row r="109" spans="1:16" x14ac:dyDescent="0.25">
      <c r="A109" s="38">
        <v>2247</v>
      </c>
      <c r="B109" s="57" t="s">
        <v>95</v>
      </c>
      <c r="C109" s="58">
        <f t="shared" si="98"/>
        <v>12650</v>
      </c>
      <c r="D109" s="225">
        <v>12650</v>
      </c>
      <c r="E109" s="446"/>
      <c r="F109" s="404">
        <f t="shared" si="123"/>
        <v>12650</v>
      </c>
      <c r="G109" s="225"/>
      <c r="H109" s="257"/>
      <c r="I109" s="114">
        <f t="shared" si="124"/>
        <v>0</v>
      </c>
      <c r="J109" s="257">
        <v>0</v>
      </c>
      <c r="K109" s="60"/>
      <c r="L109" s="114">
        <f t="shared" si="125"/>
        <v>0</v>
      </c>
      <c r="M109" s="320"/>
      <c r="N109" s="60"/>
      <c r="O109" s="114">
        <f t="shared" si="126"/>
        <v>0</v>
      </c>
      <c r="P109" s="111"/>
    </row>
    <row r="110" spans="1:16" ht="24" hidden="1" x14ac:dyDescent="0.25">
      <c r="A110" s="38">
        <v>2248</v>
      </c>
      <c r="B110" s="57" t="s">
        <v>300</v>
      </c>
      <c r="C110" s="58">
        <f t="shared" si="98"/>
        <v>0</v>
      </c>
      <c r="D110" s="225">
        <v>0</v>
      </c>
      <c r="E110" s="446"/>
      <c r="F110" s="404">
        <f t="shared" si="123"/>
        <v>0</v>
      </c>
      <c r="G110" s="225"/>
      <c r="H110" s="257"/>
      <c r="I110" s="114">
        <f t="shared" si="124"/>
        <v>0</v>
      </c>
      <c r="J110" s="257">
        <v>0</v>
      </c>
      <c r="K110" s="60"/>
      <c r="L110" s="114">
        <f t="shared" si="125"/>
        <v>0</v>
      </c>
      <c r="M110" s="320"/>
      <c r="N110" s="60"/>
      <c r="O110" s="114">
        <f t="shared" si="126"/>
        <v>0</v>
      </c>
      <c r="P110" s="111"/>
    </row>
    <row r="111" spans="1:16" ht="24" hidden="1" x14ac:dyDescent="0.25">
      <c r="A111" s="38">
        <v>2249</v>
      </c>
      <c r="B111" s="57" t="s">
        <v>96</v>
      </c>
      <c r="C111" s="58">
        <f t="shared" si="98"/>
        <v>0</v>
      </c>
      <c r="D111" s="225">
        <v>0</v>
      </c>
      <c r="E111" s="446"/>
      <c r="F111" s="404">
        <f t="shared" si="123"/>
        <v>0</v>
      </c>
      <c r="G111" s="225"/>
      <c r="H111" s="257"/>
      <c r="I111" s="114">
        <f t="shared" si="124"/>
        <v>0</v>
      </c>
      <c r="J111" s="257">
        <v>0</v>
      </c>
      <c r="K111" s="60"/>
      <c r="L111" s="114">
        <f t="shared" si="125"/>
        <v>0</v>
      </c>
      <c r="M111" s="320"/>
      <c r="N111" s="60"/>
      <c r="O111" s="114">
        <f t="shared" si="126"/>
        <v>0</v>
      </c>
      <c r="P111" s="111"/>
    </row>
    <row r="112" spans="1:16" hidden="1" x14ac:dyDescent="0.25">
      <c r="A112" s="112">
        <v>2250</v>
      </c>
      <c r="B112" s="57" t="s">
        <v>97</v>
      </c>
      <c r="C112" s="58">
        <f t="shared" si="98"/>
        <v>0</v>
      </c>
      <c r="D112" s="226">
        <f>SUM(D113:D115)</f>
        <v>0</v>
      </c>
      <c r="E112" s="447">
        <f t="shared" ref="E112:F112" si="127">SUM(E113:E115)</f>
        <v>0</v>
      </c>
      <c r="F112" s="404">
        <f t="shared" si="127"/>
        <v>0</v>
      </c>
      <c r="G112" s="226">
        <f>SUM(G113:G115)</f>
        <v>0</v>
      </c>
      <c r="H112" s="120">
        <f t="shared" ref="H112:I112" si="128">SUM(H113:H115)</f>
        <v>0</v>
      </c>
      <c r="I112" s="114">
        <f t="shared" si="128"/>
        <v>0</v>
      </c>
      <c r="J112" s="120">
        <f>SUM(J113:J115)</f>
        <v>0</v>
      </c>
      <c r="K112" s="113">
        <f t="shared" ref="K112:L112" si="129">SUM(K113:K115)</f>
        <v>0</v>
      </c>
      <c r="L112" s="11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v>0</v>
      </c>
      <c r="E113" s="446"/>
      <c r="F113" s="404">
        <f t="shared" ref="F113:F115" si="131">D113+E113</f>
        <v>0</v>
      </c>
      <c r="G113" s="225"/>
      <c r="H113" s="257"/>
      <c r="I113" s="114">
        <f t="shared" ref="I113:I115" si="132">G113+H113</f>
        <v>0</v>
      </c>
      <c r="J113" s="257">
        <v>0</v>
      </c>
      <c r="K113" s="60"/>
      <c r="L113" s="114">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v>0</v>
      </c>
      <c r="E114" s="446"/>
      <c r="F114" s="404">
        <f t="shared" si="131"/>
        <v>0</v>
      </c>
      <c r="G114" s="225"/>
      <c r="H114" s="257"/>
      <c r="I114" s="114">
        <f t="shared" si="132"/>
        <v>0</v>
      </c>
      <c r="J114" s="257">
        <v>0</v>
      </c>
      <c r="K114" s="60"/>
      <c r="L114" s="114">
        <f t="shared" si="133"/>
        <v>0</v>
      </c>
      <c r="M114" s="320"/>
      <c r="N114" s="60"/>
      <c r="O114" s="114">
        <f t="shared" si="134"/>
        <v>0</v>
      </c>
      <c r="P114" s="111"/>
    </row>
    <row r="115" spans="1:16" ht="24" hidden="1" x14ac:dyDescent="0.25">
      <c r="A115" s="38">
        <v>2259</v>
      </c>
      <c r="B115" s="57" t="s">
        <v>100</v>
      </c>
      <c r="C115" s="58">
        <f t="shared" si="98"/>
        <v>0</v>
      </c>
      <c r="D115" s="225">
        <v>0</v>
      </c>
      <c r="E115" s="446"/>
      <c r="F115" s="404">
        <f t="shared" si="131"/>
        <v>0</v>
      </c>
      <c r="G115" s="225"/>
      <c r="H115" s="257"/>
      <c r="I115" s="114">
        <f t="shared" si="132"/>
        <v>0</v>
      </c>
      <c r="J115" s="257">
        <v>0</v>
      </c>
      <c r="K115" s="60"/>
      <c r="L115" s="114">
        <f t="shared" si="133"/>
        <v>0</v>
      </c>
      <c r="M115" s="320"/>
      <c r="N115" s="60"/>
      <c r="O115" s="114">
        <f t="shared" si="134"/>
        <v>0</v>
      </c>
      <c r="P115" s="111"/>
    </row>
    <row r="116" spans="1:16" x14ac:dyDescent="0.25">
      <c r="A116" s="112">
        <v>2260</v>
      </c>
      <c r="B116" s="57" t="s">
        <v>101</v>
      </c>
      <c r="C116" s="58">
        <f t="shared" si="98"/>
        <v>121759</v>
      </c>
      <c r="D116" s="226">
        <f>SUM(D117:D121)</f>
        <v>84689</v>
      </c>
      <c r="E116" s="447">
        <f t="shared" ref="E116:F116" si="135">SUM(E117:E121)</f>
        <v>0</v>
      </c>
      <c r="F116" s="404">
        <f t="shared" si="135"/>
        <v>84689</v>
      </c>
      <c r="G116" s="226">
        <f>SUM(G117:G121)</f>
        <v>0</v>
      </c>
      <c r="H116" s="120">
        <f t="shared" ref="H116:I116" si="136">SUM(H117:H121)</f>
        <v>0</v>
      </c>
      <c r="I116" s="114">
        <f t="shared" si="136"/>
        <v>0</v>
      </c>
      <c r="J116" s="120">
        <f>SUM(J117:J121)</f>
        <v>37070</v>
      </c>
      <c r="K116" s="113">
        <f t="shared" ref="K116:L116" si="137">SUM(K117:K121)</f>
        <v>0</v>
      </c>
      <c r="L116" s="114">
        <f t="shared" si="137"/>
        <v>37070</v>
      </c>
      <c r="M116" s="58">
        <f>SUM(M117:M121)</f>
        <v>0</v>
      </c>
      <c r="N116" s="113">
        <f t="shared" ref="N116:O116" si="138">SUM(N117:N121)</f>
        <v>0</v>
      </c>
      <c r="O116" s="114">
        <f t="shared" si="138"/>
        <v>0</v>
      </c>
      <c r="P116" s="111"/>
    </row>
    <row r="117" spans="1:16" x14ac:dyDescent="0.25">
      <c r="A117" s="38">
        <v>2261</v>
      </c>
      <c r="B117" s="57" t="s">
        <v>102</v>
      </c>
      <c r="C117" s="58">
        <f t="shared" si="98"/>
        <v>93916</v>
      </c>
      <c r="D117" s="225">
        <v>56846</v>
      </c>
      <c r="E117" s="446"/>
      <c r="F117" s="404">
        <f t="shared" ref="F117:F121" si="139">D117+E117</f>
        <v>56846</v>
      </c>
      <c r="G117" s="225"/>
      <c r="H117" s="257"/>
      <c r="I117" s="114">
        <f t="shared" ref="I117:I121" si="140">G117+H117</f>
        <v>0</v>
      </c>
      <c r="J117" s="257">
        <v>37070</v>
      </c>
      <c r="K117" s="60"/>
      <c r="L117" s="114">
        <f t="shared" ref="L117:L121" si="141">J117+K117</f>
        <v>37070</v>
      </c>
      <c r="M117" s="320"/>
      <c r="N117" s="60"/>
      <c r="O117" s="114">
        <f t="shared" ref="O117:O121" si="142">M117+N117</f>
        <v>0</v>
      </c>
      <c r="P117" s="111"/>
    </row>
    <row r="118" spans="1:16" hidden="1" x14ac:dyDescent="0.25">
      <c r="A118" s="38">
        <v>2262</v>
      </c>
      <c r="B118" s="57" t="s">
        <v>103</v>
      </c>
      <c r="C118" s="58">
        <f t="shared" si="98"/>
        <v>0</v>
      </c>
      <c r="D118" s="225">
        <v>0</v>
      </c>
      <c r="E118" s="446"/>
      <c r="F118" s="404">
        <f t="shared" si="139"/>
        <v>0</v>
      </c>
      <c r="G118" s="225"/>
      <c r="H118" s="257"/>
      <c r="I118" s="114">
        <f t="shared" si="140"/>
        <v>0</v>
      </c>
      <c r="J118" s="257">
        <v>0</v>
      </c>
      <c r="K118" s="60"/>
      <c r="L118" s="114">
        <f t="shared" si="141"/>
        <v>0</v>
      </c>
      <c r="M118" s="320"/>
      <c r="N118" s="60"/>
      <c r="O118" s="114">
        <f t="shared" si="142"/>
        <v>0</v>
      </c>
      <c r="P118" s="111"/>
    </row>
    <row r="119" spans="1:16" x14ac:dyDescent="0.25">
      <c r="A119" s="38">
        <v>2263</v>
      </c>
      <c r="B119" s="57" t="s">
        <v>104</v>
      </c>
      <c r="C119" s="58">
        <f t="shared" si="98"/>
        <v>24121</v>
      </c>
      <c r="D119" s="225">
        <v>24121</v>
      </c>
      <c r="E119" s="446"/>
      <c r="F119" s="404">
        <f t="shared" si="139"/>
        <v>24121</v>
      </c>
      <c r="G119" s="225"/>
      <c r="H119" s="257"/>
      <c r="I119" s="114">
        <f t="shared" si="140"/>
        <v>0</v>
      </c>
      <c r="J119" s="257">
        <v>0</v>
      </c>
      <c r="K119" s="60"/>
      <c r="L119" s="114">
        <f t="shared" si="141"/>
        <v>0</v>
      </c>
      <c r="M119" s="320"/>
      <c r="N119" s="60"/>
      <c r="O119" s="114">
        <f t="shared" si="142"/>
        <v>0</v>
      </c>
      <c r="P119" s="111"/>
    </row>
    <row r="120" spans="1:16" ht="24" hidden="1" x14ac:dyDescent="0.25">
      <c r="A120" s="38">
        <v>2264</v>
      </c>
      <c r="B120" s="57" t="s">
        <v>105</v>
      </c>
      <c r="C120" s="58">
        <f t="shared" si="98"/>
        <v>0</v>
      </c>
      <c r="D120" s="225">
        <v>0</v>
      </c>
      <c r="E120" s="446"/>
      <c r="F120" s="404">
        <f t="shared" si="139"/>
        <v>0</v>
      </c>
      <c r="G120" s="225"/>
      <c r="H120" s="257"/>
      <c r="I120" s="114">
        <f t="shared" si="140"/>
        <v>0</v>
      </c>
      <c r="J120" s="257">
        <v>0</v>
      </c>
      <c r="K120" s="60"/>
      <c r="L120" s="114">
        <f t="shared" si="141"/>
        <v>0</v>
      </c>
      <c r="M120" s="320"/>
      <c r="N120" s="60"/>
      <c r="O120" s="114">
        <f t="shared" si="142"/>
        <v>0</v>
      </c>
      <c r="P120" s="111"/>
    </row>
    <row r="121" spans="1:16" x14ac:dyDescent="0.25">
      <c r="A121" s="38">
        <v>2269</v>
      </c>
      <c r="B121" s="57" t="s">
        <v>106</v>
      </c>
      <c r="C121" s="58">
        <f t="shared" si="98"/>
        <v>3722</v>
      </c>
      <c r="D121" s="225">
        <v>3722</v>
      </c>
      <c r="E121" s="446"/>
      <c r="F121" s="404">
        <f t="shared" si="139"/>
        <v>3722</v>
      </c>
      <c r="G121" s="225"/>
      <c r="H121" s="257"/>
      <c r="I121" s="114">
        <f t="shared" si="140"/>
        <v>0</v>
      </c>
      <c r="J121" s="257">
        <v>0</v>
      </c>
      <c r="K121" s="60"/>
      <c r="L121" s="114">
        <f t="shared" si="141"/>
        <v>0</v>
      </c>
      <c r="M121" s="320"/>
      <c r="N121" s="60"/>
      <c r="O121" s="114">
        <f t="shared" si="142"/>
        <v>0</v>
      </c>
      <c r="P121" s="111"/>
    </row>
    <row r="122" spans="1:16" x14ac:dyDescent="0.25">
      <c r="A122" s="112">
        <v>2270</v>
      </c>
      <c r="B122" s="57" t="s">
        <v>107</v>
      </c>
      <c r="C122" s="58">
        <f t="shared" si="98"/>
        <v>53797</v>
      </c>
      <c r="D122" s="226">
        <f>SUM(D123:D127)</f>
        <v>53797</v>
      </c>
      <c r="E122" s="447">
        <f t="shared" ref="E122:F122" si="143">SUM(E123:E127)</f>
        <v>0</v>
      </c>
      <c r="F122" s="404">
        <f t="shared" si="143"/>
        <v>53797</v>
      </c>
      <c r="G122" s="226">
        <f>SUM(G123:G127)</f>
        <v>0</v>
      </c>
      <c r="H122" s="120">
        <f t="shared" ref="H122:I122" si="144">SUM(H123:H127)</f>
        <v>0</v>
      </c>
      <c r="I122" s="114">
        <f t="shared" si="144"/>
        <v>0</v>
      </c>
      <c r="J122" s="120">
        <f>SUM(J123:J127)</f>
        <v>0</v>
      </c>
      <c r="K122" s="113">
        <f t="shared" ref="K122:L122" si="145">SUM(K123:K127)</f>
        <v>0</v>
      </c>
      <c r="L122" s="11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v>0</v>
      </c>
      <c r="E123" s="446"/>
      <c r="F123" s="404">
        <f t="shared" ref="F123:F127" si="147">D123+E123</f>
        <v>0</v>
      </c>
      <c r="G123" s="225"/>
      <c r="H123" s="257"/>
      <c r="I123" s="114">
        <f t="shared" ref="I123:I127" si="148">G123+H123</f>
        <v>0</v>
      </c>
      <c r="J123" s="257">
        <v>0</v>
      </c>
      <c r="K123" s="60"/>
      <c r="L123" s="114">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v>0</v>
      </c>
      <c r="E124" s="446"/>
      <c r="F124" s="404">
        <f t="shared" si="147"/>
        <v>0</v>
      </c>
      <c r="G124" s="225"/>
      <c r="H124" s="257"/>
      <c r="I124" s="114">
        <f t="shared" si="148"/>
        <v>0</v>
      </c>
      <c r="J124" s="257">
        <v>0</v>
      </c>
      <c r="K124" s="60"/>
      <c r="L124" s="114">
        <f t="shared" si="149"/>
        <v>0</v>
      </c>
      <c r="M124" s="320"/>
      <c r="N124" s="60"/>
      <c r="O124" s="114">
        <f t="shared" si="150"/>
        <v>0</v>
      </c>
      <c r="P124" s="111"/>
    </row>
    <row r="125" spans="1:16" ht="24" hidden="1" x14ac:dyDescent="0.25">
      <c r="A125" s="38">
        <v>2275</v>
      </c>
      <c r="B125" s="57" t="s">
        <v>109</v>
      </c>
      <c r="C125" s="58">
        <f t="shared" si="98"/>
        <v>0</v>
      </c>
      <c r="D125" s="225">
        <v>0</v>
      </c>
      <c r="E125" s="446"/>
      <c r="F125" s="404">
        <f t="shared" si="147"/>
        <v>0</v>
      </c>
      <c r="G125" s="225"/>
      <c r="H125" s="257"/>
      <c r="I125" s="114">
        <f t="shared" si="148"/>
        <v>0</v>
      </c>
      <c r="J125" s="257">
        <v>0</v>
      </c>
      <c r="K125" s="60"/>
      <c r="L125" s="114">
        <f t="shared" si="149"/>
        <v>0</v>
      </c>
      <c r="M125" s="320"/>
      <c r="N125" s="60"/>
      <c r="O125" s="114">
        <f t="shared" si="150"/>
        <v>0</v>
      </c>
      <c r="P125" s="111"/>
    </row>
    <row r="126" spans="1:16" ht="36" x14ac:dyDescent="0.25">
      <c r="A126" s="38">
        <v>2276</v>
      </c>
      <c r="B126" s="57" t="s">
        <v>110</v>
      </c>
      <c r="C126" s="58">
        <f t="shared" si="98"/>
        <v>1000</v>
      </c>
      <c r="D126" s="225">
        <v>1000</v>
      </c>
      <c r="E126" s="446"/>
      <c r="F126" s="404">
        <f t="shared" si="147"/>
        <v>1000</v>
      </c>
      <c r="G126" s="225"/>
      <c r="H126" s="257"/>
      <c r="I126" s="114">
        <f t="shared" si="148"/>
        <v>0</v>
      </c>
      <c r="J126" s="257">
        <v>0</v>
      </c>
      <c r="K126" s="60"/>
      <c r="L126" s="114">
        <f t="shared" si="149"/>
        <v>0</v>
      </c>
      <c r="M126" s="320"/>
      <c r="N126" s="60"/>
      <c r="O126" s="114">
        <f t="shared" si="150"/>
        <v>0</v>
      </c>
      <c r="P126" s="111"/>
    </row>
    <row r="127" spans="1:16" ht="24" x14ac:dyDescent="0.25">
      <c r="A127" s="38">
        <v>2279</v>
      </c>
      <c r="B127" s="57" t="s">
        <v>111</v>
      </c>
      <c r="C127" s="58">
        <f t="shared" si="98"/>
        <v>52797</v>
      </c>
      <c r="D127" s="225">
        <v>52797</v>
      </c>
      <c r="E127" s="446"/>
      <c r="F127" s="404">
        <f t="shared" si="147"/>
        <v>52797</v>
      </c>
      <c r="G127" s="225"/>
      <c r="H127" s="257"/>
      <c r="I127" s="114">
        <f t="shared" si="148"/>
        <v>0</v>
      </c>
      <c r="J127" s="257">
        <v>0</v>
      </c>
      <c r="K127" s="60"/>
      <c r="L127" s="114">
        <f t="shared" si="149"/>
        <v>0</v>
      </c>
      <c r="M127" s="320"/>
      <c r="N127" s="60"/>
      <c r="O127" s="114">
        <f t="shared" si="150"/>
        <v>0</v>
      </c>
      <c r="P127" s="111"/>
    </row>
    <row r="128" spans="1:16" ht="24" hidden="1" x14ac:dyDescent="0.25">
      <c r="A128" s="380">
        <v>2280</v>
      </c>
      <c r="B128" s="52" t="s">
        <v>301</v>
      </c>
      <c r="C128" s="53">
        <f t="shared" si="98"/>
        <v>0</v>
      </c>
      <c r="D128" s="228">
        <f t="shared" ref="D128:O128" si="151">SUM(D129)</f>
        <v>0</v>
      </c>
      <c r="E128" s="449">
        <f t="shared" si="151"/>
        <v>0</v>
      </c>
      <c r="F128" s="445">
        <f t="shared" si="151"/>
        <v>0</v>
      </c>
      <c r="G128" s="228">
        <f t="shared" si="151"/>
        <v>0</v>
      </c>
      <c r="H128" s="259">
        <f t="shared" si="151"/>
        <v>0</v>
      </c>
      <c r="I128" s="119">
        <f t="shared" si="151"/>
        <v>0</v>
      </c>
      <c r="J128" s="259">
        <f t="shared" si="151"/>
        <v>0</v>
      </c>
      <c r="K128" s="118">
        <f t="shared" si="151"/>
        <v>0</v>
      </c>
      <c r="L128" s="11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v>0</v>
      </c>
      <c r="E129" s="446"/>
      <c r="F129" s="404">
        <f>D129+E129</f>
        <v>0</v>
      </c>
      <c r="G129" s="225"/>
      <c r="H129" s="257"/>
      <c r="I129" s="114">
        <f>G129+H129</f>
        <v>0</v>
      </c>
      <c r="J129" s="257">
        <v>0</v>
      </c>
      <c r="K129" s="60"/>
      <c r="L129" s="114">
        <f>J129+K129</f>
        <v>0</v>
      </c>
      <c r="M129" s="320"/>
      <c r="N129" s="60"/>
      <c r="O129" s="114">
        <f>M129+N129</f>
        <v>0</v>
      </c>
      <c r="P129" s="111"/>
    </row>
    <row r="130" spans="1:16" ht="38.25" customHeight="1" x14ac:dyDescent="0.25">
      <c r="A130" s="45">
        <v>2300</v>
      </c>
      <c r="B130" s="105" t="s">
        <v>113</v>
      </c>
      <c r="C130" s="46">
        <f t="shared" si="98"/>
        <v>4500</v>
      </c>
      <c r="D130" s="223">
        <f>SUM(D131,D136,D140,D141,D144,D151,D159,D160,D163)</f>
        <v>4500</v>
      </c>
      <c r="E130" s="441">
        <f t="shared" ref="E130:F130" si="152">SUM(E131,E136,E140,E141,E144,E151,E159,E160,E163)</f>
        <v>0</v>
      </c>
      <c r="F130" s="408">
        <f t="shared" si="152"/>
        <v>4500</v>
      </c>
      <c r="G130" s="223">
        <f>SUM(G131,G136,G140,G141,G144,G151,G159,G160,G163)</f>
        <v>0</v>
      </c>
      <c r="H130" s="106">
        <f t="shared" ref="H130:I130" si="153">SUM(H131,H136,H140,H141,H144,H151,H159,H160,H163)</f>
        <v>0</v>
      </c>
      <c r="I130" s="117">
        <f t="shared" si="153"/>
        <v>0</v>
      </c>
      <c r="J130" s="106">
        <f>SUM(J131,J136,J140,J141,J144,J151,J159,J160,J163)</f>
        <v>0</v>
      </c>
      <c r="K130" s="50">
        <f t="shared" ref="K130:L130" si="154">SUM(K131,K136,K140,K141,K144,K151,K159,K160,K163)</f>
        <v>0</v>
      </c>
      <c r="L130" s="117">
        <f t="shared" si="154"/>
        <v>0</v>
      </c>
      <c r="M130" s="46">
        <f>SUM(M131,M136,M140,M141,M144,M151,M159,M160,M163)</f>
        <v>0</v>
      </c>
      <c r="N130" s="50">
        <f t="shared" ref="N130:O130" si="155">SUM(N131,N136,N140,N141,N144,N151,N159,N160,N163)</f>
        <v>0</v>
      </c>
      <c r="O130" s="117">
        <f t="shared" si="155"/>
        <v>0</v>
      </c>
      <c r="P130" s="122"/>
    </row>
    <row r="131" spans="1:16" ht="24" x14ac:dyDescent="0.25">
      <c r="A131" s="380">
        <v>2310</v>
      </c>
      <c r="B131" s="52" t="s">
        <v>114</v>
      </c>
      <c r="C131" s="53">
        <f t="shared" si="98"/>
        <v>4500</v>
      </c>
      <c r="D131" s="228">
        <f t="shared" ref="D131:O131" si="156">SUM(D132:D135)</f>
        <v>4500</v>
      </c>
      <c r="E131" s="449">
        <f t="shared" si="156"/>
        <v>0</v>
      </c>
      <c r="F131" s="445">
        <f t="shared" si="156"/>
        <v>4500</v>
      </c>
      <c r="G131" s="228">
        <f t="shared" si="156"/>
        <v>0</v>
      </c>
      <c r="H131" s="259">
        <f t="shared" si="156"/>
        <v>0</v>
      </c>
      <c r="I131" s="119">
        <f t="shared" si="156"/>
        <v>0</v>
      </c>
      <c r="J131" s="259">
        <f t="shared" si="156"/>
        <v>0</v>
      </c>
      <c r="K131" s="118">
        <f t="shared" si="156"/>
        <v>0</v>
      </c>
      <c r="L131" s="119">
        <f t="shared" si="156"/>
        <v>0</v>
      </c>
      <c r="M131" s="53">
        <f t="shared" si="156"/>
        <v>0</v>
      </c>
      <c r="N131" s="118">
        <f t="shared" si="156"/>
        <v>0</v>
      </c>
      <c r="O131" s="119">
        <f t="shared" si="156"/>
        <v>0</v>
      </c>
      <c r="P131" s="110"/>
    </row>
    <row r="132" spans="1:16" hidden="1" x14ac:dyDescent="0.25">
      <c r="A132" s="38">
        <v>2311</v>
      </c>
      <c r="B132" s="57" t="s">
        <v>115</v>
      </c>
      <c r="C132" s="58">
        <f t="shared" si="98"/>
        <v>0</v>
      </c>
      <c r="D132" s="225">
        <v>0</v>
      </c>
      <c r="E132" s="446"/>
      <c r="F132" s="404">
        <f t="shared" ref="F132:F135" si="157">D132+E132</f>
        <v>0</v>
      </c>
      <c r="G132" s="225"/>
      <c r="H132" s="257"/>
      <c r="I132" s="114">
        <f t="shared" ref="I132:I135" si="158">G132+H132</f>
        <v>0</v>
      </c>
      <c r="J132" s="257">
        <v>0</v>
      </c>
      <c r="K132" s="60"/>
      <c r="L132" s="114">
        <f t="shared" ref="L132:L135" si="159">J132+K132</f>
        <v>0</v>
      </c>
      <c r="M132" s="320"/>
      <c r="N132" s="60"/>
      <c r="O132" s="114">
        <f t="shared" ref="O132:O135" si="160">M132+N132</f>
        <v>0</v>
      </c>
      <c r="P132" s="111"/>
    </row>
    <row r="133" spans="1:16" x14ac:dyDescent="0.25">
      <c r="A133" s="38">
        <v>2312</v>
      </c>
      <c r="B133" s="57" t="s">
        <v>116</v>
      </c>
      <c r="C133" s="58">
        <f t="shared" si="98"/>
        <v>4500</v>
      </c>
      <c r="D133" s="225">
        <v>4500</v>
      </c>
      <c r="E133" s="446"/>
      <c r="F133" s="404">
        <f t="shared" si="157"/>
        <v>4500</v>
      </c>
      <c r="G133" s="225"/>
      <c r="H133" s="257"/>
      <c r="I133" s="114">
        <f t="shared" si="158"/>
        <v>0</v>
      </c>
      <c r="J133" s="257">
        <v>0</v>
      </c>
      <c r="K133" s="60"/>
      <c r="L133" s="114">
        <f t="shared" si="159"/>
        <v>0</v>
      </c>
      <c r="M133" s="320"/>
      <c r="N133" s="60"/>
      <c r="O133" s="146">
        <f t="shared" si="160"/>
        <v>0</v>
      </c>
      <c r="P133" s="111"/>
    </row>
    <row r="134" spans="1:16" hidden="1" x14ac:dyDescent="0.25">
      <c r="A134" s="38">
        <v>2313</v>
      </c>
      <c r="B134" s="57" t="s">
        <v>117</v>
      </c>
      <c r="C134" s="58">
        <f t="shared" si="98"/>
        <v>0</v>
      </c>
      <c r="D134" s="225">
        <v>0</v>
      </c>
      <c r="E134" s="446"/>
      <c r="F134" s="404">
        <f t="shared" si="157"/>
        <v>0</v>
      </c>
      <c r="G134" s="225"/>
      <c r="H134" s="257"/>
      <c r="I134" s="114">
        <f t="shared" si="158"/>
        <v>0</v>
      </c>
      <c r="J134" s="257">
        <v>0</v>
      </c>
      <c r="K134" s="60"/>
      <c r="L134" s="114">
        <f t="shared" si="159"/>
        <v>0</v>
      </c>
      <c r="M134" s="320"/>
      <c r="N134" s="60"/>
      <c r="O134" s="114">
        <f t="shared" si="160"/>
        <v>0</v>
      </c>
      <c r="P134" s="111"/>
    </row>
    <row r="135" spans="1:16" ht="36" hidden="1" customHeight="1" x14ac:dyDescent="0.25">
      <c r="A135" s="38">
        <v>2314</v>
      </c>
      <c r="B135" s="57" t="s">
        <v>291</v>
      </c>
      <c r="C135" s="58">
        <f t="shared" si="98"/>
        <v>0</v>
      </c>
      <c r="D135" s="225">
        <v>0</v>
      </c>
      <c r="E135" s="446"/>
      <c r="F135" s="404">
        <f t="shared" si="157"/>
        <v>0</v>
      </c>
      <c r="G135" s="225"/>
      <c r="H135" s="257"/>
      <c r="I135" s="114">
        <f t="shared" si="158"/>
        <v>0</v>
      </c>
      <c r="J135" s="257">
        <v>0</v>
      </c>
      <c r="K135" s="60"/>
      <c r="L135" s="114">
        <f t="shared" si="159"/>
        <v>0</v>
      </c>
      <c r="M135" s="320"/>
      <c r="N135" s="60"/>
      <c r="O135" s="114">
        <f t="shared" si="160"/>
        <v>0</v>
      </c>
      <c r="P135" s="111"/>
    </row>
    <row r="136" spans="1:16" hidden="1" x14ac:dyDescent="0.25">
      <c r="A136" s="112">
        <v>2320</v>
      </c>
      <c r="B136" s="57" t="s">
        <v>118</v>
      </c>
      <c r="C136" s="58">
        <f t="shared" si="98"/>
        <v>0</v>
      </c>
      <c r="D136" s="226">
        <f>SUM(D137:D139)</f>
        <v>0</v>
      </c>
      <c r="E136" s="447">
        <f t="shared" ref="E136:F136" si="161">SUM(E137:E139)</f>
        <v>0</v>
      </c>
      <c r="F136" s="404">
        <f t="shared" si="161"/>
        <v>0</v>
      </c>
      <c r="G136" s="226">
        <f>SUM(G137:G139)</f>
        <v>0</v>
      </c>
      <c r="H136" s="120">
        <f t="shared" ref="H136:I136" si="162">SUM(H137:H139)</f>
        <v>0</v>
      </c>
      <c r="I136" s="114">
        <f t="shared" si="162"/>
        <v>0</v>
      </c>
      <c r="J136" s="120">
        <f>SUM(J137:J139)</f>
        <v>0</v>
      </c>
      <c r="K136" s="113">
        <f t="shared" ref="K136:L136" si="163">SUM(K137:K139)</f>
        <v>0</v>
      </c>
      <c r="L136" s="114">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v>0</v>
      </c>
      <c r="E137" s="446"/>
      <c r="F137" s="404">
        <f t="shared" ref="F137:F140" si="165">D137+E137</f>
        <v>0</v>
      </c>
      <c r="G137" s="225"/>
      <c r="H137" s="257"/>
      <c r="I137" s="114">
        <f t="shared" ref="I137:I140" si="166">G137+H137</f>
        <v>0</v>
      </c>
      <c r="J137" s="257">
        <v>0</v>
      </c>
      <c r="K137" s="60"/>
      <c r="L137" s="114">
        <f t="shared" ref="L137:L140" si="167">J137+K137</f>
        <v>0</v>
      </c>
      <c r="M137" s="320"/>
      <c r="N137" s="60"/>
      <c r="O137" s="114">
        <f t="shared" ref="O137:O140" si="168">M137+N137</f>
        <v>0</v>
      </c>
      <c r="P137" s="111"/>
    </row>
    <row r="138" spans="1:16" hidden="1" x14ac:dyDescent="0.25">
      <c r="A138" s="38">
        <v>2322</v>
      </c>
      <c r="B138" s="57" t="s">
        <v>120</v>
      </c>
      <c r="C138" s="58">
        <f t="shared" si="98"/>
        <v>0</v>
      </c>
      <c r="D138" s="225">
        <v>0</v>
      </c>
      <c r="E138" s="446"/>
      <c r="F138" s="404">
        <f t="shared" si="165"/>
        <v>0</v>
      </c>
      <c r="G138" s="225"/>
      <c r="H138" s="257"/>
      <c r="I138" s="114">
        <f t="shared" si="166"/>
        <v>0</v>
      </c>
      <c r="J138" s="257">
        <v>0</v>
      </c>
      <c r="K138" s="60"/>
      <c r="L138" s="114">
        <f t="shared" si="167"/>
        <v>0</v>
      </c>
      <c r="M138" s="320"/>
      <c r="N138" s="60"/>
      <c r="O138" s="114">
        <f t="shared" si="168"/>
        <v>0</v>
      </c>
      <c r="P138" s="111"/>
    </row>
    <row r="139" spans="1:16" ht="10.5" hidden="1" customHeight="1" x14ac:dyDescent="0.25">
      <c r="A139" s="38">
        <v>2329</v>
      </c>
      <c r="B139" s="57" t="s">
        <v>121</v>
      </c>
      <c r="C139" s="58">
        <f t="shared" si="98"/>
        <v>0</v>
      </c>
      <c r="D139" s="225">
        <v>0</v>
      </c>
      <c r="E139" s="446"/>
      <c r="F139" s="404">
        <f t="shared" si="165"/>
        <v>0</v>
      </c>
      <c r="G139" s="225"/>
      <c r="H139" s="257"/>
      <c r="I139" s="114">
        <f t="shared" si="166"/>
        <v>0</v>
      </c>
      <c r="J139" s="257">
        <v>0</v>
      </c>
      <c r="K139" s="60"/>
      <c r="L139" s="114">
        <f t="shared" si="167"/>
        <v>0</v>
      </c>
      <c r="M139" s="320"/>
      <c r="N139" s="60"/>
      <c r="O139" s="114">
        <f t="shared" si="168"/>
        <v>0</v>
      </c>
      <c r="P139" s="111"/>
    </row>
    <row r="140" spans="1:16" hidden="1" x14ac:dyDescent="0.25">
      <c r="A140" s="112">
        <v>2330</v>
      </c>
      <c r="B140" s="57" t="s">
        <v>122</v>
      </c>
      <c r="C140" s="58">
        <f t="shared" si="98"/>
        <v>0</v>
      </c>
      <c r="D140" s="225">
        <v>0</v>
      </c>
      <c r="E140" s="446"/>
      <c r="F140" s="404">
        <f t="shared" si="165"/>
        <v>0</v>
      </c>
      <c r="G140" s="225"/>
      <c r="H140" s="257"/>
      <c r="I140" s="114">
        <f t="shared" si="166"/>
        <v>0</v>
      </c>
      <c r="J140" s="257">
        <v>0</v>
      </c>
      <c r="K140" s="60"/>
      <c r="L140" s="114">
        <f t="shared" si="167"/>
        <v>0</v>
      </c>
      <c r="M140" s="320"/>
      <c r="N140" s="60"/>
      <c r="O140" s="114">
        <f t="shared" si="168"/>
        <v>0</v>
      </c>
      <c r="P140" s="111"/>
    </row>
    <row r="141" spans="1:16" ht="48" hidden="1" x14ac:dyDescent="0.25">
      <c r="A141" s="112">
        <v>2340</v>
      </c>
      <c r="B141" s="57" t="s">
        <v>302</v>
      </c>
      <c r="C141" s="58">
        <f t="shared" si="98"/>
        <v>0</v>
      </c>
      <c r="D141" s="226">
        <f>SUM(D142:D143)</f>
        <v>0</v>
      </c>
      <c r="E141" s="447">
        <f t="shared" ref="E141:F141" si="169">SUM(E142:E143)</f>
        <v>0</v>
      </c>
      <c r="F141" s="404">
        <f t="shared" si="169"/>
        <v>0</v>
      </c>
      <c r="G141" s="226">
        <f>SUM(G142:G143)</f>
        <v>0</v>
      </c>
      <c r="H141" s="120">
        <f t="shared" ref="H141:I141" si="170">SUM(H142:H143)</f>
        <v>0</v>
      </c>
      <c r="I141" s="114">
        <f t="shared" si="170"/>
        <v>0</v>
      </c>
      <c r="J141" s="120">
        <f>SUM(J142:J143)</f>
        <v>0</v>
      </c>
      <c r="K141" s="113">
        <f t="shared" ref="K141:L141" si="171">SUM(K142:K143)</f>
        <v>0</v>
      </c>
      <c r="L141" s="114">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v>0</v>
      </c>
      <c r="E142" s="446"/>
      <c r="F142" s="404">
        <f t="shared" ref="F142:F143" si="173">D142+E142</f>
        <v>0</v>
      </c>
      <c r="G142" s="225"/>
      <c r="H142" s="257"/>
      <c r="I142" s="114">
        <f t="shared" ref="I142:I143" si="174">G142+H142</f>
        <v>0</v>
      </c>
      <c r="J142" s="257">
        <v>0</v>
      </c>
      <c r="K142" s="60"/>
      <c r="L142" s="11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v>0</v>
      </c>
      <c r="E143" s="446"/>
      <c r="F143" s="404">
        <f t="shared" si="173"/>
        <v>0</v>
      </c>
      <c r="G143" s="225"/>
      <c r="H143" s="257"/>
      <c r="I143" s="114">
        <f t="shared" si="174"/>
        <v>0</v>
      </c>
      <c r="J143" s="257">
        <v>0</v>
      </c>
      <c r="K143" s="60"/>
      <c r="L143" s="114">
        <f t="shared" si="175"/>
        <v>0</v>
      </c>
      <c r="M143" s="320"/>
      <c r="N143" s="60"/>
      <c r="O143" s="114">
        <f t="shared" si="176"/>
        <v>0</v>
      </c>
      <c r="P143" s="111"/>
    </row>
    <row r="144" spans="1:16" ht="24" hidden="1" x14ac:dyDescent="0.25">
      <c r="A144" s="107">
        <v>2350</v>
      </c>
      <c r="B144" s="78" t="s">
        <v>125</v>
      </c>
      <c r="C144" s="84">
        <f t="shared" si="98"/>
        <v>0</v>
      </c>
      <c r="D144" s="131">
        <f>SUM(D145:D150)</f>
        <v>0</v>
      </c>
      <c r="E144" s="442">
        <f t="shared" ref="E144:F144" si="177">SUM(E145:E150)</f>
        <v>0</v>
      </c>
      <c r="F144" s="443">
        <f t="shared" si="177"/>
        <v>0</v>
      </c>
      <c r="G144" s="131">
        <f>SUM(G145:G150)</f>
        <v>0</v>
      </c>
      <c r="H144" s="201">
        <f t="shared" ref="H144:I144" si="178">SUM(H145:H150)</f>
        <v>0</v>
      </c>
      <c r="I144" s="109">
        <f t="shared" si="178"/>
        <v>0</v>
      </c>
      <c r="J144" s="201">
        <f>SUM(J145:J150)</f>
        <v>0</v>
      </c>
      <c r="K144" s="108">
        <f t="shared" ref="K144:L144" si="179">SUM(K145:K150)</f>
        <v>0</v>
      </c>
      <c r="L144" s="109">
        <f t="shared" si="179"/>
        <v>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v>0</v>
      </c>
      <c r="E145" s="444"/>
      <c r="F145" s="445">
        <f t="shared" ref="F145:F150" si="181">D145+E145</f>
        <v>0</v>
      </c>
      <c r="G145" s="224"/>
      <c r="H145" s="256"/>
      <c r="I145" s="119">
        <f t="shared" ref="I145:I150" si="182">G145+H145</f>
        <v>0</v>
      </c>
      <c r="J145" s="256">
        <v>0</v>
      </c>
      <c r="K145" s="55"/>
      <c r="L145" s="119">
        <f t="shared" ref="L145:L150" si="183">J145+K145</f>
        <v>0</v>
      </c>
      <c r="M145" s="319"/>
      <c r="N145" s="55"/>
      <c r="O145" s="119">
        <f t="shared" ref="O145:O150" si="184">M145+N145</f>
        <v>0</v>
      </c>
      <c r="P145" s="110"/>
    </row>
    <row r="146" spans="1:16" hidden="1" x14ac:dyDescent="0.25">
      <c r="A146" s="38">
        <v>2352</v>
      </c>
      <c r="B146" s="57" t="s">
        <v>127</v>
      </c>
      <c r="C146" s="58">
        <f t="shared" si="98"/>
        <v>0</v>
      </c>
      <c r="D146" s="225">
        <v>0</v>
      </c>
      <c r="E146" s="446"/>
      <c r="F146" s="404">
        <f t="shared" si="181"/>
        <v>0</v>
      </c>
      <c r="G146" s="225"/>
      <c r="H146" s="257"/>
      <c r="I146" s="114">
        <f t="shared" si="182"/>
        <v>0</v>
      </c>
      <c r="J146" s="257">
        <v>0</v>
      </c>
      <c r="K146" s="60"/>
      <c r="L146" s="114">
        <f t="shared" si="183"/>
        <v>0</v>
      </c>
      <c r="M146" s="320"/>
      <c r="N146" s="60"/>
      <c r="O146" s="114">
        <f t="shared" si="184"/>
        <v>0</v>
      </c>
      <c r="P146" s="111"/>
    </row>
    <row r="147" spans="1:16" ht="24" hidden="1" x14ac:dyDescent="0.25">
      <c r="A147" s="38">
        <v>2353</v>
      </c>
      <c r="B147" s="57" t="s">
        <v>128</v>
      </c>
      <c r="C147" s="58">
        <f t="shared" si="98"/>
        <v>0</v>
      </c>
      <c r="D147" s="225">
        <v>0</v>
      </c>
      <c r="E147" s="446"/>
      <c r="F147" s="404">
        <f t="shared" si="181"/>
        <v>0</v>
      </c>
      <c r="G147" s="225"/>
      <c r="H147" s="257"/>
      <c r="I147" s="114">
        <f t="shared" si="182"/>
        <v>0</v>
      </c>
      <c r="J147" s="257">
        <v>0</v>
      </c>
      <c r="K147" s="60"/>
      <c r="L147" s="114">
        <f t="shared" si="183"/>
        <v>0</v>
      </c>
      <c r="M147" s="320"/>
      <c r="N147" s="60"/>
      <c r="O147" s="114">
        <f t="shared" si="184"/>
        <v>0</v>
      </c>
      <c r="P147" s="111"/>
    </row>
    <row r="148" spans="1:16" ht="24" hidden="1" x14ac:dyDescent="0.25">
      <c r="A148" s="38">
        <v>2354</v>
      </c>
      <c r="B148" s="57" t="s">
        <v>129</v>
      </c>
      <c r="C148" s="58">
        <f t="shared" si="98"/>
        <v>0</v>
      </c>
      <c r="D148" s="225">
        <v>0</v>
      </c>
      <c r="E148" s="446"/>
      <c r="F148" s="404">
        <f t="shared" si="181"/>
        <v>0</v>
      </c>
      <c r="G148" s="225"/>
      <c r="H148" s="257"/>
      <c r="I148" s="114">
        <f t="shared" si="182"/>
        <v>0</v>
      </c>
      <c r="J148" s="257">
        <v>0</v>
      </c>
      <c r="K148" s="60"/>
      <c r="L148" s="114">
        <f t="shared" si="183"/>
        <v>0</v>
      </c>
      <c r="M148" s="320"/>
      <c r="N148" s="60"/>
      <c r="O148" s="114">
        <f t="shared" si="184"/>
        <v>0</v>
      </c>
      <c r="P148" s="111"/>
    </row>
    <row r="149" spans="1:16" ht="24" hidden="1" x14ac:dyDescent="0.25">
      <c r="A149" s="38">
        <v>2355</v>
      </c>
      <c r="B149" s="57" t="s">
        <v>130</v>
      </c>
      <c r="C149" s="58">
        <f t="shared" ref="C149:C212" si="185">F149+I149+L149+O149</f>
        <v>0</v>
      </c>
      <c r="D149" s="225">
        <v>0</v>
      </c>
      <c r="E149" s="446"/>
      <c r="F149" s="404">
        <f t="shared" si="181"/>
        <v>0</v>
      </c>
      <c r="G149" s="225"/>
      <c r="H149" s="257"/>
      <c r="I149" s="114">
        <f t="shared" si="182"/>
        <v>0</v>
      </c>
      <c r="J149" s="257">
        <v>0</v>
      </c>
      <c r="K149" s="60"/>
      <c r="L149" s="114">
        <f t="shared" si="183"/>
        <v>0</v>
      </c>
      <c r="M149" s="320"/>
      <c r="N149" s="60"/>
      <c r="O149" s="114">
        <f t="shared" si="184"/>
        <v>0</v>
      </c>
      <c r="P149" s="111"/>
    </row>
    <row r="150" spans="1:16" ht="24" hidden="1" x14ac:dyDescent="0.25">
      <c r="A150" s="38">
        <v>2359</v>
      </c>
      <c r="B150" s="57" t="s">
        <v>131</v>
      </c>
      <c r="C150" s="58">
        <f t="shared" si="185"/>
        <v>0</v>
      </c>
      <c r="D150" s="225">
        <v>0</v>
      </c>
      <c r="E150" s="446"/>
      <c r="F150" s="404">
        <f t="shared" si="181"/>
        <v>0</v>
      </c>
      <c r="G150" s="225"/>
      <c r="H150" s="257"/>
      <c r="I150" s="114">
        <f t="shared" si="182"/>
        <v>0</v>
      </c>
      <c r="J150" s="257">
        <v>0</v>
      </c>
      <c r="K150" s="60"/>
      <c r="L150" s="114">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447">
        <f t="shared" ref="E151:F151" si="186">SUM(E152:E158)</f>
        <v>0</v>
      </c>
      <c r="F151" s="404">
        <f t="shared" si="186"/>
        <v>0</v>
      </c>
      <c r="G151" s="226">
        <f>SUM(G152:G158)</f>
        <v>0</v>
      </c>
      <c r="H151" s="120">
        <f t="shared" ref="H151:I151" si="187">SUM(H152:H158)</f>
        <v>0</v>
      </c>
      <c r="I151" s="114">
        <f t="shared" si="187"/>
        <v>0</v>
      </c>
      <c r="J151" s="120">
        <f>SUM(J152:J158)</f>
        <v>0</v>
      </c>
      <c r="K151" s="113">
        <f t="shared" ref="K151:L151" si="188">SUM(K152:K158)</f>
        <v>0</v>
      </c>
      <c r="L151" s="114">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v>0</v>
      </c>
      <c r="E152" s="446"/>
      <c r="F152" s="404">
        <f t="shared" ref="F152:F159" si="190">D152+E152</f>
        <v>0</v>
      </c>
      <c r="G152" s="225"/>
      <c r="H152" s="257"/>
      <c r="I152" s="114">
        <f t="shared" ref="I152:I159" si="191">G152+H152</f>
        <v>0</v>
      </c>
      <c r="J152" s="257">
        <v>0</v>
      </c>
      <c r="K152" s="60"/>
      <c r="L152" s="114">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v>0</v>
      </c>
      <c r="E153" s="446"/>
      <c r="F153" s="404">
        <f t="shared" si="190"/>
        <v>0</v>
      </c>
      <c r="G153" s="225"/>
      <c r="H153" s="257"/>
      <c r="I153" s="114">
        <f t="shared" si="191"/>
        <v>0</v>
      </c>
      <c r="J153" s="257">
        <v>0</v>
      </c>
      <c r="K153" s="60"/>
      <c r="L153" s="114">
        <f t="shared" si="192"/>
        <v>0</v>
      </c>
      <c r="M153" s="320"/>
      <c r="N153" s="60"/>
      <c r="O153" s="114">
        <f t="shared" si="193"/>
        <v>0</v>
      </c>
      <c r="P153" s="111"/>
    </row>
    <row r="154" spans="1:16" hidden="1" x14ac:dyDescent="0.25">
      <c r="A154" s="37">
        <v>2363</v>
      </c>
      <c r="B154" s="57" t="s">
        <v>135</v>
      </c>
      <c r="C154" s="58">
        <f t="shared" si="185"/>
        <v>0</v>
      </c>
      <c r="D154" s="225">
        <v>0</v>
      </c>
      <c r="E154" s="446"/>
      <c r="F154" s="404">
        <f t="shared" si="190"/>
        <v>0</v>
      </c>
      <c r="G154" s="225"/>
      <c r="H154" s="257"/>
      <c r="I154" s="114">
        <f t="shared" si="191"/>
        <v>0</v>
      </c>
      <c r="J154" s="257">
        <v>0</v>
      </c>
      <c r="K154" s="60"/>
      <c r="L154" s="114">
        <f t="shared" si="192"/>
        <v>0</v>
      </c>
      <c r="M154" s="320"/>
      <c r="N154" s="60"/>
      <c r="O154" s="114">
        <f t="shared" si="193"/>
        <v>0</v>
      </c>
      <c r="P154" s="111"/>
    </row>
    <row r="155" spans="1:16" hidden="1" x14ac:dyDescent="0.25">
      <c r="A155" s="37">
        <v>2364</v>
      </c>
      <c r="B155" s="57" t="s">
        <v>136</v>
      </c>
      <c r="C155" s="58">
        <f t="shared" si="185"/>
        <v>0</v>
      </c>
      <c r="D155" s="225">
        <v>0</v>
      </c>
      <c r="E155" s="446"/>
      <c r="F155" s="404">
        <f t="shared" si="190"/>
        <v>0</v>
      </c>
      <c r="G155" s="225"/>
      <c r="H155" s="257"/>
      <c r="I155" s="114">
        <f t="shared" si="191"/>
        <v>0</v>
      </c>
      <c r="J155" s="257">
        <v>0</v>
      </c>
      <c r="K155" s="60"/>
      <c r="L155" s="114">
        <f t="shared" si="192"/>
        <v>0</v>
      </c>
      <c r="M155" s="320"/>
      <c r="N155" s="60"/>
      <c r="O155" s="114">
        <f t="shared" si="193"/>
        <v>0</v>
      </c>
      <c r="P155" s="111"/>
    </row>
    <row r="156" spans="1:16" ht="12.75" hidden="1" customHeight="1" x14ac:dyDescent="0.25">
      <c r="A156" s="37">
        <v>2365</v>
      </c>
      <c r="B156" s="57" t="s">
        <v>137</v>
      </c>
      <c r="C156" s="58">
        <f t="shared" si="185"/>
        <v>0</v>
      </c>
      <c r="D156" s="225">
        <v>0</v>
      </c>
      <c r="E156" s="446"/>
      <c r="F156" s="404">
        <f t="shared" si="190"/>
        <v>0</v>
      </c>
      <c r="G156" s="225"/>
      <c r="H156" s="257"/>
      <c r="I156" s="114">
        <f t="shared" si="191"/>
        <v>0</v>
      </c>
      <c r="J156" s="257">
        <v>0</v>
      </c>
      <c r="K156" s="60"/>
      <c r="L156" s="114">
        <f t="shared" si="192"/>
        <v>0</v>
      </c>
      <c r="M156" s="320"/>
      <c r="N156" s="60"/>
      <c r="O156" s="114">
        <f t="shared" si="193"/>
        <v>0</v>
      </c>
      <c r="P156" s="111"/>
    </row>
    <row r="157" spans="1:16" ht="36" hidden="1" x14ac:dyDescent="0.25">
      <c r="A157" s="37">
        <v>2366</v>
      </c>
      <c r="B157" s="57" t="s">
        <v>138</v>
      </c>
      <c r="C157" s="58">
        <f t="shared" si="185"/>
        <v>0</v>
      </c>
      <c r="D157" s="225">
        <v>0</v>
      </c>
      <c r="E157" s="446"/>
      <c r="F157" s="404">
        <f t="shared" si="190"/>
        <v>0</v>
      </c>
      <c r="G157" s="225"/>
      <c r="H157" s="257"/>
      <c r="I157" s="114">
        <f t="shared" si="191"/>
        <v>0</v>
      </c>
      <c r="J157" s="257">
        <v>0</v>
      </c>
      <c r="K157" s="60"/>
      <c r="L157" s="114">
        <f t="shared" si="192"/>
        <v>0</v>
      </c>
      <c r="M157" s="320"/>
      <c r="N157" s="60"/>
      <c r="O157" s="114">
        <f t="shared" si="193"/>
        <v>0</v>
      </c>
      <c r="P157" s="111"/>
    </row>
    <row r="158" spans="1:16" ht="48" hidden="1" x14ac:dyDescent="0.25">
      <c r="A158" s="37">
        <v>2369</v>
      </c>
      <c r="B158" s="57" t="s">
        <v>139</v>
      </c>
      <c r="C158" s="58">
        <f t="shared" si="185"/>
        <v>0</v>
      </c>
      <c r="D158" s="225">
        <v>0</v>
      </c>
      <c r="E158" s="446"/>
      <c r="F158" s="404">
        <f t="shared" si="190"/>
        <v>0</v>
      </c>
      <c r="G158" s="225"/>
      <c r="H158" s="257"/>
      <c r="I158" s="114">
        <f t="shared" si="191"/>
        <v>0</v>
      </c>
      <c r="J158" s="257">
        <v>0</v>
      </c>
      <c r="K158" s="60"/>
      <c r="L158" s="114">
        <f t="shared" si="192"/>
        <v>0</v>
      </c>
      <c r="M158" s="320"/>
      <c r="N158" s="60"/>
      <c r="O158" s="114">
        <f t="shared" si="193"/>
        <v>0</v>
      </c>
      <c r="P158" s="111"/>
    </row>
    <row r="159" spans="1:16" hidden="1" x14ac:dyDescent="0.25">
      <c r="A159" s="107">
        <v>2370</v>
      </c>
      <c r="B159" s="78" t="s">
        <v>140</v>
      </c>
      <c r="C159" s="84">
        <f t="shared" si="185"/>
        <v>0</v>
      </c>
      <c r="D159" s="227">
        <v>0</v>
      </c>
      <c r="E159" s="448"/>
      <c r="F159" s="443">
        <f t="shared" si="190"/>
        <v>0</v>
      </c>
      <c r="G159" s="227"/>
      <c r="H159" s="258"/>
      <c r="I159" s="109">
        <f t="shared" si="191"/>
        <v>0</v>
      </c>
      <c r="J159" s="258">
        <v>0</v>
      </c>
      <c r="K159" s="115"/>
      <c r="L159" s="109">
        <f t="shared" si="192"/>
        <v>0</v>
      </c>
      <c r="M159" s="321"/>
      <c r="N159" s="115"/>
      <c r="O159" s="109">
        <f t="shared" si="193"/>
        <v>0</v>
      </c>
      <c r="P159" s="116"/>
    </row>
    <row r="160" spans="1:16" hidden="1" x14ac:dyDescent="0.25">
      <c r="A160" s="107">
        <v>2380</v>
      </c>
      <c r="B160" s="78" t="s">
        <v>141</v>
      </c>
      <c r="C160" s="84">
        <f t="shared" si="185"/>
        <v>0</v>
      </c>
      <c r="D160" s="131">
        <f>SUM(D161:D162)</f>
        <v>0</v>
      </c>
      <c r="E160" s="442">
        <f t="shared" ref="E160:F160" si="194">SUM(E161:E162)</f>
        <v>0</v>
      </c>
      <c r="F160" s="443">
        <f t="shared" si="194"/>
        <v>0</v>
      </c>
      <c r="G160" s="131">
        <f>SUM(G161:G162)</f>
        <v>0</v>
      </c>
      <c r="H160" s="201">
        <f t="shared" ref="H160:I160" si="195">SUM(H161:H162)</f>
        <v>0</v>
      </c>
      <c r="I160" s="109">
        <f t="shared" si="195"/>
        <v>0</v>
      </c>
      <c r="J160" s="201">
        <f>SUM(J161:J162)</f>
        <v>0</v>
      </c>
      <c r="K160" s="108">
        <f t="shared" ref="K160:L160" si="196">SUM(K161:K162)</f>
        <v>0</v>
      </c>
      <c r="L160" s="109">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v>0</v>
      </c>
      <c r="E161" s="444"/>
      <c r="F161" s="445">
        <f t="shared" ref="F161:F164" si="198">D161+E161</f>
        <v>0</v>
      </c>
      <c r="G161" s="224"/>
      <c r="H161" s="256"/>
      <c r="I161" s="119">
        <f t="shared" ref="I161:I164" si="199">G161+H161</f>
        <v>0</v>
      </c>
      <c r="J161" s="256">
        <v>0</v>
      </c>
      <c r="K161" s="55"/>
      <c r="L161" s="11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v>0</v>
      </c>
      <c r="E162" s="446"/>
      <c r="F162" s="404">
        <f t="shared" si="198"/>
        <v>0</v>
      </c>
      <c r="G162" s="225"/>
      <c r="H162" s="257"/>
      <c r="I162" s="114">
        <f t="shared" si="199"/>
        <v>0</v>
      </c>
      <c r="J162" s="257">
        <v>0</v>
      </c>
      <c r="K162" s="60"/>
      <c r="L162" s="114">
        <f t="shared" si="200"/>
        <v>0</v>
      </c>
      <c r="M162" s="320"/>
      <c r="N162" s="60"/>
      <c r="O162" s="114">
        <f t="shared" si="201"/>
        <v>0</v>
      </c>
      <c r="P162" s="111"/>
    </row>
    <row r="163" spans="1:16" hidden="1" x14ac:dyDescent="0.25">
      <c r="A163" s="107">
        <v>2390</v>
      </c>
      <c r="B163" s="78" t="s">
        <v>144</v>
      </c>
      <c r="C163" s="84">
        <f t="shared" si="185"/>
        <v>0</v>
      </c>
      <c r="D163" s="227">
        <v>0</v>
      </c>
      <c r="E163" s="448"/>
      <c r="F163" s="443">
        <f t="shared" si="198"/>
        <v>0</v>
      </c>
      <c r="G163" s="227"/>
      <c r="H163" s="258"/>
      <c r="I163" s="109">
        <f t="shared" si="199"/>
        <v>0</v>
      </c>
      <c r="J163" s="258">
        <v>0</v>
      </c>
      <c r="K163" s="115"/>
      <c r="L163" s="109">
        <f t="shared" si="200"/>
        <v>0</v>
      </c>
      <c r="M163" s="321"/>
      <c r="N163" s="115"/>
      <c r="O163" s="109">
        <f t="shared" si="201"/>
        <v>0</v>
      </c>
      <c r="P163" s="116"/>
    </row>
    <row r="164" spans="1:16" hidden="1" x14ac:dyDescent="0.25">
      <c r="A164" s="45">
        <v>2400</v>
      </c>
      <c r="B164" s="105" t="s">
        <v>145</v>
      </c>
      <c r="C164" s="46">
        <f t="shared" si="185"/>
        <v>0</v>
      </c>
      <c r="D164" s="229">
        <v>0</v>
      </c>
      <c r="E164" s="450"/>
      <c r="F164" s="408">
        <f t="shared" si="198"/>
        <v>0</v>
      </c>
      <c r="G164" s="229"/>
      <c r="H164" s="260"/>
      <c r="I164" s="117">
        <f t="shared" si="199"/>
        <v>0</v>
      </c>
      <c r="J164" s="260">
        <v>0</v>
      </c>
      <c r="K164" s="121"/>
      <c r="L164" s="117">
        <f t="shared" si="200"/>
        <v>0</v>
      </c>
      <c r="M164" s="322"/>
      <c r="N164" s="121"/>
      <c r="O164" s="119">
        <f t="shared" si="201"/>
        <v>0</v>
      </c>
      <c r="P164" s="122"/>
    </row>
    <row r="165" spans="1:16" ht="24" x14ac:dyDescent="0.25">
      <c r="A165" s="45">
        <v>2500</v>
      </c>
      <c r="B165" s="105" t="s">
        <v>146</v>
      </c>
      <c r="C165" s="46">
        <f t="shared" si="185"/>
        <v>2100</v>
      </c>
      <c r="D165" s="223">
        <f>SUM(D166,D171)</f>
        <v>2100</v>
      </c>
      <c r="E165" s="441">
        <f t="shared" ref="E165:O165" si="202">SUM(E166,E171)</f>
        <v>0</v>
      </c>
      <c r="F165" s="408">
        <f t="shared" si="202"/>
        <v>2100</v>
      </c>
      <c r="G165" s="223">
        <f t="shared" si="202"/>
        <v>0</v>
      </c>
      <c r="H165" s="106">
        <f t="shared" si="202"/>
        <v>0</v>
      </c>
      <c r="I165" s="117">
        <f t="shared" si="202"/>
        <v>0</v>
      </c>
      <c r="J165" s="106">
        <f t="shared" si="202"/>
        <v>0</v>
      </c>
      <c r="K165" s="50">
        <f t="shared" si="202"/>
        <v>0</v>
      </c>
      <c r="L165" s="117">
        <f t="shared" si="202"/>
        <v>0</v>
      </c>
      <c r="M165" s="129">
        <f t="shared" si="202"/>
        <v>0</v>
      </c>
      <c r="N165" s="130">
        <f t="shared" si="202"/>
        <v>0</v>
      </c>
      <c r="O165" s="285">
        <f t="shared" si="202"/>
        <v>0</v>
      </c>
      <c r="P165" s="344"/>
    </row>
    <row r="166" spans="1:16" ht="16.5" customHeight="1" x14ac:dyDescent="0.25">
      <c r="A166" s="380">
        <v>2510</v>
      </c>
      <c r="B166" s="52" t="s">
        <v>147</v>
      </c>
      <c r="C166" s="53">
        <f t="shared" si="185"/>
        <v>2100</v>
      </c>
      <c r="D166" s="228">
        <f>SUM(D167:D170)</f>
        <v>2100</v>
      </c>
      <c r="E166" s="449">
        <f t="shared" ref="E166:O166" si="203">SUM(E167:E170)</f>
        <v>0</v>
      </c>
      <c r="F166" s="445">
        <f t="shared" si="203"/>
        <v>2100</v>
      </c>
      <c r="G166" s="228">
        <f t="shared" si="203"/>
        <v>0</v>
      </c>
      <c r="H166" s="259">
        <f t="shared" si="203"/>
        <v>0</v>
      </c>
      <c r="I166" s="119">
        <f t="shared" si="203"/>
        <v>0</v>
      </c>
      <c r="J166" s="259">
        <f t="shared" si="203"/>
        <v>0</v>
      </c>
      <c r="K166" s="118">
        <f t="shared" si="203"/>
        <v>0</v>
      </c>
      <c r="L166" s="11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v>0</v>
      </c>
      <c r="E167" s="446"/>
      <c r="F167" s="404">
        <f t="shared" ref="F167:F172" si="204">D167+E167</f>
        <v>0</v>
      </c>
      <c r="G167" s="225"/>
      <c r="H167" s="257"/>
      <c r="I167" s="114">
        <f t="shared" ref="I167:I172" si="205">G167+H167</f>
        <v>0</v>
      </c>
      <c r="J167" s="257">
        <v>0</v>
      </c>
      <c r="K167" s="60"/>
      <c r="L167" s="114">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v>0</v>
      </c>
      <c r="E168" s="446"/>
      <c r="F168" s="404">
        <f t="shared" si="204"/>
        <v>0</v>
      </c>
      <c r="G168" s="225"/>
      <c r="H168" s="257"/>
      <c r="I168" s="114">
        <f t="shared" si="205"/>
        <v>0</v>
      </c>
      <c r="J168" s="257">
        <v>0</v>
      </c>
      <c r="K168" s="60"/>
      <c r="L168" s="114">
        <f t="shared" si="206"/>
        <v>0</v>
      </c>
      <c r="M168" s="320"/>
      <c r="N168" s="60"/>
      <c r="O168" s="114">
        <f t="shared" si="207"/>
        <v>0</v>
      </c>
      <c r="P168" s="111"/>
    </row>
    <row r="169" spans="1:16" ht="24" hidden="1" x14ac:dyDescent="0.25">
      <c r="A169" s="38">
        <v>2515</v>
      </c>
      <c r="B169" s="57" t="s">
        <v>150</v>
      </c>
      <c r="C169" s="58">
        <f t="shared" si="185"/>
        <v>0</v>
      </c>
      <c r="D169" s="225">
        <v>0</v>
      </c>
      <c r="E169" s="446"/>
      <c r="F169" s="404">
        <f t="shared" si="204"/>
        <v>0</v>
      </c>
      <c r="G169" s="225"/>
      <c r="H169" s="257"/>
      <c r="I169" s="114">
        <f t="shared" si="205"/>
        <v>0</v>
      </c>
      <c r="J169" s="257">
        <v>0</v>
      </c>
      <c r="K169" s="60"/>
      <c r="L169" s="114">
        <f t="shared" si="206"/>
        <v>0</v>
      </c>
      <c r="M169" s="320"/>
      <c r="N169" s="60"/>
      <c r="O169" s="114">
        <f t="shared" si="207"/>
        <v>0</v>
      </c>
      <c r="P169" s="111"/>
    </row>
    <row r="170" spans="1:16" ht="24" x14ac:dyDescent="0.25">
      <c r="A170" s="38">
        <v>2519</v>
      </c>
      <c r="B170" s="57" t="s">
        <v>151</v>
      </c>
      <c r="C170" s="58">
        <f t="shared" si="185"/>
        <v>2100</v>
      </c>
      <c r="D170" s="225">
        <v>2100</v>
      </c>
      <c r="E170" s="446"/>
      <c r="F170" s="404">
        <f t="shared" si="204"/>
        <v>2100</v>
      </c>
      <c r="G170" s="225"/>
      <c r="H170" s="257"/>
      <c r="I170" s="114">
        <f t="shared" si="205"/>
        <v>0</v>
      </c>
      <c r="J170" s="257">
        <v>0</v>
      </c>
      <c r="K170" s="60"/>
      <c r="L170" s="114">
        <f t="shared" si="206"/>
        <v>0</v>
      </c>
      <c r="M170" s="320"/>
      <c r="N170" s="60"/>
      <c r="O170" s="114">
        <f t="shared" si="207"/>
        <v>0</v>
      </c>
      <c r="P170" s="111"/>
    </row>
    <row r="171" spans="1:16" ht="24" hidden="1" x14ac:dyDescent="0.25">
      <c r="A171" s="112">
        <v>2520</v>
      </c>
      <c r="B171" s="57" t="s">
        <v>152</v>
      </c>
      <c r="C171" s="58">
        <f t="shared" si="185"/>
        <v>0</v>
      </c>
      <c r="D171" s="225">
        <v>0</v>
      </c>
      <c r="E171" s="446"/>
      <c r="F171" s="404">
        <f t="shared" si="204"/>
        <v>0</v>
      </c>
      <c r="G171" s="225"/>
      <c r="H171" s="257"/>
      <c r="I171" s="114">
        <f t="shared" si="205"/>
        <v>0</v>
      </c>
      <c r="J171" s="257">
        <v>0</v>
      </c>
      <c r="K171" s="60"/>
      <c r="L171" s="114">
        <f t="shared" si="206"/>
        <v>0</v>
      </c>
      <c r="M171" s="320"/>
      <c r="N171" s="60"/>
      <c r="O171" s="114">
        <f t="shared" si="207"/>
        <v>0</v>
      </c>
      <c r="P171" s="111"/>
    </row>
    <row r="172" spans="1:16" s="123" customFormat="1" ht="36" hidden="1" customHeight="1" x14ac:dyDescent="0.25">
      <c r="A172" s="17">
        <v>2800</v>
      </c>
      <c r="B172" s="52" t="s">
        <v>153</v>
      </c>
      <c r="C172" s="53">
        <f t="shared" si="185"/>
        <v>0</v>
      </c>
      <c r="D172" s="208">
        <v>0</v>
      </c>
      <c r="E172" s="401"/>
      <c r="F172" s="402">
        <f t="shared" si="204"/>
        <v>0</v>
      </c>
      <c r="G172" s="208"/>
      <c r="H172" s="243"/>
      <c r="I172" s="347">
        <f t="shared" si="205"/>
        <v>0</v>
      </c>
      <c r="J172" s="243">
        <v>0</v>
      </c>
      <c r="K172" s="35"/>
      <c r="L172" s="347">
        <f t="shared" si="206"/>
        <v>0</v>
      </c>
      <c r="M172" s="310"/>
      <c r="N172" s="35"/>
      <c r="O172" s="347">
        <f t="shared" si="207"/>
        <v>0</v>
      </c>
      <c r="P172" s="36"/>
    </row>
    <row r="173" spans="1:16" hidden="1" x14ac:dyDescent="0.25">
      <c r="A173" s="101">
        <v>3000</v>
      </c>
      <c r="B173" s="101" t="s">
        <v>154</v>
      </c>
      <c r="C173" s="102">
        <f t="shared" si="185"/>
        <v>0</v>
      </c>
      <c r="D173" s="222">
        <f>SUM(D174,D184)</f>
        <v>0</v>
      </c>
      <c r="E173" s="439">
        <f t="shared" ref="E173:F173" si="208">SUM(E174,E184)</f>
        <v>0</v>
      </c>
      <c r="F173" s="440">
        <f t="shared" si="208"/>
        <v>0</v>
      </c>
      <c r="G173" s="222">
        <f>SUM(G174,G184)</f>
        <v>0</v>
      </c>
      <c r="H173" s="255">
        <f t="shared" ref="H173:I173" si="209">SUM(H174,H184)</f>
        <v>0</v>
      </c>
      <c r="I173" s="104">
        <f t="shared" si="209"/>
        <v>0</v>
      </c>
      <c r="J173" s="255">
        <f>SUM(J174,J184)</f>
        <v>0</v>
      </c>
      <c r="K173" s="103">
        <f t="shared" ref="K173:L173" si="210">SUM(K174,K184)</f>
        <v>0</v>
      </c>
      <c r="L173" s="104">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441">
        <f t="shared" ref="E174:O174" si="212">SUM(E175,E179)</f>
        <v>0</v>
      </c>
      <c r="F174" s="408">
        <f t="shared" si="212"/>
        <v>0</v>
      </c>
      <c r="G174" s="223">
        <f t="shared" si="212"/>
        <v>0</v>
      </c>
      <c r="H174" s="106">
        <f t="shared" si="212"/>
        <v>0</v>
      </c>
      <c r="I174" s="117">
        <f t="shared" si="212"/>
        <v>0</v>
      </c>
      <c r="J174" s="106">
        <f t="shared" si="212"/>
        <v>0</v>
      </c>
      <c r="K174" s="50">
        <f t="shared" si="212"/>
        <v>0</v>
      </c>
      <c r="L174" s="117">
        <f t="shared" si="212"/>
        <v>0</v>
      </c>
      <c r="M174" s="129">
        <f t="shared" si="212"/>
        <v>0</v>
      </c>
      <c r="N174" s="130">
        <f t="shared" si="212"/>
        <v>0</v>
      </c>
      <c r="O174" s="289">
        <f t="shared" si="212"/>
        <v>0</v>
      </c>
      <c r="P174" s="344"/>
    </row>
    <row r="175" spans="1:16" ht="36" hidden="1" x14ac:dyDescent="0.25">
      <c r="A175" s="380">
        <v>3260</v>
      </c>
      <c r="B175" s="52" t="s">
        <v>156</v>
      </c>
      <c r="C175" s="53">
        <f t="shared" si="185"/>
        <v>0</v>
      </c>
      <c r="D175" s="228">
        <f>SUM(D176:D178)</f>
        <v>0</v>
      </c>
      <c r="E175" s="449">
        <f t="shared" ref="E175:F175" si="213">SUM(E176:E178)</f>
        <v>0</v>
      </c>
      <c r="F175" s="445">
        <f t="shared" si="213"/>
        <v>0</v>
      </c>
      <c r="G175" s="228">
        <f>SUM(G176:G178)</f>
        <v>0</v>
      </c>
      <c r="H175" s="259">
        <f t="shared" ref="H175:I175" si="214">SUM(H176:H178)</f>
        <v>0</v>
      </c>
      <c r="I175" s="119">
        <f t="shared" si="214"/>
        <v>0</v>
      </c>
      <c r="J175" s="259">
        <f>SUM(J176:J178)</f>
        <v>0</v>
      </c>
      <c r="K175" s="118">
        <f t="shared" ref="K175:L175" si="215">SUM(K176:K178)</f>
        <v>0</v>
      </c>
      <c r="L175" s="11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v>0</v>
      </c>
      <c r="E176" s="446"/>
      <c r="F176" s="404">
        <f t="shared" ref="F176:F178" si="217">D176+E176</f>
        <v>0</v>
      </c>
      <c r="G176" s="225"/>
      <c r="H176" s="257"/>
      <c r="I176" s="114">
        <f t="shared" ref="I176:I178" si="218">G176+H176</f>
        <v>0</v>
      </c>
      <c r="J176" s="257">
        <v>0</v>
      </c>
      <c r="K176" s="60"/>
      <c r="L176" s="114">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v>0</v>
      </c>
      <c r="E177" s="446"/>
      <c r="F177" s="404">
        <f t="shared" si="217"/>
        <v>0</v>
      </c>
      <c r="G177" s="225"/>
      <c r="H177" s="257"/>
      <c r="I177" s="114">
        <f t="shared" si="218"/>
        <v>0</v>
      </c>
      <c r="J177" s="257">
        <v>0</v>
      </c>
      <c r="K177" s="60"/>
      <c r="L177" s="114">
        <f t="shared" si="219"/>
        <v>0</v>
      </c>
      <c r="M177" s="320"/>
      <c r="N177" s="60"/>
      <c r="O177" s="114">
        <f t="shared" si="220"/>
        <v>0</v>
      </c>
      <c r="P177" s="111"/>
    </row>
    <row r="178" spans="1:16" ht="24" hidden="1" x14ac:dyDescent="0.25">
      <c r="A178" s="38">
        <v>3263</v>
      </c>
      <c r="B178" s="57" t="s">
        <v>159</v>
      </c>
      <c r="C178" s="58">
        <f t="shared" si="185"/>
        <v>0</v>
      </c>
      <c r="D178" s="225">
        <v>0</v>
      </c>
      <c r="E178" s="446"/>
      <c r="F178" s="404">
        <f t="shared" si="217"/>
        <v>0</v>
      </c>
      <c r="G178" s="225"/>
      <c r="H178" s="257"/>
      <c r="I178" s="114">
        <f t="shared" si="218"/>
        <v>0</v>
      </c>
      <c r="J178" s="257">
        <v>0</v>
      </c>
      <c r="K178" s="60"/>
      <c r="L178" s="114">
        <f t="shared" si="219"/>
        <v>0</v>
      </c>
      <c r="M178" s="320"/>
      <c r="N178" s="60"/>
      <c r="O178" s="114">
        <f t="shared" si="220"/>
        <v>0</v>
      </c>
      <c r="P178" s="111"/>
    </row>
    <row r="179" spans="1:16" ht="84" hidden="1" x14ac:dyDescent="0.25">
      <c r="A179" s="380">
        <v>3290</v>
      </c>
      <c r="B179" s="52" t="s">
        <v>286</v>
      </c>
      <c r="C179" s="126">
        <f t="shared" si="185"/>
        <v>0</v>
      </c>
      <c r="D179" s="228">
        <f>SUM(D180:D183)</f>
        <v>0</v>
      </c>
      <c r="E179" s="449">
        <f t="shared" ref="E179:O179" si="221">SUM(E180:E183)</f>
        <v>0</v>
      </c>
      <c r="F179" s="445">
        <f t="shared" si="221"/>
        <v>0</v>
      </c>
      <c r="G179" s="228">
        <f t="shared" si="221"/>
        <v>0</v>
      </c>
      <c r="H179" s="259">
        <f t="shared" si="221"/>
        <v>0</v>
      </c>
      <c r="I179" s="119">
        <f t="shared" si="221"/>
        <v>0</v>
      </c>
      <c r="J179" s="259">
        <f t="shared" si="221"/>
        <v>0</v>
      </c>
      <c r="K179" s="118">
        <f t="shared" si="221"/>
        <v>0</v>
      </c>
      <c r="L179" s="11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v>0</v>
      </c>
      <c r="E180" s="446"/>
      <c r="F180" s="404">
        <f t="shared" ref="F180:F183" si="222">D180+E180</f>
        <v>0</v>
      </c>
      <c r="G180" s="225"/>
      <c r="H180" s="257"/>
      <c r="I180" s="114">
        <f t="shared" ref="I180:I183" si="223">G180+H180</f>
        <v>0</v>
      </c>
      <c r="J180" s="257">
        <v>0</v>
      </c>
      <c r="K180" s="60"/>
      <c r="L180" s="114">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v>0</v>
      </c>
      <c r="E181" s="446"/>
      <c r="F181" s="404">
        <f t="shared" si="222"/>
        <v>0</v>
      </c>
      <c r="G181" s="225"/>
      <c r="H181" s="257"/>
      <c r="I181" s="114">
        <f t="shared" si="223"/>
        <v>0</v>
      </c>
      <c r="J181" s="257">
        <v>0</v>
      </c>
      <c r="K181" s="60"/>
      <c r="L181" s="114">
        <f t="shared" si="224"/>
        <v>0</v>
      </c>
      <c r="M181" s="320"/>
      <c r="N181" s="60"/>
      <c r="O181" s="114">
        <f t="shared" si="225"/>
        <v>0</v>
      </c>
      <c r="P181" s="111"/>
    </row>
    <row r="182" spans="1:16" ht="72" hidden="1" x14ac:dyDescent="0.25">
      <c r="A182" s="38">
        <v>3293</v>
      </c>
      <c r="B182" s="57" t="s">
        <v>162</v>
      </c>
      <c r="C182" s="58">
        <f t="shared" si="185"/>
        <v>0</v>
      </c>
      <c r="D182" s="225">
        <v>0</v>
      </c>
      <c r="E182" s="446"/>
      <c r="F182" s="404">
        <f t="shared" si="222"/>
        <v>0</v>
      </c>
      <c r="G182" s="225"/>
      <c r="H182" s="257"/>
      <c r="I182" s="114">
        <f t="shared" si="223"/>
        <v>0</v>
      </c>
      <c r="J182" s="257">
        <v>0</v>
      </c>
      <c r="K182" s="60"/>
      <c r="L182" s="114">
        <f t="shared" si="224"/>
        <v>0</v>
      </c>
      <c r="M182" s="320"/>
      <c r="N182" s="60"/>
      <c r="O182" s="114">
        <f t="shared" si="225"/>
        <v>0</v>
      </c>
      <c r="P182" s="111"/>
    </row>
    <row r="183" spans="1:16" ht="60" hidden="1" x14ac:dyDescent="0.25">
      <c r="A183" s="127">
        <v>3294</v>
      </c>
      <c r="B183" s="57" t="s">
        <v>163</v>
      </c>
      <c r="C183" s="126">
        <f t="shared" si="185"/>
        <v>0</v>
      </c>
      <c r="D183" s="230">
        <v>0</v>
      </c>
      <c r="E183" s="451"/>
      <c r="F183" s="452">
        <f t="shared" si="222"/>
        <v>0</v>
      </c>
      <c r="G183" s="230"/>
      <c r="H183" s="261"/>
      <c r="I183" s="305">
        <f t="shared" si="223"/>
        <v>0</v>
      </c>
      <c r="J183" s="261">
        <v>0</v>
      </c>
      <c r="K183" s="128"/>
      <c r="L183" s="305">
        <f t="shared" si="224"/>
        <v>0</v>
      </c>
      <c r="M183" s="323"/>
      <c r="N183" s="128"/>
      <c r="O183" s="305">
        <f t="shared" si="225"/>
        <v>0</v>
      </c>
      <c r="P183" s="385"/>
    </row>
    <row r="184" spans="1:16" ht="48" hidden="1" x14ac:dyDescent="0.25">
      <c r="A184" s="69">
        <v>3300</v>
      </c>
      <c r="B184" s="124" t="s">
        <v>164</v>
      </c>
      <c r="C184" s="129">
        <f t="shared" si="185"/>
        <v>0</v>
      </c>
      <c r="D184" s="231">
        <f>SUM(D185:D186)</f>
        <v>0</v>
      </c>
      <c r="E184" s="453">
        <f t="shared" ref="E184:O184" si="226">SUM(E185:E186)</f>
        <v>0</v>
      </c>
      <c r="F184" s="454">
        <f t="shared" si="226"/>
        <v>0</v>
      </c>
      <c r="G184" s="231">
        <f t="shared" si="226"/>
        <v>0</v>
      </c>
      <c r="H184" s="262">
        <f t="shared" si="226"/>
        <v>0</v>
      </c>
      <c r="I184" s="289">
        <f t="shared" si="226"/>
        <v>0</v>
      </c>
      <c r="J184" s="262">
        <f t="shared" si="226"/>
        <v>0</v>
      </c>
      <c r="K184" s="130">
        <f t="shared" si="226"/>
        <v>0</v>
      </c>
      <c r="L184" s="289">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v>0</v>
      </c>
      <c r="E185" s="448"/>
      <c r="F185" s="443">
        <f t="shared" ref="F185:F186" si="227">D185+E185</f>
        <v>0</v>
      </c>
      <c r="G185" s="227"/>
      <c r="H185" s="258"/>
      <c r="I185" s="109">
        <f t="shared" ref="I185:I186" si="228">G185+H185</f>
        <v>0</v>
      </c>
      <c r="J185" s="258">
        <v>0</v>
      </c>
      <c r="K185" s="115"/>
      <c r="L185" s="109">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v>0</v>
      </c>
      <c r="E186" s="444"/>
      <c r="F186" s="445">
        <f t="shared" si="227"/>
        <v>0</v>
      </c>
      <c r="G186" s="224"/>
      <c r="H186" s="256"/>
      <c r="I186" s="119">
        <f t="shared" si="228"/>
        <v>0</v>
      </c>
      <c r="J186" s="256">
        <v>0</v>
      </c>
      <c r="K186" s="55"/>
      <c r="L186" s="119">
        <f t="shared" si="229"/>
        <v>0</v>
      </c>
      <c r="M186" s="319"/>
      <c r="N186" s="55"/>
      <c r="O186" s="119">
        <f t="shared" si="230"/>
        <v>0</v>
      </c>
      <c r="P186" s="110"/>
    </row>
    <row r="187" spans="1:16" hidden="1" x14ac:dyDescent="0.25">
      <c r="A187" s="132">
        <v>4000</v>
      </c>
      <c r="B187" s="101" t="s">
        <v>167</v>
      </c>
      <c r="C187" s="102">
        <f t="shared" si="185"/>
        <v>0</v>
      </c>
      <c r="D187" s="222">
        <f>SUM(D188,D191)</f>
        <v>0</v>
      </c>
      <c r="E187" s="439">
        <f t="shared" ref="E187:F187" si="231">SUM(E188,E191)</f>
        <v>0</v>
      </c>
      <c r="F187" s="440">
        <f t="shared" si="231"/>
        <v>0</v>
      </c>
      <c r="G187" s="222">
        <f>SUM(G188,G191)</f>
        <v>0</v>
      </c>
      <c r="H187" s="255">
        <f t="shared" ref="H187:I187" si="232">SUM(H188,H191)</f>
        <v>0</v>
      </c>
      <c r="I187" s="104">
        <f t="shared" si="232"/>
        <v>0</v>
      </c>
      <c r="J187" s="255">
        <f>SUM(J188,J191)</f>
        <v>0</v>
      </c>
      <c r="K187" s="103">
        <f t="shared" ref="K187:L187" si="233">SUM(K188,K191)</f>
        <v>0</v>
      </c>
      <c r="L187" s="104">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441">
        <f t="shared" ref="E188:F188" si="235">SUM(E189,E190)</f>
        <v>0</v>
      </c>
      <c r="F188" s="408">
        <f t="shared" si="235"/>
        <v>0</v>
      </c>
      <c r="G188" s="223">
        <f>SUM(G189,G190)</f>
        <v>0</v>
      </c>
      <c r="H188" s="106">
        <f t="shared" ref="H188:I188" si="236">SUM(H189,H190)</f>
        <v>0</v>
      </c>
      <c r="I188" s="117">
        <f t="shared" si="236"/>
        <v>0</v>
      </c>
      <c r="J188" s="106">
        <f>SUM(J189,J190)</f>
        <v>0</v>
      </c>
      <c r="K188" s="50">
        <f t="shared" ref="K188:L188" si="237">SUM(K189,K190)</f>
        <v>0</v>
      </c>
      <c r="L188" s="117">
        <f t="shared" si="237"/>
        <v>0</v>
      </c>
      <c r="M188" s="46">
        <f>SUM(M189,M190)</f>
        <v>0</v>
      </c>
      <c r="N188" s="50">
        <f t="shared" ref="N188:O188" si="238">SUM(N189,N190)</f>
        <v>0</v>
      </c>
      <c r="O188" s="117">
        <f t="shared" si="238"/>
        <v>0</v>
      </c>
      <c r="P188" s="122"/>
    </row>
    <row r="189" spans="1:16" ht="36" hidden="1" x14ac:dyDescent="0.25">
      <c r="A189" s="380">
        <v>4240</v>
      </c>
      <c r="B189" s="52" t="s">
        <v>169</v>
      </c>
      <c r="C189" s="53">
        <f t="shared" si="185"/>
        <v>0</v>
      </c>
      <c r="D189" s="224">
        <v>0</v>
      </c>
      <c r="E189" s="444"/>
      <c r="F189" s="445">
        <f t="shared" ref="F189:F190" si="239">D189+E189</f>
        <v>0</v>
      </c>
      <c r="G189" s="224"/>
      <c r="H189" s="256"/>
      <c r="I189" s="119">
        <f t="shared" ref="I189:I190" si="240">G189+H189</f>
        <v>0</v>
      </c>
      <c r="J189" s="256">
        <v>0</v>
      </c>
      <c r="K189" s="55"/>
      <c r="L189" s="11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v>0</v>
      </c>
      <c r="E190" s="446"/>
      <c r="F190" s="404">
        <f t="shared" si="239"/>
        <v>0</v>
      </c>
      <c r="G190" s="225"/>
      <c r="H190" s="257"/>
      <c r="I190" s="114">
        <f t="shared" si="240"/>
        <v>0</v>
      </c>
      <c r="J190" s="257">
        <v>0</v>
      </c>
      <c r="K190" s="60"/>
      <c r="L190" s="114">
        <f t="shared" si="241"/>
        <v>0</v>
      </c>
      <c r="M190" s="320"/>
      <c r="N190" s="60"/>
      <c r="O190" s="114">
        <f t="shared" si="242"/>
        <v>0</v>
      </c>
      <c r="P190" s="111"/>
    </row>
    <row r="191" spans="1:16" hidden="1" x14ac:dyDescent="0.25">
      <c r="A191" s="45">
        <v>4300</v>
      </c>
      <c r="B191" s="105" t="s">
        <v>171</v>
      </c>
      <c r="C191" s="46">
        <f t="shared" si="185"/>
        <v>0</v>
      </c>
      <c r="D191" s="223">
        <f>SUM(D192)</f>
        <v>0</v>
      </c>
      <c r="E191" s="441">
        <f t="shared" ref="E191:F191" si="243">SUM(E192)</f>
        <v>0</v>
      </c>
      <c r="F191" s="408">
        <f t="shared" si="243"/>
        <v>0</v>
      </c>
      <c r="G191" s="223">
        <f>SUM(G192)</f>
        <v>0</v>
      </c>
      <c r="H191" s="106">
        <f t="shared" ref="H191:I191" si="244">SUM(H192)</f>
        <v>0</v>
      </c>
      <c r="I191" s="117">
        <f t="shared" si="244"/>
        <v>0</v>
      </c>
      <c r="J191" s="106">
        <f>SUM(J192)</f>
        <v>0</v>
      </c>
      <c r="K191" s="50">
        <f t="shared" ref="K191:L191" si="245">SUM(K192)</f>
        <v>0</v>
      </c>
      <c r="L191" s="117">
        <f t="shared" si="245"/>
        <v>0</v>
      </c>
      <c r="M191" s="46">
        <f>SUM(M192)</f>
        <v>0</v>
      </c>
      <c r="N191" s="50">
        <f t="shared" ref="N191:O191" si="246">SUM(N192)</f>
        <v>0</v>
      </c>
      <c r="O191" s="117">
        <f t="shared" si="246"/>
        <v>0</v>
      </c>
      <c r="P191" s="122"/>
    </row>
    <row r="192" spans="1:16" ht="24" hidden="1" x14ac:dyDescent="0.25">
      <c r="A192" s="380">
        <v>4310</v>
      </c>
      <c r="B192" s="52" t="s">
        <v>172</v>
      </c>
      <c r="C192" s="53">
        <f t="shared" si="185"/>
        <v>0</v>
      </c>
      <c r="D192" s="228">
        <f>SUM(D193:D193)</f>
        <v>0</v>
      </c>
      <c r="E192" s="449">
        <f t="shared" ref="E192:F192" si="247">SUM(E193:E193)</f>
        <v>0</v>
      </c>
      <c r="F192" s="445">
        <f t="shared" si="247"/>
        <v>0</v>
      </c>
      <c r="G192" s="228">
        <f>SUM(G193:G193)</f>
        <v>0</v>
      </c>
      <c r="H192" s="259">
        <f t="shared" ref="H192:I192" si="248">SUM(H193:H193)</f>
        <v>0</v>
      </c>
      <c r="I192" s="119">
        <f t="shared" si="248"/>
        <v>0</v>
      </c>
      <c r="J192" s="259">
        <f>SUM(J193:J193)</f>
        <v>0</v>
      </c>
      <c r="K192" s="118">
        <f t="shared" ref="K192:L192" si="249">SUM(K193:K193)</f>
        <v>0</v>
      </c>
      <c r="L192" s="11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v>0</v>
      </c>
      <c r="E193" s="446"/>
      <c r="F193" s="404">
        <f>D193+E193</f>
        <v>0</v>
      </c>
      <c r="G193" s="225"/>
      <c r="H193" s="257"/>
      <c r="I193" s="114">
        <f>G193+H193</f>
        <v>0</v>
      </c>
      <c r="J193" s="257">
        <v>0</v>
      </c>
      <c r="K193" s="60"/>
      <c r="L193" s="114">
        <f>J193+K193</f>
        <v>0</v>
      </c>
      <c r="M193" s="320"/>
      <c r="N193" s="60"/>
      <c r="O193" s="114">
        <f>M193+N193</f>
        <v>0</v>
      </c>
      <c r="P193" s="111"/>
    </row>
    <row r="194" spans="1:16" s="21" customFormat="1" ht="24" hidden="1" x14ac:dyDescent="0.25">
      <c r="A194" s="134"/>
      <c r="B194" s="17" t="s">
        <v>174</v>
      </c>
      <c r="C194" s="98">
        <f t="shared" si="185"/>
        <v>0</v>
      </c>
      <c r="D194" s="221">
        <f>SUM(D195,D230,D269)</f>
        <v>0</v>
      </c>
      <c r="E194" s="437">
        <f t="shared" ref="E194:F194" si="251">SUM(E195,E230,E269)</f>
        <v>0</v>
      </c>
      <c r="F194" s="438">
        <f t="shared" si="251"/>
        <v>0</v>
      </c>
      <c r="G194" s="221">
        <f>SUM(G195,G230,G269)</f>
        <v>0</v>
      </c>
      <c r="H194" s="254">
        <f t="shared" ref="H194:I194" si="252">SUM(H195,H230,H269)</f>
        <v>0</v>
      </c>
      <c r="I194" s="100">
        <f t="shared" si="252"/>
        <v>0</v>
      </c>
      <c r="J194" s="254">
        <f>SUM(J195,J230,J269)</f>
        <v>0</v>
      </c>
      <c r="K194" s="99">
        <f t="shared" ref="K194:L194" si="253">SUM(K195,K230,K269)</f>
        <v>0</v>
      </c>
      <c r="L194" s="100">
        <f t="shared" si="253"/>
        <v>0</v>
      </c>
      <c r="M194" s="324">
        <f>SUM(M195,M230,M269)</f>
        <v>0</v>
      </c>
      <c r="N194" s="301">
        <f t="shared" ref="N194:O194" si="254">SUM(N195,N230,N269)</f>
        <v>0</v>
      </c>
      <c r="O194" s="306">
        <f t="shared" si="254"/>
        <v>0</v>
      </c>
      <c r="P194" s="386"/>
    </row>
    <row r="195" spans="1:16" hidden="1" x14ac:dyDescent="0.25">
      <c r="A195" s="101">
        <v>5000</v>
      </c>
      <c r="B195" s="101" t="s">
        <v>175</v>
      </c>
      <c r="C195" s="102">
        <f t="shared" si="185"/>
        <v>0</v>
      </c>
      <c r="D195" s="222">
        <f>D196+D204</f>
        <v>0</v>
      </c>
      <c r="E195" s="439">
        <f t="shared" ref="E195:F195" si="255">E196+E204</f>
        <v>0</v>
      </c>
      <c r="F195" s="440">
        <f t="shared" si="255"/>
        <v>0</v>
      </c>
      <c r="G195" s="222">
        <f>G196+G204</f>
        <v>0</v>
      </c>
      <c r="H195" s="255">
        <f t="shared" ref="H195:I195" si="256">H196+H204</f>
        <v>0</v>
      </c>
      <c r="I195" s="104">
        <f t="shared" si="256"/>
        <v>0</v>
      </c>
      <c r="J195" s="255">
        <f>J196+J204</f>
        <v>0</v>
      </c>
      <c r="K195" s="103">
        <f t="shared" ref="K195:L195" si="257">K196+K204</f>
        <v>0</v>
      </c>
      <c r="L195" s="104">
        <f t="shared" si="257"/>
        <v>0</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441">
        <f t="shared" ref="E196:F196" si="259">E197+E198+E201+E202+E203</f>
        <v>0</v>
      </c>
      <c r="F196" s="408">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17">
        <f t="shared" si="261"/>
        <v>0</v>
      </c>
      <c r="M196" s="46">
        <f>M197+M198+M201+M202+M203</f>
        <v>0</v>
      </c>
      <c r="N196" s="50">
        <f t="shared" ref="N196:O196" si="262">N197+N198+N201+N202+N203</f>
        <v>0</v>
      </c>
      <c r="O196" s="117">
        <f t="shared" si="262"/>
        <v>0</v>
      </c>
      <c r="P196" s="122"/>
    </row>
    <row r="197" spans="1:16" hidden="1" x14ac:dyDescent="0.25">
      <c r="A197" s="380">
        <v>5110</v>
      </c>
      <c r="B197" s="52" t="s">
        <v>177</v>
      </c>
      <c r="C197" s="53">
        <f t="shared" si="185"/>
        <v>0</v>
      </c>
      <c r="D197" s="224">
        <v>0</v>
      </c>
      <c r="E197" s="444"/>
      <c r="F197" s="445">
        <f>D197+E197</f>
        <v>0</v>
      </c>
      <c r="G197" s="224"/>
      <c r="H197" s="256"/>
      <c r="I197" s="119">
        <f>G197+H197</f>
        <v>0</v>
      </c>
      <c r="J197" s="256">
        <v>0</v>
      </c>
      <c r="K197" s="55"/>
      <c r="L197" s="119">
        <f>J197+K197</f>
        <v>0</v>
      </c>
      <c r="M197" s="319"/>
      <c r="N197" s="55"/>
      <c r="O197" s="119">
        <f>M197+N197</f>
        <v>0</v>
      </c>
      <c r="P197" s="110"/>
    </row>
    <row r="198" spans="1:16" ht="24" hidden="1" x14ac:dyDescent="0.25">
      <c r="A198" s="112">
        <v>5120</v>
      </c>
      <c r="B198" s="57" t="s">
        <v>178</v>
      </c>
      <c r="C198" s="58">
        <f t="shared" si="185"/>
        <v>0</v>
      </c>
      <c r="D198" s="226">
        <f>D199+D200</f>
        <v>0</v>
      </c>
      <c r="E198" s="447">
        <f t="shared" ref="E198:F198" si="263">E199+E200</f>
        <v>0</v>
      </c>
      <c r="F198" s="404">
        <f t="shared" si="263"/>
        <v>0</v>
      </c>
      <c r="G198" s="226">
        <f>G199+G200</f>
        <v>0</v>
      </c>
      <c r="H198" s="120">
        <f t="shared" ref="H198:I198" si="264">H199+H200</f>
        <v>0</v>
      </c>
      <c r="I198" s="114">
        <f t="shared" si="264"/>
        <v>0</v>
      </c>
      <c r="J198" s="120">
        <f>J199+J200</f>
        <v>0</v>
      </c>
      <c r="K198" s="113">
        <f t="shared" ref="K198:L198" si="265">K199+K200</f>
        <v>0</v>
      </c>
      <c r="L198" s="114">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v>0</v>
      </c>
      <c r="E199" s="446"/>
      <c r="F199" s="404">
        <f t="shared" ref="F199:F203" si="267">D199+E199</f>
        <v>0</v>
      </c>
      <c r="G199" s="225"/>
      <c r="H199" s="257"/>
      <c r="I199" s="114">
        <f t="shared" ref="I199:I203" si="268">G199+H199</f>
        <v>0</v>
      </c>
      <c r="J199" s="257">
        <v>0</v>
      </c>
      <c r="K199" s="60"/>
      <c r="L199" s="11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v>0</v>
      </c>
      <c r="E200" s="446"/>
      <c r="F200" s="404">
        <f t="shared" si="267"/>
        <v>0</v>
      </c>
      <c r="G200" s="225"/>
      <c r="H200" s="257"/>
      <c r="I200" s="114">
        <f t="shared" si="268"/>
        <v>0</v>
      </c>
      <c r="J200" s="257">
        <v>0</v>
      </c>
      <c r="K200" s="60"/>
      <c r="L200" s="114">
        <f t="shared" si="269"/>
        <v>0</v>
      </c>
      <c r="M200" s="320"/>
      <c r="N200" s="60"/>
      <c r="O200" s="114">
        <f t="shared" si="270"/>
        <v>0</v>
      </c>
      <c r="P200" s="111"/>
    </row>
    <row r="201" spans="1:16" hidden="1" x14ac:dyDescent="0.25">
      <c r="A201" s="112">
        <v>5130</v>
      </c>
      <c r="B201" s="57" t="s">
        <v>181</v>
      </c>
      <c r="C201" s="58">
        <f t="shared" si="185"/>
        <v>0</v>
      </c>
      <c r="D201" s="225">
        <v>0</v>
      </c>
      <c r="E201" s="446"/>
      <c r="F201" s="404">
        <f t="shared" si="267"/>
        <v>0</v>
      </c>
      <c r="G201" s="225"/>
      <c r="H201" s="257"/>
      <c r="I201" s="114">
        <f t="shared" si="268"/>
        <v>0</v>
      </c>
      <c r="J201" s="257">
        <v>0</v>
      </c>
      <c r="K201" s="60"/>
      <c r="L201" s="114">
        <f t="shared" si="269"/>
        <v>0</v>
      </c>
      <c r="M201" s="320"/>
      <c r="N201" s="60"/>
      <c r="O201" s="114">
        <f t="shared" si="270"/>
        <v>0</v>
      </c>
      <c r="P201" s="111"/>
    </row>
    <row r="202" spans="1:16" hidden="1" x14ac:dyDescent="0.25">
      <c r="A202" s="112">
        <v>5140</v>
      </c>
      <c r="B202" s="57" t="s">
        <v>182</v>
      </c>
      <c r="C202" s="58">
        <f t="shared" si="185"/>
        <v>0</v>
      </c>
      <c r="D202" s="225">
        <v>0</v>
      </c>
      <c r="E202" s="446"/>
      <c r="F202" s="404">
        <f t="shared" si="267"/>
        <v>0</v>
      </c>
      <c r="G202" s="225"/>
      <c r="H202" s="257"/>
      <c r="I202" s="114">
        <f t="shared" si="268"/>
        <v>0</v>
      </c>
      <c r="J202" s="257">
        <v>0</v>
      </c>
      <c r="K202" s="60"/>
      <c r="L202" s="114">
        <f t="shared" si="269"/>
        <v>0</v>
      </c>
      <c r="M202" s="320"/>
      <c r="N202" s="60"/>
      <c r="O202" s="114">
        <f t="shared" si="270"/>
        <v>0</v>
      </c>
      <c r="P202" s="111"/>
    </row>
    <row r="203" spans="1:16" ht="24" hidden="1" x14ac:dyDescent="0.25">
      <c r="A203" s="112">
        <v>5170</v>
      </c>
      <c r="B203" s="57" t="s">
        <v>183</v>
      </c>
      <c r="C203" s="58">
        <f t="shared" si="185"/>
        <v>0</v>
      </c>
      <c r="D203" s="225">
        <v>0</v>
      </c>
      <c r="E203" s="446"/>
      <c r="F203" s="404">
        <f t="shared" si="267"/>
        <v>0</v>
      </c>
      <c r="G203" s="225"/>
      <c r="H203" s="257"/>
      <c r="I203" s="114">
        <f t="shared" si="268"/>
        <v>0</v>
      </c>
      <c r="J203" s="257">
        <v>0</v>
      </c>
      <c r="K203" s="60"/>
      <c r="L203" s="114">
        <f t="shared" si="269"/>
        <v>0</v>
      </c>
      <c r="M203" s="320"/>
      <c r="N203" s="60"/>
      <c r="O203" s="114">
        <f t="shared" si="270"/>
        <v>0</v>
      </c>
      <c r="P203" s="111"/>
    </row>
    <row r="204" spans="1:16" hidden="1" x14ac:dyDescent="0.25">
      <c r="A204" s="45">
        <v>5200</v>
      </c>
      <c r="B204" s="105" t="s">
        <v>184</v>
      </c>
      <c r="C204" s="46">
        <f t="shared" si="185"/>
        <v>0</v>
      </c>
      <c r="D204" s="223">
        <f>D205+D215+D216+D225+D226+D227+D229</f>
        <v>0</v>
      </c>
      <c r="E204" s="441">
        <f t="shared" ref="E204:F204" si="271">E205+E215+E216+E225+E226+E227+E229</f>
        <v>0</v>
      </c>
      <c r="F204" s="408">
        <f t="shared" si="271"/>
        <v>0</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17">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442">
        <f t="shared" ref="E205:F205" si="275">SUM(E206:E214)</f>
        <v>0</v>
      </c>
      <c r="F205" s="443">
        <f t="shared" si="275"/>
        <v>0</v>
      </c>
      <c r="G205" s="131">
        <f>SUM(G206:G214)</f>
        <v>0</v>
      </c>
      <c r="H205" s="201">
        <f t="shared" ref="H205:I205" si="276">SUM(H206:H214)</f>
        <v>0</v>
      </c>
      <c r="I205" s="109">
        <f t="shared" si="276"/>
        <v>0</v>
      </c>
      <c r="J205" s="201">
        <f>SUM(J206:J214)</f>
        <v>0</v>
      </c>
      <c r="K205" s="108">
        <f t="shared" ref="K205:L205" si="277">SUM(K206:K214)</f>
        <v>0</v>
      </c>
      <c r="L205" s="109">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v>0</v>
      </c>
      <c r="E206" s="444"/>
      <c r="F206" s="445">
        <f t="shared" ref="F206:F215" si="279">D206+E206</f>
        <v>0</v>
      </c>
      <c r="G206" s="224"/>
      <c r="H206" s="256"/>
      <c r="I206" s="119">
        <f t="shared" ref="I206:I215" si="280">G206+H206</f>
        <v>0</v>
      </c>
      <c r="J206" s="256">
        <v>0</v>
      </c>
      <c r="K206" s="55"/>
      <c r="L206" s="119">
        <f t="shared" ref="L206:L215" si="281">J206+K206</f>
        <v>0</v>
      </c>
      <c r="M206" s="319"/>
      <c r="N206" s="55"/>
      <c r="O206" s="119">
        <f t="shared" ref="O206:O215" si="282">M206+N206</f>
        <v>0</v>
      </c>
      <c r="P206" s="110"/>
    </row>
    <row r="207" spans="1:16" hidden="1" x14ac:dyDescent="0.25">
      <c r="A207" s="38">
        <v>5212</v>
      </c>
      <c r="B207" s="57" t="s">
        <v>187</v>
      </c>
      <c r="C207" s="58">
        <f t="shared" si="185"/>
        <v>0</v>
      </c>
      <c r="D207" s="225">
        <v>0</v>
      </c>
      <c r="E207" s="446"/>
      <c r="F207" s="404">
        <f t="shared" si="279"/>
        <v>0</v>
      </c>
      <c r="G207" s="225"/>
      <c r="H207" s="257"/>
      <c r="I207" s="114">
        <f t="shared" si="280"/>
        <v>0</v>
      </c>
      <c r="J207" s="257">
        <v>0</v>
      </c>
      <c r="K207" s="60"/>
      <c r="L207" s="114">
        <f t="shared" si="281"/>
        <v>0</v>
      </c>
      <c r="M207" s="320"/>
      <c r="N207" s="60"/>
      <c r="O207" s="114">
        <f t="shared" si="282"/>
        <v>0</v>
      </c>
      <c r="P207" s="111"/>
    </row>
    <row r="208" spans="1:16" hidden="1" x14ac:dyDescent="0.25">
      <c r="A208" s="38">
        <v>5213</v>
      </c>
      <c r="B208" s="57" t="s">
        <v>188</v>
      </c>
      <c r="C208" s="58">
        <f t="shared" si="185"/>
        <v>0</v>
      </c>
      <c r="D208" s="225">
        <v>0</v>
      </c>
      <c r="E208" s="446"/>
      <c r="F208" s="404">
        <f t="shared" si="279"/>
        <v>0</v>
      </c>
      <c r="G208" s="225"/>
      <c r="H208" s="257"/>
      <c r="I208" s="114">
        <f t="shared" si="280"/>
        <v>0</v>
      </c>
      <c r="J208" s="257">
        <v>0</v>
      </c>
      <c r="K208" s="60"/>
      <c r="L208" s="114">
        <f t="shared" si="281"/>
        <v>0</v>
      </c>
      <c r="M208" s="320"/>
      <c r="N208" s="60"/>
      <c r="O208" s="114">
        <f t="shared" si="282"/>
        <v>0</v>
      </c>
      <c r="P208" s="111"/>
    </row>
    <row r="209" spans="1:16" hidden="1" x14ac:dyDescent="0.25">
      <c r="A209" s="38">
        <v>5214</v>
      </c>
      <c r="B209" s="57" t="s">
        <v>189</v>
      </c>
      <c r="C209" s="58">
        <f t="shared" si="185"/>
        <v>0</v>
      </c>
      <c r="D209" s="225">
        <v>0</v>
      </c>
      <c r="E209" s="446"/>
      <c r="F209" s="404">
        <f t="shared" si="279"/>
        <v>0</v>
      </c>
      <c r="G209" s="225"/>
      <c r="H209" s="257"/>
      <c r="I209" s="114">
        <f t="shared" si="280"/>
        <v>0</v>
      </c>
      <c r="J209" s="257">
        <v>0</v>
      </c>
      <c r="K209" s="60"/>
      <c r="L209" s="114">
        <f t="shared" si="281"/>
        <v>0</v>
      </c>
      <c r="M209" s="320"/>
      <c r="N209" s="60"/>
      <c r="O209" s="114">
        <f t="shared" si="282"/>
        <v>0</v>
      </c>
      <c r="P209" s="111"/>
    </row>
    <row r="210" spans="1:16" hidden="1" x14ac:dyDescent="0.25">
      <c r="A210" s="38">
        <v>5215</v>
      </c>
      <c r="B210" s="57" t="s">
        <v>190</v>
      </c>
      <c r="C210" s="58">
        <f t="shared" si="185"/>
        <v>0</v>
      </c>
      <c r="D210" s="225">
        <v>0</v>
      </c>
      <c r="E210" s="446"/>
      <c r="F210" s="404">
        <f t="shared" si="279"/>
        <v>0</v>
      </c>
      <c r="G210" s="225"/>
      <c r="H210" s="257"/>
      <c r="I210" s="114">
        <f t="shared" si="280"/>
        <v>0</v>
      </c>
      <c r="J210" s="257">
        <v>0</v>
      </c>
      <c r="K210" s="60"/>
      <c r="L210" s="114">
        <f t="shared" si="281"/>
        <v>0</v>
      </c>
      <c r="M210" s="320"/>
      <c r="N210" s="60"/>
      <c r="O210" s="114">
        <f t="shared" si="282"/>
        <v>0</v>
      </c>
      <c r="P210" s="111"/>
    </row>
    <row r="211" spans="1:16" ht="14.25" hidden="1" customHeight="1" x14ac:dyDescent="0.25">
      <c r="A211" s="38">
        <v>5216</v>
      </c>
      <c r="B211" s="57" t="s">
        <v>191</v>
      </c>
      <c r="C211" s="58">
        <f t="shared" si="185"/>
        <v>0</v>
      </c>
      <c r="D211" s="225">
        <v>0</v>
      </c>
      <c r="E211" s="446"/>
      <c r="F211" s="404">
        <f t="shared" si="279"/>
        <v>0</v>
      </c>
      <c r="G211" s="225"/>
      <c r="H211" s="257"/>
      <c r="I211" s="114">
        <f t="shared" si="280"/>
        <v>0</v>
      </c>
      <c r="J211" s="257">
        <v>0</v>
      </c>
      <c r="K211" s="60"/>
      <c r="L211" s="114">
        <f t="shared" si="281"/>
        <v>0</v>
      </c>
      <c r="M211" s="320"/>
      <c r="N211" s="60"/>
      <c r="O211" s="114">
        <f t="shared" si="282"/>
        <v>0</v>
      </c>
      <c r="P211" s="111"/>
    </row>
    <row r="212" spans="1:16" hidden="1" x14ac:dyDescent="0.25">
      <c r="A212" s="38">
        <v>5217</v>
      </c>
      <c r="B212" s="57" t="s">
        <v>192</v>
      </c>
      <c r="C212" s="58">
        <f t="shared" si="185"/>
        <v>0</v>
      </c>
      <c r="D212" s="225">
        <v>0</v>
      </c>
      <c r="E212" s="446"/>
      <c r="F212" s="404">
        <f t="shared" si="279"/>
        <v>0</v>
      </c>
      <c r="G212" s="225"/>
      <c r="H212" s="257"/>
      <c r="I212" s="114">
        <f t="shared" si="280"/>
        <v>0</v>
      </c>
      <c r="J212" s="257">
        <v>0</v>
      </c>
      <c r="K212" s="60"/>
      <c r="L212" s="114">
        <f t="shared" si="281"/>
        <v>0</v>
      </c>
      <c r="M212" s="320"/>
      <c r="N212" s="60"/>
      <c r="O212" s="114">
        <f t="shared" si="282"/>
        <v>0</v>
      </c>
      <c r="P212" s="111"/>
    </row>
    <row r="213" spans="1:16" hidden="1" x14ac:dyDescent="0.25">
      <c r="A213" s="38">
        <v>5218</v>
      </c>
      <c r="B213" s="57" t="s">
        <v>193</v>
      </c>
      <c r="C213" s="58">
        <f t="shared" ref="C213:C276" si="283">F213+I213+L213+O213</f>
        <v>0</v>
      </c>
      <c r="D213" s="225">
        <v>0</v>
      </c>
      <c r="E213" s="446"/>
      <c r="F213" s="404">
        <f t="shared" si="279"/>
        <v>0</v>
      </c>
      <c r="G213" s="225"/>
      <c r="H213" s="257"/>
      <c r="I213" s="114">
        <f t="shared" si="280"/>
        <v>0</v>
      </c>
      <c r="J213" s="257">
        <v>0</v>
      </c>
      <c r="K213" s="60"/>
      <c r="L213" s="114">
        <f t="shared" si="281"/>
        <v>0</v>
      </c>
      <c r="M213" s="320"/>
      <c r="N213" s="60"/>
      <c r="O213" s="114">
        <f t="shared" si="282"/>
        <v>0</v>
      </c>
      <c r="P213" s="111"/>
    </row>
    <row r="214" spans="1:16" hidden="1" x14ac:dyDescent="0.25">
      <c r="A214" s="38">
        <v>5219</v>
      </c>
      <c r="B214" s="57" t="s">
        <v>194</v>
      </c>
      <c r="C214" s="58">
        <f t="shared" si="283"/>
        <v>0</v>
      </c>
      <c r="D214" s="225">
        <v>0</v>
      </c>
      <c r="E214" s="446"/>
      <c r="F214" s="404">
        <f t="shared" si="279"/>
        <v>0</v>
      </c>
      <c r="G214" s="225"/>
      <c r="H214" s="257"/>
      <c r="I214" s="114">
        <f t="shared" si="280"/>
        <v>0</v>
      </c>
      <c r="J214" s="257">
        <v>0</v>
      </c>
      <c r="K214" s="60"/>
      <c r="L214" s="114">
        <f t="shared" si="281"/>
        <v>0</v>
      </c>
      <c r="M214" s="320"/>
      <c r="N214" s="60"/>
      <c r="O214" s="114">
        <f t="shared" si="282"/>
        <v>0</v>
      </c>
      <c r="P214" s="111"/>
    </row>
    <row r="215" spans="1:16" ht="13.5" hidden="1" customHeight="1" x14ac:dyDescent="0.25">
      <c r="A215" s="112">
        <v>5220</v>
      </c>
      <c r="B215" s="57" t="s">
        <v>195</v>
      </c>
      <c r="C215" s="58">
        <f t="shared" si="283"/>
        <v>0</v>
      </c>
      <c r="D215" s="225">
        <v>0</v>
      </c>
      <c r="E215" s="446"/>
      <c r="F215" s="404">
        <f t="shared" si="279"/>
        <v>0</v>
      </c>
      <c r="G215" s="225"/>
      <c r="H215" s="257"/>
      <c r="I215" s="114">
        <f t="shared" si="280"/>
        <v>0</v>
      </c>
      <c r="J215" s="257">
        <v>0</v>
      </c>
      <c r="K215" s="60"/>
      <c r="L215" s="114">
        <f t="shared" si="281"/>
        <v>0</v>
      </c>
      <c r="M215" s="320"/>
      <c r="N215" s="60"/>
      <c r="O215" s="114">
        <f t="shared" si="282"/>
        <v>0</v>
      </c>
      <c r="P215" s="111"/>
    </row>
    <row r="216" spans="1:16" hidden="1" x14ac:dyDescent="0.25">
      <c r="A216" s="112">
        <v>5230</v>
      </c>
      <c r="B216" s="57" t="s">
        <v>196</v>
      </c>
      <c r="C216" s="58">
        <f t="shared" si="283"/>
        <v>0</v>
      </c>
      <c r="D216" s="226">
        <f>SUM(D217:D224)</f>
        <v>0</v>
      </c>
      <c r="E216" s="447">
        <f t="shared" ref="E216:F216" si="284">SUM(E217:E224)</f>
        <v>0</v>
      </c>
      <c r="F216" s="404">
        <f t="shared" si="284"/>
        <v>0</v>
      </c>
      <c r="G216" s="226">
        <f>SUM(G217:G224)</f>
        <v>0</v>
      </c>
      <c r="H216" s="120">
        <f t="shared" ref="H216:I216" si="285">SUM(H217:H224)</f>
        <v>0</v>
      </c>
      <c r="I216" s="114">
        <f t="shared" si="285"/>
        <v>0</v>
      </c>
      <c r="J216" s="120">
        <f>SUM(J217:J224)</f>
        <v>0</v>
      </c>
      <c r="K216" s="113">
        <f t="shared" ref="K216:L216" si="286">SUM(K217:K224)</f>
        <v>0</v>
      </c>
      <c r="L216" s="114">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v>0</v>
      </c>
      <c r="E217" s="446"/>
      <c r="F217" s="404">
        <f t="shared" ref="F217:F226" si="288">D217+E217</f>
        <v>0</v>
      </c>
      <c r="G217" s="225"/>
      <c r="H217" s="257"/>
      <c r="I217" s="114">
        <f t="shared" ref="I217:I226" si="289">G217+H217</f>
        <v>0</v>
      </c>
      <c r="J217" s="257">
        <v>0</v>
      </c>
      <c r="K217" s="60"/>
      <c r="L217" s="114">
        <f t="shared" ref="L217:L226" si="290">J217+K217</f>
        <v>0</v>
      </c>
      <c r="M217" s="320"/>
      <c r="N217" s="60"/>
      <c r="O217" s="114">
        <f t="shared" ref="O217:O226" si="291">M217+N217</f>
        <v>0</v>
      </c>
      <c r="P217" s="111"/>
    </row>
    <row r="218" spans="1:16" hidden="1" x14ac:dyDescent="0.25">
      <c r="A218" s="38">
        <v>5232</v>
      </c>
      <c r="B218" s="57" t="s">
        <v>198</v>
      </c>
      <c r="C218" s="58">
        <f t="shared" si="283"/>
        <v>0</v>
      </c>
      <c r="D218" s="225">
        <v>0</v>
      </c>
      <c r="E218" s="446"/>
      <c r="F218" s="404">
        <f t="shared" si="288"/>
        <v>0</v>
      </c>
      <c r="G218" s="225"/>
      <c r="H218" s="257"/>
      <c r="I218" s="114">
        <f t="shared" si="289"/>
        <v>0</v>
      </c>
      <c r="J218" s="257">
        <v>0</v>
      </c>
      <c r="K218" s="60"/>
      <c r="L218" s="114">
        <f t="shared" si="290"/>
        <v>0</v>
      </c>
      <c r="M218" s="320"/>
      <c r="N218" s="60"/>
      <c r="O218" s="114">
        <f t="shared" si="291"/>
        <v>0</v>
      </c>
      <c r="P218" s="111"/>
    </row>
    <row r="219" spans="1:16" hidden="1" x14ac:dyDescent="0.25">
      <c r="A219" s="38">
        <v>5233</v>
      </c>
      <c r="B219" s="57" t="s">
        <v>199</v>
      </c>
      <c r="C219" s="58">
        <f t="shared" si="283"/>
        <v>0</v>
      </c>
      <c r="D219" s="225">
        <v>0</v>
      </c>
      <c r="E219" s="446"/>
      <c r="F219" s="404">
        <f t="shared" si="288"/>
        <v>0</v>
      </c>
      <c r="G219" s="225"/>
      <c r="H219" s="257"/>
      <c r="I219" s="114">
        <f t="shared" si="289"/>
        <v>0</v>
      </c>
      <c r="J219" s="257">
        <v>0</v>
      </c>
      <c r="K219" s="60"/>
      <c r="L219" s="114">
        <f t="shared" si="290"/>
        <v>0</v>
      </c>
      <c r="M219" s="320"/>
      <c r="N219" s="60"/>
      <c r="O219" s="114">
        <f t="shared" si="291"/>
        <v>0</v>
      </c>
      <c r="P219" s="111"/>
    </row>
    <row r="220" spans="1:16" ht="24" hidden="1" x14ac:dyDescent="0.25">
      <c r="A220" s="38">
        <v>5234</v>
      </c>
      <c r="B220" s="57" t="s">
        <v>200</v>
      </c>
      <c r="C220" s="58">
        <f t="shared" si="283"/>
        <v>0</v>
      </c>
      <c r="D220" s="225">
        <v>0</v>
      </c>
      <c r="E220" s="446"/>
      <c r="F220" s="404">
        <f t="shared" si="288"/>
        <v>0</v>
      </c>
      <c r="G220" s="225"/>
      <c r="H220" s="257"/>
      <c r="I220" s="114">
        <f t="shared" si="289"/>
        <v>0</v>
      </c>
      <c r="J220" s="257">
        <v>0</v>
      </c>
      <c r="K220" s="60"/>
      <c r="L220" s="114">
        <f t="shared" si="290"/>
        <v>0</v>
      </c>
      <c r="M220" s="320"/>
      <c r="N220" s="60"/>
      <c r="O220" s="114">
        <f t="shared" si="291"/>
        <v>0</v>
      </c>
      <c r="P220" s="111"/>
    </row>
    <row r="221" spans="1:16" ht="14.25" hidden="1" customHeight="1" x14ac:dyDescent="0.25">
      <c r="A221" s="38">
        <v>5236</v>
      </c>
      <c r="B221" s="57" t="s">
        <v>201</v>
      </c>
      <c r="C221" s="58">
        <f t="shared" si="283"/>
        <v>0</v>
      </c>
      <c r="D221" s="225">
        <v>0</v>
      </c>
      <c r="E221" s="446"/>
      <c r="F221" s="404">
        <f t="shared" si="288"/>
        <v>0</v>
      </c>
      <c r="G221" s="225"/>
      <c r="H221" s="257"/>
      <c r="I221" s="114">
        <f t="shared" si="289"/>
        <v>0</v>
      </c>
      <c r="J221" s="257">
        <v>0</v>
      </c>
      <c r="K221" s="60"/>
      <c r="L221" s="114">
        <f t="shared" si="290"/>
        <v>0</v>
      </c>
      <c r="M221" s="320"/>
      <c r="N221" s="60"/>
      <c r="O221" s="114">
        <f t="shared" si="291"/>
        <v>0</v>
      </c>
      <c r="P221" s="111"/>
    </row>
    <row r="222" spans="1:16" ht="14.25" hidden="1" customHeight="1" x14ac:dyDescent="0.25">
      <c r="A222" s="38">
        <v>5237</v>
      </c>
      <c r="B222" s="57" t="s">
        <v>202</v>
      </c>
      <c r="C222" s="58">
        <f t="shared" si="283"/>
        <v>0</v>
      </c>
      <c r="D222" s="225">
        <v>0</v>
      </c>
      <c r="E222" s="446"/>
      <c r="F222" s="404">
        <f t="shared" si="288"/>
        <v>0</v>
      </c>
      <c r="G222" s="225"/>
      <c r="H222" s="257"/>
      <c r="I222" s="114">
        <f t="shared" si="289"/>
        <v>0</v>
      </c>
      <c r="J222" s="257">
        <v>0</v>
      </c>
      <c r="K222" s="60"/>
      <c r="L222" s="114">
        <f t="shared" si="290"/>
        <v>0</v>
      </c>
      <c r="M222" s="320"/>
      <c r="N222" s="60"/>
      <c r="O222" s="114">
        <f t="shared" si="291"/>
        <v>0</v>
      </c>
      <c r="P222" s="111"/>
    </row>
    <row r="223" spans="1:16" ht="24" hidden="1" x14ac:dyDescent="0.25">
      <c r="A223" s="38">
        <v>5238</v>
      </c>
      <c r="B223" s="57" t="s">
        <v>203</v>
      </c>
      <c r="C223" s="58">
        <f t="shared" si="283"/>
        <v>0</v>
      </c>
      <c r="D223" s="225">
        <v>0</v>
      </c>
      <c r="E223" s="446"/>
      <c r="F223" s="404">
        <f t="shared" si="288"/>
        <v>0</v>
      </c>
      <c r="G223" s="225"/>
      <c r="H223" s="257"/>
      <c r="I223" s="114">
        <f t="shared" si="289"/>
        <v>0</v>
      </c>
      <c r="J223" s="257">
        <v>0</v>
      </c>
      <c r="K223" s="60"/>
      <c r="L223" s="114">
        <f t="shared" si="290"/>
        <v>0</v>
      </c>
      <c r="M223" s="320"/>
      <c r="N223" s="60"/>
      <c r="O223" s="114">
        <f t="shared" si="291"/>
        <v>0</v>
      </c>
      <c r="P223" s="111"/>
    </row>
    <row r="224" spans="1:16" ht="24" hidden="1" x14ac:dyDescent="0.25">
      <c r="A224" s="38">
        <v>5239</v>
      </c>
      <c r="B224" s="57" t="s">
        <v>204</v>
      </c>
      <c r="C224" s="58">
        <f t="shared" si="283"/>
        <v>0</v>
      </c>
      <c r="D224" s="225">
        <v>0</v>
      </c>
      <c r="E224" s="446"/>
      <c r="F224" s="404">
        <f t="shared" si="288"/>
        <v>0</v>
      </c>
      <c r="G224" s="225"/>
      <c r="H224" s="257"/>
      <c r="I224" s="114">
        <f t="shared" si="289"/>
        <v>0</v>
      </c>
      <c r="J224" s="257">
        <v>0</v>
      </c>
      <c r="K224" s="60"/>
      <c r="L224" s="114">
        <f t="shared" si="290"/>
        <v>0</v>
      </c>
      <c r="M224" s="320"/>
      <c r="N224" s="60"/>
      <c r="O224" s="114">
        <f t="shared" si="291"/>
        <v>0</v>
      </c>
      <c r="P224" s="111"/>
    </row>
    <row r="225" spans="1:16" ht="24" hidden="1" x14ac:dyDescent="0.25">
      <c r="A225" s="112">
        <v>5240</v>
      </c>
      <c r="B225" s="57" t="s">
        <v>205</v>
      </c>
      <c r="C225" s="58">
        <f t="shared" si="283"/>
        <v>0</v>
      </c>
      <c r="D225" s="225">
        <v>0</v>
      </c>
      <c r="E225" s="446"/>
      <c r="F225" s="404">
        <f t="shared" si="288"/>
        <v>0</v>
      </c>
      <c r="G225" s="225"/>
      <c r="H225" s="257"/>
      <c r="I225" s="114">
        <f t="shared" si="289"/>
        <v>0</v>
      </c>
      <c r="J225" s="257">
        <v>0</v>
      </c>
      <c r="K225" s="60"/>
      <c r="L225" s="114">
        <f t="shared" si="290"/>
        <v>0</v>
      </c>
      <c r="M225" s="320"/>
      <c r="N225" s="60"/>
      <c r="O225" s="114">
        <f t="shared" si="291"/>
        <v>0</v>
      </c>
      <c r="P225" s="111"/>
    </row>
    <row r="226" spans="1:16" hidden="1" x14ac:dyDescent="0.25">
      <c r="A226" s="112">
        <v>5250</v>
      </c>
      <c r="B226" s="57" t="s">
        <v>206</v>
      </c>
      <c r="C226" s="58">
        <f t="shared" si="283"/>
        <v>0</v>
      </c>
      <c r="D226" s="225">
        <v>0</v>
      </c>
      <c r="E226" s="446"/>
      <c r="F226" s="404">
        <f t="shared" si="288"/>
        <v>0</v>
      </c>
      <c r="G226" s="225"/>
      <c r="H226" s="257"/>
      <c r="I226" s="114">
        <f t="shared" si="289"/>
        <v>0</v>
      </c>
      <c r="J226" s="257">
        <v>0</v>
      </c>
      <c r="K226" s="60"/>
      <c r="L226" s="114">
        <f t="shared" si="290"/>
        <v>0</v>
      </c>
      <c r="M226" s="320"/>
      <c r="N226" s="60"/>
      <c r="O226" s="114">
        <f t="shared" si="291"/>
        <v>0</v>
      </c>
      <c r="P226" s="111"/>
    </row>
    <row r="227" spans="1:16" hidden="1" x14ac:dyDescent="0.25">
      <c r="A227" s="112">
        <v>5260</v>
      </c>
      <c r="B227" s="57" t="s">
        <v>207</v>
      </c>
      <c r="C227" s="58">
        <f t="shared" si="283"/>
        <v>0</v>
      </c>
      <c r="D227" s="226">
        <f>SUM(D228)</f>
        <v>0</v>
      </c>
      <c r="E227" s="447">
        <f t="shared" ref="E227:F227" si="292">SUM(E228)</f>
        <v>0</v>
      </c>
      <c r="F227" s="404">
        <f t="shared" si="292"/>
        <v>0</v>
      </c>
      <c r="G227" s="226">
        <f>SUM(G228)</f>
        <v>0</v>
      </c>
      <c r="H227" s="120">
        <f t="shared" ref="H227:I227" si="293">SUM(H228)</f>
        <v>0</v>
      </c>
      <c r="I227" s="114">
        <f t="shared" si="293"/>
        <v>0</v>
      </c>
      <c r="J227" s="120">
        <f>SUM(J228)</f>
        <v>0</v>
      </c>
      <c r="K227" s="113">
        <f t="shared" ref="K227:L227" si="294">SUM(K228)</f>
        <v>0</v>
      </c>
      <c r="L227" s="114">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v>0</v>
      </c>
      <c r="E228" s="446"/>
      <c r="F228" s="404">
        <f t="shared" ref="F228:F229" si="296">D228+E228</f>
        <v>0</v>
      </c>
      <c r="G228" s="225"/>
      <c r="H228" s="257"/>
      <c r="I228" s="114">
        <f t="shared" ref="I228:I229" si="297">G228+H228</f>
        <v>0</v>
      </c>
      <c r="J228" s="257">
        <v>0</v>
      </c>
      <c r="K228" s="60"/>
      <c r="L228" s="114">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v>0</v>
      </c>
      <c r="E229" s="448"/>
      <c r="F229" s="443">
        <f t="shared" si="296"/>
        <v>0</v>
      </c>
      <c r="G229" s="227"/>
      <c r="H229" s="258"/>
      <c r="I229" s="109">
        <f t="shared" si="297"/>
        <v>0</v>
      </c>
      <c r="J229" s="258">
        <v>0</v>
      </c>
      <c r="K229" s="115"/>
      <c r="L229" s="109">
        <f t="shared" si="298"/>
        <v>0</v>
      </c>
      <c r="M229" s="321"/>
      <c r="N229" s="115"/>
      <c r="O229" s="109">
        <f t="shared" si="299"/>
        <v>0</v>
      </c>
      <c r="P229" s="116"/>
    </row>
    <row r="230" spans="1:16" hidden="1" x14ac:dyDescent="0.25">
      <c r="A230" s="101">
        <v>6000</v>
      </c>
      <c r="B230" s="101" t="s">
        <v>210</v>
      </c>
      <c r="C230" s="102">
        <f t="shared" si="283"/>
        <v>0</v>
      </c>
      <c r="D230" s="222">
        <f>D231+D251+D259</f>
        <v>0</v>
      </c>
      <c r="E230" s="439">
        <f t="shared" ref="E230:F230" si="300">E231+E251+E259</f>
        <v>0</v>
      </c>
      <c r="F230" s="440">
        <f t="shared" si="300"/>
        <v>0</v>
      </c>
      <c r="G230" s="222">
        <f>G231+G251+G259</f>
        <v>0</v>
      </c>
      <c r="H230" s="255">
        <f t="shared" ref="H230:I230" si="301">H231+H251+H259</f>
        <v>0</v>
      </c>
      <c r="I230" s="104">
        <f t="shared" si="301"/>
        <v>0</v>
      </c>
      <c r="J230" s="255">
        <f>J231+J251+J259</f>
        <v>0</v>
      </c>
      <c r="K230" s="103">
        <f t="shared" ref="K230:L230" si="302">K231+K251+K259</f>
        <v>0</v>
      </c>
      <c r="L230" s="104">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453">
        <f t="shared" ref="E231:F231" si="304">SUM(E232,E233,E235,E238,E244,E245,E246)</f>
        <v>0</v>
      </c>
      <c r="F231" s="454">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289">
        <f t="shared" si="306"/>
        <v>0</v>
      </c>
      <c r="M231" s="129">
        <f>SUM(M232,M233,M235,M238,M244,M245,M246)</f>
        <v>0</v>
      </c>
      <c r="N231" s="130">
        <f t="shared" ref="N231:O231" si="307">SUM(N232,N233,N235,N238,N244,N245,N246)</f>
        <v>0</v>
      </c>
      <c r="O231" s="289">
        <f t="shared" si="307"/>
        <v>0</v>
      </c>
      <c r="P231" s="344"/>
    </row>
    <row r="232" spans="1:16" ht="24" hidden="1" x14ac:dyDescent="0.25">
      <c r="A232" s="380">
        <v>6220</v>
      </c>
      <c r="B232" s="52" t="s">
        <v>212</v>
      </c>
      <c r="C232" s="53">
        <f t="shared" si="283"/>
        <v>0</v>
      </c>
      <c r="D232" s="224">
        <v>0</v>
      </c>
      <c r="E232" s="444"/>
      <c r="F232" s="445">
        <f>D232+E232</f>
        <v>0</v>
      </c>
      <c r="G232" s="224"/>
      <c r="H232" s="256"/>
      <c r="I232" s="119">
        <f>G232+H232</f>
        <v>0</v>
      </c>
      <c r="J232" s="256">
        <v>0</v>
      </c>
      <c r="K232" s="55"/>
      <c r="L232" s="119">
        <f>J232+K232</f>
        <v>0</v>
      </c>
      <c r="M232" s="319"/>
      <c r="N232" s="55"/>
      <c r="O232" s="119">
        <f>M232+N232</f>
        <v>0</v>
      </c>
      <c r="P232" s="110"/>
    </row>
    <row r="233" spans="1:16" hidden="1" x14ac:dyDescent="0.25">
      <c r="A233" s="112">
        <v>6230</v>
      </c>
      <c r="B233" s="57" t="s">
        <v>213</v>
      </c>
      <c r="C233" s="58">
        <f t="shared" si="283"/>
        <v>0</v>
      </c>
      <c r="D233" s="226">
        <f t="shared" ref="D233:O233" si="308">SUM(D234)</f>
        <v>0</v>
      </c>
      <c r="E233" s="447">
        <f t="shared" si="308"/>
        <v>0</v>
      </c>
      <c r="F233" s="404">
        <f t="shared" si="308"/>
        <v>0</v>
      </c>
      <c r="G233" s="226">
        <f t="shared" si="308"/>
        <v>0</v>
      </c>
      <c r="H233" s="120">
        <f t="shared" si="308"/>
        <v>0</v>
      </c>
      <c r="I233" s="114">
        <f t="shared" si="308"/>
        <v>0</v>
      </c>
      <c r="J233" s="120">
        <f t="shared" si="308"/>
        <v>0</v>
      </c>
      <c r="K233" s="113">
        <f t="shared" si="308"/>
        <v>0</v>
      </c>
      <c r="L233" s="114">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v>0</v>
      </c>
      <c r="E234" s="444"/>
      <c r="F234" s="445">
        <f>D234+E234</f>
        <v>0</v>
      </c>
      <c r="G234" s="224"/>
      <c r="H234" s="256"/>
      <c r="I234" s="119">
        <f>G234+H234</f>
        <v>0</v>
      </c>
      <c r="J234" s="256">
        <v>0</v>
      </c>
      <c r="K234" s="55"/>
      <c r="L234" s="119">
        <f>J234+K234</f>
        <v>0</v>
      </c>
      <c r="M234" s="319"/>
      <c r="N234" s="55"/>
      <c r="O234" s="119">
        <f>M234+N234</f>
        <v>0</v>
      </c>
      <c r="P234" s="110"/>
    </row>
    <row r="235" spans="1:16" ht="24" hidden="1" x14ac:dyDescent="0.25">
      <c r="A235" s="112">
        <v>6240</v>
      </c>
      <c r="B235" s="57" t="s">
        <v>215</v>
      </c>
      <c r="C235" s="58">
        <f t="shared" si="283"/>
        <v>0</v>
      </c>
      <c r="D235" s="226">
        <f>SUM(D236:D237)</f>
        <v>0</v>
      </c>
      <c r="E235" s="447">
        <f t="shared" ref="E235:F235" si="309">SUM(E236:E237)</f>
        <v>0</v>
      </c>
      <c r="F235" s="404">
        <f t="shared" si="309"/>
        <v>0</v>
      </c>
      <c r="G235" s="226">
        <f>SUM(G236:G237)</f>
        <v>0</v>
      </c>
      <c r="H235" s="120">
        <f t="shared" ref="H235:I235" si="310">SUM(H236:H237)</f>
        <v>0</v>
      </c>
      <c r="I235" s="114">
        <f t="shared" si="310"/>
        <v>0</v>
      </c>
      <c r="J235" s="120">
        <f>SUM(J236:J237)</f>
        <v>0</v>
      </c>
      <c r="K235" s="113">
        <f t="shared" ref="K235:L235" si="311">SUM(K236:K237)</f>
        <v>0</v>
      </c>
      <c r="L235" s="114">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v>0</v>
      </c>
      <c r="E236" s="446"/>
      <c r="F236" s="404">
        <f t="shared" ref="F236:F237" si="313">D236+E236</f>
        <v>0</v>
      </c>
      <c r="G236" s="225"/>
      <c r="H236" s="257"/>
      <c r="I236" s="114">
        <f t="shared" ref="I236:I237" si="314">G236+H236</f>
        <v>0</v>
      </c>
      <c r="J236" s="257">
        <v>0</v>
      </c>
      <c r="K236" s="60"/>
      <c r="L236" s="114">
        <f t="shared" ref="L236:L237" si="315">J236+K236</f>
        <v>0</v>
      </c>
      <c r="M236" s="320"/>
      <c r="N236" s="60"/>
      <c r="O236" s="114">
        <f t="shared" ref="O236:O237" si="316">M236+N236</f>
        <v>0</v>
      </c>
      <c r="P236" s="111"/>
    </row>
    <row r="237" spans="1:16" hidden="1" x14ac:dyDescent="0.25">
      <c r="A237" s="38">
        <v>6242</v>
      </c>
      <c r="B237" s="57" t="s">
        <v>217</v>
      </c>
      <c r="C237" s="58">
        <f t="shared" si="283"/>
        <v>0</v>
      </c>
      <c r="D237" s="225">
        <v>0</v>
      </c>
      <c r="E237" s="446"/>
      <c r="F237" s="404">
        <f t="shared" si="313"/>
        <v>0</v>
      </c>
      <c r="G237" s="225"/>
      <c r="H237" s="257"/>
      <c r="I237" s="114">
        <f t="shared" si="314"/>
        <v>0</v>
      </c>
      <c r="J237" s="257">
        <v>0</v>
      </c>
      <c r="K237" s="60"/>
      <c r="L237" s="114">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447">
        <f t="shared" ref="E238:F238" si="317">SUM(E239:E243)</f>
        <v>0</v>
      </c>
      <c r="F238" s="404">
        <f t="shared" si="317"/>
        <v>0</v>
      </c>
      <c r="G238" s="226">
        <f>SUM(G239:G243)</f>
        <v>0</v>
      </c>
      <c r="H238" s="120">
        <f t="shared" ref="H238:I238" si="318">SUM(H239:H243)</f>
        <v>0</v>
      </c>
      <c r="I238" s="114">
        <f t="shared" si="318"/>
        <v>0</v>
      </c>
      <c r="J238" s="120">
        <f>SUM(J239:J243)</f>
        <v>0</v>
      </c>
      <c r="K238" s="113">
        <f t="shared" ref="K238:L238" si="319">SUM(K239:K243)</f>
        <v>0</v>
      </c>
      <c r="L238" s="114">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v>0</v>
      </c>
      <c r="E239" s="446"/>
      <c r="F239" s="404">
        <f t="shared" ref="F239:F245" si="321">D239+E239</f>
        <v>0</v>
      </c>
      <c r="G239" s="225"/>
      <c r="H239" s="257"/>
      <c r="I239" s="114">
        <f t="shared" ref="I239:I245" si="322">G239+H239</f>
        <v>0</v>
      </c>
      <c r="J239" s="257">
        <v>0</v>
      </c>
      <c r="K239" s="60"/>
      <c r="L239" s="114">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v>0</v>
      </c>
      <c r="E240" s="446"/>
      <c r="F240" s="404">
        <f t="shared" si="321"/>
        <v>0</v>
      </c>
      <c r="G240" s="225"/>
      <c r="H240" s="257"/>
      <c r="I240" s="114">
        <f t="shared" si="322"/>
        <v>0</v>
      </c>
      <c r="J240" s="257">
        <v>0</v>
      </c>
      <c r="K240" s="60"/>
      <c r="L240" s="114">
        <f t="shared" si="323"/>
        <v>0</v>
      </c>
      <c r="M240" s="320"/>
      <c r="N240" s="60"/>
      <c r="O240" s="114">
        <f t="shared" si="324"/>
        <v>0</v>
      </c>
      <c r="P240" s="111"/>
    </row>
    <row r="241" spans="1:16" ht="24" hidden="1" x14ac:dyDescent="0.25">
      <c r="A241" s="38">
        <v>6254</v>
      </c>
      <c r="B241" s="57" t="s">
        <v>221</v>
      </c>
      <c r="C241" s="58">
        <f t="shared" si="283"/>
        <v>0</v>
      </c>
      <c r="D241" s="225">
        <v>0</v>
      </c>
      <c r="E241" s="446"/>
      <c r="F241" s="404">
        <f t="shared" si="321"/>
        <v>0</v>
      </c>
      <c r="G241" s="225"/>
      <c r="H241" s="257"/>
      <c r="I241" s="114">
        <f t="shared" si="322"/>
        <v>0</v>
      </c>
      <c r="J241" s="257">
        <v>0</v>
      </c>
      <c r="K241" s="60"/>
      <c r="L241" s="114">
        <f t="shared" si="323"/>
        <v>0</v>
      </c>
      <c r="M241" s="320"/>
      <c r="N241" s="60"/>
      <c r="O241" s="114">
        <f t="shared" si="324"/>
        <v>0</v>
      </c>
      <c r="P241" s="111"/>
    </row>
    <row r="242" spans="1:16" ht="24" hidden="1" x14ac:dyDescent="0.25">
      <c r="A242" s="38">
        <v>6255</v>
      </c>
      <c r="B242" s="57" t="s">
        <v>222</v>
      </c>
      <c r="C242" s="58">
        <f t="shared" si="283"/>
        <v>0</v>
      </c>
      <c r="D242" s="225">
        <v>0</v>
      </c>
      <c r="E242" s="446"/>
      <c r="F242" s="404">
        <f t="shared" si="321"/>
        <v>0</v>
      </c>
      <c r="G242" s="225"/>
      <c r="H242" s="257"/>
      <c r="I242" s="114">
        <f t="shared" si="322"/>
        <v>0</v>
      </c>
      <c r="J242" s="257">
        <v>0</v>
      </c>
      <c r="K242" s="60"/>
      <c r="L242" s="114">
        <f t="shared" si="323"/>
        <v>0</v>
      </c>
      <c r="M242" s="320"/>
      <c r="N242" s="60"/>
      <c r="O242" s="114">
        <f t="shared" si="324"/>
        <v>0</v>
      </c>
      <c r="P242" s="111"/>
    </row>
    <row r="243" spans="1:16" hidden="1" x14ac:dyDescent="0.25">
      <c r="A243" s="38">
        <v>6259</v>
      </c>
      <c r="B243" s="57" t="s">
        <v>223</v>
      </c>
      <c r="C243" s="58">
        <f t="shared" si="283"/>
        <v>0</v>
      </c>
      <c r="D243" s="225">
        <v>0</v>
      </c>
      <c r="E243" s="446"/>
      <c r="F243" s="404">
        <f t="shared" si="321"/>
        <v>0</v>
      </c>
      <c r="G243" s="225"/>
      <c r="H243" s="257"/>
      <c r="I243" s="114">
        <f t="shared" si="322"/>
        <v>0</v>
      </c>
      <c r="J243" s="257">
        <v>0</v>
      </c>
      <c r="K243" s="60"/>
      <c r="L243" s="114">
        <f t="shared" si="323"/>
        <v>0</v>
      </c>
      <c r="M243" s="320"/>
      <c r="N243" s="60"/>
      <c r="O243" s="114">
        <f t="shared" si="324"/>
        <v>0</v>
      </c>
      <c r="P243" s="111"/>
    </row>
    <row r="244" spans="1:16" ht="24" hidden="1" x14ac:dyDescent="0.25">
      <c r="A244" s="112">
        <v>6260</v>
      </c>
      <c r="B244" s="57" t="s">
        <v>224</v>
      </c>
      <c r="C244" s="58">
        <f t="shared" si="283"/>
        <v>0</v>
      </c>
      <c r="D244" s="225">
        <v>0</v>
      </c>
      <c r="E244" s="446"/>
      <c r="F244" s="404">
        <f t="shared" si="321"/>
        <v>0</v>
      </c>
      <c r="G244" s="225"/>
      <c r="H244" s="257"/>
      <c r="I244" s="114">
        <f t="shared" si="322"/>
        <v>0</v>
      </c>
      <c r="J244" s="257">
        <v>0</v>
      </c>
      <c r="K244" s="60"/>
      <c r="L244" s="114">
        <f t="shared" si="323"/>
        <v>0</v>
      </c>
      <c r="M244" s="320"/>
      <c r="N244" s="60"/>
      <c r="O244" s="114">
        <f t="shared" si="324"/>
        <v>0</v>
      </c>
      <c r="P244" s="111"/>
    </row>
    <row r="245" spans="1:16" hidden="1" x14ac:dyDescent="0.25">
      <c r="A245" s="112">
        <v>6270</v>
      </c>
      <c r="B245" s="57" t="s">
        <v>225</v>
      </c>
      <c r="C245" s="58">
        <f t="shared" si="283"/>
        <v>0</v>
      </c>
      <c r="D245" s="225">
        <v>0</v>
      </c>
      <c r="E245" s="446"/>
      <c r="F245" s="404">
        <f t="shared" si="321"/>
        <v>0</v>
      </c>
      <c r="G245" s="225"/>
      <c r="H245" s="257"/>
      <c r="I245" s="114">
        <f t="shared" si="322"/>
        <v>0</v>
      </c>
      <c r="J245" s="257">
        <v>0</v>
      </c>
      <c r="K245" s="60"/>
      <c r="L245" s="114">
        <f t="shared" si="323"/>
        <v>0</v>
      </c>
      <c r="M245" s="320"/>
      <c r="N245" s="60"/>
      <c r="O245" s="114">
        <f t="shared" si="324"/>
        <v>0</v>
      </c>
      <c r="P245" s="111"/>
    </row>
    <row r="246" spans="1:16" ht="24" hidden="1" x14ac:dyDescent="0.25">
      <c r="A246" s="380">
        <v>6290</v>
      </c>
      <c r="B246" s="52" t="s">
        <v>226</v>
      </c>
      <c r="C246" s="126">
        <f t="shared" si="283"/>
        <v>0</v>
      </c>
      <c r="D246" s="228">
        <f>SUM(D247:D250)</f>
        <v>0</v>
      </c>
      <c r="E246" s="449">
        <f t="shared" ref="E246:O246" si="325">SUM(E247:E250)</f>
        <v>0</v>
      </c>
      <c r="F246" s="445">
        <f t="shared" si="325"/>
        <v>0</v>
      </c>
      <c r="G246" s="228">
        <f t="shared" si="325"/>
        <v>0</v>
      </c>
      <c r="H246" s="259">
        <f t="shared" si="325"/>
        <v>0</v>
      </c>
      <c r="I246" s="119">
        <f t="shared" si="325"/>
        <v>0</v>
      </c>
      <c r="J246" s="259">
        <f t="shared" si="325"/>
        <v>0</v>
      </c>
      <c r="K246" s="118">
        <f t="shared" si="325"/>
        <v>0</v>
      </c>
      <c r="L246" s="11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v>0</v>
      </c>
      <c r="E247" s="446"/>
      <c r="F247" s="404">
        <f t="shared" ref="F247:F250" si="326">D247+E247</f>
        <v>0</v>
      </c>
      <c r="G247" s="225"/>
      <c r="H247" s="257"/>
      <c r="I247" s="114">
        <f t="shared" ref="I247:I250" si="327">G247+H247</f>
        <v>0</v>
      </c>
      <c r="J247" s="257">
        <v>0</v>
      </c>
      <c r="K247" s="60"/>
      <c r="L247" s="114">
        <f t="shared" ref="L247:L250" si="328">J247+K247</f>
        <v>0</v>
      </c>
      <c r="M247" s="320"/>
      <c r="N247" s="60"/>
      <c r="O247" s="114">
        <f t="shared" ref="O247:O250" si="329">M247+N247</f>
        <v>0</v>
      </c>
      <c r="P247" s="111"/>
    </row>
    <row r="248" spans="1:16" hidden="1" x14ac:dyDescent="0.25">
      <c r="A248" s="38">
        <v>6292</v>
      </c>
      <c r="B248" s="57" t="s">
        <v>228</v>
      </c>
      <c r="C248" s="58">
        <f t="shared" si="283"/>
        <v>0</v>
      </c>
      <c r="D248" s="225">
        <v>0</v>
      </c>
      <c r="E248" s="446"/>
      <c r="F248" s="404">
        <f t="shared" si="326"/>
        <v>0</v>
      </c>
      <c r="G248" s="225"/>
      <c r="H248" s="257"/>
      <c r="I248" s="114">
        <f t="shared" si="327"/>
        <v>0</v>
      </c>
      <c r="J248" s="257">
        <v>0</v>
      </c>
      <c r="K248" s="60"/>
      <c r="L248" s="114">
        <f t="shared" si="328"/>
        <v>0</v>
      </c>
      <c r="M248" s="320"/>
      <c r="N248" s="60"/>
      <c r="O248" s="114">
        <f t="shared" si="329"/>
        <v>0</v>
      </c>
      <c r="P248" s="111"/>
    </row>
    <row r="249" spans="1:16" ht="72" hidden="1" x14ac:dyDescent="0.25">
      <c r="A249" s="38">
        <v>6296</v>
      </c>
      <c r="B249" s="57" t="s">
        <v>229</v>
      </c>
      <c r="C249" s="58">
        <f t="shared" si="283"/>
        <v>0</v>
      </c>
      <c r="D249" s="225">
        <v>0</v>
      </c>
      <c r="E249" s="446"/>
      <c r="F249" s="404">
        <f t="shared" si="326"/>
        <v>0</v>
      </c>
      <c r="G249" s="225"/>
      <c r="H249" s="257"/>
      <c r="I249" s="114">
        <f t="shared" si="327"/>
        <v>0</v>
      </c>
      <c r="J249" s="257">
        <v>0</v>
      </c>
      <c r="K249" s="60"/>
      <c r="L249" s="114">
        <f t="shared" si="328"/>
        <v>0</v>
      </c>
      <c r="M249" s="320"/>
      <c r="N249" s="60"/>
      <c r="O249" s="114">
        <f t="shared" si="329"/>
        <v>0</v>
      </c>
      <c r="P249" s="111"/>
    </row>
    <row r="250" spans="1:16" ht="39.75" hidden="1" customHeight="1" x14ac:dyDescent="0.25">
      <c r="A250" s="38">
        <v>6299</v>
      </c>
      <c r="B250" s="57" t="s">
        <v>230</v>
      </c>
      <c r="C250" s="58">
        <f t="shared" si="283"/>
        <v>0</v>
      </c>
      <c r="D250" s="225">
        <v>0</v>
      </c>
      <c r="E250" s="446"/>
      <c r="F250" s="404">
        <f t="shared" si="326"/>
        <v>0</v>
      </c>
      <c r="G250" s="225"/>
      <c r="H250" s="257"/>
      <c r="I250" s="114">
        <f t="shared" si="327"/>
        <v>0</v>
      </c>
      <c r="J250" s="257">
        <v>0</v>
      </c>
      <c r="K250" s="60"/>
      <c r="L250" s="114">
        <f t="shared" si="328"/>
        <v>0</v>
      </c>
      <c r="M250" s="320"/>
      <c r="N250" s="60"/>
      <c r="O250" s="114">
        <f t="shared" si="329"/>
        <v>0</v>
      </c>
      <c r="P250" s="111"/>
    </row>
    <row r="251" spans="1:16" hidden="1" x14ac:dyDescent="0.25">
      <c r="A251" s="45">
        <v>6300</v>
      </c>
      <c r="B251" s="105" t="s">
        <v>231</v>
      </c>
      <c r="C251" s="46">
        <f t="shared" si="283"/>
        <v>0</v>
      </c>
      <c r="D251" s="223">
        <f>SUM(D252,D257,D258)</f>
        <v>0</v>
      </c>
      <c r="E251" s="441">
        <f t="shared" ref="E251:O251" si="330">SUM(E252,E257,E258)</f>
        <v>0</v>
      </c>
      <c r="F251" s="408">
        <f t="shared" si="330"/>
        <v>0</v>
      </c>
      <c r="G251" s="223">
        <f t="shared" si="330"/>
        <v>0</v>
      </c>
      <c r="H251" s="106">
        <f t="shared" si="330"/>
        <v>0</v>
      </c>
      <c r="I251" s="117">
        <f t="shared" si="330"/>
        <v>0</v>
      </c>
      <c r="J251" s="106">
        <f t="shared" si="330"/>
        <v>0</v>
      </c>
      <c r="K251" s="50">
        <f t="shared" si="330"/>
        <v>0</v>
      </c>
      <c r="L251" s="117">
        <f t="shared" si="330"/>
        <v>0</v>
      </c>
      <c r="M251" s="163">
        <f t="shared" si="330"/>
        <v>0</v>
      </c>
      <c r="N251" s="164">
        <f t="shared" si="330"/>
        <v>0</v>
      </c>
      <c r="O251" s="165">
        <f t="shared" si="330"/>
        <v>0</v>
      </c>
      <c r="P251" s="383"/>
    </row>
    <row r="252" spans="1:16" ht="24" hidden="1" x14ac:dyDescent="0.25">
      <c r="A252" s="380">
        <v>6320</v>
      </c>
      <c r="B252" s="52" t="s">
        <v>303</v>
      </c>
      <c r="C252" s="126">
        <f t="shared" si="283"/>
        <v>0</v>
      </c>
      <c r="D252" s="228">
        <f>SUM(D253:D256)</f>
        <v>0</v>
      </c>
      <c r="E252" s="449">
        <f t="shared" ref="E252:O252" si="331">SUM(E253:E256)</f>
        <v>0</v>
      </c>
      <c r="F252" s="445">
        <f t="shared" si="331"/>
        <v>0</v>
      </c>
      <c r="G252" s="228">
        <f t="shared" si="331"/>
        <v>0</v>
      </c>
      <c r="H252" s="259">
        <f t="shared" si="331"/>
        <v>0</v>
      </c>
      <c r="I252" s="119">
        <f t="shared" si="331"/>
        <v>0</v>
      </c>
      <c r="J252" s="259">
        <f t="shared" si="331"/>
        <v>0</v>
      </c>
      <c r="K252" s="118">
        <f t="shared" si="331"/>
        <v>0</v>
      </c>
      <c r="L252" s="11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v>0</v>
      </c>
      <c r="E253" s="446"/>
      <c r="F253" s="404">
        <f t="shared" ref="F253:F258" si="332">D253+E253</f>
        <v>0</v>
      </c>
      <c r="G253" s="225"/>
      <c r="H253" s="257"/>
      <c r="I253" s="114">
        <f t="shared" ref="I253:I258" si="333">G253+H253</f>
        <v>0</v>
      </c>
      <c r="J253" s="257">
        <v>0</v>
      </c>
      <c r="K253" s="60"/>
      <c r="L253" s="114">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v>0</v>
      </c>
      <c r="E254" s="446"/>
      <c r="F254" s="404">
        <f t="shared" si="332"/>
        <v>0</v>
      </c>
      <c r="G254" s="225"/>
      <c r="H254" s="257"/>
      <c r="I254" s="114">
        <f t="shared" si="333"/>
        <v>0</v>
      </c>
      <c r="J254" s="257">
        <v>0</v>
      </c>
      <c r="K254" s="60"/>
      <c r="L254" s="114">
        <f t="shared" si="334"/>
        <v>0</v>
      </c>
      <c r="M254" s="320"/>
      <c r="N254" s="60"/>
      <c r="O254" s="114">
        <f t="shared" si="335"/>
        <v>0</v>
      </c>
      <c r="P254" s="111"/>
    </row>
    <row r="255" spans="1:16" ht="24" hidden="1" x14ac:dyDescent="0.25">
      <c r="A255" s="38">
        <v>6324</v>
      </c>
      <c r="B255" s="57" t="s">
        <v>287</v>
      </c>
      <c r="C255" s="58">
        <f t="shared" si="283"/>
        <v>0</v>
      </c>
      <c r="D255" s="225">
        <v>0</v>
      </c>
      <c r="E255" s="446"/>
      <c r="F255" s="404">
        <f t="shared" si="332"/>
        <v>0</v>
      </c>
      <c r="G255" s="225"/>
      <c r="H255" s="257"/>
      <c r="I255" s="114">
        <f t="shared" si="333"/>
        <v>0</v>
      </c>
      <c r="J255" s="257">
        <v>0</v>
      </c>
      <c r="K255" s="60"/>
      <c r="L255" s="114">
        <f t="shared" si="334"/>
        <v>0</v>
      </c>
      <c r="M255" s="320"/>
      <c r="N255" s="60"/>
      <c r="O255" s="114">
        <f t="shared" si="335"/>
        <v>0</v>
      </c>
      <c r="P255" s="111"/>
    </row>
    <row r="256" spans="1:16" hidden="1" x14ac:dyDescent="0.25">
      <c r="A256" s="33">
        <v>6329</v>
      </c>
      <c r="B256" s="52" t="s">
        <v>288</v>
      </c>
      <c r="C256" s="53">
        <f t="shared" si="283"/>
        <v>0</v>
      </c>
      <c r="D256" s="224">
        <v>0</v>
      </c>
      <c r="E256" s="444"/>
      <c r="F256" s="445">
        <f t="shared" si="332"/>
        <v>0</v>
      </c>
      <c r="G256" s="224"/>
      <c r="H256" s="256"/>
      <c r="I256" s="119">
        <f t="shared" si="333"/>
        <v>0</v>
      </c>
      <c r="J256" s="256">
        <v>0</v>
      </c>
      <c r="K256" s="55"/>
      <c r="L256" s="119">
        <f t="shared" si="334"/>
        <v>0</v>
      </c>
      <c r="M256" s="319"/>
      <c r="N256" s="55"/>
      <c r="O256" s="119">
        <f t="shared" si="335"/>
        <v>0</v>
      </c>
      <c r="P256" s="110"/>
    </row>
    <row r="257" spans="1:16" ht="24" hidden="1" x14ac:dyDescent="0.25">
      <c r="A257" s="142">
        <v>6330</v>
      </c>
      <c r="B257" s="143" t="s">
        <v>234</v>
      </c>
      <c r="C257" s="126">
        <f t="shared" si="283"/>
        <v>0</v>
      </c>
      <c r="D257" s="230">
        <v>0</v>
      </c>
      <c r="E257" s="451"/>
      <c r="F257" s="452">
        <f t="shared" si="332"/>
        <v>0</v>
      </c>
      <c r="G257" s="230"/>
      <c r="H257" s="261"/>
      <c r="I257" s="305">
        <f t="shared" si="333"/>
        <v>0</v>
      </c>
      <c r="J257" s="261">
        <v>0</v>
      </c>
      <c r="K257" s="128"/>
      <c r="L257" s="305">
        <f t="shared" si="334"/>
        <v>0</v>
      </c>
      <c r="M257" s="323"/>
      <c r="N257" s="128"/>
      <c r="O257" s="305">
        <f t="shared" si="335"/>
        <v>0</v>
      </c>
      <c r="P257" s="385"/>
    </row>
    <row r="258" spans="1:16" hidden="1" x14ac:dyDescent="0.25">
      <c r="A258" s="112">
        <v>6360</v>
      </c>
      <c r="B258" s="57" t="s">
        <v>235</v>
      </c>
      <c r="C258" s="58">
        <f t="shared" si="283"/>
        <v>0</v>
      </c>
      <c r="D258" s="225">
        <v>0</v>
      </c>
      <c r="E258" s="446"/>
      <c r="F258" s="404">
        <f t="shared" si="332"/>
        <v>0</v>
      </c>
      <c r="G258" s="225"/>
      <c r="H258" s="257"/>
      <c r="I258" s="114">
        <f t="shared" si="333"/>
        <v>0</v>
      </c>
      <c r="J258" s="257">
        <v>0</v>
      </c>
      <c r="K258" s="60"/>
      <c r="L258" s="114">
        <f t="shared" si="334"/>
        <v>0</v>
      </c>
      <c r="M258" s="320"/>
      <c r="N258" s="60"/>
      <c r="O258" s="114">
        <f t="shared" si="335"/>
        <v>0</v>
      </c>
      <c r="P258" s="111"/>
    </row>
    <row r="259" spans="1:16" ht="36" hidden="1" x14ac:dyDescent="0.25">
      <c r="A259" s="45">
        <v>6400</v>
      </c>
      <c r="B259" s="105" t="s">
        <v>236</v>
      </c>
      <c r="C259" s="46">
        <f t="shared" si="283"/>
        <v>0</v>
      </c>
      <c r="D259" s="223">
        <f>SUM(D260,D264)</f>
        <v>0</v>
      </c>
      <c r="E259" s="441">
        <f t="shared" ref="E259:O259" si="336">SUM(E260,E264)</f>
        <v>0</v>
      </c>
      <c r="F259" s="408">
        <f t="shared" si="336"/>
        <v>0</v>
      </c>
      <c r="G259" s="223">
        <f t="shared" si="336"/>
        <v>0</v>
      </c>
      <c r="H259" s="106">
        <f t="shared" si="336"/>
        <v>0</v>
      </c>
      <c r="I259" s="117">
        <f t="shared" si="336"/>
        <v>0</v>
      </c>
      <c r="J259" s="106">
        <f t="shared" si="336"/>
        <v>0</v>
      </c>
      <c r="K259" s="50">
        <f t="shared" si="336"/>
        <v>0</v>
      </c>
      <c r="L259" s="117">
        <f t="shared" si="336"/>
        <v>0</v>
      </c>
      <c r="M259" s="163">
        <f t="shared" si="336"/>
        <v>0</v>
      </c>
      <c r="N259" s="164">
        <f t="shared" si="336"/>
        <v>0</v>
      </c>
      <c r="O259" s="165">
        <f t="shared" si="336"/>
        <v>0</v>
      </c>
      <c r="P259" s="383"/>
    </row>
    <row r="260" spans="1:16" ht="24" hidden="1" x14ac:dyDescent="0.25">
      <c r="A260" s="380">
        <v>6410</v>
      </c>
      <c r="B260" s="52" t="s">
        <v>237</v>
      </c>
      <c r="C260" s="53">
        <f t="shared" si="283"/>
        <v>0</v>
      </c>
      <c r="D260" s="228">
        <f>SUM(D261:D263)</f>
        <v>0</v>
      </c>
      <c r="E260" s="449">
        <f t="shared" ref="E260:O260" si="337">SUM(E261:E263)</f>
        <v>0</v>
      </c>
      <c r="F260" s="445">
        <f t="shared" si="337"/>
        <v>0</v>
      </c>
      <c r="G260" s="228">
        <f t="shared" si="337"/>
        <v>0</v>
      </c>
      <c r="H260" s="259">
        <f t="shared" si="337"/>
        <v>0</v>
      </c>
      <c r="I260" s="119">
        <f t="shared" si="337"/>
        <v>0</v>
      </c>
      <c r="J260" s="259">
        <f t="shared" si="337"/>
        <v>0</v>
      </c>
      <c r="K260" s="118">
        <f t="shared" si="337"/>
        <v>0</v>
      </c>
      <c r="L260" s="11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v>0</v>
      </c>
      <c r="E261" s="446"/>
      <c r="F261" s="404">
        <f t="shared" ref="F261:F263" si="338">D261+E261</f>
        <v>0</v>
      </c>
      <c r="G261" s="225"/>
      <c r="H261" s="257"/>
      <c r="I261" s="114">
        <f t="shared" ref="I261:I263" si="339">G261+H261</f>
        <v>0</v>
      </c>
      <c r="J261" s="257">
        <v>0</v>
      </c>
      <c r="K261" s="60"/>
      <c r="L261" s="114">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v>0</v>
      </c>
      <c r="E262" s="446"/>
      <c r="F262" s="404">
        <f t="shared" si="338"/>
        <v>0</v>
      </c>
      <c r="G262" s="225"/>
      <c r="H262" s="257"/>
      <c r="I262" s="114">
        <f t="shared" si="339"/>
        <v>0</v>
      </c>
      <c r="J262" s="257">
        <v>0</v>
      </c>
      <c r="K262" s="60"/>
      <c r="L262" s="114">
        <f t="shared" si="340"/>
        <v>0</v>
      </c>
      <c r="M262" s="320"/>
      <c r="N262" s="60"/>
      <c r="O262" s="114">
        <f t="shared" si="341"/>
        <v>0</v>
      </c>
      <c r="P262" s="111"/>
    </row>
    <row r="263" spans="1:16" ht="36" hidden="1" x14ac:dyDescent="0.25">
      <c r="A263" s="38">
        <v>6419</v>
      </c>
      <c r="B263" s="57" t="s">
        <v>240</v>
      </c>
      <c r="C263" s="58">
        <f t="shared" si="283"/>
        <v>0</v>
      </c>
      <c r="D263" s="225">
        <v>0</v>
      </c>
      <c r="E263" s="446"/>
      <c r="F263" s="404">
        <f t="shared" si="338"/>
        <v>0</v>
      </c>
      <c r="G263" s="225"/>
      <c r="H263" s="257"/>
      <c r="I263" s="114">
        <f t="shared" si="339"/>
        <v>0</v>
      </c>
      <c r="J263" s="257">
        <v>0</v>
      </c>
      <c r="K263" s="60"/>
      <c r="L263" s="114">
        <f t="shared" si="340"/>
        <v>0</v>
      </c>
      <c r="M263" s="320"/>
      <c r="N263" s="60"/>
      <c r="O263" s="114">
        <f t="shared" si="341"/>
        <v>0</v>
      </c>
      <c r="P263" s="111"/>
    </row>
    <row r="264" spans="1:16" ht="36" hidden="1" x14ac:dyDescent="0.25">
      <c r="A264" s="112">
        <v>6420</v>
      </c>
      <c r="B264" s="57" t="s">
        <v>241</v>
      </c>
      <c r="C264" s="58">
        <f t="shared" si="283"/>
        <v>0</v>
      </c>
      <c r="D264" s="226">
        <f>SUM(D265:D268)</f>
        <v>0</v>
      </c>
      <c r="E264" s="447">
        <f t="shared" ref="E264:F264" si="342">SUM(E265:E268)</f>
        <v>0</v>
      </c>
      <c r="F264" s="404">
        <f t="shared" si="342"/>
        <v>0</v>
      </c>
      <c r="G264" s="226">
        <f>SUM(G265:G268)</f>
        <v>0</v>
      </c>
      <c r="H264" s="120">
        <f t="shared" ref="H264:I264" si="343">SUM(H265:H268)</f>
        <v>0</v>
      </c>
      <c r="I264" s="114">
        <f t="shared" si="343"/>
        <v>0</v>
      </c>
      <c r="J264" s="120">
        <f>SUM(J265:J268)</f>
        <v>0</v>
      </c>
      <c r="K264" s="113">
        <f t="shared" ref="K264:L264" si="344">SUM(K265:K268)</f>
        <v>0</v>
      </c>
      <c r="L264" s="114">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v>0</v>
      </c>
      <c r="E265" s="446"/>
      <c r="F265" s="404">
        <f t="shared" ref="F265:F268" si="346">D265+E265</f>
        <v>0</v>
      </c>
      <c r="G265" s="225"/>
      <c r="H265" s="257"/>
      <c r="I265" s="114">
        <f t="shared" ref="I265:I268" si="347">G265+H265</f>
        <v>0</v>
      </c>
      <c r="J265" s="257">
        <v>0</v>
      </c>
      <c r="K265" s="60"/>
      <c r="L265" s="114">
        <f t="shared" ref="L265:L268" si="348">J265+K265</f>
        <v>0</v>
      </c>
      <c r="M265" s="320"/>
      <c r="N265" s="60"/>
      <c r="O265" s="114">
        <f t="shared" ref="O265:O268" si="349">M265+N265</f>
        <v>0</v>
      </c>
      <c r="P265" s="111"/>
    </row>
    <row r="266" spans="1:16" hidden="1" x14ac:dyDescent="0.25">
      <c r="A266" s="38">
        <v>6422</v>
      </c>
      <c r="B266" s="57" t="s">
        <v>243</v>
      </c>
      <c r="C266" s="58">
        <f t="shared" si="283"/>
        <v>0</v>
      </c>
      <c r="D266" s="225">
        <v>0</v>
      </c>
      <c r="E266" s="446"/>
      <c r="F266" s="404">
        <f t="shared" si="346"/>
        <v>0</v>
      </c>
      <c r="G266" s="225"/>
      <c r="H266" s="257"/>
      <c r="I266" s="114">
        <f t="shared" si="347"/>
        <v>0</v>
      </c>
      <c r="J266" s="257">
        <v>0</v>
      </c>
      <c r="K266" s="60"/>
      <c r="L266" s="114">
        <f t="shared" si="348"/>
        <v>0</v>
      </c>
      <c r="M266" s="320"/>
      <c r="N266" s="60"/>
      <c r="O266" s="114">
        <f t="shared" si="349"/>
        <v>0</v>
      </c>
      <c r="P266" s="111"/>
    </row>
    <row r="267" spans="1:16" ht="13.5" hidden="1" customHeight="1" x14ac:dyDescent="0.25">
      <c r="A267" s="38">
        <v>6423</v>
      </c>
      <c r="B267" s="57" t="s">
        <v>244</v>
      </c>
      <c r="C267" s="58">
        <f t="shared" si="283"/>
        <v>0</v>
      </c>
      <c r="D267" s="225">
        <v>0</v>
      </c>
      <c r="E267" s="446"/>
      <c r="F267" s="404">
        <f t="shared" si="346"/>
        <v>0</v>
      </c>
      <c r="G267" s="225"/>
      <c r="H267" s="257"/>
      <c r="I267" s="114">
        <f t="shared" si="347"/>
        <v>0</v>
      </c>
      <c r="J267" s="257">
        <v>0</v>
      </c>
      <c r="K267" s="60"/>
      <c r="L267" s="114">
        <f t="shared" si="348"/>
        <v>0</v>
      </c>
      <c r="M267" s="320"/>
      <c r="N267" s="60"/>
      <c r="O267" s="114">
        <f t="shared" si="349"/>
        <v>0</v>
      </c>
      <c r="P267" s="111"/>
    </row>
    <row r="268" spans="1:16" ht="36" hidden="1" x14ac:dyDescent="0.25">
      <c r="A268" s="38">
        <v>6424</v>
      </c>
      <c r="B268" s="57" t="s">
        <v>245</v>
      </c>
      <c r="C268" s="58">
        <f t="shared" si="283"/>
        <v>0</v>
      </c>
      <c r="D268" s="225">
        <v>0</v>
      </c>
      <c r="E268" s="446"/>
      <c r="F268" s="404">
        <f t="shared" si="346"/>
        <v>0</v>
      </c>
      <c r="G268" s="225"/>
      <c r="H268" s="257"/>
      <c r="I268" s="114">
        <f t="shared" si="347"/>
        <v>0</v>
      </c>
      <c r="J268" s="257">
        <v>0</v>
      </c>
      <c r="K268" s="60"/>
      <c r="L268" s="114">
        <f t="shared" si="348"/>
        <v>0</v>
      </c>
      <c r="M268" s="320"/>
      <c r="N268" s="60"/>
      <c r="O268" s="114">
        <f t="shared" si="349"/>
        <v>0</v>
      </c>
      <c r="P268" s="111"/>
    </row>
    <row r="269" spans="1:16" ht="36" hidden="1" x14ac:dyDescent="0.25">
      <c r="A269" s="148">
        <v>7000</v>
      </c>
      <c r="B269" s="148" t="s">
        <v>246</v>
      </c>
      <c r="C269" s="151">
        <f t="shared" si="283"/>
        <v>0</v>
      </c>
      <c r="D269" s="232">
        <f>SUM(D270,D281)</f>
        <v>0</v>
      </c>
      <c r="E269" s="455">
        <f t="shared" ref="E269:F269" si="350">SUM(E270,E281)</f>
        <v>0</v>
      </c>
      <c r="F269" s="456">
        <f t="shared" si="350"/>
        <v>0</v>
      </c>
      <c r="G269" s="232">
        <f>SUM(G270,G281)</f>
        <v>0</v>
      </c>
      <c r="H269" s="263">
        <f t="shared" ref="H269:I269" si="351">SUM(H270,H281)</f>
        <v>0</v>
      </c>
      <c r="I269" s="290">
        <f t="shared" si="351"/>
        <v>0</v>
      </c>
      <c r="J269" s="263">
        <f>SUM(J270,J281)</f>
        <v>0</v>
      </c>
      <c r="K269" s="150">
        <f t="shared" ref="K269:L269" si="352">SUM(K270,K281)</f>
        <v>0</v>
      </c>
      <c r="L269" s="290">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441">
        <f t="shared" ref="E270:F270" si="354">SUM(E271,E272,E275,E276,E280)</f>
        <v>0</v>
      </c>
      <c r="F270" s="408">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17">
        <f t="shared" si="356"/>
        <v>0</v>
      </c>
      <c r="M270" s="129">
        <f>SUM(M271,M272,M275,M276,M280)</f>
        <v>0</v>
      </c>
      <c r="N270" s="130">
        <f t="shared" ref="N270:O270" si="357">SUM(N271,N272,N275,N276,N280)</f>
        <v>0</v>
      </c>
      <c r="O270" s="289">
        <f t="shared" si="357"/>
        <v>0</v>
      </c>
      <c r="P270" s="344"/>
    </row>
    <row r="271" spans="1:16" ht="24" hidden="1" x14ac:dyDescent="0.25">
      <c r="A271" s="380">
        <v>7210</v>
      </c>
      <c r="B271" s="52" t="s">
        <v>248</v>
      </c>
      <c r="C271" s="53">
        <f t="shared" si="283"/>
        <v>0</v>
      </c>
      <c r="D271" s="224">
        <v>0</v>
      </c>
      <c r="E271" s="444"/>
      <c r="F271" s="445">
        <f>D271+E271</f>
        <v>0</v>
      </c>
      <c r="G271" s="224"/>
      <c r="H271" s="256"/>
      <c r="I271" s="119">
        <f>G271+H271</f>
        <v>0</v>
      </c>
      <c r="J271" s="256">
        <v>0</v>
      </c>
      <c r="K271" s="55"/>
      <c r="L271" s="11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447">
        <f t="shared" ref="E272:F272" si="358">SUM(E273:E274)</f>
        <v>0</v>
      </c>
      <c r="F272" s="404">
        <f t="shared" si="358"/>
        <v>0</v>
      </c>
      <c r="G272" s="226">
        <f>SUM(G273:G274)</f>
        <v>0</v>
      </c>
      <c r="H272" s="120">
        <f t="shared" ref="H272:I272" si="359">SUM(H273:H274)</f>
        <v>0</v>
      </c>
      <c r="I272" s="114">
        <f t="shared" si="359"/>
        <v>0</v>
      </c>
      <c r="J272" s="120">
        <f>SUM(J273:J274)</f>
        <v>0</v>
      </c>
      <c r="K272" s="113">
        <f t="shared" ref="K272:L272" si="360">SUM(K273:K274)</f>
        <v>0</v>
      </c>
      <c r="L272" s="114">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v>0</v>
      </c>
      <c r="E273" s="446"/>
      <c r="F273" s="404">
        <f t="shared" ref="F273:F275" si="362">D273+E273</f>
        <v>0</v>
      </c>
      <c r="G273" s="225"/>
      <c r="H273" s="257"/>
      <c r="I273" s="114">
        <f t="shared" ref="I273:I275" si="363">G273+H273</f>
        <v>0</v>
      </c>
      <c r="J273" s="257">
        <v>0</v>
      </c>
      <c r="K273" s="60"/>
      <c r="L273" s="114">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v>0</v>
      </c>
      <c r="E274" s="446"/>
      <c r="F274" s="404">
        <f t="shared" si="362"/>
        <v>0</v>
      </c>
      <c r="G274" s="225"/>
      <c r="H274" s="257"/>
      <c r="I274" s="114">
        <f t="shared" si="363"/>
        <v>0</v>
      </c>
      <c r="J274" s="257">
        <v>0</v>
      </c>
      <c r="K274" s="60"/>
      <c r="L274" s="114">
        <f t="shared" si="364"/>
        <v>0</v>
      </c>
      <c r="M274" s="320"/>
      <c r="N274" s="60"/>
      <c r="O274" s="114">
        <f t="shared" si="365"/>
        <v>0</v>
      </c>
      <c r="P274" s="111"/>
    </row>
    <row r="275" spans="1:16" ht="24" hidden="1" x14ac:dyDescent="0.25">
      <c r="A275" s="112">
        <v>7230</v>
      </c>
      <c r="B275" s="57" t="s">
        <v>292</v>
      </c>
      <c r="C275" s="58">
        <f t="shared" si="283"/>
        <v>0</v>
      </c>
      <c r="D275" s="225">
        <v>0</v>
      </c>
      <c r="E275" s="446"/>
      <c r="F275" s="404">
        <f t="shared" si="362"/>
        <v>0</v>
      </c>
      <c r="G275" s="225"/>
      <c r="H275" s="257"/>
      <c r="I275" s="114">
        <f t="shared" si="363"/>
        <v>0</v>
      </c>
      <c r="J275" s="257">
        <v>0</v>
      </c>
      <c r="K275" s="60"/>
      <c r="L275" s="114">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447">
        <f t="shared" si="366"/>
        <v>0</v>
      </c>
      <c r="F276" s="404">
        <f t="shared" si="366"/>
        <v>0</v>
      </c>
      <c r="G276" s="226">
        <f t="shared" si="366"/>
        <v>0</v>
      </c>
      <c r="H276" s="120">
        <f t="shared" si="366"/>
        <v>0</v>
      </c>
      <c r="I276" s="114">
        <f t="shared" si="366"/>
        <v>0</v>
      </c>
      <c r="J276" s="120">
        <f>SUM(J277:J279)</f>
        <v>0</v>
      </c>
      <c r="K276" s="113">
        <f t="shared" ref="K276:L276" si="367">SUM(K277:K279)</f>
        <v>0</v>
      </c>
      <c r="L276" s="114">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v>0</v>
      </c>
      <c r="E277" s="446"/>
      <c r="F277" s="404">
        <f t="shared" ref="F277:F280" si="369">D277+E277</f>
        <v>0</v>
      </c>
      <c r="G277" s="225"/>
      <c r="H277" s="257"/>
      <c r="I277" s="114">
        <f t="shared" ref="I277:I280" si="370">G277+H277</f>
        <v>0</v>
      </c>
      <c r="J277" s="257">
        <v>0</v>
      </c>
      <c r="K277" s="60"/>
      <c r="L277" s="114">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v>0</v>
      </c>
      <c r="E278" s="446"/>
      <c r="F278" s="404">
        <f t="shared" si="369"/>
        <v>0</v>
      </c>
      <c r="G278" s="225"/>
      <c r="H278" s="257"/>
      <c r="I278" s="114">
        <f t="shared" si="370"/>
        <v>0</v>
      </c>
      <c r="J278" s="257">
        <v>0</v>
      </c>
      <c r="K278" s="60"/>
      <c r="L278" s="114">
        <f t="shared" si="371"/>
        <v>0</v>
      </c>
      <c r="M278" s="320"/>
      <c r="N278" s="60"/>
      <c r="O278" s="114">
        <f t="shared" si="372"/>
        <v>0</v>
      </c>
      <c r="P278" s="111"/>
    </row>
    <row r="279" spans="1:16" ht="36" hidden="1" x14ac:dyDescent="0.25">
      <c r="A279" s="38">
        <v>7247</v>
      </c>
      <c r="B279" s="57" t="s">
        <v>309</v>
      </c>
      <c r="C279" s="58">
        <f t="shared" si="368"/>
        <v>0</v>
      </c>
      <c r="D279" s="225">
        <v>0</v>
      </c>
      <c r="E279" s="446"/>
      <c r="F279" s="404">
        <f t="shared" si="369"/>
        <v>0</v>
      </c>
      <c r="G279" s="225"/>
      <c r="H279" s="257"/>
      <c r="I279" s="114">
        <f t="shared" si="370"/>
        <v>0</v>
      </c>
      <c r="J279" s="257">
        <v>0</v>
      </c>
      <c r="K279" s="60"/>
      <c r="L279" s="114">
        <f t="shared" si="371"/>
        <v>0</v>
      </c>
      <c r="M279" s="320"/>
      <c r="N279" s="60"/>
      <c r="O279" s="114">
        <f t="shared" si="372"/>
        <v>0</v>
      </c>
      <c r="P279" s="111"/>
    </row>
    <row r="280" spans="1:16" ht="24" hidden="1" x14ac:dyDescent="0.25">
      <c r="A280" s="380">
        <v>7260</v>
      </c>
      <c r="B280" s="52" t="s">
        <v>255</v>
      </c>
      <c r="C280" s="53">
        <f t="shared" si="368"/>
        <v>0</v>
      </c>
      <c r="D280" s="224">
        <v>0</v>
      </c>
      <c r="E280" s="444"/>
      <c r="F280" s="445">
        <f t="shared" si="369"/>
        <v>0</v>
      </c>
      <c r="G280" s="224"/>
      <c r="H280" s="256"/>
      <c r="I280" s="119">
        <f t="shared" si="370"/>
        <v>0</v>
      </c>
      <c r="J280" s="256">
        <v>0</v>
      </c>
      <c r="K280" s="55"/>
      <c r="L280" s="11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457">
        <f t="shared" si="373"/>
        <v>0</v>
      </c>
      <c r="F281" s="423">
        <f t="shared" si="373"/>
        <v>0</v>
      </c>
      <c r="G281" s="233">
        <f t="shared" si="373"/>
        <v>0</v>
      </c>
      <c r="H281" s="264">
        <f t="shared" si="373"/>
        <v>0</v>
      </c>
      <c r="I281" s="165">
        <f t="shared" si="373"/>
        <v>0</v>
      </c>
      <c r="J281" s="264">
        <f t="shared" si="373"/>
        <v>0</v>
      </c>
      <c r="K281" s="164">
        <f t="shared" si="373"/>
        <v>0</v>
      </c>
      <c r="L281" s="165">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v>0</v>
      </c>
      <c r="E282" s="458"/>
      <c r="F282" s="427">
        <f>D282+E282</f>
        <v>0</v>
      </c>
      <c r="G282" s="234"/>
      <c r="H282" s="265"/>
      <c r="I282" s="304">
        <f>G282+H282</f>
        <v>0</v>
      </c>
      <c r="J282" s="265">
        <v>0</v>
      </c>
      <c r="K282" s="66"/>
      <c r="L282" s="304">
        <f>J282+K282</f>
        <v>0</v>
      </c>
      <c r="M282" s="326"/>
      <c r="N282" s="66"/>
      <c r="O282" s="304">
        <f>M282+N282</f>
        <v>0</v>
      </c>
      <c r="P282" s="384"/>
    </row>
    <row r="283" spans="1:16" hidden="1" x14ac:dyDescent="0.25">
      <c r="A283" s="145"/>
      <c r="B283" s="57" t="s">
        <v>256</v>
      </c>
      <c r="C283" s="58">
        <f t="shared" si="368"/>
        <v>0</v>
      </c>
      <c r="D283" s="226">
        <f>SUM(D284:D285)</f>
        <v>0</v>
      </c>
      <c r="E283" s="447">
        <f t="shared" ref="E283:F283" si="374">SUM(E284:E285)</f>
        <v>0</v>
      </c>
      <c r="F283" s="404">
        <f t="shared" si="374"/>
        <v>0</v>
      </c>
      <c r="G283" s="226">
        <f>SUM(G284:G285)</f>
        <v>0</v>
      </c>
      <c r="H283" s="120">
        <f t="shared" ref="H283:I283" si="375">SUM(H284:H285)</f>
        <v>0</v>
      </c>
      <c r="I283" s="114">
        <f t="shared" si="375"/>
        <v>0</v>
      </c>
      <c r="J283" s="120">
        <f>SUM(J284:J285)</f>
        <v>0</v>
      </c>
      <c r="K283" s="113">
        <f t="shared" ref="K283:L283" si="376">SUM(K284:K285)</f>
        <v>0</v>
      </c>
      <c r="L283" s="11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v>0</v>
      </c>
      <c r="E284" s="446"/>
      <c r="F284" s="404">
        <f t="shared" ref="F284:F285" si="378">D284+E284</f>
        <v>0</v>
      </c>
      <c r="G284" s="225"/>
      <c r="H284" s="257"/>
      <c r="I284" s="114">
        <f t="shared" ref="I284:I285" si="379">G284+H284</f>
        <v>0</v>
      </c>
      <c r="J284" s="257">
        <v>0</v>
      </c>
      <c r="K284" s="60"/>
      <c r="L284" s="114">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v>0</v>
      </c>
      <c r="E285" s="444"/>
      <c r="F285" s="445">
        <f t="shared" si="378"/>
        <v>0</v>
      </c>
      <c r="G285" s="224"/>
      <c r="H285" s="256"/>
      <c r="I285" s="119">
        <f t="shared" si="379"/>
        <v>0</v>
      </c>
      <c r="J285" s="256">
        <v>0</v>
      </c>
      <c r="K285" s="55"/>
      <c r="L285" s="119">
        <f t="shared" si="380"/>
        <v>0</v>
      </c>
      <c r="M285" s="319"/>
      <c r="N285" s="55"/>
      <c r="O285" s="119">
        <f t="shared" si="381"/>
        <v>0</v>
      </c>
      <c r="P285" s="110"/>
    </row>
    <row r="286" spans="1:16" ht="12.75" thickBot="1" x14ac:dyDescent="0.3">
      <c r="A286" s="170"/>
      <c r="B286" s="170" t="s">
        <v>261</v>
      </c>
      <c r="C286" s="308">
        <f t="shared" si="368"/>
        <v>1013826</v>
      </c>
      <c r="D286" s="235">
        <f t="shared" ref="D286:O286" si="382">SUM(D283,D269,D230,D195,D187,D173,D75,D53)</f>
        <v>945956</v>
      </c>
      <c r="E286" s="459">
        <f t="shared" si="382"/>
        <v>30800</v>
      </c>
      <c r="F286" s="460">
        <f t="shared" si="382"/>
        <v>976756</v>
      </c>
      <c r="G286" s="235">
        <f t="shared" si="382"/>
        <v>0</v>
      </c>
      <c r="H286" s="172">
        <f t="shared" si="382"/>
        <v>0</v>
      </c>
      <c r="I286" s="291">
        <f t="shared" si="382"/>
        <v>0</v>
      </c>
      <c r="J286" s="172">
        <f t="shared" si="382"/>
        <v>37070</v>
      </c>
      <c r="K286" s="171">
        <f t="shared" si="382"/>
        <v>0</v>
      </c>
      <c r="L286" s="291">
        <f t="shared" si="382"/>
        <v>37070</v>
      </c>
      <c r="M286" s="308">
        <f t="shared" si="382"/>
        <v>0</v>
      </c>
      <c r="N286" s="171">
        <f t="shared" si="382"/>
        <v>0</v>
      </c>
      <c r="O286" s="291">
        <f t="shared" si="382"/>
        <v>0</v>
      </c>
      <c r="P286" s="388"/>
    </row>
    <row r="287" spans="1:16" s="21" customFormat="1" ht="13.5" hidden="1" thickTop="1" thickBot="1" x14ac:dyDescent="0.3">
      <c r="A287" s="951" t="s">
        <v>262</v>
      </c>
      <c r="B287" s="952"/>
      <c r="C287" s="179">
        <f t="shared" si="368"/>
        <v>0</v>
      </c>
      <c r="D287" s="236">
        <f>SUM(D24,D25,D41)-D51</f>
        <v>0</v>
      </c>
      <c r="E287" s="461">
        <f t="shared" ref="E287:F287" si="383">SUM(E24,E25,E41)-E51</f>
        <v>0</v>
      </c>
      <c r="F287" s="462">
        <f t="shared" si="383"/>
        <v>0</v>
      </c>
      <c r="G287" s="236">
        <f>SUM(G24,G25,G41)-G51</f>
        <v>0</v>
      </c>
      <c r="H287" s="266">
        <f t="shared" ref="H287:I287" si="384">SUM(H24,H25,H41)-H51</f>
        <v>0</v>
      </c>
      <c r="I287" s="292">
        <f t="shared" si="384"/>
        <v>0</v>
      </c>
      <c r="J287" s="266">
        <f>(J26+J43)-J51</f>
        <v>0</v>
      </c>
      <c r="K287" s="174">
        <f t="shared" ref="K287:L287" si="385">(K26+K43)-K51</f>
        <v>0</v>
      </c>
      <c r="L287" s="292">
        <f t="shared" si="385"/>
        <v>0</v>
      </c>
      <c r="M287" s="179">
        <f>M45-M51</f>
        <v>0</v>
      </c>
      <c r="N287" s="174">
        <f t="shared" ref="N287:O287" si="386">N45-N51</f>
        <v>0</v>
      </c>
      <c r="O287" s="292">
        <f t="shared" si="386"/>
        <v>0</v>
      </c>
      <c r="P287" s="389"/>
    </row>
    <row r="288" spans="1:16" s="21" customFormat="1" ht="12.75" hidden="1" thickTop="1" x14ac:dyDescent="0.25">
      <c r="A288" s="953" t="s">
        <v>263</v>
      </c>
      <c r="B288" s="954"/>
      <c r="C288" s="160">
        <f t="shared" si="368"/>
        <v>0</v>
      </c>
      <c r="D288" s="237">
        <f t="shared" ref="D288:O288" si="387">SUM(D289,D290)-D297+D298</f>
        <v>0</v>
      </c>
      <c r="E288" s="463">
        <f t="shared" si="387"/>
        <v>0</v>
      </c>
      <c r="F288" s="464">
        <f t="shared" si="387"/>
        <v>0</v>
      </c>
      <c r="G288" s="237">
        <f t="shared" si="387"/>
        <v>0</v>
      </c>
      <c r="H288" s="267">
        <f t="shared" si="387"/>
        <v>0</v>
      </c>
      <c r="I288" s="158">
        <f t="shared" si="387"/>
        <v>0</v>
      </c>
      <c r="J288" s="267">
        <f t="shared" si="387"/>
        <v>0</v>
      </c>
      <c r="K288" s="157">
        <f t="shared" si="387"/>
        <v>0</v>
      </c>
      <c r="L288" s="158">
        <f t="shared" si="387"/>
        <v>0</v>
      </c>
      <c r="M288" s="160">
        <f t="shared" si="387"/>
        <v>0</v>
      </c>
      <c r="N288" s="157">
        <f t="shared" si="387"/>
        <v>0</v>
      </c>
      <c r="O288" s="158">
        <f t="shared" si="387"/>
        <v>0</v>
      </c>
      <c r="P288" s="390"/>
    </row>
    <row r="289" spans="1:16" s="21" customFormat="1" ht="13.5" hidden="1" thickTop="1" thickBot="1" x14ac:dyDescent="0.3">
      <c r="A289" s="88" t="s">
        <v>264</v>
      </c>
      <c r="B289" s="88" t="s">
        <v>265</v>
      </c>
      <c r="C289" s="89">
        <f t="shared" si="368"/>
        <v>0</v>
      </c>
      <c r="D289" s="219">
        <f t="shared" ref="D289:O289" si="388">D21-D283</f>
        <v>0</v>
      </c>
      <c r="E289" s="433">
        <f t="shared" si="388"/>
        <v>0</v>
      </c>
      <c r="F289" s="434">
        <f t="shared" si="388"/>
        <v>0</v>
      </c>
      <c r="G289" s="219">
        <f t="shared" si="388"/>
        <v>0</v>
      </c>
      <c r="H289" s="252">
        <f t="shared" si="388"/>
        <v>0</v>
      </c>
      <c r="I289" s="91">
        <f t="shared" si="388"/>
        <v>0</v>
      </c>
      <c r="J289" s="252">
        <f t="shared" si="388"/>
        <v>0</v>
      </c>
      <c r="K289" s="90">
        <f t="shared" si="388"/>
        <v>0</v>
      </c>
      <c r="L289" s="91">
        <f t="shared" si="388"/>
        <v>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463">
        <f t="shared" si="389"/>
        <v>0</v>
      </c>
      <c r="F290" s="464">
        <f t="shared" si="389"/>
        <v>0</v>
      </c>
      <c r="G290" s="237">
        <f t="shared" si="389"/>
        <v>0</v>
      </c>
      <c r="H290" s="267">
        <f t="shared" si="389"/>
        <v>0</v>
      </c>
      <c r="I290" s="158">
        <f t="shared" si="389"/>
        <v>0</v>
      </c>
      <c r="J290" s="267">
        <f t="shared" si="389"/>
        <v>0</v>
      </c>
      <c r="K290" s="157">
        <f t="shared" si="389"/>
        <v>0</v>
      </c>
      <c r="L290" s="158">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458"/>
      <c r="F291" s="427">
        <f t="shared" ref="F291:F298" si="390">D291+E291</f>
        <v>0</v>
      </c>
      <c r="G291" s="234"/>
      <c r="H291" s="265"/>
      <c r="I291" s="304">
        <f t="shared" ref="I291:I298" si="391">G291+H291</f>
        <v>0</v>
      </c>
      <c r="J291" s="265"/>
      <c r="K291" s="66"/>
      <c r="L291" s="304">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446"/>
      <c r="F292" s="404">
        <f t="shared" si="390"/>
        <v>0</v>
      </c>
      <c r="G292" s="225"/>
      <c r="H292" s="257"/>
      <c r="I292" s="114">
        <f t="shared" si="391"/>
        <v>0</v>
      </c>
      <c r="J292" s="257"/>
      <c r="K292" s="60"/>
      <c r="L292" s="114">
        <f t="shared" si="392"/>
        <v>0</v>
      </c>
      <c r="M292" s="320"/>
      <c r="N292" s="60"/>
      <c r="O292" s="114">
        <f t="shared" si="393"/>
        <v>0</v>
      </c>
      <c r="P292" s="111"/>
    </row>
    <row r="293" spans="1:16" ht="12.75" hidden="1" thickTop="1" x14ac:dyDescent="0.25">
      <c r="A293" s="145" t="s">
        <v>272</v>
      </c>
      <c r="B293" s="37" t="s">
        <v>273</v>
      </c>
      <c r="C293" s="58">
        <f t="shared" si="368"/>
        <v>0</v>
      </c>
      <c r="D293" s="225"/>
      <c r="E293" s="446"/>
      <c r="F293" s="404">
        <f t="shared" si="390"/>
        <v>0</v>
      </c>
      <c r="G293" s="225"/>
      <c r="H293" s="257"/>
      <c r="I293" s="114">
        <f t="shared" si="391"/>
        <v>0</v>
      </c>
      <c r="J293" s="257"/>
      <c r="K293" s="60"/>
      <c r="L293" s="114">
        <f t="shared" si="392"/>
        <v>0</v>
      </c>
      <c r="M293" s="320"/>
      <c r="N293" s="60"/>
      <c r="O293" s="114">
        <f t="shared" si="393"/>
        <v>0</v>
      </c>
      <c r="P293" s="111"/>
    </row>
    <row r="294" spans="1:16" ht="24.75" hidden="1" thickTop="1" x14ac:dyDescent="0.25">
      <c r="A294" s="145" t="s">
        <v>274</v>
      </c>
      <c r="B294" s="37" t="s">
        <v>275</v>
      </c>
      <c r="C294" s="58">
        <f>F294+I294+L294+O294</f>
        <v>0</v>
      </c>
      <c r="D294" s="225"/>
      <c r="E294" s="446"/>
      <c r="F294" s="404">
        <f t="shared" si="390"/>
        <v>0</v>
      </c>
      <c r="G294" s="225"/>
      <c r="H294" s="257"/>
      <c r="I294" s="114">
        <f t="shared" si="391"/>
        <v>0</v>
      </c>
      <c r="J294" s="257"/>
      <c r="K294" s="60"/>
      <c r="L294" s="114">
        <f t="shared" si="392"/>
        <v>0</v>
      </c>
      <c r="M294" s="320"/>
      <c r="N294" s="60"/>
      <c r="O294" s="114">
        <f t="shared" si="393"/>
        <v>0</v>
      </c>
      <c r="P294" s="111"/>
    </row>
    <row r="295" spans="1:16" ht="12.75" hidden="1" thickTop="1" x14ac:dyDescent="0.25">
      <c r="A295" s="145" t="s">
        <v>276</v>
      </c>
      <c r="B295" s="37" t="s">
        <v>277</v>
      </c>
      <c r="C295" s="58">
        <f t="shared" si="368"/>
        <v>0</v>
      </c>
      <c r="D295" s="225"/>
      <c r="E295" s="446"/>
      <c r="F295" s="404">
        <f t="shared" si="390"/>
        <v>0</v>
      </c>
      <c r="G295" s="225"/>
      <c r="H295" s="257"/>
      <c r="I295" s="114">
        <f t="shared" si="391"/>
        <v>0</v>
      </c>
      <c r="J295" s="257"/>
      <c r="K295" s="60"/>
      <c r="L295" s="114">
        <f t="shared" si="392"/>
        <v>0</v>
      </c>
      <c r="M295" s="320"/>
      <c r="N295" s="60"/>
      <c r="O295" s="114">
        <f t="shared" si="393"/>
        <v>0</v>
      </c>
      <c r="P295" s="111"/>
    </row>
    <row r="296" spans="1:16" ht="24.75" hidden="1" thickTop="1" x14ac:dyDescent="0.25">
      <c r="A296" s="154" t="s">
        <v>278</v>
      </c>
      <c r="B296" s="155" t="s">
        <v>279</v>
      </c>
      <c r="C296" s="126">
        <f t="shared" si="368"/>
        <v>0</v>
      </c>
      <c r="D296" s="230"/>
      <c r="E296" s="451"/>
      <c r="F296" s="452">
        <f t="shared" si="390"/>
        <v>0</v>
      </c>
      <c r="G296" s="230"/>
      <c r="H296" s="261"/>
      <c r="I296" s="305">
        <f t="shared" si="391"/>
        <v>0</v>
      </c>
      <c r="J296" s="261"/>
      <c r="K296" s="128"/>
      <c r="L296" s="305">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465"/>
      <c r="F297" s="462">
        <f t="shared" si="390"/>
        <v>0</v>
      </c>
      <c r="G297" s="238"/>
      <c r="H297" s="268"/>
      <c r="I297" s="292">
        <f t="shared" si="391"/>
        <v>0</v>
      </c>
      <c r="J297" s="268"/>
      <c r="K297" s="180"/>
      <c r="L297" s="292">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450"/>
      <c r="F298" s="408">
        <f t="shared" si="390"/>
        <v>0</v>
      </c>
      <c r="G298" s="229"/>
      <c r="H298" s="260"/>
      <c r="I298" s="117">
        <f t="shared" si="391"/>
        <v>0</v>
      </c>
      <c r="J298" s="260"/>
      <c r="K298" s="121"/>
      <c r="L298" s="117">
        <f t="shared" si="392"/>
        <v>0</v>
      </c>
      <c r="M298" s="322"/>
      <c r="N298" s="121"/>
      <c r="O298" s="117">
        <f t="shared" si="393"/>
        <v>0</v>
      </c>
      <c r="P298" s="122"/>
    </row>
    <row r="299" spans="1:16" ht="12.75" thickTop="1" x14ac:dyDescent="0.25">
      <c r="A299" s="474"/>
      <c r="B299" s="474"/>
      <c r="C299" s="474"/>
      <c r="D299" s="474"/>
      <c r="E299" s="474"/>
      <c r="F299" s="474"/>
      <c r="G299" s="474"/>
      <c r="H299" s="474"/>
      <c r="I299" s="474"/>
      <c r="J299" s="474"/>
      <c r="K299" s="474"/>
      <c r="L299" s="474"/>
      <c r="M299" s="474"/>
      <c r="N299" s="474"/>
      <c r="O299" s="474"/>
      <c r="P299" s="474"/>
    </row>
    <row r="300" spans="1:16" x14ac:dyDescent="0.25">
      <c r="A300" s="474"/>
      <c r="B300" s="474"/>
      <c r="C300" s="474"/>
      <c r="D300" s="474"/>
      <c r="E300" s="474"/>
      <c r="F300" s="474"/>
      <c r="G300" s="474"/>
      <c r="H300" s="474"/>
      <c r="I300" s="474"/>
      <c r="J300" s="474"/>
      <c r="K300" s="474"/>
      <c r="L300" s="474"/>
      <c r="M300" s="474"/>
      <c r="N300" s="474"/>
      <c r="O300" s="474"/>
      <c r="P300" s="474"/>
    </row>
    <row r="301" spans="1:16" x14ac:dyDescent="0.25">
      <c r="A301" s="474"/>
      <c r="B301" s="474"/>
      <c r="C301" s="474"/>
      <c r="D301" s="474"/>
      <c r="E301" s="474"/>
      <c r="F301" s="474"/>
      <c r="G301" s="474"/>
      <c r="H301" s="474"/>
      <c r="I301" s="474"/>
      <c r="J301" s="474"/>
      <c r="K301" s="474"/>
      <c r="L301" s="474"/>
      <c r="M301" s="474"/>
      <c r="N301" s="474"/>
      <c r="O301" s="474"/>
      <c r="P301" s="474"/>
    </row>
    <row r="302" spans="1:16" x14ac:dyDescent="0.25">
      <c r="A302" s="474"/>
      <c r="B302" s="474"/>
      <c r="C302" s="474"/>
      <c r="D302" s="474"/>
      <c r="E302" s="474"/>
      <c r="F302" s="474"/>
      <c r="G302" s="474"/>
      <c r="H302" s="474"/>
      <c r="I302" s="474"/>
      <c r="J302" s="474"/>
      <c r="K302" s="474"/>
      <c r="L302" s="474"/>
      <c r="M302" s="474"/>
      <c r="N302" s="474"/>
      <c r="O302" s="474"/>
      <c r="P302" s="474"/>
    </row>
    <row r="303" spans="1:16" x14ac:dyDescent="0.25">
      <c r="A303" s="474"/>
      <c r="B303" s="474"/>
      <c r="C303" s="474"/>
      <c r="D303" s="474"/>
      <c r="E303" s="474"/>
      <c r="F303" s="474"/>
      <c r="G303" s="474"/>
      <c r="H303" s="474"/>
      <c r="I303" s="474"/>
      <c r="J303" s="474"/>
      <c r="K303" s="474"/>
      <c r="L303" s="474"/>
      <c r="M303" s="474"/>
      <c r="N303" s="474"/>
      <c r="O303" s="474"/>
      <c r="P303" s="474"/>
    </row>
    <row r="304" spans="1:16" x14ac:dyDescent="0.25">
      <c r="A304" s="474"/>
      <c r="B304" s="474"/>
      <c r="C304" s="474"/>
      <c r="D304" s="474"/>
      <c r="E304" s="474"/>
      <c r="F304" s="474"/>
      <c r="G304" s="474"/>
      <c r="H304" s="474"/>
      <c r="I304" s="474"/>
      <c r="J304" s="474"/>
      <c r="K304" s="474"/>
      <c r="L304" s="474"/>
      <c r="M304" s="474"/>
      <c r="N304" s="474"/>
      <c r="O304" s="474"/>
      <c r="P304" s="474"/>
    </row>
    <row r="305" spans="1:16" x14ac:dyDescent="0.25">
      <c r="A305" s="474"/>
      <c r="B305" s="474"/>
      <c r="C305" s="474"/>
      <c r="D305" s="474"/>
      <c r="E305" s="474"/>
      <c r="F305" s="474"/>
      <c r="G305" s="474"/>
      <c r="H305" s="474"/>
      <c r="I305" s="474"/>
      <c r="J305" s="474"/>
      <c r="K305" s="474"/>
      <c r="L305" s="474"/>
      <c r="M305" s="474"/>
      <c r="N305" s="474"/>
      <c r="O305" s="474"/>
      <c r="P305" s="474"/>
    </row>
    <row r="306" spans="1:16" x14ac:dyDescent="0.25">
      <c r="A306" s="1"/>
      <c r="B306" s="1"/>
      <c r="C306" s="1"/>
      <c r="D306" s="1"/>
      <c r="E306" s="1"/>
      <c r="F306" s="1"/>
      <c r="G306" s="1"/>
      <c r="H306" s="1"/>
      <c r="I306" s="1"/>
      <c r="J306" s="1"/>
      <c r="K306" s="1"/>
      <c r="L306" s="1"/>
      <c r="M306" s="1"/>
    </row>
    <row r="307" spans="1:16" x14ac:dyDescent="0.25">
      <c r="A307" s="1"/>
      <c r="B307" s="1"/>
      <c r="C307" s="1"/>
      <c r="D307" s="1"/>
      <c r="E307" s="1"/>
      <c r="F307" s="1"/>
      <c r="G307" s="1"/>
      <c r="H307" s="1"/>
      <c r="I307" s="1"/>
      <c r="J307" s="1"/>
      <c r="K307" s="1"/>
      <c r="L307" s="1"/>
      <c r="M307" s="1"/>
    </row>
    <row r="308" spans="1:16" x14ac:dyDescent="0.25">
      <c r="A308" s="1"/>
      <c r="B308" s="1"/>
      <c r="C308" s="1"/>
      <c r="D308" s="1"/>
      <c r="E308" s="1"/>
      <c r="F308" s="1"/>
      <c r="G308" s="1"/>
      <c r="H308" s="1"/>
      <c r="I308" s="1"/>
      <c r="J308" s="1"/>
      <c r="K308" s="1"/>
      <c r="L308" s="1"/>
      <c r="M308" s="1"/>
    </row>
    <row r="309" spans="1:16" x14ac:dyDescent="0.25">
      <c r="A309" s="1"/>
      <c r="B309" s="1"/>
      <c r="C309" s="1"/>
      <c r="D309" s="1"/>
      <c r="E309" s="1"/>
      <c r="F309" s="1"/>
      <c r="G309" s="1"/>
      <c r="H309" s="1"/>
      <c r="I309" s="1"/>
      <c r="J309" s="1"/>
      <c r="K309" s="1"/>
      <c r="L309" s="1"/>
      <c r="M309" s="1"/>
    </row>
    <row r="310" spans="1:16" x14ac:dyDescent="0.25">
      <c r="A310" s="1"/>
      <c r="B310" s="1"/>
      <c r="C310" s="1"/>
      <c r="D310" s="1"/>
      <c r="E310" s="1"/>
      <c r="F310" s="1"/>
      <c r="G310" s="1"/>
      <c r="H310" s="1"/>
      <c r="I310" s="1"/>
      <c r="J310" s="1"/>
      <c r="K310" s="1"/>
      <c r="L310" s="1"/>
      <c r="M310" s="1"/>
    </row>
    <row r="311" spans="1:16" x14ac:dyDescent="0.25">
      <c r="A311" s="1"/>
      <c r="B311" s="1"/>
      <c r="C311" s="1"/>
      <c r="D311" s="1"/>
      <c r="E311" s="1"/>
      <c r="F311" s="1"/>
      <c r="G311" s="1"/>
      <c r="H311" s="1"/>
      <c r="I311" s="1"/>
      <c r="J311" s="1"/>
      <c r="K311" s="1"/>
      <c r="L311" s="1"/>
      <c r="M311" s="1"/>
    </row>
    <row r="312" spans="1:16" x14ac:dyDescent="0.25">
      <c r="A312" s="1"/>
      <c r="B312" s="1"/>
      <c r="C312" s="1"/>
      <c r="D312" s="1"/>
      <c r="E312" s="1"/>
      <c r="F312" s="1"/>
      <c r="G312" s="1"/>
      <c r="H312" s="1"/>
      <c r="I312" s="1"/>
      <c r="J312" s="1"/>
      <c r="K312" s="1"/>
      <c r="L312" s="1"/>
      <c r="M312" s="1"/>
    </row>
    <row r="313" spans="1:16" x14ac:dyDescent="0.25">
      <c r="A313" s="1"/>
      <c r="B313" s="1"/>
      <c r="C313" s="1"/>
      <c r="D313" s="1"/>
      <c r="E313" s="1"/>
      <c r="F313" s="1"/>
      <c r="G313" s="1"/>
      <c r="H313" s="1"/>
      <c r="I313" s="1"/>
      <c r="J313" s="1"/>
      <c r="K313" s="1"/>
      <c r="L313" s="1"/>
      <c r="M313" s="1"/>
    </row>
    <row r="314" spans="1:16" x14ac:dyDescent="0.25">
      <c r="A314" s="1"/>
      <c r="B314" s="1"/>
      <c r="C314" s="1"/>
      <c r="D314" s="1"/>
      <c r="E314" s="1"/>
      <c r="F314" s="1"/>
      <c r="G314" s="1"/>
      <c r="H314" s="1"/>
      <c r="I314" s="1"/>
      <c r="J314" s="1"/>
      <c r="K314" s="1"/>
      <c r="L314" s="1"/>
      <c r="M314" s="1"/>
    </row>
    <row r="315" spans="1:16" x14ac:dyDescent="0.25">
      <c r="A315" s="1"/>
      <c r="B315" s="1"/>
      <c r="C315" s="1"/>
      <c r="D315" s="1"/>
      <c r="E315" s="1"/>
      <c r="F315" s="1"/>
      <c r="G315" s="1"/>
      <c r="H315" s="1"/>
      <c r="I315" s="1"/>
      <c r="J315" s="1"/>
      <c r="K315" s="1"/>
      <c r="L315" s="1"/>
      <c r="M315" s="1"/>
    </row>
  </sheetData>
  <sheetProtection algorithmName="SHA-512" hashValue="XWEriMc/pyd8Jl8vSBLAjsdMetxNh9DX40hD8LfvvdQBGv7KWQOGfIZ4lrovJ6sBwLroZUaxgCMrA/F577Dxkw==" saltValue="izvDoMxgIz4DEjGO7/eWNA==" spinCount="100000" sheet="1" objects="1" scenarios="1" formatCells="0" formatColumns="0" formatRows="0"/>
  <autoFilter ref="A18:P298">
    <filterColumn colId="2">
      <filters blank="1">
        <filter val="1 000"/>
        <filter val="1 007 226"/>
        <filter val="1 013 826"/>
        <filter val="10 275"/>
        <filter val="10 901"/>
        <filter val="12 650"/>
        <filter val="121 759"/>
        <filter val="2 006"/>
        <filter val="2 100"/>
        <filter val="23 182"/>
        <filter val="24 121"/>
        <filter val="3 400"/>
        <filter val="3 722"/>
        <filter val="350"/>
        <filter val="37 070"/>
        <filter val="4 500"/>
        <filter val="52 797"/>
        <filter val="53 797"/>
        <filter val="792 088"/>
        <filter val="805 088"/>
        <filter val="93 916"/>
        <filter val="976 75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7.pielikums Jūrmalas pilsētas domes
2018.gada 15.marta saistošajiem noteikumiem Nr.11
(protokols Nr.4, 28.punkts)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4" sqref="T4:T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328</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320</v>
      </c>
      <c r="D3" s="994"/>
      <c r="E3" s="994"/>
      <c r="F3" s="994"/>
      <c r="G3" s="994"/>
      <c r="H3" s="994"/>
      <c r="I3" s="994"/>
      <c r="J3" s="994"/>
      <c r="K3" s="994"/>
      <c r="L3" s="994"/>
      <c r="M3" s="994"/>
      <c r="N3" s="994"/>
      <c r="O3" s="994"/>
      <c r="P3" s="995"/>
      <c r="Q3" s="393"/>
    </row>
    <row r="4" spans="1:17" ht="12.75" customHeight="1" x14ac:dyDescent="0.25">
      <c r="A4" s="4" t="s">
        <v>1</v>
      </c>
      <c r="B4" s="5"/>
      <c r="C4" s="994" t="s">
        <v>321</v>
      </c>
      <c r="D4" s="994"/>
      <c r="E4" s="994"/>
      <c r="F4" s="994"/>
      <c r="G4" s="994"/>
      <c r="H4" s="994"/>
      <c r="I4" s="994"/>
      <c r="J4" s="994"/>
      <c r="K4" s="994"/>
      <c r="L4" s="994"/>
      <c r="M4" s="994"/>
      <c r="N4" s="994"/>
      <c r="O4" s="994"/>
      <c r="P4" s="995"/>
      <c r="Q4" s="393"/>
    </row>
    <row r="5" spans="1:17" ht="12.75" customHeight="1" x14ac:dyDescent="0.25">
      <c r="A5" s="2" t="s">
        <v>2</v>
      </c>
      <c r="B5" s="3"/>
      <c r="C5" s="989" t="s">
        <v>322</v>
      </c>
      <c r="D5" s="989"/>
      <c r="E5" s="989"/>
      <c r="F5" s="989"/>
      <c r="G5" s="989"/>
      <c r="H5" s="989"/>
      <c r="I5" s="989"/>
      <c r="J5" s="989"/>
      <c r="K5" s="989"/>
      <c r="L5" s="989"/>
      <c r="M5" s="989"/>
      <c r="N5" s="989"/>
      <c r="O5" s="989"/>
      <c r="P5" s="990"/>
      <c r="Q5" s="393"/>
    </row>
    <row r="6" spans="1:17" ht="12.75" customHeight="1" x14ac:dyDescent="0.25">
      <c r="A6" s="2" t="s">
        <v>3</v>
      </c>
      <c r="B6" s="3"/>
      <c r="C6" s="989" t="s">
        <v>323</v>
      </c>
      <c r="D6" s="989"/>
      <c r="E6" s="989"/>
      <c r="F6" s="989"/>
      <c r="G6" s="989"/>
      <c r="H6" s="989"/>
      <c r="I6" s="989"/>
      <c r="J6" s="989"/>
      <c r="K6" s="989"/>
      <c r="L6" s="989"/>
      <c r="M6" s="989"/>
      <c r="N6" s="989"/>
      <c r="O6" s="989"/>
      <c r="P6" s="990"/>
      <c r="Q6" s="393"/>
    </row>
    <row r="7" spans="1:17" ht="24.75" customHeight="1" x14ac:dyDescent="0.25">
      <c r="A7" s="2" t="s">
        <v>4</v>
      </c>
      <c r="B7" s="3"/>
      <c r="C7" s="994" t="s">
        <v>331</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324</v>
      </c>
      <c r="D9" s="989"/>
      <c r="E9" s="989"/>
      <c r="F9" s="989"/>
      <c r="G9" s="989"/>
      <c r="H9" s="989"/>
      <c r="I9" s="989"/>
      <c r="J9" s="989"/>
      <c r="K9" s="989"/>
      <c r="L9" s="989"/>
      <c r="M9" s="989"/>
      <c r="N9" s="989"/>
      <c r="O9" s="989"/>
      <c r="P9" s="990"/>
      <c r="Q9" s="393"/>
    </row>
    <row r="10" spans="1:17" ht="12.75" customHeight="1" x14ac:dyDescent="0.25">
      <c r="A10" s="2"/>
      <c r="B10" s="3" t="s">
        <v>7</v>
      </c>
      <c r="C10" s="989" t="s">
        <v>325</v>
      </c>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326</v>
      </c>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98" t="s">
        <v>14</v>
      </c>
      <c r="G16" s="978" t="s">
        <v>313</v>
      </c>
      <c r="H16" s="999" t="s">
        <v>319</v>
      </c>
      <c r="I16" s="1002" t="s">
        <v>308</v>
      </c>
      <c r="J16" s="1003" t="s">
        <v>314</v>
      </c>
      <c r="K16" s="1004" t="s">
        <v>317</v>
      </c>
      <c r="L16" s="1000"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99"/>
      <c r="I17" s="1002"/>
      <c r="J17" s="958"/>
      <c r="K17" s="1005"/>
      <c r="L17" s="1001"/>
      <c r="M17" s="986"/>
      <c r="N17" s="988"/>
      <c r="O17" s="982"/>
      <c r="P17" s="984"/>
    </row>
    <row r="18" spans="1:16" s="11" customFormat="1" ht="9.75" customHeight="1" thickTop="1" x14ac:dyDescent="0.25">
      <c r="A18" s="12" t="s">
        <v>17</v>
      </c>
      <c r="B18" s="12">
        <v>2</v>
      </c>
      <c r="C18" s="13">
        <v>3</v>
      </c>
      <c r="D18" s="204">
        <v>4</v>
      </c>
      <c r="E18" s="395">
        <v>5</v>
      </c>
      <c r="F18" s="12">
        <v>6</v>
      </c>
      <c r="G18" s="204">
        <v>7</v>
      </c>
      <c r="H18" s="190">
        <v>8</v>
      </c>
      <c r="I18" s="12">
        <v>9</v>
      </c>
      <c r="J18" s="239">
        <v>10</v>
      </c>
      <c r="K18" s="395">
        <v>11</v>
      </c>
      <c r="L18" s="12">
        <v>12</v>
      </c>
      <c r="M18" s="13">
        <v>13</v>
      </c>
      <c r="N18" s="14">
        <v>14</v>
      </c>
      <c r="O18" s="15">
        <v>15</v>
      </c>
      <c r="P18" s="15">
        <v>16</v>
      </c>
    </row>
    <row r="19" spans="1:16" s="21" customFormat="1" x14ac:dyDescent="0.25">
      <c r="A19" s="16"/>
      <c r="B19" s="17" t="s">
        <v>18</v>
      </c>
      <c r="C19" s="18"/>
      <c r="D19" s="205"/>
      <c r="E19" s="396"/>
      <c r="F19" s="97"/>
      <c r="G19" s="205"/>
      <c r="H19" s="503"/>
      <c r="I19" s="97"/>
      <c r="J19" s="240"/>
      <c r="K19" s="396"/>
      <c r="L19" s="97"/>
      <c r="M19" s="309"/>
      <c r="N19" s="19"/>
      <c r="O19" s="346"/>
      <c r="P19" s="20"/>
    </row>
    <row r="20" spans="1:16" s="21" customFormat="1" ht="12.75" thickBot="1" x14ac:dyDescent="0.3">
      <c r="A20" s="22"/>
      <c r="B20" s="23" t="s">
        <v>19</v>
      </c>
      <c r="C20" s="24">
        <f>F20+I20+L20+O20</f>
        <v>94658</v>
      </c>
      <c r="D20" s="206">
        <f>SUM(D21,D24,D25,D41,D43)</f>
        <v>63648</v>
      </c>
      <c r="E20" s="397">
        <f t="shared" ref="E20:F20" si="0">SUM(E21,E24,E25,E41,E43)</f>
        <v>0</v>
      </c>
      <c r="F20" s="398">
        <f t="shared" si="0"/>
        <v>63648</v>
      </c>
      <c r="G20" s="206">
        <f>SUM(G21,G24,G43)</f>
        <v>31010</v>
      </c>
      <c r="H20" s="191">
        <f t="shared" ref="H20:I20" si="1">SUM(H21,H24,H43)</f>
        <v>0</v>
      </c>
      <c r="I20" s="398">
        <f t="shared" si="1"/>
        <v>31010</v>
      </c>
      <c r="J20" s="241">
        <f>SUM(J21,J26,J43)</f>
        <v>0</v>
      </c>
      <c r="K20" s="397">
        <f t="shared" ref="K20:L20" si="2">SUM(K21,K26,K43)</f>
        <v>0</v>
      </c>
      <c r="L20" s="398">
        <f t="shared" si="2"/>
        <v>0</v>
      </c>
      <c r="M20" s="24">
        <f>SUM(M21,M45)</f>
        <v>0</v>
      </c>
      <c r="N20" s="25">
        <f t="shared" ref="N20:O20" si="3">SUM(N21,N45)</f>
        <v>0</v>
      </c>
      <c r="O20" s="26">
        <f t="shared" si="3"/>
        <v>0</v>
      </c>
      <c r="P20" s="329"/>
    </row>
    <row r="21" spans="1:16" ht="12.75" hidden="1" thickTop="1" x14ac:dyDescent="0.25">
      <c r="A21" s="27"/>
      <c r="B21" s="28" t="s">
        <v>20</v>
      </c>
      <c r="C21" s="29">
        <f t="shared" ref="C21:C84" si="4">F21+I21+L21+O21</f>
        <v>0</v>
      </c>
      <c r="D21" s="207">
        <f>SUM(D22:D23)</f>
        <v>0</v>
      </c>
      <c r="E21" s="30">
        <f t="shared" ref="E21" si="5">SUM(E22:E23)</f>
        <v>0</v>
      </c>
      <c r="F21" s="269">
        <f>SUM(F22:F23)</f>
        <v>0</v>
      </c>
      <c r="G21" s="207">
        <f>SUM(G22:G23)</f>
        <v>0</v>
      </c>
      <c r="H21" s="242">
        <f t="shared" ref="H21:I21" si="6">SUM(H22:H23)</f>
        <v>0</v>
      </c>
      <c r="I21" s="31">
        <f t="shared" si="6"/>
        <v>0</v>
      </c>
      <c r="J21" s="242">
        <f>SUM(J22:J23)</f>
        <v>0</v>
      </c>
      <c r="K21" s="30">
        <f t="shared" ref="K21:L21" si="7">SUM(K22:K23)</f>
        <v>0</v>
      </c>
      <c r="L21" s="192">
        <f t="shared" si="7"/>
        <v>0</v>
      </c>
      <c r="M21" s="29">
        <f>SUM(M22:M23)</f>
        <v>0</v>
      </c>
      <c r="N21" s="30">
        <f t="shared" ref="N21:O21" si="8">SUM(N22:N23)</f>
        <v>0</v>
      </c>
      <c r="O21" s="31">
        <f t="shared" si="8"/>
        <v>0</v>
      </c>
      <c r="P21" s="330"/>
    </row>
    <row r="22" spans="1:16" ht="12.75" hidden="1" thickTop="1" x14ac:dyDescent="0.25">
      <c r="A22" s="32"/>
      <c r="B22" s="33" t="s">
        <v>21</v>
      </c>
      <c r="C22" s="34">
        <f t="shared" si="4"/>
        <v>0</v>
      </c>
      <c r="D22" s="208"/>
      <c r="E22" s="35"/>
      <c r="F22" s="345">
        <f>D22+E22</f>
        <v>0</v>
      </c>
      <c r="G22" s="208"/>
      <c r="H22" s="243"/>
      <c r="I22" s="347">
        <f>G22+H22</f>
        <v>0</v>
      </c>
      <c r="J22" s="243"/>
      <c r="K22" s="35"/>
      <c r="L22" s="193">
        <f>J22+K22</f>
        <v>0</v>
      </c>
      <c r="M22" s="310"/>
      <c r="N22" s="35"/>
      <c r="O22" s="347">
        <f>M22+N22</f>
        <v>0</v>
      </c>
      <c r="P22" s="36"/>
    </row>
    <row r="23" spans="1:16" ht="12.75" hidden="1" thickTop="1" x14ac:dyDescent="0.2">
      <c r="A23" s="37"/>
      <c r="B23" s="38" t="s">
        <v>22</v>
      </c>
      <c r="C23" s="39">
        <f t="shared" si="4"/>
        <v>0</v>
      </c>
      <c r="D23" s="209"/>
      <c r="E23" s="40"/>
      <c r="F23" s="146">
        <f>D23+E23</f>
        <v>0</v>
      </c>
      <c r="G23" s="209"/>
      <c r="H23" s="244"/>
      <c r="I23" s="303">
        <f>G23+H23</f>
        <v>0</v>
      </c>
      <c r="J23" s="244"/>
      <c r="K23" s="40"/>
      <c r="L23" s="194">
        <f>J23+K23</f>
        <v>0</v>
      </c>
      <c r="M23" s="358"/>
      <c r="N23" s="40"/>
      <c r="O23" s="303">
        <f>M23+N23</f>
        <v>0</v>
      </c>
      <c r="P23" s="363"/>
    </row>
    <row r="24" spans="1:16" s="21" customFormat="1" ht="25.5" thickTop="1" thickBot="1" x14ac:dyDescent="0.3">
      <c r="A24" s="41">
        <v>19300</v>
      </c>
      <c r="B24" s="41" t="s">
        <v>304</v>
      </c>
      <c r="C24" s="42">
        <f>F24+I24</f>
        <v>94658</v>
      </c>
      <c r="D24" s="210">
        <v>63648</v>
      </c>
      <c r="E24" s="405"/>
      <c r="F24" s="406">
        <f>D24+E24</f>
        <v>63648</v>
      </c>
      <c r="G24" s="210">
        <v>31010</v>
      </c>
      <c r="H24" s="504"/>
      <c r="I24" s="406">
        <f>G24+H24</f>
        <v>31010</v>
      </c>
      <c r="J24" s="286" t="s">
        <v>23</v>
      </c>
      <c r="K24" s="505" t="s">
        <v>23</v>
      </c>
      <c r="L24" s="512" t="s">
        <v>23</v>
      </c>
      <c r="M24" s="311" t="s">
        <v>23</v>
      </c>
      <c r="N24" s="43" t="s">
        <v>23</v>
      </c>
      <c r="O24" s="44" t="s">
        <v>23</v>
      </c>
      <c r="P24" s="331"/>
    </row>
    <row r="25" spans="1:16" s="21" customFormat="1" ht="24.75" hidden="1" thickTop="1" x14ac:dyDescent="0.25">
      <c r="A25" s="182"/>
      <c r="B25" s="45" t="s">
        <v>24</v>
      </c>
      <c r="C25" s="46">
        <f>F25</f>
        <v>0</v>
      </c>
      <c r="D25" s="211"/>
      <c r="E25" s="47"/>
      <c r="F25" s="280">
        <f>D25+E25</f>
        <v>0</v>
      </c>
      <c r="G25" s="212" t="s">
        <v>23</v>
      </c>
      <c r="H25" s="246" t="s">
        <v>23</v>
      </c>
      <c r="I25" s="49" t="s">
        <v>23</v>
      </c>
      <c r="J25" s="246" t="s">
        <v>23</v>
      </c>
      <c r="K25" s="48" t="s">
        <v>23</v>
      </c>
      <c r="L25" s="293" t="s">
        <v>23</v>
      </c>
      <c r="M25" s="312" t="s">
        <v>23</v>
      </c>
      <c r="N25" s="48" t="s">
        <v>23</v>
      </c>
      <c r="O25" s="49" t="s">
        <v>23</v>
      </c>
      <c r="P25" s="332"/>
    </row>
    <row r="26" spans="1:16" s="21" customFormat="1" ht="36.75" hidden="1" thickTop="1" x14ac:dyDescent="0.25">
      <c r="A26" s="45">
        <v>21300</v>
      </c>
      <c r="B26" s="45" t="s">
        <v>305</v>
      </c>
      <c r="C26" s="46">
        <f>L26</f>
        <v>0</v>
      </c>
      <c r="D26" s="212" t="s">
        <v>23</v>
      </c>
      <c r="E26" s="48" t="s">
        <v>23</v>
      </c>
      <c r="F26" s="270" t="s">
        <v>23</v>
      </c>
      <c r="G26" s="212" t="s">
        <v>23</v>
      </c>
      <c r="H26" s="246" t="s">
        <v>23</v>
      </c>
      <c r="I26" s="49" t="s">
        <v>23</v>
      </c>
      <c r="J26" s="106">
        <f>SUM(J27,J31,J33,J36)</f>
        <v>0</v>
      </c>
      <c r="K26" s="50">
        <f t="shared" ref="K26:L26" si="9">SUM(K27,K31,K33,K36)</f>
        <v>0</v>
      </c>
      <c r="L26" s="125">
        <f t="shared" si="9"/>
        <v>0</v>
      </c>
      <c r="M26" s="312" t="s">
        <v>23</v>
      </c>
      <c r="N26" s="48" t="s">
        <v>23</v>
      </c>
      <c r="O26" s="49" t="s">
        <v>23</v>
      </c>
      <c r="P26" s="332"/>
    </row>
    <row r="27" spans="1:16" s="21" customFormat="1" ht="24.75" hidden="1" thickTop="1" x14ac:dyDescent="0.25">
      <c r="A27" s="51">
        <v>21350</v>
      </c>
      <c r="B27" s="45" t="s">
        <v>25</v>
      </c>
      <c r="C27" s="46">
        <f t="shared" ref="C27:C40" si="10">L27</f>
        <v>0</v>
      </c>
      <c r="D27" s="212" t="s">
        <v>23</v>
      </c>
      <c r="E27" s="48" t="s">
        <v>23</v>
      </c>
      <c r="F27" s="270" t="s">
        <v>23</v>
      </c>
      <c r="G27" s="212" t="s">
        <v>23</v>
      </c>
      <c r="H27" s="246" t="s">
        <v>23</v>
      </c>
      <c r="I27" s="49" t="s">
        <v>23</v>
      </c>
      <c r="J27" s="106">
        <f>SUM(J28:J30)</f>
        <v>0</v>
      </c>
      <c r="K27" s="50">
        <f t="shared" ref="K27:L27" si="11">SUM(K28:K30)</f>
        <v>0</v>
      </c>
      <c r="L27" s="125">
        <f t="shared" si="11"/>
        <v>0</v>
      </c>
      <c r="M27" s="312" t="s">
        <v>23</v>
      </c>
      <c r="N27" s="48" t="s">
        <v>23</v>
      </c>
      <c r="O27" s="49" t="s">
        <v>23</v>
      </c>
      <c r="P27" s="332"/>
    </row>
    <row r="28" spans="1:16" ht="12.75" hidden="1" thickTop="1" x14ac:dyDescent="0.25">
      <c r="A28" s="32">
        <v>21351</v>
      </c>
      <c r="B28" s="52" t="s">
        <v>26</v>
      </c>
      <c r="C28" s="53">
        <f t="shared" si="10"/>
        <v>0</v>
      </c>
      <c r="D28" s="213" t="s">
        <v>23</v>
      </c>
      <c r="E28" s="54" t="s">
        <v>23</v>
      </c>
      <c r="F28" s="271" t="s">
        <v>23</v>
      </c>
      <c r="G28" s="213" t="s">
        <v>23</v>
      </c>
      <c r="H28" s="247" t="s">
        <v>23</v>
      </c>
      <c r="I28" s="56" t="s">
        <v>23</v>
      </c>
      <c r="J28" s="256"/>
      <c r="K28" s="55"/>
      <c r="L28" s="193">
        <f>J28+K28</f>
        <v>0</v>
      </c>
      <c r="M28" s="313" t="s">
        <v>23</v>
      </c>
      <c r="N28" s="54" t="s">
        <v>23</v>
      </c>
      <c r="O28" s="56" t="s">
        <v>23</v>
      </c>
      <c r="P28" s="333"/>
    </row>
    <row r="29" spans="1:16" ht="12.75" hidden="1" thickTop="1" x14ac:dyDescent="0.25">
      <c r="A29" s="37">
        <v>21352</v>
      </c>
      <c r="B29" s="57" t="s">
        <v>27</v>
      </c>
      <c r="C29" s="58">
        <f t="shared" si="10"/>
        <v>0</v>
      </c>
      <c r="D29" s="214" t="s">
        <v>23</v>
      </c>
      <c r="E29" s="59" t="s">
        <v>23</v>
      </c>
      <c r="F29" s="272" t="s">
        <v>23</v>
      </c>
      <c r="G29" s="214" t="s">
        <v>23</v>
      </c>
      <c r="H29" s="248" t="s">
        <v>23</v>
      </c>
      <c r="I29" s="61" t="s">
        <v>23</v>
      </c>
      <c r="J29" s="257"/>
      <c r="K29" s="60"/>
      <c r="L29" s="194">
        <f>J29+K29</f>
        <v>0</v>
      </c>
      <c r="M29" s="314" t="s">
        <v>23</v>
      </c>
      <c r="N29" s="59" t="s">
        <v>23</v>
      </c>
      <c r="O29" s="61" t="s">
        <v>23</v>
      </c>
      <c r="P29" s="334"/>
    </row>
    <row r="30" spans="1:16" ht="24.75" hidden="1" thickTop="1" x14ac:dyDescent="0.25">
      <c r="A30" s="37">
        <v>21359</v>
      </c>
      <c r="B30" s="57" t="s">
        <v>28</v>
      </c>
      <c r="C30" s="58">
        <f t="shared" si="10"/>
        <v>0</v>
      </c>
      <c r="D30" s="214" t="s">
        <v>23</v>
      </c>
      <c r="E30" s="59" t="s">
        <v>23</v>
      </c>
      <c r="F30" s="272" t="s">
        <v>23</v>
      </c>
      <c r="G30" s="214" t="s">
        <v>23</v>
      </c>
      <c r="H30" s="248" t="s">
        <v>23</v>
      </c>
      <c r="I30" s="61" t="s">
        <v>23</v>
      </c>
      <c r="J30" s="257"/>
      <c r="K30" s="60"/>
      <c r="L30" s="194">
        <f>J30+K30</f>
        <v>0</v>
      </c>
      <c r="M30" s="314" t="s">
        <v>23</v>
      </c>
      <c r="N30" s="59" t="s">
        <v>23</v>
      </c>
      <c r="O30" s="61" t="s">
        <v>23</v>
      </c>
      <c r="P30" s="334"/>
    </row>
    <row r="31" spans="1:16" s="21" customFormat="1" ht="36.75" hidden="1" thickTop="1" x14ac:dyDescent="0.25">
      <c r="A31" s="51">
        <v>21370</v>
      </c>
      <c r="B31" s="45" t="s">
        <v>29</v>
      </c>
      <c r="C31" s="46">
        <f t="shared" si="10"/>
        <v>0</v>
      </c>
      <c r="D31" s="212" t="s">
        <v>23</v>
      </c>
      <c r="E31" s="48" t="s">
        <v>23</v>
      </c>
      <c r="F31" s="270" t="s">
        <v>23</v>
      </c>
      <c r="G31" s="212" t="s">
        <v>23</v>
      </c>
      <c r="H31" s="246" t="s">
        <v>23</v>
      </c>
      <c r="I31" s="49" t="s">
        <v>23</v>
      </c>
      <c r="J31" s="106">
        <f>SUM(J32)</f>
        <v>0</v>
      </c>
      <c r="K31" s="50">
        <f t="shared" ref="K31:L31" si="12">SUM(K32)</f>
        <v>0</v>
      </c>
      <c r="L31" s="125">
        <f t="shared" si="12"/>
        <v>0</v>
      </c>
      <c r="M31" s="312" t="s">
        <v>23</v>
      </c>
      <c r="N31" s="48" t="s">
        <v>23</v>
      </c>
      <c r="O31" s="49" t="s">
        <v>23</v>
      </c>
      <c r="P31" s="332"/>
    </row>
    <row r="32" spans="1:16" ht="36.75" hidden="1" thickTop="1" x14ac:dyDescent="0.25">
      <c r="A32" s="62">
        <v>21379</v>
      </c>
      <c r="B32" s="63" t="s">
        <v>30</v>
      </c>
      <c r="C32" s="64">
        <f t="shared" si="10"/>
        <v>0</v>
      </c>
      <c r="D32" s="215" t="s">
        <v>23</v>
      </c>
      <c r="E32" s="65" t="s">
        <v>23</v>
      </c>
      <c r="F32" s="71" t="s">
        <v>23</v>
      </c>
      <c r="G32" s="215" t="s">
        <v>23</v>
      </c>
      <c r="H32" s="249" t="s">
        <v>23</v>
      </c>
      <c r="I32" s="67" t="s">
        <v>23</v>
      </c>
      <c r="J32" s="265"/>
      <c r="K32" s="66"/>
      <c r="L32" s="350">
        <f>J32+K32</f>
        <v>0</v>
      </c>
      <c r="M32" s="315" t="s">
        <v>23</v>
      </c>
      <c r="N32" s="65" t="s">
        <v>23</v>
      </c>
      <c r="O32" s="67" t="s">
        <v>23</v>
      </c>
      <c r="P32" s="335"/>
    </row>
    <row r="33" spans="1:16" s="21" customFormat="1" ht="12.75" hidden="1" thickTop="1" x14ac:dyDescent="0.25">
      <c r="A33" s="51">
        <v>21380</v>
      </c>
      <c r="B33" s="45" t="s">
        <v>31</v>
      </c>
      <c r="C33" s="46">
        <f t="shared" si="10"/>
        <v>0</v>
      </c>
      <c r="D33" s="212" t="s">
        <v>23</v>
      </c>
      <c r="E33" s="48" t="s">
        <v>23</v>
      </c>
      <c r="F33" s="270" t="s">
        <v>23</v>
      </c>
      <c r="G33" s="212" t="s">
        <v>23</v>
      </c>
      <c r="H33" s="246" t="s">
        <v>23</v>
      </c>
      <c r="I33" s="49" t="s">
        <v>23</v>
      </c>
      <c r="J33" s="106">
        <f>SUM(J34:J35)</f>
        <v>0</v>
      </c>
      <c r="K33" s="50">
        <f t="shared" ref="K33:L33" si="13">SUM(K34:K35)</f>
        <v>0</v>
      </c>
      <c r="L33" s="125">
        <f t="shared" si="13"/>
        <v>0</v>
      </c>
      <c r="M33" s="312" t="s">
        <v>23</v>
      </c>
      <c r="N33" s="48" t="s">
        <v>23</v>
      </c>
      <c r="O33" s="49" t="s">
        <v>23</v>
      </c>
      <c r="P33" s="332"/>
    </row>
    <row r="34" spans="1:16" ht="12.75" hidden="1" thickTop="1" x14ac:dyDescent="0.25">
      <c r="A34" s="33">
        <v>21381</v>
      </c>
      <c r="B34" s="52" t="s">
        <v>306</v>
      </c>
      <c r="C34" s="53">
        <f t="shared" si="10"/>
        <v>0</v>
      </c>
      <c r="D34" s="213" t="s">
        <v>23</v>
      </c>
      <c r="E34" s="54" t="s">
        <v>23</v>
      </c>
      <c r="F34" s="271" t="s">
        <v>23</v>
      </c>
      <c r="G34" s="213" t="s">
        <v>23</v>
      </c>
      <c r="H34" s="247" t="s">
        <v>23</v>
      </c>
      <c r="I34" s="56" t="s">
        <v>23</v>
      </c>
      <c r="J34" s="256"/>
      <c r="K34" s="55"/>
      <c r="L34" s="193">
        <f>J34+K34</f>
        <v>0</v>
      </c>
      <c r="M34" s="313" t="s">
        <v>23</v>
      </c>
      <c r="N34" s="54" t="s">
        <v>23</v>
      </c>
      <c r="O34" s="56" t="s">
        <v>23</v>
      </c>
      <c r="P34" s="333"/>
    </row>
    <row r="35" spans="1:16" ht="24.75" hidden="1" thickTop="1" x14ac:dyDescent="0.25">
      <c r="A35" s="38">
        <v>21383</v>
      </c>
      <c r="B35" s="57" t="s">
        <v>32</v>
      </c>
      <c r="C35" s="58">
        <f t="shared" si="10"/>
        <v>0</v>
      </c>
      <c r="D35" s="214" t="s">
        <v>23</v>
      </c>
      <c r="E35" s="59" t="s">
        <v>23</v>
      </c>
      <c r="F35" s="272" t="s">
        <v>23</v>
      </c>
      <c r="G35" s="214" t="s">
        <v>23</v>
      </c>
      <c r="H35" s="248" t="s">
        <v>23</v>
      </c>
      <c r="I35" s="61" t="s">
        <v>23</v>
      </c>
      <c r="J35" s="257"/>
      <c r="K35" s="60"/>
      <c r="L35" s="194">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8" t="s">
        <v>23</v>
      </c>
      <c r="F36" s="270" t="s">
        <v>23</v>
      </c>
      <c r="G36" s="212" t="s">
        <v>23</v>
      </c>
      <c r="H36" s="246" t="s">
        <v>23</v>
      </c>
      <c r="I36" s="49" t="s">
        <v>23</v>
      </c>
      <c r="J36" s="106">
        <f>SUM(J37:J40)</f>
        <v>0</v>
      </c>
      <c r="K36" s="50">
        <f t="shared" ref="K36:L36" si="14">SUM(K37:K40)</f>
        <v>0</v>
      </c>
      <c r="L36" s="125">
        <f t="shared" si="14"/>
        <v>0</v>
      </c>
      <c r="M36" s="312" t="s">
        <v>23</v>
      </c>
      <c r="N36" s="48" t="s">
        <v>23</v>
      </c>
      <c r="O36" s="49" t="s">
        <v>23</v>
      </c>
      <c r="P36" s="332"/>
    </row>
    <row r="37" spans="1:16" ht="24.75" hidden="1" thickTop="1" x14ac:dyDescent="0.25">
      <c r="A37" s="33">
        <v>21391</v>
      </c>
      <c r="B37" s="52" t="s">
        <v>33</v>
      </c>
      <c r="C37" s="53">
        <f t="shared" si="10"/>
        <v>0</v>
      </c>
      <c r="D37" s="213" t="s">
        <v>23</v>
      </c>
      <c r="E37" s="54" t="s">
        <v>23</v>
      </c>
      <c r="F37" s="271" t="s">
        <v>23</v>
      </c>
      <c r="G37" s="213" t="s">
        <v>23</v>
      </c>
      <c r="H37" s="247" t="s">
        <v>23</v>
      </c>
      <c r="I37" s="56" t="s">
        <v>23</v>
      </c>
      <c r="J37" s="256"/>
      <c r="K37" s="55"/>
      <c r="L37" s="193">
        <f>J37+K37</f>
        <v>0</v>
      </c>
      <c r="M37" s="313" t="s">
        <v>23</v>
      </c>
      <c r="N37" s="54" t="s">
        <v>23</v>
      </c>
      <c r="O37" s="56" t="s">
        <v>23</v>
      </c>
      <c r="P37" s="333"/>
    </row>
    <row r="38" spans="1:16" ht="12.75" hidden="1" thickTop="1" x14ac:dyDescent="0.25">
      <c r="A38" s="38">
        <v>21393</v>
      </c>
      <c r="B38" s="57" t="s">
        <v>34</v>
      </c>
      <c r="C38" s="58">
        <f t="shared" si="10"/>
        <v>0</v>
      </c>
      <c r="D38" s="214" t="s">
        <v>23</v>
      </c>
      <c r="E38" s="59" t="s">
        <v>23</v>
      </c>
      <c r="F38" s="272" t="s">
        <v>23</v>
      </c>
      <c r="G38" s="214" t="s">
        <v>23</v>
      </c>
      <c r="H38" s="248" t="s">
        <v>23</v>
      </c>
      <c r="I38" s="61" t="s">
        <v>23</v>
      </c>
      <c r="J38" s="257"/>
      <c r="K38" s="60"/>
      <c r="L38" s="194">
        <f>J38+K38</f>
        <v>0</v>
      </c>
      <c r="M38" s="314" t="s">
        <v>23</v>
      </c>
      <c r="N38" s="59" t="s">
        <v>23</v>
      </c>
      <c r="O38" s="61" t="s">
        <v>23</v>
      </c>
      <c r="P38" s="334"/>
    </row>
    <row r="39" spans="1:16" ht="12.75" hidden="1" thickTop="1" x14ac:dyDescent="0.25">
      <c r="A39" s="38">
        <v>21395</v>
      </c>
      <c r="B39" s="57" t="s">
        <v>35</v>
      </c>
      <c r="C39" s="58">
        <f t="shared" si="10"/>
        <v>0</v>
      </c>
      <c r="D39" s="214" t="s">
        <v>23</v>
      </c>
      <c r="E39" s="59" t="s">
        <v>23</v>
      </c>
      <c r="F39" s="272" t="s">
        <v>23</v>
      </c>
      <c r="G39" s="214" t="s">
        <v>23</v>
      </c>
      <c r="H39" s="248" t="s">
        <v>23</v>
      </c>
      <c r="I39" s="61" t="s">
        <v>23</v>
      </c>
      <c r="J39" s="257"/>
      <c r="K39" s="60"/>
      <c r="L39" s="194">
        <f>J39+K39</f>
        <v>0</v>
      </c>
      <c r="M39" s="314" t="s">
        <v>23</v>
      </c>
      <c r="N39" s="59" t="s">
        <v>23</v>
      </c>
      <c r="O39" s="61" t="s">
        <v>23</v>
      </c>
      <c r="P39" s="334"/>
    </row>
    <row r="40" spans="1:16" ht="24.75" hidden="1" thickTop="1" x14ac:dyDescent="0.25">
      <c r="A40" s="184">
        <v>21399</v>
      </c>
      <c r="B40" s="162" t="s">
        <v>36</v>
      </c>
      <c r="C40" s="163">
        <f t="shared" si="10"/>
        <v>0</v>
      </c>
      <c r="D40" s="216" t="s">
        <v>23</v>
      </c>
      <c r="E40" s="76" t="s">
        <v>23</v>
      </c>
      <c r="F40" s="273" t="s">
        <v>23</v>
      </c>
      <c r="G40" s="216" t="s">
        <v>23</v>
      </c>
      <c r="H40" s="250" t="s">
        <v>23</v>
      </c>
      <c r="I40" s="186" t="s">
        <v>23</v>
      </c>
      <c r="J40" s="287"/>
      <c r="K40" s="185"/>
      <c r="L40" s="351">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166">
        <f t="shared" ref="E41:F41" si="15">SUM(E42)</f>
        <v>0</v>
      </c>
      <c r="F41" s="274">
        <f t="shared" si="15"/>
        <v>0</v>
      </c>
      <c r="G41" s="218" t="s">
        <v>23</v>
      </c>
      <c r="H41" s="251" t="s">
        <v>23</v>
      </c>
      <c r="I41" s="183" t="s">
        <v>23</v>
      </c>
      <c r="J41" s="251" t="s">
        <v>23</v>
      </c>
      <c r="K41" s="80" t="s">
        <v>23</v>
      </c>
      <c r="L41" s="294" t="s">
        <v>23</v>
      </c>
      <c r="M41" s="317" t="s">
        <v>23</v>
      </c>
      <c r="N41" s="80" t="s">
        <v>23</v>
      </c>
      <c r="O41" s="183" t="s">
        <v>23</v>
      </c>
      <c r="P41" s="337"/>
    </row>
    <row r="42" spans="1:16" s="21" customFormat="1" ht="26.25" hidden="1" customHeight="1" x14ac:dyDescent="0.25">
      <c r="A42" s="184">
        <v>21429</v>
      </c>
      <c r="B42" s="162" t="s">
        <v>310</v>
      </c>
      <c r="C42" s="163">
        <f>F42</f>
        <v>0</v>
      </c>
      <c r="D42" s="217"/>
      <c r="E42" s="189"/>
      <c r="F42" s="285">
        <f>D42+E42</f>
        <v>0</v>
      </c>
      <c r="G42" s="216" t="s">
        <v>23</v>
      </c>
      <c r="H42" s="250" t="s">
        <v>23</v>
      </c>
      <c r="I42" s="186" t="s">
        <v>23</v>
      </c>
      <c r="J42" s="250" t="s">
        <v>23</v>
      </c>
      <c r="K42" s="76" t="s">
        <v>23</v>
      </c>
      <c r="L42" s="295" t="s">
        <v>23</v>
      </c>
      <c r="M42" s="316" t="s">
        <v>23</v>
      </c>
      <c r="N42" s="76" t="s">
        <v>23</v>
      </c>
      <c r="O42" s="186" t="s">
        <v>23</v>
      </c>
      <c r="P42" s="336"/>
    </row>
    <row r="43" spans="1:16" s="21" customFormat="1" ht="24.75" hidden="1" thickTop="1" x14ac:dyDescent="0.25">
      <c r="A43" s="51">
        <v>21490</v>
      </c>
      <c r="B43" s="45" t="s">
        <v>38</v>
      </c>
      <c r="C43" s="68">
        <f>F43+I43+L43</f>
        <v>0</v>
      </c>
      <c r="D43" s="74">
        <f>D44</f>
        <v>0</v>
      </c>
      <c r="E43" s="75">
        <f t="shared" ref="E43:L43" si="16">E44</f>
        <v>0</v>
      </c>
      <c r="F43" s="275">
        <f t="shared" si="16"/>
        <v>0</v>
      </c>
      <c r="G43" s="74">
        <f t="shared" si="16"/>
        <v>0</v>
      </c>
      <c r="H43" s="198">
        <f t="shared" si="16"/>
        <v>0</v>
      </c>
      <c r="I43" s="288">
        <f t="shared" si="16"/>
        <v>0</v>
      </c>
      <c r="J43" s="198">
        <f t="shared" si="16"/>
        <v>0</v>
      </c>
      <c r="K43" s="75">
        <f t="shared" si="16"/>
        <v>0</v>
      </c>
      <c r="L43" s="197">
        <f t="shared" si="16"/>
        <v>0</v>
      </c>
      <c r="M43" s="312" t="s">
        <v>23</v>
      </c>
      <c r="N43" s="48" t="s">
        <v>23</v>
      </c>
      <c r="O43" s="49" t="s">
        <v>23</v>
      </c>
      <c r="P43" s="332"/>
    </row>
    <row r="44" spans="1:16" s="21" customFormat="1" ht="24.75" hidden="1" thickTop="1" x14ac:dyDescent="0.25">
      <c r="A44" s="38">
        <v>21499</v>
      </c>
      <c r="B44" s="57" t="s">
        <v>39</v>
      </c>
      <c r="C44" s="202">
        <f>F44+I44+L44</f>
        <v>0</v>
      </c>
      <c r="D44" s="296"/>
      <c r="E44" s="70"/>
      <c r="F44" s="144">
        <f>D44+E44</f>
        <v>0</v>
      </c>
      <c r="G44" s="296"/>
      <c r="H44" s="297"/>
      <c r="I44" s="349">
        <f>G44+H44</f>
        <v>0</v>
      </c>
      <c r="J44" s="297"/>
      <c r="K44" s="70"/>
      <c r="L44" s="350">
        <f>J44+K44</f>
        <v>0</v>
      </c>
      <c r="M44" s="315" t="s">
        <v>23</v>
      </c>
      <c r="N44" s="65" t="s">
        <v>23</v>
      </c>
      <c r="O44" s="67" t="s">
        <v>23</v>
      </c>
      <c r="P44" s="335"/>
    </row>
    <row r="45" spans="1:16" ht="12.75" hidden="1" customHeight="1" x14ac:dyDescent="0.25">
      <c r="A45" s="72">
        <v>23000</v>
      </c>
      <c r="B45" s="73" t="s">
        <v>40</v>
      </c>
      <c r="C45" s="68">
        <f>O45</f>
        <v>0</v>
      </c>
      <c r="D45" s="212" t="s">
        <v>23</v>
      </c>
      <c r="E45" s="48" t="s">
        <v>23</v>
      </c>
      <c r="F45" s="270" t="s">
        <v>23</v>
      </c>
      <c r="G45" s="212" t="s">
        <v>23</v>
      </c>
      <c r="H45" s="246" t="s">
        <v>23</v>
      </c>
      <c r="I45" s="49" t="s">
        <v>23</v>
      </c>
      <c r="J45" s="246" t="s">
        <v>23</v>
      </c>
      <c r="K45" s="48" t="s">
        <v>23</v>
      </c>
      <c r="L45" s="293" t="s">
        <v>23</v>
      </c>
      <c r="M45" s="68">
        <f>SUM(M46:M47)</f>
        <v>0</v>
      </c>
      <c r="N45" s="75">
        <f t="shared" ref="N45:O45" si="17">SUM(N46:N47)</f>
        <v>0</v>
      </c>
      <c r="O45" s="288">
        <f t="shared" si="17"/>
        <v>0</v>
      </c>
      <c r="P45" s="338"/>
    </row>
    <row r="46" spans="1:16" ht="24.75" hidden="1" thickTop="1" x14ac:dyDescent="0.25">
      <c r="A46" s="77">
        <v>23410</v>
      </c>
      <c r="B46" s="78" t="s">
        <v>41</v>
      </c>
      <c r="C46" s="82">
        <f t="shared" ref="C46:C47" si="18">O46</f>
        <v>0</v>
      </c>
      <c r="D46" s="218" t="s">
        <v>23</v>
      </c>
      <c r="E46" s="80" t="s">
        <v>23</v>
      </c>
      <c r="F46" s="276" t="s">
        <v>23</v>
      </c>
      <c r="G46" s="218" t="s">
        <v>23</v>
      </c>
      <c r="H46" s="251" t="s">
        <v>23</v>
      </c>
      <c r="I46" s="183" t="s">
        <v>23</v>
      </c>
      <c r="J46" s="251" t="s">
        <v>23</v>
      </c>
      <c r="K46" s="80" t="s">
        <v>23</v>
      </c>
      <c r="L46" s="294" t="s">
        <v>23</v>
      </c>
      <c r="M46" s="318"/>
      <c r="N46" s="298"/>
      <c r="O46" s="167">
        <f>M46+N46</f>
        <v>0</v>
      </c>
      <c r="P46" s="81"/>
    </row>
    <row r="47" spans="1:16" ht="24.75" hidden="1" thickTop="1" x14ac:dyDescent="0.25">
      <c r="A47" s="77">
        <v>23510</v>
      </c>
      <c r="B47" s="78" t="s">
        <v>42</v>
      </c>
      <c r="C47" s="82">
        <f t="shared" si="18"/>
        <v>0</v>
      </c>
      <c r="D47" s="218" t="s">
        <v>23</v>
      </c>
      <c r="E47" s="80" t="s">
        <v>23</v>
      </c>
      <c r="F47" s="276" t="s">
        <v>23</v>
      </c>
      <c r="G47" s="218" t="s">
        <v>23</v>
      </c>
      <c r="H47" s="251" t="s">
        <v>23</v>
      </c>
      <c r="I47" s="183" t="s">
        <v>23</v>
      </c>
      <c r="J47" s="251" t="s">
        <v>23</v>
      </c>
      <c r="K47" s="80" t="s">
        <v>23</v>
      </c>
      <c r="L47" s="294" t="s">
        <v>23</v>
      </c>
      <c r="M47" s="318"/>
      <c r="N47" s="298"/>
      <c r="O47" s="167">
        <f>M47+N47</f>
        <v>0</v>
      </c>
      <c r="P47" s="81"/>
    </row>
    <row r="48" spans="1:16" ht="12.75" thickTop="1" x14ac:dyDescent="0.25">
      <c r="A48" s="83"/>
      <c r="B48" s="78"/>
      <c r="C48" s="84"/>
      <c r="D48" s="352"/>
      <c r="E48" s="430"/>
      <c r="F48" s="429"/>
      <c r="G48" s="352"/>
      <c r="H48" s="506"/>
      <c r="I48" s="513"/>
      <c r="J48" s="357"/>
      <c r="K48" s="508"/>
      <c r="L48" s="421"/>
      <c r="M48" s="318"/>
      <c r="N48" s="298"/>
      <c r="O48" s="167"/>
      <c r="P48" s="81"/>
    </row>
    <row r="49" spans="1:16" s="21" customFormat="1" x14ac:dyDescent="0.25">
      <c r="A49" s="85"/>
      <c r="B49" s="86" t="s">
        <v>43</v>
      </c>
      <c r="C49" s="87"/>
      <c r="D49" s="353"/>
      <c r="E49" s="431"/>
      <c r="F49" s="432"/>
      <c r="G49" s="353"/>
      <c r="H49" s="507"/>
      <c r="I49" s="432"/>
      <c r="J49" s="356"/>
      <c r="K49" s="431"/>
      <c r="L49" s="432"/>
      <c r="M49" s="359"/>
      <c r="N49" s="354"/>
      <c r="O49" s="168"/>
      <c r="P49" s="339"/>
    </row>
    <row r="50" spans="1:16" s="21" customFormat="1" ht="12.75" thickBot="1" x14ac:dyDescent="0.3">
      <c r="A50" s="88"/>
      <c r="B50" s="22" t="s">
        <v>44</v>
      </c>
      <c r="C50" s="89">
        <f t="shared" si="4"/>
        <v>94658</v>
      </c>
      <c r="D50" s="219">
        <f>SUM(D51,D283)</f>
        <v>63648</v>
      </c>
      <c r="E50" s="433">
        <f t="shared" ref="E50:F50" si="19">SUM(E51,E283)</f>
        <v>0</v>
      </c>
      <c r="F50" s="434">
        <f t="shared" si="19"/>
        <v>63648</v>
      </c>
      <c r="G50" s="219">
        <f>SUM(G51,G283)</f>
        <v>31010</v>
      </c>
      <c r="H50" s="177">
        <f t="shared" ref="H50:I50" si="20">SUM(H51,H283)</f>
        <v>0</v>
      </c>
      <c r="I50" s="434">
        <f t="shared" si="20"/>
        <v>31010</v>
      </c>
      <c r="J50" s="252">
        <f>SUM(J51,J283)</f>
        <v>0</v>
      </c>
      <c r="K50" s="433">
        <f t="shared" ref="K50:L50" si="21">SUM(K51,K283)</f>
        <v>0</v>
      </c>
      <c r="L50" s="434">
        <f t="shared" si="21"/>
        <v>0</v>
      </c>
      <c r="M50" s="89">
        <f>SUM(M51,M283)</f>
        <v>0</v>
      </c>
      <c r="N50" s="90">
        <f t="shared" ref="N50:O50" si="22">SUM(N51,N283)</f>
        <v>0</v>
      </c>
      <c r="O50" s="91">
        <f t="shared" si="22"/>
        <v>0</v>
      </c>
      <c r="P50" s="340"/>
    </row>
    <row r="51" spans="1:16" s="21" customFormat="1" ht="36.75" thickTop="1" x14ac:dyDescent="0.25">
      <c r="A51" s="92"/>
      <c r="B51" s="93" t="s">
        <v>45</v>
      </c>
      <c r="C51" s="94">
        <f t="shared" si="4"/>
        <v>94658</v>
      </c>
      <c r="D51" s="220">
        <f>SUM(D52,D194)</f>
        <v>63648</v>
      </c>
      <c r="E51" s="435">
        <f t="shared" ref="E51:F51" si="23">SUM(E52,E194)</f>
        <v>0</v>
      </c>
      <c r="F51" s="436">
        <f t="shared" si="23"/>
        <v>63648</v>
      </c>
      <c r="G51" s="220">
        <f>SUM(G52,G194)</f>
        <v>31010</v>
      </c>
      <c r="H51" s="199">
        <f t="shared" ref="H51:I51" si="24">SUM(H52,H194)</f>
        <v>0</v>
      </c>
      <c r="I51" s="436">
        <f t="shared" si="24"/>
        <v>31010</v>
      </c>
      <c r="J51" s="253">
        <f>SUM(J52,J194)</f>
        <v>0</v>
      </c>
      <c r="K51" s="435">
        <f t="shared" ref="K51:L51" si="25">SUM(K52,K194)</f>
        <v>0</v>
      </c>
      <c r="L51" s="436">
        <f t="shared" si="25"/>
        <v>0</v>
      </c>
      <c r="M51" s="94">
        <f>SUM(M52,M194)</f>
        <v>0</v>
      </c>
      <c r="N51" s="95">
        <f t="shared" ref="N51:O51" si="26">SUM(N52,N194)</f>
        <v>0</v>
      </c>
      <c r="O51" s="96">
        <f t="shared" si="26"/>
        <v>0</v>
      </c>
      <c r="P51" s="341"/>
    </row>
    <row r="52" spans="1:16" s="21" customFormat="1" ht="24" x14ac:dyDescent="0.25">
      <c r="A52" s="97"/>
      <c r="B52" s="16" t="s">
        <v>46</v>
      </c>
      <c r="C52" s="98">
        <f t="shared" si="4"/>
        <v>86658</v>
      </c>
      <c r="D52" s="221">
        <f>SUM(D53,D75,D173,D187)</f>
        <v>63648</v>
      </c>
      <c r="E52" s="437">
        <f t="shared" ref="E52:F52" si="27">SUM(E53,E75,E173,E187)</f>
        <v>-8000</v>
      </c>
      <c r="F52" s="438">
        <f t="shared" si="27"/>
        <v>55648</v>
      </c>
      <c r="G52" s="221">
        <f>SUM(G53,G75,G173,G187)</f>
        <v>31010</v>
      </c>
      <c r="H52" s="200">
        <f t="shared" ref="H52:I52" si="28">SUM(H53,H75,H173,H187)</f>
        <v>0</v>
      </c>
      <c r="I52" s="438">
        <f t="shared" si="28"/>
        <v>31010</v>
      </c>
      <c r="J52" s="254">
        <f>SUM(J53,J75,J173,J187)</f>
        <v>0</v>
      </c>
      <c r="K52" s="437">
        <f t="shared" ref="K52:L52" si="29">SUM(K53,K75,K173,K187)</f>
        <v>0</v>
      </c>
      <c r="L52" s="438">
        <f t="shared" si="29"/>
        <v>0</v>
      </c>
      <c r="M52" s="98">
        <f>SUM(M53,M75,M173,M187)</f>
        <v>0</v>
      </c>
      <c r="N52" s="99">
        <f t="shared" ref="N52:O52" si="30">SUM(N53,N75,N173,N187)</f>
        <v>0</v>
      </c>
      <c r="O52" s="100">
        <f t="shared" si="30"/>
        <v>0</v>
      </c>
      <c r="P52" s="342"/>
    </row>
    <row r="53" spans="1:16" s="21" customFormat="1" x14ac:dyDescent="0.25">
      <c r="A53" s="101">
        <v>1000</v>
      </c>
      <c r="B53" s="101" t="s">
        <v>47</v>
      </c>
      <c r="C53" s="102">
        <f t="shared" si="4"/>
        <v>309</v>
      </c>
      <c r="D53" s="222">
        <f>SUM(D54,D67)</f>
        <v>309</v>
      </c>
      <c r="E53" s="439">
        <f t="shared" ref="E53:F53" si="31">SUM(E54,E67)</f>
        <v>0</v>
      </c>
      <c r="F53" s="440">
        <f t="shared" si="31"/>
        <v>309</v>
      </c>
      <c r="G53" s="222">
        <f>SUM(G54,G67)</f>
        <v>0</v>
      </c>
      <c r="H53" s="137">
        <f t="shared" ref="H53:I53" si="32">SUM(H54,H67)</f>
        <v>0</v>
      </c>
      <c r="I53" s="440">
        <f t="shared" si="32"/>
        <v>0</v>
      </c>
      <c r="J53" s="255">
        <f>SUM(J54,J67)</f>
        <v>0</v>
      </c>
      <c r="K53" s="439">
        <f t="shared" ref="K53:L53" si="33">SUM(K54,K67)</f>
        <v>0</v>
      </c>
      <c r="L53" s="440">
        <f t="shared" si="33"/>
        <v>0</v>
      </c>
      <c r="M53" s="102">
        <f>SUM(M54,M67)</f>
        <v>0</v>
      </c>
      <c r="N53" s="103">
        <f t="shared" ref="N53:O53" si="34">SUM(N54,N67)</f>
        <v>0</v>
      </c>
      <c r="O53" s="104">
        <f t="shared" si="34"/>
        <v>0</v>
      </c>
      <c r="P53" s="343"/>
    </row>
    <row r="54" spans="1:16" x14ac:dyDescent="0.25">
      <c r="A54" s="45">
        <v>1100</v>
      </c>
      <c r="B54" s="105" t="s">
        <v>48</v>
      </c>
      <c r="C54" s="46">
        <f t="shared" si="4"/>
        <v>250</v>
      </c>
      <c r="D54" s="223">
        <f>SUM(D55,D58,D66)</f>
        <v>250</v>
      </c>
      <c r="E54" s="441">
        <f t="shared" ref="E54:F54" si="35">SUM(E55,E58,E66)</f>
        <v>0</v>
      </c>
      <c r="F54" s="408">
        <f t="shared" si="35"/>
        <v>250</v>
      </c>
      <c r="G54" s="223">
        <f>SUM(G55,G58,G66)</f>
        <v>0</v>
      </c>
      <c r="H54" s="125">
        <f t="shared" ref="H54:I54" si="36">SUM(H55,H58,H66)</f>
        <v>0</v>
      </c>
      <c r="I54" s="408">
        <f t="shared" si="36"/>
        <v>0</v>
      </c>
      <c r="J54" s="106">
        <f>SUM(J55,J58,J66)</f>
        <v>0</v>
      </c>
      <c r="K54" s="441">
        <f t="shared" ref="K54:L54" si="37">SUM(K55,K58,K66)</f>
        <v>0</v>
      </c>
      <c r="L54" s="408">
        <f t="shared" si="37"/>
        <v>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108">
        <f t="shared" ref="E55:F55" si="39">SUM(E56:E57)</f>
        <v>0</v>
      </c>
      <c r="F55" s="281">
        <f t="shared" si="39"/>
        <v>0</v>
      </c>
      <c r="G55" s="131">
        <f>SUM(G56:G57)</f>
        <v>0</v>
      </c>
      <c r="H55" s="201">
        <f t="shared" ref="H55:I55" si="40">SUM(H56:H57)</f>
        <v>0</v>
      </c>
      <c r="I55" s="109">
        <f t="shared" si="40"/>
        <v>0</v>
      </c>
      <c r="J55" s="201">
        <f>SUM(J56:J57)</f>
        <v>0</v>
      </c>
      <c r="K55" s="108">
        <f t="shared" ref="K55:L55" si="41">SUM(K56:K57)</f>
        <v>0</v>
      </c>
      <c r="L55" s="136">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55"/>
      <c r="F56" s="282">
        <f t="shared" ref="F56:F57" si="43">D56+E56</f>
        <v>0</v>
      </c>
      <c r="G56" s="224"/>
      <c r="H56" s="256"/>
      <c r="I56" s="119">
        <f t="shared" ref="I56:I57" si="44">G56+H56</f>
        <v>0</v>
      </c>
      <c r="J56" s="256"/>
      <c r="K56" s="55"/>
      <c r="L56" s="139">
        <f t="shared" ref="L56:L57" si="45">J56+K56</f>
        <v>0</v>
      </c>
      <c r="M56" s="319"/>
      <c r="N56" s="55"/>
      <c r="O56" s="119">
        <f>M56+N56</f>
        <v>0</v>
      </c>
      <c r="P56" s="110"/>
    </row>
    <row r="57" spans="1:16" ht="24" hidden="1" customHeight="1" x14ac:dyDescent="0.25">
      <c r="A57" s="38">
        <v>1119</v>
      </c>
      <c r="B57" s="57" t="s">
        <v>51</v>
      </c>
      <c r="C57" s="58">
        <f t="shared" si="4"/>
        <v>0</v>
      </c>
      <c r="D57" s="225"/>
      <c r="E57" s="60"/>
      <c r="F57" s="146">
        <f t="shared" si="43"/>
        <v>0</v>
      </c>
      <c r="G57" s="225"/>
      <c r="H57" s="257"/>
      <c r="I57" s="114">
        <f t="shared" si="44"/>
        <v>0</v>
      </c>
      <c r="J57" s="257"/>
      <c r="K57" s="60"/>
      <c r="L57" s="135">
        <f t="shared" si="45"/>
        <v>0</v>
      </c>
      <c r="M57" s="320"/>
      <c r="N57" s="60"/>
      <c r="O57" s="114">
        <f>M57+N57</f>
        <v>0</v>
      </c>
      <c r="P57" s="111"/>
    </row>
    <row r="58" spans="1:16" hidden="1" x14ac:dyDescent="0.25">
      <c r="A58" s="112">
        <v>1140</v>
      </c>
      <c r="B58" s="57" t="s">
        <v>295</v>
      </c>
      <c r="C58" s="58">
        <f t="shared" si="4"/>
        <v>0</v>
      </c>
      <c r="D58" s="226">
        <f>SUM(D59:D65)</f>
        <v>0</v>
      </c>
      <c r="E58" s="113">
        <f t="shared" ref="E58:F58" si="46">SUM(E59:E65)</f>
        <v>0</v>
      </c>
      <c r="F58" s="146">
        <f t="shared" si="46"/>
        <v>0</v>
      </c>
      <c r="G58" s="226">
        <f>SUM(G59:G65)</f>
        <v>0</v>
      </c>
      <c r="H58" s="120">
        <f t="shared" ref="H58:I58" si="47">SUM(H59:H65)</f>
        <v>0</v>
      </c>
      <c r="I58" s="114">
        <f t="shared" si="47"/>
        <v>0</v>
      </c>
      <c r="J58" s="120">
        <f>SUM(J59:J65)</f>
        <v>0</v>
      </c>
      <c r="K58" s="113">
        <f t="shared" ref="K58:L58" si="48">SUM(K59:K65)</f>
        <v>0</v>
      </c>
      <c r="L58" s="135">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c r="E59" s="60"/>
      <c r="F59" s="146">
        <f t="shared" ref="F59:F66" si="50">D59+E59</f>
        <v>0</v>
      </c>
      <c r="G59" s="225"/>
      <c r="H59" s="257"/>
      <c r="I59" s="114">
        <f t="shared" ref="I59:I66" si="51">G59+H59</f>
        <v>0</v>
      </c>
      <c r="J59" s="257"/>
      <c r="K59" s="60"/>
      <c r="L59" s="135">
        <f t="shared" ref="L59:L66" si="52">J59+K59</f>
        <v>0</v>
      </c>
      <c r="M59" s="320"/>
      <c r="N59" s="60"/>
      <c r="O59" s="114">
        <f t="shared" ref="O59:O66" si="53">M59+N59</f>
        <v>0</v>
      </c>
      <c r="P59" s="111"/>
    </row>
    <row r="60" spans="1:16" ht="24.75" hidden="1" customHeight="1" x14ac:dyDescent="0.25">
      <c r="A60" s="38">
        <v>1142</v>
      </c>
      <c r="B60" s="57" t="s">
        <v>53</v>
      </c>
      <c r="C60" s="58">
        <f t="shared" si="4"/>
        <v>0</v>
      </c>
      <c r="D60" s="225"/>
      <c r="E60" s="60"/>
      <c r="F60" s="146">
        <f t="shared" si="50"/>
        <v>0</v>
      </c>
      <c r="G60" s="225"/>
      <c r="H60" s="257"/>
      <c r="I60" s="114">
        <f t="shared" si="51"/>
        <v>0</v>
      </c>
      <c r="J60" s="257"/>
      <c r="K60" s="60"/>
      <c r="L60" s="135">
        <f>J60+K60</f>
        <v>0</v>
      </c>
      <c r="M60" s="320"/>
      <c r="N60" s="60"/>
      <c r="O60" s="114">
        <f t="shared" si="53"/>
        <v>0</v>
      </c>
      <c r="P60" s="111"/>
    </row>
    <row r="61" spans="1:16" ht="24" hidden="1" x14ac:dyDescent="0.25">
      <c r="A61" s="38">
        <v>1145</v>
      </c>
      <c r="B61" s="57" t="s">
        <v>54</v>
      </c>
      <c r="C61" s="58">
        <f t="shared" si="4"/>
        <v>0</v>
      </c>
      <c r="D61" s="225"/>
      <c r="E61" s="60"/>
      <c r="F61" s="146">
        <f t="shared" si="50"/>
        <v>0</v>
      </c>
      <c r="G61" s="225"/>
      <c r="H61" s="257"/>
      <c r="I61" s="114">
        <f t="shared" si="51"/>
        <v>0</v>
      </c>
      <c r="J61" s="257"/>
      <c r="K61" s="60"/>
      <c r="L61" s="135">
        <f t="shared" si="52"/>
        <v>0</v>
      </c>
      <c r="M61" s="320"/>
      <c r="N61" s="60"/>
      <c r="O61" s="114">
        <f>M61+N61</f>
        <v>0</v>
      </c>
      <c r="P61" s="111"/>
    </row>
    <row r="62" spans="1:16" ht="27.75" hidden="1" customHeight="1" x14ac:dyDescent="0.25">
      <c r="A62" s="38">
        <v>1146</v>
      </c>
      <c r="B62" s="57" t="s">
        <v>55</v>
      </c>
      <c r="C62" s="58">
        <f t="shared" si="4"/>
        <v>0</v>
      </c>
      <c r="D62" s="225"/>
      <c r="E62" s="60"/>
      <c r="F62" s="146">
        <f t="shared" si="50"/>
        <v>0</v>
      </c>
      <c r="G62" s="225"/>
      <c r="H62" s="257"/>
      <c r="I62" s="114">
        <f t="shared" si="51"/>
        <v>0</v>
      </c>
      <c r="J62" s="257"/>
      <c r="K62" s="60"/>
      <c r="L62" s="135">
        <f t="shared" si="52"/>
        <v>0</v>
      </c>
      <c r="M62" s="320"/>
      <c r="N62" s="60"/>
      <c r="O62" s="114">
        <f t="shared" si="53"/>
        <v>0</v>
      </c>
      <c r="P62" s="111"/>
    </row>
    <row r="63" spans="1:16" hidden="1" x14ac:dyDescent="0.25">
      <c r="A63" s="38">
        <v>1147</v>
      </c>
      <c r="B63" s="57" t="s">
        <v>56</v>
      </c>
      <c r="C63" s="58">
        <f t="shared" si="4"/>
        <v>0</v>
      </c>
      <c r="D63" s="225"/>
      <c r="E63" s="60"/>
      <c r="F63" s="146">
        <f t="shared" si="50"/>
        <v>0</v>
      </c>
      <c r="G63" s="225"/>
      <c r="H63" s="257"/>
      <c r="I63" s="114">
        <f t="shared" si="51"/>
        <v>0</v>
      </c>
      <c r="J63" s="257"/>
      <c r="K63" s="60"/>
      <c r="L63" s="135">
        <f t="shared" si="52"/>
        <v>0</v>
      </c>
      <c r="M63" s="320"/>
      <c r="N63" s="60"/>
      <c r="O63" s="114">
        <f t="shared" si="53"/>
        <v>0</v>
      </c>
      <c r="P63" s="111"/>
    </row>
    <row r="64" spans="1:16" hidden="1" x14ac:dyDescent="0.25">
      <c r="A64" s="38">
        <v>1148</v>
      </c>
      <c r="B64" s="57" t="s">
        <v>57</v>
      </c>
      <c r="C64" s="58">
        <f t="shared" si="4"/>
        <v>0</v>
      </c>
      <c r="D64" s="225"/>
      <c r="E64" s="60"/>
      <c r="F64" s="146">
        <f t="shared" si="50"/>
        <v>0</v>
      </c>
      <c r="G64" s="225"/>
      <c r="H64" s="257"/>
      <c r="I64" s="114">
        <f t="shared" si="51"/>
        <v>0</v>
      </c>
      <c r="J64" s="257"/>
      <c r="K64" s="60"/>
      <c r="L64" s="135">
        <f t="shared" si="52"/>
        <v>0</v>
      </c>
      <c r="M64" s="320"/>
      <c r="N64" s="60"/>
      <c r="O64" s="114">
        <f t="shared" si="53"/>
        <v>0</v>
      </c>
      <c r="P64" s="111"/>
    </row>
    <row r="65" spans="1:16" ht="24" hidden="1" customHeight="1" x14ac:dyDescent="0.25">
      <c r="A65" s="38">
        <v>1149</v>
      </c>
      <c r="B65" s="57" t="s">
        <v>58</v>
      </c>
      <c r="C65" s="58">
        <f>F65+I65+L65+O65</f>
        <v>0</v>
      </c>
      <c r="D65" s="225"/>
      <c r="E65" s="60"/>
      <c r="F65" s="146">
        <f t="shared" si="50"/>
        <v>0</v>
      </c>
      <c r="G65" s="225"/>
      <c r="H65" s="257"/>
      <c r="I65" s="114">
        <f t="shared" si="51"/>
        <v>0</v>
      </c>
      <c r="J65" s="257"/>
      <c r="K65" s="60"/>
      <c r="L65" s="135">
        <f t="shared" si="52"/>
        <v>0</v>
      </c>
      <c r="M65" s="320"/>
      <c r="N65" s="60"/>
      <c r="O65" s="114">
        <f t="shared" si="53"/>
        <v>0</v>
      </c>
      <c r="P65" s="111"/>
    </row>
    <row r="66" spans="1:16" ht="36" x14ac:dyDescent="0.25">
      <c r="A66" s="107">
        <v>1150</v>
      </c>
      <c r="B66" s="78" t="s">
        <v>59</v>
      </c>
      <c r="C66" s="84">
        <f>F66+I66+L66+O66</f>
        <v>250</v>
      </c>
      <c r="D66" s="227">
        <v>250</v>
      </c>
      <c r="E66" s="448"/>
      <c r="F66" s="443">
        <f t="shared" si="50"/>
        <v>250</v>
      </c>
      <c r="G66" s="227"/>
      <c r="H66" s="509"/>
      <c r="I66" s="443">
        <f t="shared" si="51"/>
        <v>0</v>
      </c>
      <c r="J66" s="258"/>
      <c r="K66" s="448"/>
      <c r="L66" s="443">
        <f t="shared" si="52"/>
        <v>0</v>
      </c>
      <c r="M66" s="321"/>
      <c r="N66" s="115"/>
      <c r="O66" s="109">
        <f t="shared" si="53"/>
        <v>0</v>
      </c>
      <c r="P66" s="364"/>
    </row>
    <row r="67" spans="1:16" ht="24" x14ac:dyDescent="0.25">
      <c r="A67" s="45">
        <v>1200</v>
      </c>
      <c r="B67" s="105" t="s">
        <v>296</v>
      </c>
      <c r="C67" s="46">
        <f t="shared" si="4"/>
        <v>59</v>
      </c>
      <c r="D67" s="223">
        <f>SUM(D68:D69)</f>
        <v>59</v>
      </c>
      <c r="E67" s="441">
        <f t="shared" ref="E67:F67" si="54">SUM(E68:E69)</f>
        <v>0</v>
      </c>
      <c r="F67" s="408">
        <f t="shared" si="54"/>
        <v>59</v>
      </c>
      <c r="G67" s="223">
        <f>SUM(G68:G69)</f>
        <v>0</v>
      </c>
      <c r="H67" s="125">
        <f t="shared" ref="H67:I67" si="55">SUM(H68:H69)</f>
        <v>0</v>
      </c>
      <c r="I67" s="408">
        <f t="shared" si="55"/>
        <v>0</v>
      </c>
      <c r="J67" s="106">
        <f>SUM(J68:J69)</f>
        <v>0</v>
      </c>
      <c r="K67" s="441">
        <f t="shared" ref="K67:L67" si="56">SUM(K68:K69)</f>
        <v>0</v>
      </c>
      <c r="L67" s="408">
        <f t="shared" si="56"/>
        <v>0</v>
      </c>
      <c r="M67" s="46">
        <f>SUM(M68:M69)</f>
        <v>0</v>
      </c>
      <c r="N67" s="50">
        <f t="shared" ref="N67:O67" si="57">SUM(N68:N69)</f>
        <v>0</v>
      </c>
      <c r="O67" s="117">
        <f t="shared" si="57"/>
        <v>0</v>
      </c>
      <c r="P67" s="122"/>
    </row>
    <row r="68" spans="1:16" ht="24" x14ac:dyDescent="0.25">
      <c r="A68" s="361">
        <v>1210</v>
      </c>
      <c r="B68" s="52" t="s">
        <v>60</v>
      </c>
      <c r="C68" s="53">
        <f t="shared" si="4"/>
        <v>59</v>
      </c>
      <c r="D68" s="224">
        <v>59</v>
      </c>
      <c r="E68" s="444"/>
      <c r="F68" s="445">
        <f>D68+E68</f>
        <v>59</v>
      </c>
      <c r="G68" s="224"/>
      <c r="H68" s="510"/>
      <c r="I68" s="445">
        <f>G68+H68</f>
        <v>0</v>
      </c>
      <c r="J68" s="256"/>
      <c r="K68" s="444"/>
      <c r="L68" s="445">
        <f>J68+K68</f>
        <v>0</v>
      </c>
      <c r="M68" s="319"/>
      <c r="N68" s="55"/>
      <c r="O68" s="119">
        <f>M68+N68</f>
        <v>0</v>
      </c>
      <c r="P68" s="364"/>
    </row>
    <row r="69" spans="1:16" ht="24" hidden="1" x14ac:dyDescent="0.25">
      <c r="A69" s="112">
        <v>1220</v>
      </c>
      <c r="B69" s="57" t="s">
        <v>61</v>
      </c>
      <c r="C69" s="58">
        <f t="shared" si="4"/>
        <v>0</v>
      </c>
      <c r="D69" s="226">
        <f>SUM(D70:D74)</f>
        <v>0</v>
      </c>
      <c r="E69" s="113">
        <f t="shared" ref="E69:F69" si="58">SUM(E70:E74)</f>
        <v>0</v>
      </c>
      <c r="F69" s="146">
        <f t="shared" si="58"/>
        <v>0</v>
      </c>
      <c r="G69" s="226">
        <f>SUM(G70:G74)</f>
        <v>0</v>
      </c>
      <c r="H69" s="120">
        <f t="shared" ref="H69:I69" si="59">SUM(H70:H74)</f>
        <v>0</v>
      </c>
      <c r="I69" s="114">
        <f t="shared" si="59"/>
        <v>0</v>
      </c>
      <c r="J69" s="120">
        <f>SUM(J70:J74)</f>
        <v>0</v>
      </c>
      <c r="K69" s="113">
        <f t="shared" ref="K69:L69" si="60">SUM(K70:K74)</f>
        <v>0</v>
      </c>
      <c r="L69" s="135">
        <f t="shared" si="60"/>
        <v>0</v>
      </c>
      <c r="M69" s="58">
        <f>SUM(M70:M74)</f>
        <v>0</v>
      </c>
      <c r="N69" s="113">
        <f t="shared" ref="N69:O69" si="61">SUM(N70:N74)</f>
        <v>0</v>
      </c>
      <c r="O69" s="114">
        <f t="shared" si="61"/>
        <v>0</v>
      </c>
      <c r="P69" s="362"/>
    </row>
    <row r="70" spans="1:16" ht="48" hidden="1" x14ac:dyDescent="0.25">
      <c r="A70" s="38">
        <v>1221</v>
      </c>
      <c r="B70" s="57" t="s">
        <v>297</v>
      </c>
      <c r="C70" s="58">
        <f t="shared" si="4"/>
        <v>0</v>
      </c>
      <c r="D70" s="225"/>
      <c r="E70" s="60"/>
      <c r="F70" s="146">
        <f t="shared" ref="F70:F74" si="62">D70+E70</f>
        <v>0</v>
      </c>
      <c r="G70" s="225"/>
      <c r="H70" s="257"/>
      <c r="I70" s="114">
        <f t="shared" ref="I70:I74" si="63">G70+H70</f>
        <v>0</v>
      </c>
      <c r="J70" s="257"/>
      <c r="K70" s="60"/>
      <c r="L70" s="135">
        <f t="shared" ref="L70:L74" si="64">J70+K70</f>
        <v>0</v>
      </c>
      <c r="M70" s="320"/>
      <c r="N70" s="60"/>
      <c r="O70" s="114">
        <f t="shared" ref="O70:O74" si="65">M70+N70</f>
        <v>0</v>
      </c>
      <c r="P70" s="362"/>
    </row>
    <row r="71" spans="1:16" hidden="1" x14ac:dyDescent="0.25">
      <c r="A71" s="38">
        <v>1223</v>
      </c>
      <c r="B71" s="57" t="s">
        <v>62</v>
      </c>
      <c r="C71" s="58">
        <f t="shared" si="4"/>
        <v>0</v>
      </c>
      <c r="D71" s="225"/>
      <c r="E71" s="60"/>
      <c r="F71" s="146">
        <f t="shared" si="62"/>
        <v>0</v>
      </c>
      <c r="G71" s="225"/>
      <c r="H71" s="257"/>
      <c r="I71" s="114">
        <f t="shared" si="63"/>
        <v>0</v>
      </c>
      <c r="J71" s="257"/>
      <c r="K71" s="60"/>
      <c r="L71" s="135">
        <f t="shared" si="64"/>
        <v>0</v>
      </c>
      <c r="M71" s="320"/>
      <c r="N71" s="60"/>
      <c r="O71" s="114">
        <f t="shared" si="65"/>
        <v>0</v>
      </c>
      <c r="P71" s="362"/>
    </row>
    <row r="72" spans="1:16" hidden="1" x14ac:dyDescent="0.25">
      <c r="A72" s="38">
        <v>1225</v>
      </c>
      <c r="B72" s="57" t="s">
        <v>63</v>
      </c>
      <c r="C72" s="58">
        <f t="shared" si="4"/>
        <v>0</v>
      </c>
      <c r="D72" s="225"/>
      <c r="E72" s="60"/>
      <c r="F72" s="146">
        <f t="shared" si="62"/>
        <v>0</v>
      </c>
      <c r="G72" s="225"/>
      <c r="H72" s="257"/>
      <c r="I72" s="114">
        <f t="shared" si="63"/>
        <v>0</v>
      </c>
      <c r="J72" s="257"/>
      <c r="K72" s="60"/>
      <c r="L72" s="135">
        <f t="shared" si="64"/>
        <v>0</v>
      </c>
      <c r="M72" s="320"/>
      <c r="N72" s="60"/>
      <c r="O72" s="114">
        <f t="shared" si="65"/>
        <v>0</v>
      </c>
      <c r="P72" s="362"/>
    </row>
    <row r="73" spans="1:16" ht="36" hidden="1" x14ac:dyDescent="0.25">
      <c r="A73" s="38">
        <v>1227</v>
      </c>
      <c r="B73" s="57" t="s">
        <v>64</v>
      </c>
      <c r="C73" s="58">
        <f t="shared" si="4"/>
        <v>0</v>
      </c>
      <c r="D73" s="225"/>
      <c r="E73" s="60"/>
      <c r="F73" s="146">
        <f t="shared" si="62"/>
        <v>0</v>
      </c>
      <c r="G73" s="225"/>
      <c r="H73" s="257"/>
      <c r="I73" s="114">
        <f t="shared" si="63"/>
        <v>0</v>
      </c>
      <c r="J73" s="257"/>
      <c r="K73" s="60"/>
      <c r="L73" s="135">
        <f t="shared" si="64"/>
        <v>0</v>
      </c>
      <c r="M73" s="320"/>
      <c r="N73" s="60"/>
      <c r="O73" s="114">
        <f t="shared" si="65"/>
        <v>0</v>
      </c>
      <c r="P73" s="362"/>
    </row>
    <row r="74" spans="1:16" ht="48" hidden="1" x14ac:dyDescent="0.25">
      <c r="A74" s="38">
        <v>1228</v>
      </c>
      <c r="B74" s="57" t="s">
        <v>298</v>
      </c>
      <c r="C74" s="58">
        <f t="shared" si="4"/>
        <v>0</v>
      </c>
      <c r="D74" s="225"/>
      <c r="E74" s="60"/>
      <c r="F74" s="146">
        <f t="shared" si="62"/>
        <v>0</v>
      </c>
      <c r="G74" s="225"/>
      <c r="H74" s="257"/>
      <c r="I74" s="114">
        <f t="shared" si="63"/>
        <v>0</v>
      </c>
      <c r="J74" s="257"/>
      <c r="K74" s="60"/>
      <c r="L74" s="135">
        <f t="shared" si="64"/>
        <v>0</v>
      </c>
      <c r="M74" s="320"/>
      <c r="N74" s="60"/>
      <c r="O74" s="114">
        <f t="shared" si="65"/>
        <v>0</v>
      </c>
      <c r="P74" s="362"/>
    </row>
    <row r="75" spans="1:16" x14ac:dyDescent="0.25">
      <c r="A75" s="101">
        <v>2000</v>
      </c>
      <c r="B75" s="101" t="s">
        <v>65</v>
      </c>
      <c r="C75" s="102">
        <f t="shared" si="4"/>
        <v>86349</v>
      </c>
      <c r="D75" s="222">
        <f>SUM(D76,D83,D130,D164,D165,D172)</f>
        <v>63339</v>
      </c>
      <c r="E75" s="439">
        <f t="shared" ref="E75:F75" si="66">SUM(E76,E83,E130,E164,E165,E172)</f>
        <v>-8000</v>
      </c>
      <c r="F75" s="440">
        <f t="shared" si="66"/>
        <v>55339</v>
      </c>
      <c r="G75" s="222">
        <f>SUM(G76,G83,G130,G164,G165,G172)</f>
        <v>31010</v>
      </c>
      <c r="H75" s="137">
        <f t="shared" ref="H75:I75" si="67">SUM(H76,H83,H130,H164,H165,H172)</f>
        <v>0</v>
      </c>
      <c r="I75" s="440">
        <f t="shared" si="67"/>
        <v>31010</v>
      </c>
      <c r="J75" s="255">
        <f>SUM(J76,J83,J130,J164,J165,J172)</f>
        <v>0</v>
      </c>
      <c r="K75" s="439">
        <f t="shared" ref="K75:L75" si="68">SUM(K76,K83,K130,K164,K165,K172)</f>
        <v>0</v>
      </c>
      <c r="L75" s="440">
        <f t="shared" si="68"/>
        <v>0</v>
      </c>
      <c r="M75" s="102">
        <f>SUM(M76,M83,M130,M164,M165,M172)</f>
        <v>0</v>
      </c>
      <c r="N75" s="103">
        <f t="shared" ref="N75:O75" si="69">SUM(N76,N83,N130,N164,N165,N172)</f>
        <v>0</v>
      </c>
      <c r="O75" s="104">
        <f t="shared" si="69"/>
        <v>0</v>
      </c>
      <c r="P75" s="366"/>
    </row>
    <row r="76" spans="1:16" ht="24" hidden="1" x14ac:dyDescent="0.25">
      <c r="A76" s="45">
        <v>2100</v>
      </c>
      <c r="B76" s="105" t="s">
        <v>66</v>
      </c>
      <c r="C76" s="46">
        <f t="shared" si="4"/>
        <v>0</v>
      </c>
      <c r="D76" s="223">
        <f>SUM(D77,D80)</f>
        <v>0</v>
      </c>
      <c r="E76" s="50">
        <f t="shared" ref="E76:F76" si="70">SUM(E77,E80)</f>
        <v>0</v>
      </c>
      <c r="F76" s="280">
        <f t="shared" si="70"/>
        <v>0</v>
      </c>
      <c r="G76" s="223">
        <f>SUM(G77,G80)</f>
        <v>0</v>
      </c>
      <c r="H76" s="106">
        <f t="shared" ref="H76:I76" si="71">SUM(H77,H80)</f>
        <v>0</v>
      </c>
      <c r="I76" s="117">
        <f t="shared" si="71"/>
        <v>0</v>
      </c>
      <c r="J76" s="106">
        <f>SUM(J77,J80)</f>
        <v>0</v>
      </c>
      <c r="K76" s="50">
        <f t="shared" ref="K76:L76" si="72">SUM(K77,K80)</f>
        <v>0</v>
      </c>
      <c r="L76" s="125">
        <f t="shared" si="72"/>
        <v>0</v>
      </c>
      <c r="M76" s="46">
        <f>SUM(M77,M80)</f>
        <v>0</v>
      </c>
      <c r="N76" s="50">
        <f t="shared" ref="N76:O76" si="73">SUM(N77,N80)</f>
        <v>0</v>
      </c>
      <c r="O76" s="117">
        <f t="shared" si="73"/>
        <v>0</v>
      </c>
      <c r="P76" s="367"/>
    </row>
    <row r="77" spans="1:16" ht="24" hidden="1" x14ac:dyDescent="0.25">
      <c r="A77" s="361">
        <v>2110</v>
      </c>
      <c r="B77" s="52" t="s">
        <v>67</v>
      </c>
      <c r="C77" s="53">
        <f t="shared" si="4"/>
        <v>0</v>
      </c>
      <c r="D77" s="228">
        <f>SUM(D78:D79)</f>
        <v>0</v>
      </c>
      <c r="E77" s="118">
        <f t="shared" ref="E77:F77" si="74">SUM(E78:E79)</f>
        <v>0</v>
      </c>
      <c r="F77" s="282">
        <f t="shared" si="74"/>
        <v>0</v>
      </c>
      <c r="G77" s="228">
        <f>SUM(G78:G79)</f>
        <v>0</v>
      </c>
      <c r="H77" s="259">
        <f t="shared" ref="H77:I77" si="75">SUM(H78:H79)</f>
        <v>0</v>
      </c>
      <c r="I77" s="119">
        <f t="shared" si="75"/>
        <v>0</v>
      </c>
      <c r="J77" s="259">
        <f>SUM(J78:J79)</f>
        <v>0</v>
      </c>
      <c r="K77" s="118">
        <f t="shared" ref="K77:L77" si="76">SUM(K78:K79)</f>
        <v>0</v>
      </c>
      <c r="L77" s="139">
        <f t="shared" si="76"/>
        <v>0</v>
      </c>
      <c r="M77" s="53">
        <f>SUM(M78:M79)</f>
        <v>0</v>
      </c>
      <c r="N77" s="118">
        <f t="shared" ref="N77:O77" si="77">SUM(N78:N79)</f>
        <v>0</v>
      </c>
      <c r="O77" s="119">
        <f t="shared" si="77"/>
        <v>0</v>
      </c>
      <c r="P77" s="365"/>
    </row>
    <row r="78" spans="1:16" hidden="1" x14ac:dyDescent="0.25">
      <c r="A78" s="38">
        <v>2111</v>
      </c>
      <c r="B78" s="57" t="s">
        <v>68</v>
      </c>
      <c r="C78" s="58">
        <f t="shared" si="4"/>
        <v>0</v>
      </c>
      <c r="D78" s="225"/>
      <c r="E78" s="60"/>
      <c r="F78" s="146">
        <f t="shared" ref="F78:F79" si="78">D78+E78</f>
        <v>0</v>
      </c>
      <c r="G78" s="225"/>
      <c r="H78" s="257"/>
      <c r="I78" s="114">
        <f t="shared" ref="I78:I79" si="79">G78+H78</f>
        <v>0</v>
      </c>
      <c r="J78" s="257"/>
      <c r="K78" s="60"/>
      <c r="L78" s="135">
        <f t="shared" ref="L78:L79" si="80">J78+K78</f>
        <v>0</v>
      </c>
      <c r="M78" s="320"/>
      <c r="N78" s="60"/>
      <c r="O78" s="114">
        <f t="shared" ref="O78:O79" si="81">M78+N78</f>
        <v>0</v>
      </c>
      <c r="P78" s="362"/>
    </row>
    <row r="79" spans="1:16" ht="24" hidden="1" x14ac:dyDescent="0.25">
      <c r="A79" s="38">
        <v>2112</v>
      </c>
      <c r="B79" s="57" t="s">
        <v>69</v>
      </c>
      <c r="C79" s="58">
        <f t="shared" si="4"/>
        <v>0</v>
      </c>
      <c r="D79" s="225"/>
      <c r="E79" s="60"/>
      <c r="F79" s="146">
        <f t="shared" si="78"/>
        <v>0</v>
      </c>
      <c r="G79" s="225"/>
      <c r="H79" s="257"/>
      <c r="I79" s="114">
        <f t="shared" si="79"/>
        <v>0</v>
      </c>
      <c r="J79" s="257"/>
      <c r="K79" s="60"/>
      <c r="L79" s="135">
        <f t="shared" si="80"/>
        <v>0</v>
      </c>
      <c r="M79" s="320"/>
      <c r="N79" s="60"/>
      <c r="O79" s="114">
        <f t="shared" si="81"/>
        <v>0</v>
      </c>
      <c r="P79" s="362"/>
    </row>
    <row r="80" spans="1:16" ht="24" hidden="1" x14ac:dyDescent="0.25">
      <c r="A80" s="112">
        <v>2120</v>
      </c>
      <c r="B80" s="57" t="s">
        <v>70</v>
      </c>
      <c r="C80" s="58">
        <f t="shared" si="4"/>
        <v>0</v>
      </c>
      <c r="D80" s="226">
        <f>SUM(D81:D82)</f>
        <v>0</v>
      </c>
      <c r="E80" s="113">
        <f t="shared" ref="E80:F80" si="82">SUM(E81:E82)</f>
        <v>0</v>
      </c>
      <c r="F80" s="146">
        <f t="shared" si="82"/>
        <v>0</v>
      </c>
      <c r="G80" s="226">
        <f>SUM(G81:G82)</f>
        <v>0</v>
      </c>
      <c r="H80" s="120">
        <f t="shared" ref="H80:I80" si="83">SUM(H81:H82)</f>
        <v>0</v>
      </c>
      <c r="I80" s="114">
        <f t="shared" si="83"/>
        <v>0</v>
      </c>
      <c r="J80" s="120">
        <f>SUM(J81:J82)</f>
        <v>0</v>
      </c>
      <c r="K80" s="113">
        <f t="shared" ref="K80:L80" si="84">SUM(K81:K82)</f>
        <v>0</v>
      </c>
      <c r="L80" s="135">
        <f t="shared" si="84"/>
        <v>0</v>
      </c>
      <c r="M80" s="58">
        <f>SUM(M81:M82)</f>
        <v>0</v>
      </c>
      <c r="N80" s="113">
        <f t="shared" ref="N80:O80" si="85">SUM(N81:N82)</f>
        <v>0</v>
      </c>
      <c r="O80" s="114">
        <f t="shared" si="85"/>
        <v>0</v>
      </c>
      <c r="P80" s="362"/>
    </row>
    <row r="81" spans="1:16" hidden="1" x14ac:dyDescent="0.25">
      <c r="A81" s="38">
        <v>2121</v>
      </c>
      <c r="B81" s="57" t="s">
        <v>68</v>
      </c>
      <c r="C81" s="58">
        <f t="shared" si="4"/>
        <v>0</v>
      </c>
      <c r="D81" s="225"/>
      <c r="E81" s="60"/>
      <c r="F81" s="146">
        <f t="shared" ref="F81:F82" si="86">D81+E81</f>
        <v>0</v>
      </c>
      <c r="G81" s="225"/>
      <c r="H81" s="257"/>
      <c r="I81" s="114">
        <f t="shared" ref="I81:I82" si="87">G81+H81</f>
        <v>0</v>
      </c>
      <c r="J81" s="257"/>
      <c r="K81" s="60"/>
      <c r="L81" s="135">
        <f t="shared" ref="L81:L82" si="88">J81+K81</f>
        <v>0</v>
      </c>
      <c r="M81" s="320"/>
      <c r="N81" s="60"/>
      <c r="O81" s="114">
        <f t="shared" ref="O81:O82" si="89">M81+N81</f>
        <v>0</v>
      </c>
      <c r="P81" s="362"/>
    </row>
    <row r="82" spans="1:16" ht="24" hidden="1" x14ac:dyDescent="0.25">
      <c r="A82" s="38">
        <v>2122</v>
      </c>
      <c r="B82" s="57" t="s">
        <v>69</v>
      </c>
      <c r="C82" s="58">
        <f t="shared" si="4"/>
        <v>0</v>
      </c>
      <c r="D82" s="225"/>
      <c r="E82" s="60"/>
      <c r="F82" s="146">
        <f t="shared" si="86"/>
        <v>0</v>
      </c>
      <c r="G82" s="225"/>
      <c r="H82" s="257"/>
      <c r="I82" s="114">
        <f t="shared" si="87"/>
        <v>0</v>
      </c>
      <c r="J82" s="257"/>
      <c r="K82" s="60"/>
      <c r="L82" s="135">
        <f t="shared" si="88"/>
        <v>0</v>
      </c>
      <c r="M82" s="320"/>
      <c r="N82" s="60"/>
      <c r="O82" s="114">
        <f t="shared" si="89"/>
        <v>0</v>
      </c>
      <c r="P82" s="362"/>
    </row>
    <row r="83" spans="1:16" x14ac:dyDescent="0.25">
      <c r="A83" s="45">
        <v>2200</v>
      </c>
      <c r="B83" s="105" t="s">
        <v>71</v>
      </c>
      <c r="C83" s="46">
        <f t="shared" si="4"/>
        <v>36648</v>
      </c>
      <c r="D83" s="223">
        <f>SUM(D84,D89,D95,D103,D112,D116,D122,D128)</f>
        <v>36662</v>
      </c>
      <c r="E83" s="441">
        <f t="shared" ref="E83:F83" si="90">SUM(E84,E89,E95,E103,E112,E116,E122,E128)</f>
        <v>-8000</v>
      </c>
      <c r="F83" s="408">
        <f t="shared" si="90"/>
        <v>28662</v>
      </c>
      <c r="G83" s="223">
        <f>SUM(G84,G89,G95,G103,G112,G116,G122,G128)</f>
        <v>7986</v>
      </c>
      <c r="H83" s="125">
        <f t="shared" ref="H83:I83" si="91">SUM(H84,H89,H95,H103,H112,H116,H122,H128)</f>
        <v>0</v>
      </c>
      <c r="I83" s="408">
        <f t="shared" si="91"/>
        <v>7986</v>
      </c>
      <c r="J83" s="106">
        <f>SUM(J84,J89,J95,J103,J112,J116,J122,J128)</f>
        <v>0</v>
      </c>
      <c r="K83" s="441">
        <f t="shared" ref="K83:L83" si="92">SUM(K84,K89,K95,K103,K112,K116,K122,K128)</f>
        <v>0</v>
      </c>
      <c r="L83" s="408">
        <f t="shared" si="92"/>
        <v>0</v>
      </c>
      <c r="M83" s="163">
        <f>SUM(M84,M89,M95,M103,M112,M116,M122,M128)</f>
        <v>0</v>
      </c>
      <c r="N83" s="164">
        <f t="shared" ref="N83:O83" si="93">SUM(N84,N89,N95,N103,N112,N116,N122,N128)</f>
        <v>0</v>
      </c>
      <c r="O83" s="165">
        <f t="shared" si="93"/>
        <v>0</v>
      </c>
      <c r="P83" s="368"/>
    </row>
    <row r="84" spans="1:16" ht="24" hidden="1" x14ac:dyDescent="0.25">
      <c r="A84" s="107">
        <v>2210</v>
      </c>
      <c r="B84" s="78" t="s">
        <v>72</v>
      </c>
      <c r="C84" s="84">
        <f t="shared" si="4"/>
        <v>0</v>
      </c>
      <c r="D84" s="131">
        <f>SUM(D85:D88)</f>
        <v>0</v>
      </c>
      <c r="E84" s="108">
        <f t="shared" ref="E84:F84" si="94">SUM(E85:E88)</f>
        <v>0</v>
      </c>
      <c r="F84" s="281">
        <f t="shared" si="94"/>
        <v>0</v>
      </c>
      <c r="G84" s="131">
        <f>SUM(G85:G88)</f>
        <v>0</v>
      </c>
      <c r="H84" s="201">
        <f t="shared" ref="H84:I84" si="95">SUM(H85:H88)</f>
        <v>0</v>
      </c>
      <c r="I84" s="109">
        <f t="shared" si="95"/>
        <v>0</v>
      </c>
      <c r="J84" s="201">
        <f>SUM(J85:J88)</f>
        <v>0</v>
      </c>
      <c r="K84" s="108">
        <f t="shared" ref="K84:L84" si="96">SUM(K85:K88)</f>
        <v>0</v>
      </c>
      <c r="L84" s="136">
        <f t="shared" si="96"/>
        <v>0</v>
      </c>
      <c r="M84" s="84">
        <f>SUM(M85:M88)</f>
        <v>0</v>
      </c>
      <c r="N84" s="108">
        <f t="shared" ref="N84:O84" si="97">SUM(N85:N88)</f>
        <v>0</v>
      </c>
      <c r="O84" s="109">
        <f t="shared" si="97"/>
        <v>0</v>
      </c>
      <c r="P84" s="364"/>
    </row>
    <row r="85" spans="1:16" ht="24" hidden="1" x14ac:dyDescent="0.25">
      <c r="A85" s="33">
        <v>2211</v>
      </c>
      <c r="B85" s="52" t="s">
        <v>73</v>
      </c>
      <c r="C85" s="53">
        <f t="shared" ref="C85:C148" si="98">F85+I85+L85+O85</f>
        <v>0</v>
      </c>
      <c r="D85" s="224"/>
      <c r="E85" s="55"/>
      <c r="F85" s="282">
        <f t="shared" ref="F85:F88" si="99">D85+E85</f>
        <v>0</v>
      </c>
      <c r="G85" s="224"/>
      <c r="H85" s="256"/>
      <c r="I85" s="119">
        <f t="shared" ref="I85:I88" si="100">G85+H85</f>
        <v>0</v>
      </c>
      <c r="J85" s="256"/>
      <c r="K85" s="55"/>
      <c r="L85" s="139">
        <f t="shared" ref="L85:L88" si="101">J85+K85</f>
        <v>0</v>
      </c>
      <c r="M85" s="319"/>
      <c r="N85" s="55"/>
      <c r="O85" s="119">
        <f t="shared" ref="O85:O88" si="102">M85+N85</f>
        <v>0</v>
      </c>
      <c r="P85" s="365"/>
    </row>
    <row r="86" spans="1:16" ht="36" hidden="1" x14ac:dyDescent="0.25">
      <c r="A86" s="38">
        <v>2212</v>
      </c>
      <c r="B86" s="57" t="s">
        <v>74</v>
      </c>
      <c r="C86" s="58">
        <f t="shared" si="98"/>
        <v>0</v>
      </c>
      <c r="D86" s="225"/>
      <c r="E86" s="60"/>
      <c r="F86" s="146">
        <f t="shared" si="99"/>
        <v>0</v>
      </c>
      <c r="G86" s="225"/>
      <c r="H86" s="257"/>
      <c r="I86" s="114">
        <f t="shared" si="100"/>
        <v>0</v>
      </c>
      <c r="J86" s="257"/>
      <c r="K86" s="60"/>
      <c r="L86" s="135">
        <f t="shared" si="101"/>
        <v>0</v>
      </c>
      <c r="M86" s="320"/>
      <c r="N86" s="60"/>
      <c r="O86" s="114">
        <f t="shared" si="102"/>
        <v>0</v>
      </c>
      <c r="P86" s="362"/>
    </row>
    <row r="87" spans="1:16" ht="24" hidden="1" x14ac:dyDescent="0.25">
      <c r="A87" s="38">
        <v>2214</v>
      </c>
      <c r="B87" s="57" t="s">
        <v>75</v>
      </c>
      <c r="C87" s="58">
        <f t="shared" si="98"/>
        <v>0</v>
      </c>
      <c r="D87" s="225"/>
      <c r="E87" s="60"/>
      <c r="F87" s="146">
        <f t="shared" si="99"/>
        <v>0</v>
      </c>
      <c r="G87" s="225"/>
      <c r="H87" s="257"/>
      <c r="I87" s="114">
        <f t="shared" si="100"/>
        <v>0</v>
      </c>
      <c r="J87" s="257"/>
      <c r="K87" s="60"/>
      <c r="L87" s="135">
        <f t="shared" si="101"/>
        <v>0</v>
      </c>
      <c r="M87" s="320"/>
      <c r="N87" s="60"/>
      <c r="O87" s="114">
        <f t="shared" si="102"/>
        <v>0</v>
      </c>
      <c r="P87" s="362"/>
    </row>
    <row r="88" spans="1:16" hidden="1" x14ac:dyDescent="0.25">
      <c r="A88" s="38">
        <v>2219</v>
      </c>
      <c r="B88" s="57" t="s">
        <v>76</v>
      </c>
      <c r="C88" s="58">
        <f t="shared" si="98"/>
        <v>0</v>
      </c>
      <c r="D88" s="225"/>
      <c r="E88" s="60"/>
      <c r="F88" s="146">
        <f t="shared" si="99"/>
        <v>0</v>
      </c>
      <c r="G88" s="225"/>
      <c r="H88" s="257"/>
      <c r="I88" s="114">
        <f t="shared" si="100"/>
        <v>0</v>
      </c>
      <c r="J88" s="257"/>
      <c r="K88" s="60"/>
      <c r="L88" s="135">
        <f t="shared" si="101"/>
        <v>0</v>
      </c>
      <c r="M88" s="320"/>
      <c r="N88" s="60"/>
      <c r="O88" s="114">
        <f t="shared" si="102"/>
        <v>0</v>
      </c>
      <c r="P88" s="362"/>
    </row>
    <row r="89" spans="1:16" ht="24" hidden="1" x14ac:dyDescent="0.25">
      <c r="A89" s="112">
        <v>2220</v>
      </c>
      <c r="B89" s="57" t="s">
        <v>77</v>
      </c>
      <c r="C89" s="58">
        <f t="shared" si="98"/>
        <v>0</v>
      </c>
      <c r="D89" s="226">
        <f>SUM(D90:D94)</f>
        <v>0</v>
      </c>
      <c r="E89" s="113">
        <f t="shared" ref="E89:F89" si="103">SUM(E90:E94)</f>
        <v>0</v>
      </c>
      <c r="F89" s="146">
        <f t="shared" si="103"/>
        <v>0</v>
      </c>
      <c r="G89" s="226">
        <f>SUM(G90:G94)</f>
        <v>0</v>
      </c>
      <c r="H89" s="120">
        <f t="shared" ref="H89:I89" si="104">SUM(H90:H94)</f>
        <v>0</v>
      </c>
      <c r="I89" s="114">
        <f t="shared" si="104"/>
        <v>0</v>
      </c>
      <c r="J89" s="120">
        <f>SUM(J90:J94)</f>
        <v>0</v>
      </c>
      <c r="K89" s="113">
        <f t="shared" ref="K89:L89" si="105">SUM(K90:K94)</f>
        <v>0</v>
      </c>
      <c r="L89" s="135">
        <f t="shared" si="105"/>
        <v>0</v>
      </c>
      <c r="M89" s="58">
        <f>SUM(M90:M94)</f>
        <v>0</v>
      </c>
      <c r="N89" s="113">
        <f t="shared" ref="N89:O89" si="106">SUM(N90:N94)</f>
        <v>0</v>
      </c>
      <c r="O89" s="114">
        <f t="shared" si="106"/>
        <v>0</v>
      </c>
      <c r="P89" s="362"/>
    </row>
    <row r="90" spans="1:16" ht="24" hidden="1" x14ac:dyDescent="0.25">
      <c r="A90" s="38">
        <v>2221</v>
      </c>
      <c r="B90" s="57" t="s">
        <v>289</v>
      </c>
      <c r="C90" s="58">
        <f t="shared" si="98"/>
        <v>0</v>
      </c>
      <c r="D90" s="225"/>
      <c r="E90" s="60"/>
      <c r="F90" s="146">
        <f t="shared" ref="F90:F94" si="107">D90+E90</f>
        <v>0</v>
      </c>
      <c r="G90" s="225"/>
      <c r="H90" s="257"/>
      <c r="I90" s="114">
        <f t="shared" ref="I90:I94" si="108">G90+H90</f>
        <v>0</v>
      </c>
      <c r="J90" s="257"/>
      <c r="K90" s="60"/>
      <c r="L90" s="135">
        <f t="shared" ref="L90:L94" si="109">J90+K90</f>
        <v>0</v>
      </c>
      <c r="M90" s="320"/>
      <c r="N90" s="60"/>
      <c r="O90" s="114">
        <f t="shared" ref="O90:O94" si="110">M90+N90</f>
        <v>0</v>
      </c>
      <c r="P90" s="362"/>
    </row>
    <row r="91" spans="1:16" hidden="1" x14ac:dyDescent="0.25">
      <c r="A91" s="38">
        <v>2222</v>
      </c>
      <c r="B91" s="57" t="s">
        <v>78</v>
      </c>
      <c r="C91" s="58">
        <f t="shared" si="98"/>
        <v>0</v>
      </c>
      <c r="D91" s="225"/>
      <c r="E91" s="60"/>
      <c r="F91" s="146">
        <f t="shared" si="107"/>
        <v>0</v>
      </c>
      <c r="G91" s="225"/>
      <c r="H91" s="257"/>
      <c r="I91" s="114">
        <f t="shared" si="108"/>
        <v>0</v>
      </c>
      <c r="J91" s="257"/>
      <c r="K91" s="60"/>
      <c r="L91" s="135">
        <f t="shared" si="109"/>
        <v>0</v>
      </c>
      <c r="M91" s="320"/>
      <c r="N91" s="60"/>
      <c r="O91" s="114">
        <f t="shared" si="110"/>
        <v>0</v>
      </c>
      <c r="P91" s="362"/>
    </row>
    <row r="92" spans="1:16" hidden="1" x14ac:dyDescent="0.25">
      <c r="A92" s="38">
        <v>2223</v>
      </c>
      <c r="B92" s="57" t="s">
        <v>79</v>
      </c>
      <c r="C92" s="58">
        <f t="shared" si="98"/>
        <v>0</v>
      </c>
      <c r="D92" s="225"/>
      <c r="E92" s="60"/>
      <c r="F92" s="146">
        <f t="shared" si="107"/>
        <v>0</v>
      </c>
      <c r="G92" s="225"/>
      <c r="H92" s="257"/>
      <c r="I92" s="114">
        <f t="shared" si="108"/>
        <v>0</v>
      </c>
      <c r="J92" s="257"/>
      <c r="K92" s="60"/>
      <c r="L92" s="135">
        <f t="shared" si="109"/>
        <v>0</v>
      </c>
      <c r="M92" s="320"/>
      <c r="N92" s="60"/>
      <c r="O92" s="114">
        <f t="shared" si="110"/>
        <v>0</v>
      </c>
      <c r="P92" s="362"/>
    </row>
    <row r="93" spans="1:16" ht="48" hidden="1" x14ac:dyDescent="0.25">
      <c r="A93" s="38">
        <v>2224</v>
      </c>
      <c r="B93" s="57" t="s">
        <v>299</v>
      </c>
      <c r="C93" s="58">
        <f t="shared" si="98"/>
        <v>0</v>
      </c>
      <c r="D93" s="225"/>
      <c r="E93" s="60"/>
      <c r="F93" s="146">
        <f t="shared" si="107"/>
        <v>0</v>
      </c>
      <c r="G93" s="225"/>
      <c r="H93" s="257"/>
      <c r="I93" s="114">
        <f t="shared" si="108"/>
        <v>0</v>
      </c>
      <c r="J93" s="257"/>
      <c r="K93" s="60"/>
      <c r="L93" s="135">
        <f t="shared" si="109"/>
        <v>0</v>
      </c>
      <c r="M93" s="320"/>
      <c r="N93" s="60"/>
      <c r="O93" s="114">
        <f t="shared" si="110"/>
        <v>0</v>
      </c>
      <c r="P93" s="362"/>
    </row>
    <row r="94" spans="1:16" ht="24" hidden="1" x14ac:dyDescent="0.25">
      <c r="A94" s="38">
        <v>2229</v>
      </c>
      <c r="B94" s="57" t="s">
        <v>80</v>
      </c>
      <c r="C94" s="58">
        <f t="shared" si="98"/>
        <v>0</v>
      </c>
      <c r="D94" s="225"/>
      <c r="E94" s="60"/>
      <c r="F94" s="146">
        <f t="shared" si="107"/>
        <v>0</v>
      </c>
      <c r="G94" s="225"/>
      <c r="H94" s="257"/>
      <c r="I94" s="114">
        <f t="shared" si="108"/>
        <v>0</v>
      </c>
      <c r="J94" s="257"/>
      <c r="K94" s="60"/>
      <c r="L94" s="135">
        <f t="shared" si="109"/>
        <v>0</v>
      </c>
      <c r="M94" s="320"/>
      <c r="N94" s="60"/>
      <c r="O94" s="114">
        <f t="shared" si="110"/>
        <v>0</v>
      </c>
      <c r="P94" s="362"/>
    </row>
    <row r="95" spans="1:16" ht="36" hidden="1" x14ac:dyDescent="0.25">
      <c r="A95" s="112">
        <v>2230</v>
      </c>
      <c r="B95" s="57" t="s">
        <v>81</v>
      </c>
      <c r="C95" s="58">
        <f t="shared" si="98"/>
        <v>0</v>
      </c>
      <c r="D95" s="226">
        <f>SUM(D96:D102)</f>
        <v>0</v>
      </c>
      <c r="E95" s="113">
        <f t="shared" ref="E95:F95" si="111">SUM(E96:E102)</f>
        <v>0</v>
      </c>
      <c r="F95" s="146">
        <f t="shared" si="111"/>
        <v>0</v>
      </c>
      <c r="G95" s="226">
        <f>SUM(G96:G102)</f>
        <v>0</v>
      </c>
      <c r="H95" s="120">
        <f t="shared" ref="H95:I95" si="112">SUM(H96:H102)</f>
        <v>0</v>
      </c>
      <c r="I95" s="114">
        <f t="shared" si="112"/>
        <v>0</v>
      </c>
      <c r="J95" s="120">
        <f>SUM(J96:J102)</f>
        <v>0</v>
      </c>
      <c r="K95" s="113">
        <f t="shared" ref="K95:L95" si="113">SUM(K96:K102)</f>
        <v>0</v>
      </c>
      <c r="L95" s="135">
        <f t="shared" si="113"/>
        <v>0</v>
      </c>
      <c r="M95" s="58">
        <f>SUM(M96:M102)</f>
        <v>0</v>
      </c>
      <c r="N95" s="113">
        <f t="shared" ref="N95:O95" si="114">SUM(N96:N102)</f>
        <v>0</v>
      </c>
      <c r="O95" s="114">
        <f t="shared" si="114"/>
        <v>0</v>
      </c>
      <c r="P95" s="362"/>
    </row>
    <row r="96" spans="1:16" ht="24" hidden="1" x14ac:dyDescent="0.25">
      <c r="A96" s="38">
        <v>2231</v>
      </c>
      <c r="B96" s="57" t="s">
        <v>82</v>
      </c>
      <c r="C96" s="58">
        <f t="shared" si="98"/>
        <v>0</v>
      </c>
      <c r="D96" s="225"/>
      <c r="E96" s="60"/>
      <c r="F96" s="146">
        <f t="shared" ref="F96:F102" si="115">D96+E96</f>
        <v>0</v>
      </c>
      <c r="G96" s="225"/>
      <c r="H96" s="257"/>
      <c r="I96" s="114">
        <f t="shared" ref="I96:I102" si="116">G96+H96</f>
        <v>0</v>
      </c>
      <c r="J96" s="257"/>
      <c r="K96" s="60"/>
      <c r="L96" s="135">
        <f t="shared" ref="L96:L102" si="117">J96+K96</f>
        <v>0</v>
      </c>
      <c r="M96" s="320"/>
      <c r="N96" s="60"/>
      <c r="O96" s="114">
        <f t="shared" ref="O96:O102" si="118">M96+N96</f>
        <v>0</v>
      </c>
      <c r="P96" s="364"/>
    </row>
    <row r="97" spans="1:16" ht="24.75" hidden="1" customHeight="1" x14ac:dyDescent="0.25">
      <c r="A97" s="38">
        <v>2232</v>
      </c>
      <c r="B97" s="57" t="s">
        <v>83</v>
      </c>
      <c r="C97" s="58">
        <f t="shared" si="98"/>
        <v>0</v>
      </c>
      <c r="D97" s="225"/>
      <c r="E97" s="60"/>
      <c r="F97" s="146">
        <f t="shared" si="115"/>
        <v>0</v>
      </c>
      <c r="G97" s="225"/>
      <c r="H97" s="257"/>
      <c r="I97" s="114">
        <f t="shared" si="116"/>
        <v>0</v>
      </c>
      <c r="J97" s="257"/>
      <c r="K97" s="60"/>
      <c r="L97" s="135">
        <f t="shared" si="117"/>
        <v>0</v>
      </c>
      <c r="M97" s="320"/>
      <c r="N97" s="60"/>
      <c r="O97" s="114">
        <f t="shared" si="118"/>
        <v>0</v>
      </c>
      <c r="P97" s="362"/>
    </row>
    <row r="98" spans="1:16" ht="24" hidden="1" x14ac:dyDescent="0.25">
      <c r="A98" s="33">
        <v>2233</v>
      </c>
      <c r="B98" s="52" t="s">
        <v>84</v>
      </c>
      <c r="C98" s="53">
        <f t="shared" si="98"/>
        <v>0</v>
      </c>
      <c r="D98" s="224"/>
      <c r="E98" s="55"/>
      <c r="F98" s="282">
        <f t="shared" si="115"/>
        <v>0</v>
      </c>
      <c r="G98" s="224"/>
      <c r="H98" s="256"/>
      <c r="I98" s="119">
        <f t="shared" si="116"/>
        <v>0</v>
      </c>
      <c r="J98" s="256"/>
      <c r="K98" s="55"/>
      <c r="L98" s="139">
        <f t="shared" si="117"/>
        <v>0</v>
      </c>
      <c r="M98" s="319"/>
      <c r="N98" s="55"/>
      <c r="O98" s="119">
        <f t="shared" si="118"/>
        <v>0</v>
      </c>
      <c r="P98" s="365"/>
    </row>
    <row r="99" spans="1:16" ht="36" hidden="1" x14ac:dyDescent="0.25">
      <c r="A99" s="38">
        <v>2234</v>
      </c>
      <c r="B99" s="57" t="s">
        <v>85</v>
      </c>
      <c r="C99" s="58">
        <f t="shared" si="98"/>
        <v>0</v>
      </c>
      <c r="D99" s="225"/>
      <c r="E99" s="60"/>
      <c r="F99" s="146">
        <f t="shared" si="115"/>
        <v>0</v>
      </c>
      <c r="G99" s="225"/>
      <c r="H99" s="257"/>
      <c r="I99" s="114">
        <f t="shared" si="116"/>
        <v>0</v>
      </c>
      <c r="J99" s="257"/>
      <c r="K99" s="60"/>
      <c r="L99" s="135">
        <f t="shared" si="117"/>
        <v>0</v>
      </c>
      <c r="M99" s="320"/>
      <c r="N99" s="60"/>
      <c r="O99" s="114">
        <f t="shared" si="118"/>
        <v>0</v>
      </c>
      <c r="P99" s="362"/>
    </row>
    <row r="100" spans="1:16" ht="24" hidden="1" x14ac:dyDescent="0.25">
      <c r="A100" s="38">
        <v>2235</v>
      </c>
      <c r="B100" s="57" t="s">
        <v>86</v>
      </c>
      <c r="C100" s="58">
        <f t="shared" si="98"/>
        <v>0</v>
      </c>
      <c r="D100" s="225"/>
      <c r="E100" s="60"/>
      <c r="F100" s="146">
        <f t="shared" si="115"/>
        <v>0</v>
      </c>
      <c r="G100" s="225"/>
      <c r="H100" s="257"/>
      <c r="I100" s="114">
        <f t="shared" si="116"/>
        <v>0</v>
      </c>
      <c r="J100" s="257"/>
      <c r="K100" s="60"/>
      <c r="L100" s="135">
        <f t="shared" si="117"/>
        <v>0</v>
      </c>
      <c r="M100" s="320"/>
      <c r="N100" s="60"/>
      <c r="O100" s="114">
        <f t="shared" si="118"/>
        <v>0</v>
      </c>
      <c r="P100" s="362"/>
    </row>
    <row r="101" spans="1:16" hidden="1" x14ac:dyDescent="0.25">
      <c r="A101" s="38">
        <v>2236</v>
      </c>
      <c r="B101" s="57" t="s">
        <v>87</v>
      </c>
      <c r="C101" s="58">
        <f t="shared" si="98"/>
        <v>0</v>
      </c>
      <c r="D101" s="225"/>
      <c r="E101" s="60"/>
      <c r="F101" s="146">
        <f t="shared" si="115"/>
        <v>0</v>
      </c>
      <c r="G101" s="225"/>
      <c r="H101" s="257"/>
      <c r="I101" s="114">
        <f t="shared" si="116"/>
        <v>0</v>
      </c>
      <c r="J101" s="257"/>
      <c r="K101" s="60"/>
      <c r="L101" s="135">
        <f t="shared" si="117"/>
        <v>0</v>
      </c>
      <c r="M101" s="320"/>
      <c r="N101" s="60"/>
      <c r="O101" s="114">
        <f t="shared" si="118"/>
        <v>0</v>
      </c>
      <c r="P101" s="362"/>
    </row>
    <row r="102" spans="1:16" ht="24" hidden="1" x14ac:dyDescent="0.25">
      <c r="A102" s="38">
        <v>2239</v>
      </c>
      <c r="B102" s="57" t="s">
        <v>88</v>
      </c>
      <c r="C102" s="58">
        <f t="shared" si="98"/>
        <v>0</v>
      </c>
      <c r="D102" s="225"/>
      <c r="E102" s="60"/>
      <c r="F102" s="146">
        <f t="shared" si="115"/>
        <v>0</v>
      </c>
      <c r="G102" s="225"/>
      <c r="H102" s="257"/>
      <c r="I102" s="114">
        <f t="shared" si="116"/>
        <v>0</v>
      </c>
      <c r="J102" s="257"/>
      <c r="K102" s="60"/>
      <c r="L102" s="135">
        <f t="shared" si="117"/>
        <v>0</v>
      </c>
      <c r="M102" s="320"/>
      <c r="N102" s="60"/>
      <c r="O102" s="114">
        <f t="shared" si="118"/>
        <v>0</v>
      </c>
      <c r="P102" s="362"/>
    </row>
    <row r="103" spans="1:16" ht="36" hidden="1" x14ac:dyDescent="0.25">
      <c r="A103" s="112">
        <v>2240</v>
      </c>
      <c r="B103" s="57" t="s">
        <v>89</v>
      </c>
      <c r="C103" s="58">
        <f t="shared" si="98"/>
        <v>0</v>
      </c>
      <c r="D103" s="226">
        <f>SUM(D104:D111)</f>
        <v>0</v>
      </c>
      <c r="E103" s="113">
        <f t="shared" ref="E103:F103" si="119">SUM(E104:E111)</f>
        <v>0</v>
      </c>
      <c r="F103" s="146">
        <f t="shared" si="119"/>
        <v>0</v>
      </c>
      <c r="G103" s="226">
        <f>SUM(G104:G111)</f>
        <v>0</v>
      </c>
      <c r="H103" s="120">
        <f t="shared" ref="H103:I103" si="120">SUM(H104:H111)</f>
        <v>0</v>
      </c>
      <c r="I103" s="114">
        <f t="shared" si="120"/>
        <v>0</v>
      </c>
      <c r="J103" s="120">
        <f>SUM(J104:J111)</f>
        <v>0</v>
      </c>
      <c r="K103" s="113">
        <f t="shared" ref="K103:L103" si="121">SUM(K104:K111)</f>
        <v>0</v>
      </c>
      <c r="L103" s="135">
        <f t="shared" si="121"/>
        <v>0</v>
      </c>
      <c r="M103" s="58">
        <f>SUM(M104:M111)</f>
        <v>0</v>
      </c>
      <c r="N103" s="113">
        <f t="shared" ref="N103:O103" si="122">SUM(N104:N111)</f>
        <v>0</v>
      </c>
      <c r="O103" s="114">
        <f t="shared" si="122"/>
        <v>0</v>
      </c>
      <c r="P103" s="362"/>
    </row>
    <row r="104" spans="1:16" hidden="1" x14ac:dyDescent="0.25">
      <c r="A104" s="38">
        <v>2241</v>
      </c>
      <c r="B104" s="57" t="s">
        <v>90</v>
      </c>
      <c r="C104" s="58">
        <f t="shared" si="98"/>
        <v>0</v>
      </c>
      <c r="D104" s="225"/>
      <c r="E104" s="60"/>
      <c r="F104" s="146">
        <f t="shared" ref="F104:F111" si="123">D104+E104</f>
        <v>0</v>
      </c>
      <c r="G104" s="225"/>
      <c r="H104" s="257"/>
      <c r="I104" s="114">
        <f t="shared" ref="I104:I111" si="124">G104+H104</f>
        <v>0</v>
      </c>
      <c r="J104" s="257"/>
      <c r="K104" s="60"/>
      <c r="L104" s="135">
        <f t="shared" ref="L104:L111" si="125">J104+K104</f>
        <v>0</v>
      </c>
      <c r="M104" s="320"/>
      <c r="N104" s="60"/>
      <c r="O104" s="114">
        <f t="shared" ref="O104:O111" si="126">M104+N104</f>
        <v>0</v>
      </c>
      <c r="P104" s="362"/>
    </row>
    <row r="105" spans="1:16" ht="24" hidden="1" x14ac:dyDescent="0.25">
      <c r="A105" s="38">
        <v>2242</v>
      </c>
      <c r="B105" s="57" t="s">
        <v>91</v>
      </c>
      <c r="C105" s="58">
        <f t="shared" si="98"/>
        <v>0</v>
      </c>
      <c r="D105" s="225"/>
      <c r="E105" s="60"/>
      <c r="F105" s="146">
        <f t="shared" si="123"/>
        <v>0</v>
      </c>
      <c r="G105" s="225"/>
      <c r="H105" s="257"/>
      <c r="I105" s="114">
        <f t="shared" si="124"/>
        <v>0</v>
      </c>
      <c r="J105" s="257"/>
      <c r="K105" s="60"/>
      <c r="L105" s="135">
        <f t="shared" si="125"/>
        <v>0</v>
      </c>
      <c r="M105" s="320"/>
      <c r="N105" s="60"/>
      <c r="O105" s="114">
        <f t="shared" si="126"/>
        <v>0</v>
      </c>
      <c r="P105" s="362"/>
    </row>
    <row r="106" spans="1:16" ht="24" hidden="1" x14ac:dyDescent="0.25">
      <c r="A106" s="38">
        <v>2243</v>
      </c>
      <c r="B106" s="57" t="s">
        <v>92</v>
      </c>
      <c r="C106" s="58">
        <f t="shared" si="98"/>
        <v>0</v>
      </c>
      <c r="D106" s="225"/>
      <c r="E106" s="60"/>
      <c r="F106" s="146">
        <f t="shared" si="123"/>
        <v>0</v>
      </c>
      <c r="G106" s="225"/>
      <c r="H106" s="257"/>
      <c r="I106" s="114">
        <f t="shared" si="124"/>
        <v>0</v>
      </c>
      <c r="J106" s="257"/>
      <c r="K106" s="60"/>
      <c r="L106" s="135">
        <f t="shared" si="125"/>
        <v>0</v>
      </c>
      <c r="M106" s="320"/>
      <c r="N106" s="60"/>
      <c r="O106" s="114">
        <f t="shared" si="126"/>
        <v>0</v>
      </c>
      <c r="P106" s="362"/>
    </row>
    <row r="107" spans="1:16" hidden="1" x14ac:dyDescent="0.25">
      <c r="A107" s="38">
        <v>2244</v>
      </c>
      <c r="B107" s="57" t="s">
        <v>93</v>
      </c>
      <c r="C107" s="58">
        <f t="shared" si="98"/>
        <v>0</v>
      </c>
      <c r="D107" s="225"/>
      <c r="E107" s="60"/>
      <c r="F107" s="146">
        <f t="shared" si="123"/>
        <v>0</v>
      </c>
      <c r="G107" s="225"/>
      <c r="H107" s="257"/>
      <c r="I107" s="114">
        <f t="shared" si="124"/>
        <v>0</v>
      </c>
      <c r="J107" s="257"/>
      <c r="K107" s="60"/>
      <c r="L107" s="135">
        <f t="shared" si="125"/>
        <v>0</v>
      </c>
      <c r="M107" s="320"/>
      <c r="N107" s="60"/>
      <c r="O107" s="114">
        <f t="shared" si="126"/>
        <v>0</v>
      </c>
      <c r="P107" s="362"/>
    </row>
    <row r="108" spans="1:16" ht="24" hidden="1" x14ac:dyDescent="0.25">
      <c r="A108" s="38">
        <v>2246</v>
      </c>
      <c r="B108" s="57" t="s">
        <v>94</v>
      </c>
      <c r="C108" s="58">
        <f t="shared" si="98"/>
        <v>0</v>
      </c>
      <c r="D108" s="225"/>
      <c r="E108" s="60"/>
      <c r="F108" s="146">
        <f t="shared" si="123"/>
        <v>0</v>
      </c>
      <c r="G108" s="225"/>
      <c r="H108" s="257"/>
      <c r="I108" s="114">
        <f t="shared" si="124"/>
        <v>0</v>
      </c>
      <c r="J108" s="257"/>
      <c r="K108" s="60"/>
      <c r="L108" s="135">
        <f t="shared" si="125"/>
        <v>0</v>
      </c>
      <c r="M108" s="320"/>
      <c r="N108" s="60"/>
      <c r="O108" s="114">
        <f t="shared" si="126"/>
        <v>0</v>
      </c>
      <c r="P108" s="362"/>
    </row>
    <row r="109" spans="1:16" hidden="1" x14ac:dyDescent="0.25">
      <c r="A109" s="38">
        <v>2247</v>
      </c>
      <c r="B109" s="57" t="s">
        <v>95</v>
      </c>
      <c r="C109" s="58">
        <f t="shared" si="98"/>
        <v>0</v>
      </c>
      <c r="D109" s="225"/>
      <c r="E109" s="60"/>
      <c r="F109" s="146">
        <f t="shared" si="123"/>
        <v>0</v>
      </c>
      <c r="G109" s="225"/>
      <c r="H109" s="257"/>
      <c r="I109" s="114">
        <f t="shared" si="124"/>
        <v>0</v>
      </c>
      <c r="J109" s="257"/>
      <c r="K109" s="60"/>
      <c r="L109" s="135">
        <f t="shared" si="125"/>
        <v>0</v>
      </c>
      <c r="M109" s="320"/>
      <c r="N109" s="60"/>
      <c r="O109" s="114">
        <f t="shared" si="126"/>
        <v>0</v>
      </c>
      <c r="P109" s="362"/>
    </row>
    <row r="110" spans="1:16" ht="24" hidden="1" x14ac:dyDescent="0.25">
      <c r="A110" s="38">
        <v>2248</v>
      </c>
      <c r="B110" s="57" t="s">
        <v>300</v>
      </c>
      <c r="C110" s="58">
        <f t="shared" si="98"/>
        <v>0</v>
      </c>
      <c r="D110" s="225"/>
      <c r="E110" s="60"/>
      <c r="F110" s="146">
        <f t="shared" si="123"/>
        <v>0</v>
      </c>
      <c r="G110" s="225"/>
      <c r="H110" s="257"/>
      <c r="I110" s="114">
        <f t="shared" si="124"/>
        <v>0</v>
      </c>
      <c r="J110" s="257"/>
      <c r="K110" s="60"/>
      <c r="L110" s="135">
        <f t="shared" si="125"/>
        <v>0</v>
      </c>
      <c r="M110" s="320"/>
      <c r="N110" s="60"/>
      <c r="O110" s="114">
        <f t="shared" si="126"/>
        <v>0</v>
      </c>
      <c r="P110" s="362"/>
    </row>
    <row r="111" spans="1:16" ht="24" hidden="1" x14ac:dyDescent="0.25">
      <c r="A111" s="38">
        <v>2249</v>
      </c>
      <c r="B111" s="57" t="s">
        <v>96</v>
      </c>
      <c r="C111" s="58">
        <f t="shared" si="98"/>
        <v>0</v>
      </c>
      <c r="D111" s="225"/>
      <c r="E111" s="60"/>
      <c r="F111" s="146">
        <f t="shared" si="123"/>
        <v>0</v>
      </c>
      <c r="G111" s="225"/>
      <c r="H111" s="257"/>
      <c r="I111" s="114">
        <f t="shared" si="124"/>
        <v>0</v>
      </c>
      <c r="J111" s="257"/>
      <c r="K111" s="60"/>
      <c r="L111" s="135">
        <f t="shared" si="125"/>
        <v>0</v>
      </c>
      <c r="M111" s="320"/>
      <c r="N111" s="60"/>
      <c r="O111" s="114">
        <f t="shared" si="126"/>
        <v>0</v>
      </c>
      <c r="P111" s="362"/>
    </row>
    <row r="112" spans="1:16" hidden="1" x14ac:dyDescent="0.25">
      <c r="A112" s="112">
        <v>2250</v>
      </c>
      <c r="B112" s="57" t="s">
        <v>97</v>
      </c>
      <c r="C112" s="58">
        <f t="shared" si="98"/>
        <v>0</v>
      </c>
      <c r="D112" s="226">
        <f>SUM(D113:D115)</f>
        <v>0</v>
      </c>
      <c r="E112" s="113">
        <f t="shared" ref="E112:F112" si="127">SUM(E113:E115)</f>
        <v>0</v>
      </c>
      <c r="F112" s="146">
        <f t="shared" si="127"/>
        <v>0</v>
      </c>
      <c r="G112" s="226">
        <f>SUM(G113:G115)</f>
        <v>0</v>
      </c>
      <c r="H112" s="120">
        <f t="shared" ref="H112:I112" si="128">SUM(H113:H115)</f>
        <v>0</v>
      </c>
      <c r="I112" s="114">
        <f t="shared" si="128"/>
        <v>0</v>
      </c>
      <c r="J112" s="120">
        <f>SUM(J113:J115)</f>
        <v>0</v>
      </c>
      <c r="K112" s="113">
        <f t="shared" ref="K112:L112" si="129">SUM(K113:K115)</f>
        <v>0</v>
      </c>
      <c r="L112" s="135">
        <f t="shared" si="129"/>
        <v>0</v>
      </c>
      <c r="M112" s="58">
        <f>SUM(M113:M115)</f>
        <v>0</v>
      </c>
      <c r="N112" s="113">
        <f t="shared" ref="N112:O112" si="130">SUM(N113:N115)</f>
        <v>0</v>
      </c>
      <c r="O112" s="114">
        <f t="shared" si="130"/>
        <v>0</v>
      </c>
      <c r="P112" s="362"/>
    </row>
    <row r="113" spans="1:16" hidden="1" x14ac:dyDescent="0.25">
      <c r="A113" s="38">
        <v>2251</v>
      </c>
      <c r="B113" s="57" t="s">
        <v>98</v>
      </c>
      <c r="C113" s="58">
        <f t="shared" si="98"/>
        <v>0</v>
      </c>
      <c r="D113" s="225"/>
      <c r="E113" s="60"/>
      <c r="F113" s="146">
        <f t="shared" ref="F113:F115" si="131">D113+E113</f>
        <v>0</v>
      </c>
      <c r="G113" s="225"/>
      <c r="H113" s="257"/>
      <c r="I113" s="114">
        <f t="shared" ref="I113:I115" si="132">G113+H113</f>
        <v>0</v>
      </c>
      <c r="J113" s="257"/>
      <c r="K113" s="60"/>
      <c r="L113" s="135">
        <f t="shared" ref="L113:L115" si="133">J113+K113</f>
        <v>0</v>
      </c>
      <c r="M113" s="320"/>
      <c r="N113" s="60"/>
      <c r="O113" s="114">
        <f t="shared" ref="O113:O115" si="134">M113+N113</f>
        <v>0</v>
      </c>
      <c r="P113" s="362"/>
    </row>
    <row r="114" spans="1:16" ht="24" hidden="1" x14ac:dyDescent="0.25">
      <c r="A114" s="38">
        <v>2252</v>
      </c>
      <c r="B114" s="57" t="s">
        <v>99</v>
      </c>
      <c r="C114" s="58">
        <f t="shared" si="98"/>
        <v>0</v>
      </c>
      <c r="D114" s="225"/>
      <c r="E114" s="60"/>
      <c r="F114" s="146">
        <f t="shared" si="131"/>
        <v>0</v>
      </c>
      <c r="G114" s="225"/>
      <c r="H114" s="257"/>
      <c r="I114" s="114">
        <f t="shared" si="132"/>
        <v>0</v>
      </c>
      <c r="J114" s="257"/>
      <c r="K114" s="60"/>
      <c r="L114" s="135">
        <f t="shared" si="133"/>
        <v>0</v>
      </c>
      <c r="M114" s="320"/>
      <c r="N114" s="60"/>
      <c r="O114" s="114">
        <f t="shared" si="134"/>
        <v>0</v>
      </c>
      <c r="P114" s="362"/>
    </row>
    <row r="115" spans="1:16" ht="24" hidden="1" x14ac:dyDescent="0.25">
      <c r="A115" s="38">
        <v>2259</v>
      </c>
      <c r="B115" s="57" t="s">
        <v>100</v>
      </c>
      <c r="C115" s="58">
        <f t="shared" si="98"/>
        <v>0</v>
      </c>
      <c r="D115" s="225"/>
      <c r="E115" s="60"/>
      <c r="F115" s="146">
        <f t="shared" si="131"/>
        <v>0</v>
      </c>
      <c r="G115" s="225"/>
      <c r="H115" s="257"/>
      <c r="I115" s="114">
        <f t="shared" si="132"/>
        <v>0</v>
      </c>
      <c r="J115" s="257"/>
      <c r="K115" s="60"/>
      <c r="L115" s="135">
        <f t="shared" si="133"/>
        <v>0</v>
      </c>
      <c r="M115" s="320"/>
      <c r="N115" s="60"/>
      <c r="O115" s="114">
        <f t="shared" si="134"/>
        <v>0</v>
      </c>
      <c r="P115" s="362"/>
    </row>
    <row r="116" spans="1:16" x14ac:dyDescent="0.25">
      <c r="A116" s="112">
        <v>2260</v>
      </c>
      <c r="B116" s="57" t="s">
        <v>101</v>
      </c>
      <c r="C116" s="58">
        <f t="shared" si="98"/>
        <v>31248</v>
      </c>
      <c r="D116" s="226">
        <f>SUM(D117:D121)</f>
        <v>23262</v>
      </c>
      <c r="E116" s="447">
        <f t="shared" ref="E116:F116" si="135">SUM(E117:E121)</f>
        <v>0</v>
      </c>
      <c r="F116" s="404">
        <f t="shared" si="135"/>
        <v>23262</v>
      </c>
      <c r="G116" s="226">
        <f>SUM(G117:G121)</f>
        <v>7986</v>
      </c>
      <c r="H116" s="135">
        <f t="shared" ref="H116:I116" si="136">SUM(H117:H121)</f>
        <v>0</v>
      </c>
      <c r="I116" s="404">
        <f t="shared" si="136"/>
        <v>7986</v>
      </c>
      <c r="J116" s="120">
        <f>SUM(J117:J121)</f>
        <v>0</v>
      </c>
      <c r="K116" s="447">
        <f t="shared" ref="K116:L116" si="137">SUM(K117:K121)</f>
        <v>0</v>
      </c>
      <c r="L116" s="404">
        <f t="shared" si="137"/>
        <v>0</v>
      </c>
      <c r="M116" s="58">
        <f>SUM(M117:M121)</f>
        <v>0</v>
      </c>
      <c r="N116" s="113">
        <f t="shared" ref="N116:O116" si="138">SUM(N117:N121)</f>
        <v>0</v>
      </c>
      <c r="O116" s="114">
        <f t="shared" si="138"/>
        <v>0</v>
      </c>
      <c r="P116" s="362"/>
    </row>
    <row r="117" spans="1:16" x14ac:dyDescent="0.25">
      <c r="A117" s="38">
        <v>2261</v>
      </c>
      <c r="B117" s="57" t="s">
        <v>102</v>
      </c>
      <c r="C117" s="58">
        <f t="shared" si="98"/>
        <v>11248</v>
      </c>
      <c r="D117" s="225">
        <v>3262</v>
      </c>
      <c r="E117" s="446"/>
      <c r="F117" s="404">
        <f t="shared" ref="F117:F121" si="139">D117+E117</f>
        <v>3262</v>
      </c>
      <c r="G117" s="225">
        <v>7986</v>
      </c>
      <c r="H117" s="511"/>
      <c r="I117" s="404">
        <f t="shared" ref="I117:I121" si="140">G117+H117</f>
        <v>7986</v>
      </c>
      <c r="J117" s="257"/>
      <c r="K117" s="446"/>
      <c r="L117" s="404">
        <f t="shared" ref="L117:L121" si="141">J117+K117</f>
        <v>0</v>
      </c>
      <c r="M117" s="320"/>
      <c r="N117" s="60"/>
      <c r="O117" s="114">
        <f t="shared" ref="O117:O121" si="142">M117+N117</f>
        <v>0</v>
      </c>
      <c r="P117" s="362"/>
    </row>
    <row r="118" spans="1:16" x14ac:dyDescent="0.25">
      <c r="A118" s="38">
        <v>2262</v>
      </c>
      <c r="B118" s="57" t="s">
        <v>103</v>
      </c>
      <c r="C118" s="58">
        <f t="shared" si="98"/>
        <v>20000</v>
      </c>
      <c r="D118" s="225">
        <v>20000</v>
      </c>
      <c r="E118" s="446"/>
      <c r="F118" s="404">
        <f t="shared" si="139"/>
        <v>20000</v>
      </c>
      <c r="G118" s="225"/>
      <c r="H118" s="511"/>
      <c r="I118" s="404">
        <f t="shared" si="140"/>
        <v>0</v>
      </c>
      <c r="J118" s="257"/>
      <c r="K118" s="446"/>
      <c r="L118" s="404">
        <f t="shared" si="141"/>
        <v>0</v>
      </c>
      <c r="M118" s="320"/>
      <c r="N118" s="60"/>
      <c r="O118" s="114">
        <f t="shared" si="142"/>
        <v>0</v>
      </c>
      <c r="P118" s="364"/>
    </row>
    <row r="119" spans="1:16" hidden="1" x14ac:dyDescent="0.25">
      <c r="A119" s="38">
        <v>2263</v>
      </c>
      <c r="B119" s="57" t="s">
        <v>104</v>
      </c>
      <c r="C119" s="58">
        <f t="shared" si="98"/>
        <v>0</v>
      </c>
      <c r="D119" s="225"/>
      <c r="E119" s="60"/>
      <c r="F119" s="146">
        <f t="shared" si="139"/>
        <v>0</v>
      </c>
      <c r="G119" s="225"/>
      <c r="H119" s="257"/>
      <c r="I119" s="114">
        <f t="shared" si="140"/>
        <v>0</v>
      </c>
      <c r="J119" s="257"/>
      <c r="K119" s="60"/>
      <c r="L119" s="135">
        <f t="shared" si="141"/>
        <v>0</v>
      </c>
      <c r="M119" s="320"/>
      <c r="N119" s="60"/>
      <c r="O119" s="114">
        <f t="shared" si="142"/>
        <v>0</v>
      </c>
      <c r="P119" s="362"/>
    </row>
    <row r="120" spans="1:16" ht="24" hidden="1" x14ac:dyDescent="0.25">
      <c r="A120" s="38">
        <v>2264</v>
      </c>
      <c r="B120" s="57" t="s">
        <v>105</v>
      </c>
      <c r="C120" s="58">
        <f t="shared" si="98"/>
        <v>0</v>
      </c>
      <c r="D120" s="225"/>
      <c r="E120" s="60"/>
      <c r="F120" s="146">
        <f t="shared" si="139"/>
        <v>0</v>
      </c>
      <c r="G120" s="225"/>
      <c r="H120" s="257"/>
      <c r="I120" s="114">
        <f t="shared" si="140"/>
        <v>0</v>
      </c>
      <c r="J120" s="257"/>
      <c r="K120" s="60"/>
      <c r="L120" s="135">
        <f t="shared" si="141"/>
        <v>0</v>
      </c>
      <c r="M120" s="320"/>
      <c r="N120" s="60"/>
      <c r="O120" s="114">
        <f t="shared" si="142"/>
        <v>0</v>
      </c>
      <c r="P120" s="364"/>
    </row>
    <row r="121" spans="1:16" hidden="1" x14ac:dyDescent="0.25">
      <c r="A121" s="38">
        <v>2269</v>
      </c>
      <c r="B121" s="57" t="s">
        <v>106</v>
      </c>
      <c r="C121" s="58">
        <f t="shared" si="98"/>
        <v>0</v>
      </c>
      <c r="D121" s="225"/>
      <c r="E121" s="60"/>
      <c r="F121" s="146">
        <f t="shared" si="139"/>
        <v>0</v>
      </c>
      <c r="G121" s="225"/>
      <c r="H121" s="257"/>
      <c r="I121" s="114">
        <f t="shared" si="140"/>
        <v>0</v>
      </c>
      <c r="J121" s="257"/>
      <c r="K121" s="60"/>
      <c r="L121" s="135">
        <f t="shared" si="141"/>
        <v>0</v>
      </c>
      <c r="M121" s="320"/>
      <c r="N121" s="60"/>
      <c r="O121" s="114">
        <f t="shared" si="142"/>
        <v>0</v>
      </c>
      <c r="P121" s="362"/>
    </row>
    <row r="122" spans="1:16" x14ac:dyDescent="0.25">
      <c r="A122" s="112">
        <v>2270</v>
      </c>
      <c r="B122" s="57" t="s">
        <v>107</v>
      </c>
      <c r="C122" s="58">
        <f t="shared" si="98"/>
        <v>5400</v>
      </c>
      <c r="D122" s="226">
        <f>SUM(D123:D127)</f>
        <v>13400</v>
      </c>
      <c r="E122" s="447">
        <f t="shared" ref="E122:F122" si="143">SUM(E123:E127)</f>
        <v>-8000</v>
      </c>
      <c r="F122" s="404">
        <f t="shared" si="143"/>
        <v>5400</v>
      </c>
      <c r="G122" s="226">
        <f>SUM(G123:G127)</f>
        <v>0</v>
      </c>
      <c r="H122" s="135">
        <f t="shared" ref="H122:I122" si="144">SUM(H123:H127)</f>
        <v>0</v>
      </c>
      <c r="I122" s="404">
        <f t="shared" si="144"/>
        <v>0</v>
      </c>
      <c r="J122" s="120">
        <f>SUM(J123:J127)</f>
        <v>0</v>
      </c>
      <c r="K122" s="447">
        <f t="shared" ref="K122:L122" si="145">SUM(K123:K127)</f>
        <v>0</v>
      </c>
      <c r="L122" s="404">
        <f t="shared" si="145"/>
        <v>0</v>
      </c>
      <c r="M122" s="58">
        <f>SUM(M123:M127)</f>
        <v>0</v>
      </c>
      <c r="N122" s="113">
        <f t="shared" ref="N122:O122" si="146">SUM(N123:N127)</f>
        <v>0</v>
      </c>
      <c r="O122" s="114">
        <f t="shared" si="146"/>
        <v>0</v>
      </c>
      <c r="P122" s="362"/>
    </row>
    <row r="123" spans="1:16" hidden="1" x14ac:dyDescent="0.25">
      <c r="A123" s="38">
        <v>2272</v>
      </c>
      <c r="B123" s="145" t="s">
        <v>108</v>
      </c>
      <c r="C123" s="58">
        <f t="shared" si="98"/>
        <v>0</v>
      </c>
      <c r="D123" s="225"/>
      <c r="E123" s="60"/>
      <c r="F123" s="146">
        <f t="shared" ref="F123:F127" si="147">D123+E123</f>
        <v>0</v>
      </c>
      <c r="G123" s="225"/>
      <c r="H123" s="257"/>
      <c r="I123" s="114">
        <f t="shared" ref="I123:I127" si="148">G123+H123</f>
        <v>0</v>
      </c>
      <c r="J123" s="257"/>
      <c r="K123" s="60"/>
      <c r="L123" s="135">
        <f t="shared" ref="L123:L127" si="149">J123+K123</f>
        <v>0</v>
      </c>
      <c r="M123" s="320"/>
      <c r="N123" s="60"/>
      <c r="O123" s="114">
        <f t="shared" ref="O123:O127" si="150">M123+N123</f>
        <v>0</v>
      </c>
      <c r="P123" s="362"/>
    </row>
    <row r="124" spans="1:16" ht="24" hidden="1" x14ac:dyDescent="0.25">
      <c r="A124" s="38">
        <v>2274</v>
      </c>
      <c r="B124" s="181" t="s">
        <v>290</v>
      </c>
      <c r="C124" s="58">
        <f t="shared" si="98"/>
        <v>0</v>
      </c>
      <c r="D124" s="225"/>
      <c r="E124" s="60"/>
      <c r="F124" s="146">
        <f t="shared" si="147"/>
        <v>0</v>
      </c>
      <c r="G124" s="225"/>
      <c r="H124" s="257"/>
      <c r="I124" s="114">
        <f t="shared" si="148"/>
        <v>0</v>
      </c>
      <c r="J124" s="257"/>
      <c r="K124" s="60"/>
      <c r="L124" s="135">
        <f t="shared" si="149"/>
        <v>0</v>
      </c>
      <c r="M124" s="320"/>
      <c r="N124" s="60"/>
      <c r="O124" s="114">
        <f t="shared" si="150"/>
        <v>0</v>
      </c>
      <c r="P124" s="362"/>
    </row>
    <row r="125" spans="1:16" ht="36" x14ac:dyDescent="0.25">
      <c r="A125" s="38">
        <v>2275</v>
      </c>
      <c r="B125" s="57" t="s">
        <v>109</v>
      </c>
      <c r="C125" s="58">
        <f t="shared" si="98"/>
        <v>4600</v>
      </c>
      <c r="D125" s="225">
        <v>12600</v>
      </c>
      <c r="E125" s="446">
        <v>-8000</v>
      </c>
      <c r="F125" s="404">
        <f t="shared" si="147"/>
        <v>4600</v>
      </c>
      <c r="G125" s="225"/>
      <c r="H125" s="511"/>
      <c r="I125" s="404">
        <f t="shared" si="148"/>
        <v>0</v>
      </c>
      <c r="J125" s="257"/>
      <c r="K125" s="446"/>
      <c r="L125" s="404">
        <f t="shared" si="149"/>
        <v>0</v>
      </c>
      <c r="M125" s="320"/>
      <c r="N125" s="60"/>
      <c r="O125" s="114">
        <f t="shared" si="150"/>
        <v>0</v>
      </c>
      <c r="P125" s="364" t="s">
        <v>330</v>
      </c>
    </row>
    <row r="126" spans="1:16" ht="36" hidden="1" x14ac:dyDescent="0.25">
      <c r="A126" s="38">
        <v>2276</v>
      </c>
      <c r="B126" s="57" t="s">
        <v>110</v>
      </c>
      <c r="C126" s="58">
        <f t="shared" si="98"/>
        <v>0</v>
      </c>
      <c r="D126" s="225"/>
      <c r="E126" s="60"/>
      <c r="F126" s="146">
        <f t="shared" si="147"/>
        <v>0</v>
      </c>
      <c r="G126" s="225"/>
      <c r="H126" s="257"/>
      <c r="I126" s="114">
        <f t="shared" si="148"/>
        <v>0</v>
      </c>
      <c r="J126" s="257"/>
      <c r="K126" s="60"/>
      <c r="L126" s="135">
        <f t="shared" si="149"/>
        <v>0</v>
      </c>
      <c r="M126" s="320"/>
      <c r="N126" s="60"/>
      <c r="O126" s="114">
        <f t="shared" si="150"/>
        <v>0</v>
      </c>
      <c r="P126" s="362"/>
    </row>
    <row r="127" spans="1:16" ht="24" x14ac:dyDescent="0.25">
      <c r="A127" s="38">
        <v>2279</v>
      </c>
      <c r="B127" s="57" t="s">
        <v>111</v>
      </c>
      <c r="C127" s="58">
        <f t="shared" si="98"/>
        <v>800</v>
      </c>
      <c r="D127" s="225">
        <v>800</v>
      </c>
      <c r="E127" s="446"/>
      <c r="F127" s="404">
        <f t="shared" si="147"/>
        <v>800</v>
      </c>
      <c r="G127" s="225"/>
      <c r="H127" s="511"/>
      <c r="I127" s="404">
        <f t="shared" si="148"/>
        <v>0</v>
      </c>
      <c r="J127" s="257"/>
      <c r="K127" s="446"/>
      <c r="L127" s="404">
        <f t="shared" si="149"/>
        <v>0</v>
      </c>
      <c r="M127" s="320"/>
      <c r="N127" s="60"/>
      <c r="O127" s="114">
        <f t="shared" si="150"/>
        <v>0</v>
      </c>
      <c r="P127" s="364"/>
    </row>
    <row r="128" spans="1:16" ht="24" hidden="1" x14ac:dyDescent="0.25">
      <c r="A128" s="361">
        <v>2280</v>
      </c>
      <c r="B128" s="52" t="s">
        <v>301</v>
      </c>
      <c r="C128" s="53">
        <f t="shared" si="98"/>
        <v>0</v>
      </c>
      <c r="D128" s="228">
        <f t="shared" ref="D128:O128" si="151">SUM(D129)</f>
        <v>0</v>
      </c>
      <c r="E128" s="118">
        <f t="shared" si="151"/>
        <v>0</v>
      </c>
      <c r="F128" s="282">
        <f t="shared" si="151"/>
        <v>0</v>
      </c>
      <c r="G128" s="228">
        <f t="shared" si="151"/>
        <v>0</v>
      </c>
      <c r="H128" s="259">
        <f t="shared" si="151"/>
        <v>0</v>
      </c>
      <c r="I128" s="119">
        <f t="shared" si="151"/>
        <v>0</v>
      </c>
      <c r="J128" s="259">
        <f t="shared" si="151"/>
        <v>0</v>
      </c>
      <c r="K128" s="118">
        <f t="shared" si="151"/>
        <v>0</v>
      </c>
      <c r="L128" s="139">
        <f t="shared" si="151"/>
        <v>0</v>
      </c>
      <c r="M128" s="58">
        <f t="shared" si="151"/>
        <v>0</v>
      </c>
      <c r="N128" s="113">
        <f t="shared" si="151"/>
        <v>0</v>
      </c>
      <c r="O128" s="114">
        <f t="shared" si="151"/>
        <v>0</v>
      </c>
      <c r="P128" s="362"/>
    </row>
    <row r="129" spans="1:16" ht="24" hidden="1" x14ac:dyDescent="0.25">
      <c r="A129" s="38">
        <v>2283</v>
      </c>
      <c r="B129" s="57" t="s">
        <v>112</v>
      </c>
      <c r="C129" s="58">
        <f t="shared" si="98"/>
        <v>0</v>
      </c>
      <c r="D129" s="225"/>
      <c r="E129" s="60"/>
      <c r="F129" s="146">
        <f>D129+E129</f>
        <v>0</v>
      </c>
      <c r="G129" s="225"/>
      <c r="H129" s="257"/>
      <c r="I129" s="114">
        <f>G129+H129</f>
        <v>0</v>
      </c>
      <c r="J129" s="257"/>
      <c r="K129" s="60"/>
      <c r="L129" s="135">
        <f>J129+K129</f>
        <v>0</v>
      </c>
      <c r="M129" s="320"/>
      <c r="N129" s="60"/>
      <c r="O129" s="114">
        <f>M129+N129</f>
        <v>0</v>
      </c>
      <c r="P129" s="362"/>
    </row>
    <row r="130" spans="1:16" ht="38.25" customHeight="1" x14ac:dyDescent="0.25">
      <c r="A130" s="45">
        <v>2300</v>
      </c>
      <c r="B130" s="105" t="s">
        <v>113</v>
      </c>
      <c r="C130" s="46">
        <f t="shared" si="98"/>
        <v>49701</v>
      </c>
      <c r="D130" s="223">
        <f>SUM(D131,D136,D140,D141,D144,D151,D159,D160,D163)</f>
        <v>26677</v>
      </c>
      <c r="E130" s="441">
        <f t="shared" ref="E130:F130" si="152">SUM(E131,E136,E140,E141,E144,E151,E159,E160,E163)</f>
        <v>0</v>
      </c>
      <c r="F130" s="408">
        <f t="shared" si="152"/>
        <v>26677</v>
      </c>
      <c r="G130" s="223">
        <f>SUM(G131,G136,G140,G141,G144,G151,G159,G160,G163)</f>
        <v>23024</v>
      </c>
      <c r="H130" s="125">
        <f t="shared" ref="H130:I130" si="153">SUM(H131,H136,H140,H141,H144,H151,H159,H160,H163)</f>
        <v>0</v>
      </c>
      <c r="I130" s="408">
        <f t="shared" si="153"/>
        <v>23024</v>
      </c>
      <c r="J130" s="106">
        <f>SUM(J131,J136,J140,J141,J144,J151,J159,J160,J163)</f>
        <v>0</v>
      </c>
      <c r="K130" s="441">
        <f t="shared" ref="K130:L130" si="154">SUM(K131,K136,K140,K141,K144,K151,K159,K160,K163)</f>
        <v>0</v>
      </c>
      <c r="L130" s="408">
        <f t="shared" si="154"/>
        <v>0</v>
      </c>
      <c r="M130" s="46">
        <f>SUM(M131,M136,M140,M141,M144,M151,M159,M160,M163)</f>
        <v>0</v>
      </c>
      <c r="N130" s="50">
        <f t="shared" ref="N130:O130" si="155">SUM(N131,N136,N140,N141,N144,N151,N159,N160,N163)</f>
        <v>0</v>
      </c>
      <c r="O130" s="117">
        <f t="shared" si="155"/>
        <v>0</v>
      </c>
      <c r="P130" s="367"/>
    </row>
    <row r="131" spans="1:16" ht="24" hidden="1" x14ac:dyDescent="0.25">
      <c r="A131" s="361">
        <v>2310</v>
      </c>
      <c r="B131" s="52" t="s">
        <v>114</v>
      </c>
      <c r="C131" s="53">
        <f t="shared" si="98"/>
        <v>0</v>
      </c>
      <c r="D131" s="228">
        <f t="shared" ref="D131:O131" si="156">SUM(D132:D135)</f>
        <v>0</v>
      </c>
      <c r="E131" s="118">
        <f t="shared" si="156"/>
        <v>0</v>
      </c>
      <c r="F131" s="282">
        <f t="shared" si="156"/>
        <v>0</v>
      </c>
      <c r="G131" s="228">
        <f t="shared" si="156"/>
        <v>0</v>
      </c>
      <c r="H131" s="259">
        <f t="shared" si="156"/>
        <v>0</v>
      </c>
      <c r="I131" s="119">
        <f t="shared" si="156"/>
        <v>0</v>
      </c>
      <c r="J131" s="259">
        <f t="shared" si="156"/>
        <v>0</v>
      </c>
      <c r="K131" s="118">
        <f t="shared" si="156"/>
        <v>0</v>
      </c>
      <c r="L131" s="139">
        <f t="shared" si="156"/>
        <v>0</v>
      </c>
      <c r="M131" s="53">
        <f t="shared" si="156"/>
        <v>0</v>
      </c>
      <c r="N131" s="118">
        <f t="shared" si="156"/>
        <v>0</v>
      </c>
      <c r="O131" s="119">
        <f t="shared" si="156"/>
        <v>0</v>
      </c>
      <c r="P131" s="365"/>
    </row>
    <row r="132" spans="1:16" hidden="1" x14ac:dyDescent="0.25">
      <c r="A132" s="38">
        <v>2311</v>
      </c>
      <c r="B132" s="57" t="s">
        <v>115</v>
      </c>
      <c r="C132" s="58">
        <f t="shared" si="98"/>
        <v>0</v>
      </c>
      <c r="D132" s="225"/>
      <c r="E132" s="60"/>
      <c r="F132" s="146">
        <f t="shared" ref="F132:F135" si="157">D132+E132</f>
        <v>0</v>
      </c>
      <c r="G132" s="225"/>
      <c r="H132" s="257"/>
      <c r="I132" s="114">
        <f t="shared" ref="I132:I135" si="158">G132+H132</f>
        <v>0</v>
      </c>
      <c r="J132" s="257"/>
      <c r="K132" s="60"/>
      <c r="L132" s="135">
        <f t="shared" ref="L132:L135" si="159">J132+K132</f>
        <v>0</v>
      </c>
      <c r="M132" s="320"/>
      <c r="N132" s="60"/>
      <c r="O132" s="114">
        <f t="shared" ref="O132:O135" si="160">M132+N132</f>
        <v>0</v>
      </c>
      <c r="P132" s="362"/>
    </row>
    <row r="133" spans="1:16" hidden="1" x14ac:dyDescent="0.25">
      <c r="A133" s="38">
        <v>2312</v>
      </c>
      <c r="B133" s="57" t="s">
        <v>116</v>
      </c>
      <c r="C133" s="58">
        <f t="shared" si="98"/>
        <v>0</v>
      </c>
      <c r="D133" s="225"/>
      <c r="E133" s="60"/>
      <c r="F133" s="146">
        <f t="shared" si="157"/>
        <v>0</v>
      </c>
      <c r="G133" s="225"/>
      <c r="H133" s="257"/>
      <c r="I133" s="114">
        <f t="shared" si="158"/>
        <v>0</v>
      </c>
      <c r="J133" s="257"/>
      <c r="K133" s="60"/>
      <c r="L133" s="135">
        <f t="shared" si="159"/>
        <v>0</v>
      </c>
      <c r="M133" s="320"/>
      <c r="N133" s="60"/>
      <c r="O133" s="114">
        <f t="shared" si="160"/>
        <v>0</v>
      </c>
      <c r="P133" s="364"/>
    </row>
    <row r="134" spans="1:16" hidden="1" x14ac:dyDescent="0.25">
      <c r="A134" s="38">
        <v>2313</v>
      </c>
      <c r="B134" s="57" t="s">
        <v>117</v>
      </c>
      <c r="C134" s="58">
        <f t="shared" si="98"/>
        <v>0</v>
      </c>
      <c r="D134" s="225"/>
      <c r="E134" s="60"/>
      <c r="F134" s="146">
        <f t="shared" si="157"/>
        <v>0</v>
      </c>
      <c r="G134" s="225"/>
      <c r="H134" s="257"/>
      <c r="I134" s="114">
        <f t="shared" si="158"/>
        <v>0</v>
      </c>
      <c r="J134" s="257"/>
      <c r="K134" s="60"/>
      <c r="L134" s="135">
        <f t="shared" si="159"/>
        <v>0</v>
      </c>
      <c r="M134" s="320"/>
      <c r="N134" s="60"/>
      <c r="O134" s="114">
        <f t="shared" si="160"/>
        <v>0</v>
      </c>
      <c r="P134" s="362"/>
    </row>
    <row r="135" spans="1:16" ht="36" hidden="1" customHeight="1" x14ac:dyDescent="0.25">
      <c r="A135" s="38">
        <v>2314</v>
      </c>
      <c r="B135" s="57" t="s">
        <v>291</v>
      </c>
      <c r="C135" s="58">
        <f t="shared" si="98"/>
        <v>0</v>
      </c>
      <c r="D135" s="225"/>
      <c r="E135" s="60"/>
      <c r="F135" s="146">
        <f t="shared" si="157"/>
        <v>0</v>
      </c>
      <c r="G135" s="225"/>
      <c r="H135" s="257"/>
      <c r="I135" s="114">
        <f t="shared" si="158"/>
        <v>0</v>
      </c>
      <c r="J135" s="257"/>
      <c r="K135" s="60"/>
      <c r="L135" s="135">
        <f t="shared" si="159"/>
        <v>0</v>
      </c>
      <c r="M135" s="320"/>
      <c r="N135" s="60"/>
      <c r="O135" s="114">
        <f t="shared" si="160"/>
        <v>0</v>
      </c>
      <c r="P135" s="364"/>
    </row>
    <row r="136" spans="1:16" hidden="1" x14ac:dyDescent="0.25">
      <c r="A136" s="112">
        <v>2320</v>
      </c>
      <c r="B136" s="57" t="s">
        <v>118</v>
      </c>
      <c r="C136" s="58">
        <f t="shared" si="98"/>
        <v>0</v>
      </c>
      <c r="D136" s="226">
        <f>SUM(D137:D139)</f>
        <v>0</v>
      </c>
      <c r="E136" s="113">
        <f t="shared" ref="E136:F136" si="161">SUM(E137:E139)</f>
        <v>0</v>
      </c>
      <c r="F136" s="146">
        <f t="shared" si="161"/>
        <v>0</v>
      </c>
      <c r="G136" s="226">
        <f>SUM(G137:G139)</f>
        <v>0</v>
      </c>
      <c r="H136" s="120">
        <f t="shared" ref="H136:I136" si="162">SUM(H137:H139)</f>
        <v>0</v>
      </c>
      <c r="I136" s="114">
        <f t="shared" si="162"/>
        <v>0</v>
      </c>
      <c r="J136" s="120">
        <f>SUM(J137:J139)</f>
        <v>0</v>
      </c>
      <c r="K136" s="113">
        <f t="shared" ref="K136:L136" si="163">SUM(K137:K139)</f>
        <v>0</v>
      </c>
      <c r="L136" s="135">
        <f t="shared" si="163"/>
        <v>0</v>
      </c>
      <c r="M136" s="58">
        <f>SUM(M137:M139)</f>
        <v>0</v>
      </c>
      <c r="N136" s="113">
        <f t="shared" ref="N136:O136" si="164">SUM(N137:N139)</f>
        <v>0</v>
      </c>
      <c r="O136" s="114">
        <f t="shared" si="164"/>
        <v>0</v>
      </c>
      <c r="P136" s="362"/>
    </row>
    <row r="137" spans="1:16" hidden="1" x14ac:dyDescent="0.25">
      <c r="A137" s="38">
        <v>2321</v>
      </c>
      <c r="B137" s="57" t="s">
        <v>119</v>
      </c>
      <c r="C137" s="58">
        <f t="shared" si="98"/>
        <v>0</v>
      </c>
      <c r="D137" s="225"/>
      <c r="E137" s="60"/>
      <c r="F137" s="146">
        <f t="shared" ref="F137:F140" si="165">D137+E137</f>
        <v>0</v>
      </c>
      <c r="G137" s="225"/>
      <c r="H137" s="257"/>
      <c r="I137" s="114">
        <f t="shared" ref="I137:I140" si="166">G137+H137</f>
        <v>0</v>
      </c>
      <c r="J137" s="257"/>
      <c r="K137" s="60"/>
      <c r="L137" s="135">
        <f t="shared" ref="L137:L140" si="167">J137+K137</f>
        <v>0</v>
      </c>
      <c r="M137" s="320"/>
      <c r="N137" s="60"/>
      <c r="O137" s="114">
        <f t="shared" ref="O137:O140" si="168">M137+N137</f>
        <v>0</v>
      </c>
      <c r="P137" s="362"/>
    </row>
    <row r="138" spans="1:16" hidden="1" x14ac:dyDescent="0.25">
      <c r="A138" s="38">
        <v>2322</v>
      </c>
      <c r="B138" s="57" t="s">
        <v>120</v>
      </c>
      <c r="C138" s="58">
        <f t="shared" si="98"/>
        <v>0</v>
      </c>
      <c r="D138" s="225"/>
      <c r="E138" s="60"/>
      <c r="F138" s="146">
        <f t="shared" si="165"/>
        <v>0</v>
      </c>
      <c r="G138" s="225"/>
      <c r="H138" s="257"/>
      <c r="I138" s="114">
        <f t="shared" si="166"/>
        <v>0</v>
      </c>
      <c r="J138" s="257"/>
      <c r="K138" s="60"/>
      <c r="L138" s="135">
        <f t="shared" si="167"/>
        <v>0</v>
      </c>
      <c r="M138" s="320"/>
      <c r="N138" s="60"/>
      <c r="O138" s="114">
        <f t="shared" si="168"/>
        <v>0</v>
      </c>
      <c r="P138" s="362"/>
    </row>
    <row r="139" spans="1:16" ht="10.5" hidden="1" customHeight="1" x14ac:dyDescent="0.25">
      <c r="A139" s="38">
        <v>2329</v>
      </c>
      <c r="B139" s="57" t="s">
        <v>121</v>
      </c>
      <c r="C139" s="58">
        <f t="shared" si="98"/>
        <v>0</v>
      </c>
      <c r="D139" s="225"/>
      <c r="E139" s="60"/>
      <c r="F139" s="146">
        <f t="shared" si="165"/>
        <v>0</v>
      </c>
      <c r="G139" s="225"/>
      <c r="H139" s="257"/>
      <c r="I139" s="114">
        <f t="shared" si="166"/>
        <v>0</v>
      </c>
      <c r="J139" s="257"/>
      <c r="K139" s="60"/>
      <c r="L139" s="135">
        <f t="shared" si="167"/>
        <v>0</v>
      </c>
      <c r="M139" s="320"/>
      <c r="N139" s="60"/>
      <c r="O139" s="114">
        <f t="shared" si="168"/>
        <v>0</v>
      </c>
      <c r="P139" s="362"/>
    </row>
    <row r="140" spans="1:16" hidden="1" x14ac:dyDescent="0.25">
      <c r="A140" s="112">
        <v>2330</v>
      </c>
      <c r="B140" s="57" t="s">
        <v>122</v>
      </c>
      <c r="C140" s="58">
        <f t="shared" si="98"/>
        <v>0</v>
      </c>
      <c r="D140" s="225"/>
      <c r="E140" s="60"/>
      <c r="F140" s="146">
        <f t="shared" si="165"/>
        <v>0</v>
      </c>
      <c r="G140" s="225"/>
      <c r="H140" s="257"/>
      <c r="I140" s="114">
        <f t="shared" si="166"/>
        <v>0</v>
      </c>
      <c r="J140" s="257"/>
      <c r="K140" s="60"/>
      <c r="L140" s="135">
        <f t="shared" si="167"/>
        <v>0</v>
      </c>
      <c r="M140" s="320"/>
      <c r="N140" s="60"/>
      <c r="O140" s="114">
        <f t="shared" si="168"/>
        <v>0</v>
      </c>
      <c r="P140" s="362"/>
    </row>
    <row r="141" spans="1:16" ht="48" hidden="1" x14ac:dyDescent="0.25">
      <c r="A141" s="112">
        <v>2340</v>
      </c>
      <c r="B141" s="57" t="s">
        <v>302</v>
      </c>
      <c r="C141" s="58">
        <f t="shared" si="98"/>
        <v>0</v>
      </c>
      <c r="D141" s="226">
        <f>SUM(D142:D143)</f>
        <v>0</v>
      </c>
      <c r="E141" s="113">
        <f t="shared" ref="E141:F141" si="169">SUM(E142:E143)</f>
        <v>0</v>
      </c>
      <c r="F141" s="146">
        <f t="shared" si="169"/>
        <v>0</v>
      </c>
      <c r="G141" s="226">
        <f>SUM(G142:G143)</f>
        <v>0</v>
      </c>
      <c r="H141" s="120">
        <f t="shared" ref="H141:I141" si="170">SUM(H142:H143)</f>
        <v>0</v>
      </c>
      <c r="I141" s="114">
        <f t="shared" si="170"/>
        <v>0</v>
      </c>
      <c r="J141" s="120">
        <f>SUM(J142:J143)</f>
        <v>0</v>
      </c>
      <c r="K141" s="113">
        <f t="shared" ref="K141:L141" si="171">SUM(K142:K143)</f>
        <v>0</v>
      </c>
      <c r="L141" s="135">
        <f t="shared" si="171"/>
        <v>0</v>
      </c>
      <c r="M141" s="58">
        <f>SUM(M142:M143)</f>
        <v>0</v>
      </c>
      <c r="N141" s="113">
        <f t="shared" ref="N141:O141" si="172">SUM(N142:N143)</f>
        <v>0</v>
      </c>
      <c r="O141" s="114">
        <f t="shared" si="172"/>
        <v>0</v>
      </c>
      <c r="P141" s="362"/>
    </row>
    <row r="142" spans="1:16" hidden="1" x14ac:dyDescent="0.25">
      <c r="A142" s="38">
        <v>2341</v>
      </c>
      <c r="B142" s="57" t="s">
        <v>123</v>
      </c>
      <c r="C142" s="58">
        <f t="shared" si="98"/>
        <v>0</v>
      </c>
      <c r="D142" s="225"/>
      <c r="E142" s="60"/>
      <c r="F142" s="146">
        <f t="shared" ref="F142:F143" si="173">D142+E142</f>
        <v>0</v>
      </c>
      <c r="G142" s="225"/>
      <c r="H142" s="257"/>
      <c r="I142" s="114">
        <f t="shared" ref="I142:I143" si="174">G142+H142</f>
        <v>0</v>
      </c>
      <c r="J142" s="257"/>
      <c r="K142" s="60"/>
      <c r="L142" s="135">
        <f t="shared" ref="L142:L143" si="175">J142+K142</f>
        <v>0</v>
      </c>
      <c r="M142" s="320"/>
      <c r="N142" s="60"/>
      <c r="O142" s="114">
        <f t="shared" ref="O142:O143" si="176">M142+N142</f>
        <v>0</v>
      </c>
      <c r="P142" s="362"/>
    </row>
    <row r="143" spans="1:16" ht="24" hidden="1" x14ac:dyDescent="0.25">
      <c r="A143" s="38">
        <v>2344</v>
      </c>
      <c r="B143" s="57" t="s">
        <v>124</v>
      </c>
      <c r="C143" s="58">
        <f t="shared" si="98"/>
        <v>0</v>
      </c>
      <c r="D143" s="225"/>
      <c r="E143" s="60"/>
      <c r="F143" s="146">
        <f t="shared" si="173"/>
        <v>0</v>
      </c>
      <c r="G143" s="225"/>
      <c r="H143" s="257"/>
      <c r="I143" s="114">
        <f t="shared" si="174"/>
        <v>0</v>
      </c>
      <c r="J143" s="257"/>
      <c r="K143" s="60"/>
      <c r="L143" s="135">
        <f t="shared" si="175"/>
        <v>0</v>
      </c>
      <c r="M143" s="320"/>
      <c r="N143" s="60"/>
      <c r="O143" s="114">
        <f t="shared" si="176"/>
        <v>0</v>
      </c>
      <c r="P143" s="362"/>
    </row>
    <row r="144" spans="1:16" ht="24" hidden="1" x14ac:dyDescent="0.25">
      <c r="A144" s="107">
        <v>2350</v>
      </c>
      <c r="B144" s="78" t="s">
        <v>125</v>
      </c>
      <c r="C144" s="84">
        <f t="shared" si="98"/>
        <v>0</v>
      </c>
      <c r="D144" s="131">
        <f>SUM(D145:D150)</f>
        <v>0</v>
      </c>
      <c r="E144" s="108">
        <f t="shared" ref="E144:F144" si="177">SUM(E145:E150)</f>
        <v>0</v>
      </c>
      <c r="F144" s="281">
        <f t="shared" si="177"/>
        <v>0</v>
      </c>
      <c r="G144" s="131">
        <f>SUM(G145:G150)</f>
        <v>0</v>
      </c>
      <c r="H144" s="201">
        <f t="shared" ref="H144:I144" si="178">SUM(H145:H150)</f>
        <v>0</v>
      </c>
      <c r="I144" s="109">
        <f t="shared" si="178"/>
        <v>0</v>
      </c>
      <c r="J144" s="201">
        <f>SUM(J145:J150)</f>
        <v>0</v>
      </c>
      <c r="K144" s="108">
        <f t="shared" ref="K144:L144" si="179">SUM(K145:K150)</f>
        <v>0</v>
      </c>
      <c r="L144" s="136">
        <f t="shared" si="179"/>
        <v>0</v>
      </c>
      <c r="M144" s="84">
        <f>SUM(M145:M150)</f>
        <v>0</v>
      </c>
      <c r="N144" s="108">
        <f t="shared" ref="N144:O144" si="180">SUM(N145:N150)</f>
        <v>0</v>
      </c>
      <c r="O144" s="109">
        <f t="shared" si="180"/>
        <v>0</v>
      </c>
      <c r="P144" s="364"/>
    </row>
    <row r="145" spans="1:16" hidden="1" x14ac:dyDescent="0.25">
      <c r="A145" s="33">
        <v>2351</v>
      </c>
      <c r="B145" s="52" t="s">
        <v>126</v>
      </c>
      <c r="C145" s="53">
        <f t="shared" si="98"/>
        <v>0</v>
      </c>
      <c r="D145" s="224"/>
      <c r="E145" s="55"/>
      <c r="F145" s="282">
        <f t="shared" ref="F145:F150" si="181">D145+E145</f>
        <v>0</v>
      </c>
      <c r="G145" s="224"/>
      <c r="H145" s="256"/>
      <c r="I145" s="119">
        <f t="shared" ref="I145:I150" si="182">G145+H145</f>
        <v>0</v>
      </c>
      <c r="J145" s="256"/>
      <c r="K145" s="55"/>
      <c r="L145" s="139">
        <f t="shared" ref="L145:L150" si="183">J145+K145</f>
        <v>0</v>
      </c>
      <c r="M145" s="319"/>
      <c r="N145" s="55"/>
      <c r="O145" s="119">
        <f t="shared" ref="O145:O150" si="184">M145+N145</f>
        <v>0</v>
      </c>
      <c r="P145" s="365"/>
    </row>
    <row r="146" spans="1:16" hidden="1" x14ac:dyDescent="0.25">
      <c r="A146" s="38">
        <v>2352</v>
      </c>
      <c r="B146" s="57" t="s">
        <v>127</v>
      </c>
      <c r="C146" s="58">
        <f t="shared" si="98"/>
        <v>0</v>
      </c>
      <c r="D146" s="225"/>
      <c r="E146" s="60"/>
      <c r="F146" s="146">
        <f t="shared" si="181"/>
        <v>0</v>
      </c>
      <c r="G146" s="225"/>
      <c r="H146" s="257"/>
      <c r="I146" s="114">
        <f t="shared" si="182"/>
        <v>0</v>
      </c>
      <c r="J146" s="257"/>
      <c r="K146" s="60"/>
      <c r="L146" s="135">
        <f t="shared" si="183"/>
        <v>0</v>
      </c>
      <c r="M146" s="320"/>
      <c r="N146" s="60"/>
      <c r="O146" s="114">
        <f t="shared" si="184"/>
        <v>0</v>
      </c>
      <c r="P146" s="362"/>
    </row>
    <row r="147" spans="1:16" ht="24" hidden="1" x14ac:dyDescent="0.25">
      <c r="A147" s="38">
        <v>2353</v>
      </c>
      <c r="B147" s="57" t="s">
        <v>128</v>
      </c>
      <c r="C147" s="58">
        <f t="shared" si="98"/>
        <v>0</v>
      </c>
      <c r="D147" s="225"/>
      <c r="E147" s="60"/>
      <c r="F147" s="146">
        <f t="shared" si="181"/>
        <v>0</v>
      </c>
      <c r="G147" s="225"/>
      <c r="H147" s="257"/>
      <c r="I147" s="114">
        <f t="shared" si="182"/>
        <v>0</v>
      </c>
      <c r="J147" s="257"/>
      <c r="K147" s="60"/>
      <c r="L147" s="135">
        <f t="shared" si="183"/>
        <v>0</v>
      </c>
      <c r="M147" s="320"/>
      <c r="N147" s="60"/>
      <c r="O147" s="114">
        <f t="shared" si="184"/>
        <v>0</v>
      </c>
      <c r="P147" s="362"/>
    </row>
    <row r="148" spans="1:16" ht="24" hidden="1" x14ac:dyDescent="0.25">
      <c r="A148" s="38">
        <v>2354</v>
      </c>
      <c r="B148" s="57" t="s">
        <v>129</v>
      </c>
      <c r="C148" s="58">
        <f t="shared" si="98"/>
        <v>0</v>
      </c>
      <c r="D148" s="225"/>
      <c r="E148" s="60"/>
      <c r="F148" s="146">
        <f t="shared" si="181"/>
        <v>0</v>
      </c>
      <c r="G148" s="225"/>
      <c r="H148" s="257"/>
      <c r="I148" s="114">
        <f t="shared" si="182"/>
        <v>0</v>
      </c>
      <c r="J148" s="257"/>
      <c r="K148" s="60"/>
      <c r="L148" s="135">
        <f t="shared" si="183"/>
        <v>0</v>
      </c>
      <c r="M148" s="320"/>
      <c r="N148" s="60"/>
      <c r="O148" s="114">
        <f t="shared" si="184"/>
        <v>0</v>
      </c>
      <c r="P148" s="362"/>
    </row>
    <row r="149" spans="1:16" ht="24" hidden="1" x14ac:dyDescent="0.25">
      <c r="A149" s="38">
        <v>2355</v>
      </c>
      <c r="B149" s="57" t="s">
        <v>130</v>
      </c>
      <c r="C149" s="58">
        <f t="shared" ref="C149:C212" si="185">F149+I149+L149+O149</f>
        <v>0</v>
      </c>
      <c r="D149" s="225"/>
      <c r="E149" s="60"/>
      <c r="F149" s="146">
        <f t="shared" si="181"/>
        <v>0</v>
      </c>
      <c r="G149" s="225"/>
      <c r="H149" s="257"/>
      <c r="I149" s="114">
        <f t="shared" si="182"/>
        <v>0</v>
      </c>
      <c r="J149" s="257"/>
      <c r="K149" s="60"/>
      <c r="L149" s="135">
        <f t="shared" si="183"/>
        <v>0</v>
      </c>
      <c r="M149" s="320"/>
      <c r="N149" s="60"/>
      <c r="O149" s="114">
        <f t="shared" si="184"/>
        <v>0</v>
      </c>
      <c r="P149" s="362"/>
    </row>
    <row r="150" spans="1:16" ht="24" hidden="1" x14ac:dyDescent="0.25">
      <c r="A150" s="38">
        <v>2359</v>
      </c>
      <c r="B150" s="57" t="s">
        <v>131</v>
      </c>
      <c r="C150" s="58">
        <f t="shared" si="185"/>
        <v>0</v>
      </c>
      <c r="D150" s="225"/>
      <c r="E150" s="60"/>
      <c r="F150" s="146">
        <f t="shared" si="181"/>
        <v>0</v>
      </c>
      <c r="G150" s="225"/>
      <c r="H150" s="257"/>
      <c r="I150" s="114">
        <f t="shared" si="182"/>
        <v>0</v>
      </c>
      <c r="J150" s="257"/>
      <c r="K150" s="60"/>
      <c r="L150" s="135">
        <f t="shared" si="183"/>
        <v>0</v>
      </c>
      <c r="M150" s="320"/>
      <c r="N150" s="60"/>
      <c r="O150" s="114">
        <f t="shared" si="184"/>
        <v>0</v>
      </c>
      <c r="P150" s="362"/>
    </row>
    <row r="151" spans="1:16" ht="24.75" customHeight="1" x14ac:dyDescent="0.25">
      <c r="A151" s="112">
        <v>2360</v>
      </c>
      <c r="B151" s="57" t="s">
        <v>132</v>
      </c>
      <c r="C151" s="58">
        <f t="shared" si="185"/>
        <v>48201</v>
      </c>
      <c r="D151" s="226">
        <f>SUM(D152:D158)</f>
        <v>25177</v>
      </c>
      <c r="E151" s="447">
        <f t="shared" ref="E151:F151" si="186">SUM(E152:E158)</f>
        <v>0</v>
      </c>
      <c r="F151" s="404">
        <f t="shared" si="186"/>
        <v>25177</v>
      </c>
      <c r="G151" s="226">
        <f>SUM(G152:G158)</f>
        <v>23024</v>
      </c>
      <c r="H151" s="135">
        <f t="shared" ref="H151:I151" si="187">SUM(H152:H158)</f>
        <v>0</v>
      </c>
      <c r="I151" s="404">
        <f t="shared" si="187"/>
        <v>23024</v>
      </c>
      <c r="J151" s="120">
        <f>SUM(J152:J158)</f>
        <v>0</v>
      </c>
      <c r="K151" s="447">
        <f t="shared" ref="K151:L151" si="188">SUM(K152:K158)</f>
        <v>0</v>
      </c>
      <c r="L151" s="404">
        <f t="shared" si="188"/>
        <v>0</v>
      </c>
      <c r="M151" s="58">
        <f>SUM(M152:M158)</f>
        <v>0</v>
      </c>
      <c r="N151" s="113">
        <f t="shared" ref="N151:O151" si="189">SUM(N152:N158)</f>
        <v>0</v>
      </c>
      <c r="O151" s="114">
        <f t="shared" si="189"/>
        <v>0</v>
      </c>
      <c r="P151" s="362"/>
    </row>
    <row r="152" spans="1:16" ht="60" hidden="1" x14ac:dyDescent="0.25">
      <c r="A152" s="37">
        <v>2361</v>
      </c>
      <c r="B152" s="57" t="s">
        <v>133</v>
      </c>
      <c r="C152" s="58">
        <f t="shared" si="185"/>
        <v>0</v>
      </c>
      <c r="D152" s="225">
        <v>4650</v>
      </c>
      <c r="E152" s="60">
        <v>-4650</v>
      </c>
      <c r="F152" s="146">
        <f t="shared" ref="F152:F159" si="190">D152+E152</f>
        <v>0</v>
      </c>
      <c r="G152" s="225"/>
      <c r="H152" s="257"/>
      <c r="I152" s="114">
        <f t="shared" ref="I152:I159" si="191">G152+H152</f>
        <v>0</v>
      </c>
      <c r="J152" s="257"/>
      <c r="K152" s="60"/>
      <c r="L152" s="135">
        <f t="shared" ref="L152:L159" si="192">J152+K152</f>
        <v>0</v>
      </c>
      <c r="M152" s="320"/>
      <c r="N152" s="60"/>
      <c r="O152" s="114">
        <f t="shared" ref="O152:O159" si="193">M152+N152</f>
        <v>0</v>
      </c>
      <c r="P152" s="362" t="s">
        <v>329</v>
      </c>
    </row>
    <row r="153" spans="1:16" ht="24" hidden="1" x14ac:dyDescent="0.25">
      <c r="A153" s="37">
        <v>2362</v>
      </c>
      <c r="B153" s="57" t="s">
        <v>134</v>
      </c>
      <c r="C153" s="58">
        <f t="shared" si="185"/>
        <v>0</v>
      </c>
      <c r="D153" s="225"/>
      <c r="E153" s="60"/>
      <c r="F153" s="146">
        <f t="shared" si="190"/>
        <v>0</v>
      </c>
      <c r="G153" s="225"/>
      <c r="H153" s="257"/>
      <c r="I153" s="114">
        <f t="shared" si="191"/>
        <v>0</v>
      </c>
      <c r="J153" s="257"/>
      <c r="K153" s="60"/>
      <c r="L153" s="135">
        <f t="shared" si="192"/>
        <v>0</v>
      </c>
      <c r="M153" s="320"/>
      <c r="N153" s="60"/>
      <c r="O153" s="114">
        <f t="shared" si="193"/>
        <v>0</v>
      </c>
      <c r="P153" s="362"/>
    </row>
    <row r="154" spans="1:16" x14ac:dyDescent="0.25">
      <c r="A154" s="37">
        <v>2363</v>
      </c>
      <c r="B154" s="57" t="s">
        <v>135</v>
      </c>
      <c r="C154" s="58">
        <f t="shared" si="185"/>
        <v>43551</v>
      </c>
      <c r="D154" s="225">
        <v>20527</v>
      </c>
      <c r="E154" s="446"/>
      <c r="F154" s="404">
        <f t="shared" si="190"/>
        <v>20527</v>
      </c>
      <c r="G154" s="225">
        <v>23024</v>
      </c>
      <c r="H154" s="511"/>
      <c r="I154" s="404">
        <f t="shared" si="191"/>
        <v>23024</v>
      </c>
      <c r="J154" s="257"/>
      <c r="K154" s="446"/>
      <c r="L154" s="404">
        <f t="shared" si="192"/>
        <v>0</v>
      </c>
      <c r="M154" s="320"/>
      <c r="N154" s="60"/>
      <c r="O154" s="114">
        <f t="shared" si="193"/>
        <v>0</v>
      </c>
      <c r="P154" s="362"/>
    </row>
    <row r="155" spans="1:16" ht="60" x14ac:dyDescent="0.25">
      <c r="A155" s="37">
        <v>2364</v>
      </c>
      <c r="B155" s="57" t="s">
        <v>136</v>
      </c>
      <c r="C155" s="58">
        <f t="shared" si="185"/>
        <v>4650</v>
      </c>
      <c r="D155" s="225"/>
      <c r="E155" s="446">
        <v>4650</v>
      </c>
      <c r="F155" s="404">
        <f t="shared" si="190"/>
        <v>4650</v>
      </c>
      <c r="G155" s="225"/>
      <c r="H155" s="511"/>
      <c r="I155" s="404">
        <f t="shared" si="191"/>
        <v>0</v>
      </c>
      <c r="J155" s="257"/>
      <c r="K155" s="446"/>
      <c r="L155" s="404">
        <f t="shared" si="192"/>
        <v>0</v>
      </c>
      <c r="M155" s="320"/>
      <c r="N155" s="60"/>
      <c r="O155" s="114">
        <f t="shared" si="193"/>
        <v>0</v>
      </c>
      <c r="P155" s="362" t="s">
        <v>329</v>
      </c>
    </row>
    <row r="156" spans="1:16" ht="12.75" hidden="1" customHeight="1" x14ac:dyDescent="0.25">
      <c r="A156" s="37">
        <v>2365</v>
      </c>
      <c r="B156" s="57" t="s">
        <v>137</v>
      </c>
      <c r="C156" s="58">
        <f t="shared" si="185"/>
        <v>0</v>
      </c>
      <c r="D156" s="225"/>
      <c r="E156" s="60"/>
      <c r="F156" s="146">
        <f t="shared" si="190"/>
        <v>0</v>
      </c>
      <c r="G156" s="225"/>
      <c r="H156" s="257"/>
      <c r="I156" s="114">
        <f t="shared" si="191"/>
        <v>0</v>
      </c>
      <c r="J156" s="257"/>
      <c r="K156" s="60"/>
      <c r="L156" s="135">
        <f t="shared" si="192"/>
        <v>0</v>
      </c>
      <c r="M156" s="320"/>
      <c r="N156" s="60"/>
      <c r="O156" s="114">
        <f t="shared" si="193"/>
        <v>0</v>
      </c>
      <c r="P156" s="362"/>
    </row>
    <row r="157" spans="1:16" ht="36" hidden="1" x14ac:dyDescent="0.25">
      <c r="A157" s="37">
        <v>2366</v>
      </c>
      <c r="B157" s="57" t="s">
        <v>138</v>
      </c>
      <c r="C157" s="58">
        <f t="shared" si="185"/>
        <v>0</v>
      </c>
      <c r="D157" s="225"/>
      <c r="E157" s="60"/>
      <c r="F157" s="146">
        <f t="shared" si="190"/>
        <v>0</v>
      </c>
      <c r="G157" s="225"/>
      <c r="H157" s="257"/>
      <c r="I157" s="114">
        <f t="shared" si="191"/>
        <v>0</v>
      </c>
      <c r="J157" s="257"/>
      <c r="K157" s="60"/>
      <c r="L157" s="135">
        <f t="shared" si="192"/>
        <v>0</v>
      </c>
      <c r="M157" s="320"/>
      <c r="N157" s="60"/>
      <c r="O157" s="114">
        <f t="shared" si="193"/>
        <v>0</v>
      </c>
      <c r="P157" s="362"/>
    </row>
    <row r="158" spans="1:16" ht="48" hidden="1" x14ac:dyDescent="0.25">
      <c r="A158" s="37">
        <v>2369</v>
      </c>
      <c r="B158" s="57" t="s">
        <v>139</v>
      </c>
      <c r="C158" s="58">
        <f t="shared" si="185"/>
        <v>0</v>
      </c>
      <c r="D158" s="225"/>
      <c r="E158" s="60"/>
      <c r="F158" s="146">
        <f t="shared" si="190"/>
        <v>0</v>
      </c>
      <c r="G158" s="225"/>
      <c r="H158" s="257"/>
      <c r="I158" s="114">
        <f t="shared" si="191"/>
        <v>0</v>
      </c>
      <c r="J158" s="257"/>
      <c r="K158" s="60"/>
      <c r="L158" s="135">
        <f t="shared" si="192"/>
        <v>0</v>
      </c>
      <c r="M158" s="320"/>
      <c r="N158" s="60"/>
      <c r="O158" s="114">
        <f t="shared" si="193"/>
        <v>0</v>
      </c>
      <c r="P158" s="362"/>
    </row>
    <row r="159" spans="1:16" hidden="1" x14ac:dyDescent="0.25">
      <c r="A159" s="107">
        <v>2370</v>
      </c>
      <c r="B159" s="78" t="s">
        <v>140</v>
      </c>
      <c r="C159" s="84">
        <f t="shared" si="185"/>
        <v>0</v>
      </c>
      <c r="D159" s="227"/>
      <c r="E159" s="115"/>
      <c r="F159" s="281">
        <f t="shared" si="190"/>
        <v>0</v>
      </c>
      <c r="G159" s="227"/>
      <c r="H159" s="258"/>
      <c r="I159" s="109">
        <f t="shared" si="191"/>
        <v>0</v>
      </c>
      <c r="J159" s="258"/>
      <c r="K159" s="115"/>
      <c r="L159" s="136">
        <f t="shared" si="192"/>
        <v>0</v>
      </c>
      <c r="M159" s="321"/>
      <c r="N159" s="115"/>
      <c r="O159" s="109">
        <f t="shared" si="193"/>
        <v>0</v>
      </c>
      <c r="P159" s="364"/>
    </row>
    <row r="160" spans="1:16" hidden="1" x14ac:dyDescent="0.25">
      <c r="A160" s="107">
        <v>2380</v>
      </c>
      <c r="B160" s="78" t="s">
        <v>141</v>
      </c>
      <c r="C160" s="84">
        <f t="shared" si="185"/>
        <v>0</v>
      </c>
      <c r="D160" s="131">
        <f>SUM(D161:D162)</f>
        <v>0</v>
      </c>
      <c r="E160" s="108">
        <f t="shared" ref="E160:F160" si="194">SUM(E161:E162)</f>
        <v>0</v>
      </c>
      <c r="F160" s="281">
        <f t="shared" si="194"/>
        <v>0</v>
      </c>
      <c r="G160" s="131">
        <f>SUM(G161:G162)</f>
        <v>0</v>
      </c>
      <c r="H160" s="201">
        <f t="shared" ref="H160:I160" si="195">SUM(H161:H162)</f>
        <v>0</v>
      </c>
      <c r="I160" s="109">
        <f t="shared" si="195"/>
        <v>0</v>
      </c>
      <c r="J160" s="201">
        <f>SUM(J161:J162)</f>
        <v>0</v>
      </c>
      <c r="K160" s="108">
        <f t="shared" ref="K160:L160" si="196">SUM(K161:K162)</f>
        <v>0</v>
      </c>
      <c r="L160" s="136">
        <f t="shared" si="196"/>
        <v>0</v>
      </c>
      <c r="M160" s="84">
        <f>SUM(M161:M162)</f>
        <v>0</v>
      </c>
      <c r="N160" s="108">
        <f t="shared" ref="N160:O160" si="197">SUM(N161:N162)</f>
        <v>0</v>
      </c>
      <c r="O160" s="109">
        <f t="shared" si="197"/>
        <v>0</v>
      </c>
      <c r="P160" s="364"/>
    </row>
    <row r="161" spans="1:16" hidden="1" x14ac:dyDescent="0.25">
      <c r="A161" s="32">
        <v>2381</v>
      </c>
      <c r="B161" s="52" t="s">
        <v>142</v>
      </c>
      <c r="C161" s="53">
        <f t="shared" si="185"/>
        <v>0</v>
      </c>
      <c r="D161" s="224"/>
      <c r="E161" s="55"/>
      <c r="F161" s="282">
        <f t="shared" ref="F161:F164" si="198">D161+E161</f>
        <v>0</v>
      </c>
      <c r="G161" s="224"/>
      <c r="H161" s="256"/>
      <c r="I161" s="119">
        <f t="shared" ref="I161:I164" si="199">G161+H161</f>
        <v>0</v>
      </c>
      <c r="J161" s="256"/>
      <c r="K161" s="55"/>
      <c r="L161" s="139">
        <f t="shared" ref="L161:L164" si="200">J161+K161</f>
        <v>0</v>
      </c>
      <c r="M161" s="319"/>
      <c r="N161" s="55"/>
      <c r="O161" s="119">
        <f t="shared" ref="O161:O164" si="201">M161+N161</f>
        <v>0</v>
      </c>
      <c r="P161" s="365"/>
    </row>
    <row r="162" spans="1:16" ht="24" hidden="1" x14ac:dyDescent="0.25">
      <c r="A162" s="37">
        <v>2389</v>
      </c>
      <c r="B162" s="57" t="s">
        <v>143</v>
      </c>
      <c r="C162" s="58">
        <f t="shared" si="185"/>
        <v>0</v>
      </c>
      <c r="D162" s="225"/>
      <c r="E162" s="60"/>
      <c r="F162" s="146">
        <f t="shared" si="198"/>
        <v>0</v>
      </c>
      <c r="G162" s="225"/>
      <c r="H162" s="257"/>
      <c r="I162" s="114">
        <f t="shared" si="199"/>
        <v>0</v>
      </c>
      <c r="J162" s="257"/>
      <c r="K162" s="60"/>
      <c r="L162" s="135">
        <f t="shared" si="200"/>
        <v>0</v>
      </c>
      <c r="M162" s="320"/>
      <c r="N162" s="60"/>
      <c r="O162" s="114">
        <f t="shared" si="201"/>
        <v>0</v>
      </c>
      <c r="P162" s="362"/>
    </row>
    <row r="163" spans="1:16" x14ac:dyDescent="0.25">
      <c r="A163" s="107">
        <v>2390</v>
      </c>
      <c r="B163" s="78" t="s">
        <v>144</v>
      </c>
      <c r="C163" s="84">
        <f t="shared" si="185"/>
        <v>1500</v>
      </c>
      <c r="D163" s="227">
        <v>1500</v>
      </c>
      <c r="E163" s="448"/>
      <c r="F163" s="443">
        <f t="shared" si="198"/>
        <v>1500</v>
      </c>
      <c r="G163" s="227"/>
      <c r="H163" s="509"/>
      <c r="I163" s="443">
        <f t="shared" si="199"/>
        <v>0</v>
      </c>
      <c r="J163" s="258"/>
      <c r="K163" s="448"/>
      <c r="L163" s="443">
        <f t="shared" si="200"/>
        <v>0</v>
      </c>
      <c r="M163" s="321"/>
      <c r="N163" s="115"/>
      <c r="O163" s="109">
        <f t="shared" si="201"/>
        <v>0</v>
      </c>
      <c r="P163" s="364"/>
    </row>
    <row r="164" spans="1:16" hidden="1" x14ac:dyDescent="0.25">
      <c r="A164" s="45">
        <v>2400</v>
      </c>
      <c r="B164" s="105" t="s">
        <v>145</v>
      </c>
      <c r="C164" s="46">
        <f t="shared" si="185"/>
        <v>0</v>
      </c>
      <c r="D164" s="229"/>
      <c r="E164" s="121"/>
      <c r="F164" s="280">
        <f t="shared" si="198"/>
        <v>0</v>
      </c>
      <c r="G164" s="229"/>
      <c r="H164" s="260"/>
      <c r="I164" s="117">
        <f t="shared" si="199"/>
        <v>0</v>
      </c>
      <c r="J164" s="260"/>
      <c r="K164" s="121"/>
      <c r="L164" s="125">
        <f t="shared" si="200"/>
        <v>0</v>
      </c>
      <c r="M164" s="322"/>
      <c r="N164" s="121"/>
      <c r="O164" s="117">
        <f t="shared" si="201"/>
        <v>0</v>
      </c>
      <c r="P164" s="367"/>
    </row>
    <row r="165" spans="1:16" ht="24" hidden="1" x14ac:dyDescent="0.25">
      <c r="A165" s="45">
        <v>2500</v>
      </c>
      <c r="B165" s="105" t="s">
        <v>146</v>
      </c>
      <c r="C165" s="46">
        <f t="shared" si="185"/>
        <v>0</v>
      </c>
      <c r="D165" s="223">
        <f>SUM(D166,D171)</f>
        <v>0</v>
      </c>
      <c r="E165" s="50">
        <f t="shared" ref="E165:O165" si="202">SUM(E166,E171)</f>
        <v>0</v>
      </c>
      <c r="F165" s="280">
        <f t="shared" si="202"/>
        <v>0</v>
      </c>
      <c r="G165" s="223">
        <f t="shared" si="202"/>
        <v>0</v>
      </c>
      <c r="H165" s="106">
        <f t="shared" si="202"/>
        <v>0</v>
      </c>
      <c r="I165" s="117">
        <f t="shared" si="202"/>
        <v>0</v>
      </c>
      <c r="J165" s="106">
        <f t="shared" si="202"/>
        <v>0</v>
      </c>
      <c r="K165" s="50">
        <f t="shared" si="202"/>
        <v>0</v>
      </c>
      <c r="L165" s="125">
        <f t="shared" si="202"/>
        <v>0</v>
      </c>
      <c r="M165" s="129">
        <f t="shared" si="202"/>
        <v>0</v>
      </c>
      <c r="N165" s="130">
        <f t="shared" si="202"/>
        <v>0</v>
      </c>
      <c r="O165" s="289">
        <f t="shared" si="202"/>
        <v>0</v>
      </c>
      <c r="P165" s="369"/>
    </row>
    <row r="166" spans="1:16" ht="16.5" hidden="1" customHeight="1" x14ac:dyDescent="0.25">
      <c r="A166" s="361">
        <v>2510</v>
      </c>
      <c r="B166" s="52" t="s">
        <v>147</v>
      </c>
      <c r="C166" s="53">
        <f t="shared" si="185"/>
        <v>0</v>
      </c>
      <c r="D166" s="228">
        <f>SUM(D167:D170)</f>
        <v>0</v>
      </c>
      <c r="E166" s="118">
        <f t="shared" ref="E166:O166" si="203">SUM(E167:E170)</f>
        <v>0</v>
      </c>
      <c r="F166" s="282">
        <f t="shared" si="203"/>
        <v>0</v>
      </c>
      <c r="G166" s="228">
        <f t="shared" si="203"/>
        <v>0</v>
      </c>
      <c r="H166" s="259">
        <f t="shared" si="203"/>
        <v>0</v>
      </c>
      <c r="I166" s="119">
        <f t="shared" si="203"/>
        <v>0</v>
      </c>
      <c r="J166" s="259">
        <f t="shared" si="203"/>
        <v>0</v>
      </c>
      <c r="K166" s="118">
        <f t="shared" si="203"/>
        <v>0</v>
      </c>
      <c r="L166" s="139">
        <f t="shared" si="203"/>
        <v>0</v>
      </c>
      <c r="M166" s="64">
        <f t="shared" si="203"/>
        <v>0</v>
      </c>
      <c r="N166" s="299">
        <f t="shared" si="203"/>
        <v>0</v>
      </c>
      <c r="O166" s="304">
        <f t="shared" si="203"/>
        <v>0</v>
      </c>
      <c r="P166" s="370"/>
    </row>
    <row r="167" spans="1:16" ht="24" hidden="1" x14ac:dyDescent="0.25">
      <c r="A167" s="38">
        <v>2512</v>
      </c>
      <c r="B167" s="57" t="s">
        <v>148</v>
      </c>
      <c r="C167" s="58">
        <f t="shared" si="185"/>
        <v>0</v>
      </c>
      <c r="D167" s="225"/>
      <c r="E167" s="60"/>
      <c r="F167" s="146">
        <f t="shared" ref="F167:F172" si="204">D167+E167</f>
        <v>0</v>
      </c>
      <c r="G167" s="225"/>
      <c r="H167" s="257"/>
      <c r="I167" s="114">
        <f t="shared" ref="I167:I172" si="205">G167+H167</f>
        <v>0</v>
      </c>
      <c r="J167" s="257"/>
      <c r="K167" s="60"/>
      <c r="L167" s="135">
        <f t="shared" ref="L167:L172" si="206">J167+K167</f>
        <v>0</v>
      </c>
      <c r="M167" s="320"/>
      <c r="N167" s="60"/>
      <c r="O167" s="114">
        <f t="shared" ref="O167:O172" si="207">M167+N167</f>
        <v>0</v>
      </c>
      <c r="P167" s="362"/>
    </row>
    <row r="168" spans="1:16" ht="36" hidden="1" x14ac:dyDescent="0.25">
      <c r="A168" s="38">
        <v>2513</v>
      </c>
      <c r="B168" s="57" t="s">
        <v>149</v>
      </c>
      <c r="C168" s="58">
        <f t="shared" si="185"/>
        <v>0</v>
      </c>
      <c r="D168" s="225"/>
      <c r="E168" s="60"/>
      <c r="F168" s="146">
        <f t="shared" si="204"/>
        <v>0</v>
      </c>
      <c r="G168" s="225"/>
      <c r="H168" s="257"/>
      <c r="I168" s="114">
        <f t="shared" si="205"/>
        <v>0</v>
      </c>
      <c r="J168" s="257"/>
      <c r="K168" s="60"/>
      <c r="L168" s="135">
        <f t="shared" si="206"/>
        <v>0</v>
      </c>
      <c r="M168" s="320"/>
      <c r="N168" s="60"/>
      <c r="O168" s="114">
        <f t="shared" si="207"/>
        <v>0</v>
      </c>
      <c r="P168" s="362"/>
    </row>
    <row r="169" spans="1:16" ht="24" hidden="1" x14ac:dyDescent="0.25">
      <c r="A169" s="38">
        <v>2515</v>
      </c>
      <c r="B169" s="57" t="s">
        <v>150</v>
      </c>
      <c r="C169" s="58">
        <f t="shared" si="185"/>
        <v>0</v>
      </c>
      <c r="D169" s="225"/>
      <c r="E169" s="60"/>
      <c r="F169" s="146">
        <f t="shared" si="204"/>
        <v>0</v>
      </c>
      <c r="G169" s="225"/>
      <c r="H169" s="257"/>
      <c r="I169" s="114">
        <f t="shared" si="205"/>
        <v>0</v>
      </c>
      <c r="J169" s="257"/>
      <c r="K169" s="60"/>
      <c r="L169" s="135">
        <f t="shared" si="206"/>
        <v>0</v>
      </c>
      <c r="M169" s="320"/>
      <c r="N169" s="60"/>
      <c r="O169" s="114">
        <f t="shared" si="207"/>
        <v>0</v>
      </c>
      <c r="P169" s="362"/>
    </row>
    <row r="170" spans="1:16" ht="24" hidden="1" x14ac:dyDescent="0.25">
      <c r="A170" s="38">
        <v>2519</v>
      </c>
      <c r="B170" s="57" t="s">
        <v>151</v>
      </c>
      <c r="C170" s="58">
        <f t="shared" si="185"/>
        <v>0</v>
      </c>
      <c r="D170" s="225"/>
      <c r="E170" s="60"/>
      <c r="F170" s="146">
        <f t="shared" si="204"/>
        <v>0</v>
      </c>
      <c r="G170" s="225"/>
      <c r="H170" s="257"/>
      <c r="I170" s="114">
        <f t="shared" si="205"/>
        <v>0</v>
      </c>
      <c r="J170" s="257"/>
      <c r="K170" s="60"/>
      <c r="L170" s="135">
        <f t="shared" si="206"/>
        <v>0</v>
      </c>
      <c r="M170" s="320"/>
      <c r="N170" s="60"/>
      <c r="O170" s="114">
        <f t="shared" si="207"/>
        <v>0</v>
      </c>
      <c r="P170" s="362"/>
    </row>
    <row r="171" spans="1:16" ht="24" hidden="1" x14ac:dyDescent="0.25">
      <c r="A171" s="112">
        <v>2520</v>
      </c>
      <c r="B171" s="57" t="s">
        <v>152</v>
      </c>
      <c r="C171" s="58">
        <f t="shared" si="185"/>
        <v>0</v>
      </c>
      <c r="D171" s="225"/>
      <c r="E171" s="60"/>
      <c r="F171" s="146">
        <f t="shared" si="204"/>
        <v>0</v>
      </c>
      <c r="G171" s="225"/>
      <c r="H171" s="257"/>
      <c r="I171" s="114">
        <f t="shared" si="205"/>
        <v>0</v>
      </c>
      <c r="J171" s="257"/>
      <c r="K171" s="60"/>
      <c r="L171" s="135">
        <f t="shared" si="206"/>
        <v>0</v>
      </c>
      <c r="M171" s="320"/>
      <c r="N171" s="60"/>
      <c r="O171" s="114">
        <f t="shared" si="207"/>
        <v>0</v>
      </c>
      <c r="P171" s="362"/>
    </row>
    <row r="172" spans="1:16" s="123" customFormat="1" ht="36" hidden="1" customHeight="1" x14ac:dyDescent="0.25">
      <c r="A172" s="17">
        <v>2800</v>
      </c>
      <c r="B172" s="52" t="s">
        <v>153</v>
      </c>
      <c r="C172" s="53">
        <f t="shared" si="185"/>
        <v>0</v>
      </c>
      <c r="D172" s="208"/>
      <c r="E172" s="35"/>
      <c r="F172" s="345">
        <f t="shared" si="204"/>
        <v>0</v>
      </c>
      <c r="G172" s="208"/>
      <c r="H172" s="243"/>
      <c r="I172" s="347">
        <f t="shared" si="205"/>
        <v>0</v>
      </c>
      <c r="J172" s="243"/>
      <c r="K172" s="35"/>
      <c r="L172" s="193">
        <f t="shared" si="206"/>
        <v>0</v>
      </c>
      <c r="M172" s="310"/>
      <c r="N172" s="35"/>
      <c r="O172" s="347">
        <f t="shared" si="207"/>
        <v>0</v>
      </c>
      <c r="P172" s="371"/>
    </row>
    <row r="173" spans="1:16" hidden="1" x14ac:dyDescent="0.25">
      <c r="A173" s="101">
        <v>3000</v>
      </c>
      <c r="B173" s="101" t="s">
        <v>154</v>
      </c>
      <c r="C173" s="102">
        <f t="shared" si="185"/>
        <v>0</v>
      </c>
      <c r="D173" s="222">
        <f>SUM(D174,D184)</f>
        <v>0</v>
      </c>
      <c r="E173" s="103">
        <f t="shared" ref="E173:F173" si="208">SUM(E174,E184)</f>
        <v>0</v>
      </c>
      <c r="F173" s="279">
        <f t="shared" si="208"/>
        <v>0</v>
      </c>
      <c r="G173" s="222">
        <f>SUM(G174,G184)</f>
        <v>0</v>
      </c>
      <c r="H173" s="255">
        <f t="shared" ref="H173:I173" si="209">SUM(H174,H184)</f>
        <v>0</v>
      </c>
      <c r="I173" s="104">
        <f t="shared" si="209"/>
        <v>0</v>
      </c>
      <c r="J173" s="255">
        <f>SUM(J174,J184)</f>
        <v>0</v>
      </c>
      <c r="K173" s="103">
        <f t="shared" ref="K173:L173" si="210">SUM(K174,K184)</f>
        <v>0</v>
      </c>
      <c r="L173" s="137">
        <f t="shared" si="210"/>
        <v>0</v>
      </c>
      <c r="M173" s="102">
        <f>SUM(M174,M184)</f>
        <v>0</v>
      </c>
      <c r="N173" s="103">
        <f t="shared" ref="N173:O173" si="211">SUM(N174,N184)</f>
        <v>0</v>
      </c>
      <c r="O173" s="104">
        <f t="shared" si="211"/>
        <v>0</v>
      </c>
      <c r="P173" s="366"/>
    </row>
    <row r="174" spans="1:16" ht="24" hidden="1" x14ac:dyDescent="0.25">
      <c r="A174" s="45">
        <v>3200</v>
      </c>
      <c r="B174" s="124" t="s">
        <v>155</v>
      </c>
      <c r="C174" s="46">
        <f t="shared" si="185"/>
        <v>0</v>
      </c>
      <c r="D174" s="223">
        <f>SUM(D175,D179)</f>
        <v>0</v>
      </c>
      <c r="E174" s="50">
        <f t="shared" ref="E174:O174" si="212">SUM(E175,E179)</f>
        <v>0</v>
      </c>
      <c r="F174" s="280">
        <f t="shared" si="212"/>
        <v>0</v>
      </c>
      <c r="G174" s="223">
        <f t="shared" si="212"/>
        <v>0</v>
      </c>
      <c r="H174" s="106">
        <f t="shared" si="212"/>
        <v>0</v>
      </c>
      <c r="I174" s="117">
        <f t="shared" si="212"/>
        <v>0</v>
      </c>
      <c r="J174" s="106">
        <f t="shared" si="212"/>
        <v>0</v>
      </c>
      <c r="K174" s="50">
        <f t="shared" si="212"/>
        <v>0</v>
      </c>
      <c r="L174" s="125">
        <f t="shared" si="212"/>
        <v>0</v>
      </c>
      <c r="M174" s="129">
        <f t="shared" si="212"/>
        <v>0</v>
      </c>
      <c r="N174" s="130">
        <f t="shared" si="212"/>
        <v>0</v>
      </c>
      <c r="O174" s="289">
        <f t="shared" si="212"/>
        <v>0</v>
      </c>
      <c r="P174" s="369"/>
    </row>
    <row r="175" spans="1:16" ht="36" hidden="1" x14ac:dyDescent="0.25">
      <c r="A175" s="361">
        <v>3260</v>
      </c>
      <c r="B175" s="52" t="s">
        <v>156</v>
      </c>
      <c r="C175" s="53">
        <f t="shared" si="185"/>
        <v>0</v>
      </c>
      <c r="D175" s="228">
        <f>SUM(D176:D178)</f>
        <v>0</v>
      </c>
      <c r="E175" s="118">
        <f t="shared" ref="E175:F175" si="213">SUM(E176:E178)</f>
        <v>0</v>
      </c>
      <c r="F175" s="282">
        <f t="shared" si="213"/>
        <v>0</v>
      </c>
      <c r="G175" s="228">
        <f>SUM(G176:G178)</f>
        <v>0</v>
      </c>
      <c r="H175" s="259">
        <f t="shared" ref="H175:I175" si="214">SUM(H176:H178)</f>
        <v>0</v>
      </c>
      <c r="I175" s="119">
        <f t="shared" si="214"/>
        <v>0</v>
      </c>
      <c r="J175" s="259">
        <f>SUM(J176:J178)</f>
        <v>0</v>
      </c>
      <c r="K175" s="118">
        <f t="shared" ref="K175:L175" si="215">SUM(K176:K178)</f>
        <v>0</v>
      </c>
      <c r="L175" s="139">
        <f t="shared" si="215"/>
        <v>0</v>
      </c>
      <c r="M175" s="53">
        <f>SUM(M176:M178)</f>
        <v>0</v>
      </c>
      <c r="N175" s="118">
        <f t="shared" ref="N175:O175" si="216">SUM(N176:N178)</f>
        <v>0</v>
      </c>
      <c r="O175" s="119">
        <f t="shared" si="216"/>
        <v>0</v>
      </c>
      <c r="P175" s="365"/>
    </row>
    <row r="176" spans="1:16" ht="24" hidden="1" x14ac:dyDescent="0.25">
      <c r="A176" s="38">
        <v>3261</v>
      </c>
      <c r="B176" s="57" t="s">
        <v>157</v>
      </c>
      <c r="C176" s="58">
        <f t="shared" si="185"/>
        <v>0</v>
      </c>
      <c r="D176" s="225"/>
      <c r="E176" s="60"/>
      <c r="F176" s="146">
        <f t="shared" ref="F176:F178" si="217">D176+E176</f>
        <v>0</v>
      </c>
      <c r="G176" s="225"/>
      <c r="H176" s="257"/>
      <c r="I176" s="114">
        <f t="shared" ref="I176:I178" si="218">G176+H176</f>
        <v>0</v>
      </c>
      <c r="J176" s="257"/>
      <c r="K176" s="60"/>
      <c r="L176" s="135">
        <f t="shared" ref="L176:L178" si="219">J176+K176</f>
        <v>0</v>
      </c>
      <c r="M176" s="320"/>
      <c r="N176" s="60"/>
      <c r="O176" s="114">
        <f t="shared" ref="O176:O178" si="220">M176+N176</f>
        <v>0</v>
      </c>
      <c r="P176" s="362"/>
    </row>
    <row r="177" spans="1:16" ht="36" hidden="1" x14ac:dyDescent="0.25">
      <c r="A177" s="38">
        <v>3262</v>
      </c>
      <c r="B177" s="57" t="s">
        <v>158</v>
      </c>
      <c r="C177" s="58">
        <f t="shared" si="185"/>
        <v>0</v>
      </c>
      <c r="D177" s="225"/>
      <c r="E177" s="60"/>
      <c r="F177" s="146">
        <f t="shared" si="217"/>
        <v>0</v>
      </c>
      <c r="G177" s="225"/>
      <c r="H177" s="257"/>
      <c r="I177" s="114">
        <f t="shared" si="218"/>
        <v>0</v>
      </c>
      <c r="J177" s="257"/>
      <c r="K177" s="60"/>
      <c r="L177" s="135">
        <f t="shared" si="219"/>
        <v>0</v>
      </c>
      <c r="M177" s="320"/>
      <c r="N177" s="60"/>
      <c r="O177" s="114">
        <f t="shared" si="220"/>
        <v>0</v>
      </c>
      <c r="P177" s="362"/>
    </row>
    <row r="178" spans="1:16" ht="24" hidden="1" x14ac:dyDescent="0.25">
      <c r="A178" s="38">
        <v>3263</v>
      </c>
      <c r="B178" s="57" t="s">
        <v>159</v>
      </c>
      <c r="C178" s="58">
        <f t="shared" si="185"/>
        <v>0</v>
      </c>
      <c r="D178" s="225"/>
      <c r="E178" s="60"/>
      <c r="F178" s="146">
        <f t="shared" si="217"/>
        <v>0</v>
      </c>
      <c r="G178" s="225"/>
      <c r="H178" s="257"/>
      <c r="I178" s="114">
        <f t="shared" si="218"/>
        <v>0</v>
      </c>
      <c r="J178" s="257"/>
      <c r="K178" s="60"/>
      <c r="L178" s="135">
        <f t="shared" si="219"/>
        <v>0</v>
      </c>
      <c r="M178" s="320"/>
      <c r="N178" s="60"/>
      <c r="O178" s="114">
        <f t="shared" si="220"/>
        <v>0</v>
      </c>
      <c r="P178" s="362"/>
    </row>
    <row r="179" spans="1:16" ht="84" hidden="1" x14ac:dyDescent="0.25">
      <c r="A179" s="361">
        <v>3290</v>
      </c>
      <c r="B179" s="52" t="s">
        <v>286</v>
      </c>
      <c r="C179" s="126">
        <f t="shared" si="185"/>
        <v>0</v>
      </c>
      <c r="D179" s="228">
        <f>SUM(D180:D183)</f>
        <v>0</v>
      </c>
      <c r="E179" s="118">
        <f t="shared" ref="E179:O179" si="221">SUM(E180:E183)</f>
        <v>0</v>
      </c>
      <c r="F179" s="282">
        <f t="shared" si="221"/>
        <v>0</v>
      </c>
      <c r="G179" s="228">
        <f t="shared" si="221"/>
        <v>0</v>
      </c>
      <c r="H179" s="259">
        <f t="shared" si="221"/>
        <v>0</v>
      </c>
      <c r="I179" s="119">
        <f t="shared" si="221"/>
        <v>0</v>
      </c>
      <c r="J179" s="259">
        <f t="shared" si="221"/>
        <v>0</v>
      </c>
      <c r="K179" s="118">
        <f t="shared" si="221"/>
        <v>0</v>
      </c>
      <c r="L179" s="139">
        <f t="shared" si="221"/>
        <v>0</v>
      </c>
      <c r="M179" s="126">
        <f t="shared" si="221"/>
        <v>0</v>
      </c>
      <c r="N179" s="300">
        <f t="shared" si="221"/>
        <v>0</v>
      </c>
      <c r="O179" s="305">
        <f t="shared" si="221"/>
        <v>0</v>
      </c>
      <c r="P179" s="372"/>
    </row>
    <row r="180" spans="1:16" ht="72" hidden="1" x14ac:dyDescent="0.25">
      <c r="A180" s="38">
        <v>3291</v>
      </c>
      <c r="B180" s="57" t="s">
        <v>160</v>
      </c>
      <c r="C180" s="58">
        <f t="shared" si="185"/>
        <v>0</v>
      </c>
      <c r="D180" s="225"/>
      <c r="E180" s="60"/>
      <c r="F180" s="146">
        <f t="shared" ref="F180:F183" si="222">D180+E180</f>
        <v>0</v>
      </c>
      <c r="G180" s="225"/>
      <c r="H180" s="257"/>
      <c r="I180" s="114">
        <f t="shared" ref="I180:I183" si="223">G180+H180</f>
        <v>0</v>
      </c>
      <c r="J180" s="257"/>
      <c r="K180" s="60"/>
      <c r="L180" s="135">
        <f t="shared" ref="L180:L183" si="224">J180+K180</f>
        <v>0</v>
      </c>
      <c r="M180" s="320"/>
      <c r="N180" s="60"/>
      <c r="O180" s="114">
        <f t="shared" ref="O180:O183" si="225">M180+N180</f>
        <v>0</v>
      </c>
      <c r="P180" s="362"/>
    </row>
    <row r="181" spans="1:16" ht="72" hidden="1" x14ac:dyDescent="0.25">
      <c r="A181" s="38">
        <v>3292</v>
      </c>
      <c r="B181" s="57" t="s">
        <v>161</v>
      </c>
      <c r="C181" s="58">
        <f t="shared" si="185"/>
        <v>0</v>
      </c>
      <c r="D181" s="225"/>
      <c r="E181" s="60"/>
      <c r="F181" s="146">
        <f t="shared" si="222"/>
        <v>0</v>
      </c>
      <c r="G181" s="225"/>
      <c r="H181" s="257"/>
      <c r="I181" s="114">
        <f t="shared" si="223"/>
        <v>0</v>
      </c>
      <c r="J181" s="257"/>
      <c r="K181" s="60"/>
      <c r="L181" s="135">
        <f t="shared" si="224"/>
        <v>0</v>
      </c>
      <c r="M181" s="320"/>
      <c r="N181" s="60"/>
      <c r="O181" s="114">
        <f t="shared" si="225"/>
        <v>0</v>
      </c>
      <c r="P181" s="362"/>
    </row>
    <row r="182" spans="1:16" ht="72" hidden="1" x14ac:dyDescent="0.25">
      <c r="A182" s="38">
        <v>3293</v>
      </c>
      <c r="B182" s="57" t="s">
        <v>162</v>
      </c>
      <c r="C182" s="58">
        <f t="shared" si="185"/>
        <v>0</v>
      </c>
      <c r="D182" s="225"/>
      <c r="E182" s="60"/>
      <c r="F182" s="146">
        <f t="shared" si="222"/>
        <v>0</v>
      </c>
      <c r="G182" s="225"/>
      <c r="H182" s="257"/>
      <c r="I182" s="114">
        <f t="shared" si="223"/>
        <v>0</v>
      </c>
      <c r="J182" s="257"/>
      <c r="K182" s="60"/>
      <c r="L182" s="135">
        <f t="shared" si="224"/>
        <v>0</v>
      </c>
      <c r="M182" s="320"/>
      <c r="N182" s="60"/>
      <c r="O182" s="114">
        <f t="shared" si="225"/>
        <v>0</v>
      </c>
      <c r="P182" s="362"/>
    </row>
    <row r="183" spans="1:16" ht="60" hidden="1" x14ac:dyDescent="0.25">
      <c r="A183" s="127">
        <v>3294</v>
      </c>
      <c r="B183" s="57" t="s">
        <v>163</v>
      </c>
      <c r="C183" s="126">
        <f t="shared" si="185"/>
        <v>0</v>
      </c>
      <c r="D183" s="230"/>
      <c r="E183" s="128"/>
      <c r="F183" s="141">
        <f t="shared" si="222"/>
        <v>0</v>
      </c>
      <c r="G183" s="230"/>
      <c r="H183" s="261"/>
      <c r="I183" s="305">
        <f t="shared" si="223"/>
        <v>0</v>
      </c>
      <c r="J183" s="261"/>
      <c r="K183" s="128"/>
      <c r="L183" s="140">
        <f t="shared" si="224"/>
        <v>0</v>
      </c>
      <c r="M183" s="323"/>
      <c r="N183" s="128"/>
      <c r="O183" s="305">
        <f t="shared" si="225"/>
        <v>0</v>
      </c>
      <c r="P183" s="372"/>
    </row>
    <row r="184" spans="1:16" ht="48" hidden="1" x14ac:dyDescent="0.25">
      <c r="A184" s="69">
        <v>3300</v>
      </c>
      <c r="B184" s="124" t="s">
        <v>164</v>
      </c>
      <c r="C184" s="129">
        <f t="shared" si="185"/>
        <v>0</v>
      </c>
      <c r="D184" s="231">
        <f>SUM(D185:D186)</f>
        <v>0</v>
      </c>
      <c r="E184" s="130">
        <f t="shared" ref="E184:O184" si="226">SUM(E185:E186)</f>
        <v>0</v>
      </c>
      <c r="F184" s="283">
        <f t="shared" si="226"/>
        <v>0</v>
      </c>
      <c r="G184" s="231">
        <f t="shared" si="226"/>
        <v>0</v>
      </c>
      <c r="H184" s="262">
        <f t="shared" si="226"/>
        <v>0</v>
      </c>
      <c r="I184" s="289">
        <f t="shared" si="226"/>
        <v>0</v>
      </c>
      <c r="J184" s="262">
        <f t="shared" si="226"/>
        <v>0</v>
      </c>
      <c r="K184" s="130">
        <f t="shared" si="226"/>
        <v>0</v>
      </c>
      <c r="L184" s="138">
        <f t="shared" si="226"/>
        <v>0</v>
      </c>
      <c r="M184" s="129">
        <f t="shared" si="226"/>
        <v>0</v>
      </c>
      <c r="N184" s="130">
        <f t="shared" si="226"/>
        <v>0</v>
      </c>
      <c r="O184" s="289">
        <f t="shared" si="226"/>
        <v>0</v>
      </c>
      <c r="P184" s="369"/>
    </row>
    <row r="185" spans="1:16" ht="48" hidden="1" x14ac:dyDescent="0.25">
      <c r="A185" s="77">
        <v>3310</v>
      </c>
      <c r="B185" s="78" t="s">
        <v>165</v>
      </c>
      <c r="C185" s="84">
        <f t="shared" si="185"/>
        <v>0</v>
      </c>
      <c r="D185" s="227"/>
      <c r="E185" s="115"/>
      <c r="F185" s="281">
        <f t="shared" ref="F185:F186" si="227">D185+E185</f>
        <v>0</v>
      </c>
      <c r="G185" s="227"/>
      <c r="H185" s="258"/>
      <c r="I185" s="109">
        <f t="shared" ref="I185:I186" si="228">G185+H185</f>
        <v>0</v>
      </c>
      <c r="J185" s="258"/>
      <c r="K185" s="115"/>
      <c r="L185" s="136">
        <f t="shared" ref="L185:L186" si="229">J185+K185</f>
        <v>0</v>
      </c>
      <c r="M185" s="321"/>
      <c r="N185" s="115"/>
      <c r="O185" s="109">
        <f t="shared" ref="O185:O186" si="230">M185+N185</f>
        <v>0</v>
      </c>
      <c r="P185" s="364"/>
    </row>
    <row r="186" spans="1:16" ht="48.75" hidden="1" customHeight="1" x14ac:dyDescent="0.25">
      <c r="A186" s="33">
        <v>3320</v>
      </c>
      <c r="B186" s="52" t="s">
        <v>166</v>
      </c>
      <c r="C186" s="53">
        <f t="shared" si="185"/>
        <v>0</v>
      </c>
      <c r="D186" s="224"/>
      <c r="E186" s="55"/>
      <c r="F186" s="282">
        <f t="shared" si="227"/>
        <v>0</v>
      </c>
      <c r="G186" s="224"/>
      <c r="H186" s="256"/>
      <c r="I186" s="119">
        <f t="shared" si="228"/>
        <v>0</v>
      </c>
      <c r="J186" s="256"/>
      <c r="K186" s="55"/>
      <c r="L186" s="139">
        <f t="shared" si="229"/>
        <v>0</v>
      </c>
      <c r="M186" s="319"/>
      <c r="N186" s="55"/>
      <c r="O186" s="119">
        <f t="shared" si="230"/>
        <v>0</v>
      </c>
      <c r="P186" s="365"/>
    </row>
    <row r="187" spans="1:16" hidden="1" x14ac:dyDescent="0.25">
      <c r="A187" s="132">
        <v>4000</v>
      </c>
      <c r="B187" s="101" t="s">
        <v>167</v>
      </c>
      <c r="C187" s="102">
        <f t="shared" si="185"/>
        <v>0</v>
      </c>
      <c r="D187" s="222">
        <f>SUM(D188,D191)</f>
        <v>0</v>
      </c>
      <c r="E187" s="103">
        <f t="shared" ref="E187:F187" si="231">SUM(E188,E191)</f>
        <v>0</v>
      </c>
      <c r="F187" s="279">
        <f t="shared" si="231"/>
        <v>0</v>
      </c>
      <c r="G187" s="222">
        <f>SUM(G188,G191)</f>
        <v>0</v>
      </c>
      <c r="H187" s="255">
        <f t="shared" ref="H187:I187" si="232">SUM(H188,H191)</f>
        <v>0</v>
      </c>
      <c r="I187" s="104">
        <f t="shared" si="232"/>
        <v>0</v>
      </c>
      <c r="J187" s="255">
        <f>SUM(J188,J191)</f>
        <v>0</v>
      </c>
      <c r="K187" s="103">
        <f t="shared" ref="K187:L187" si="233">SUM(K188,K191)</f>
        <v>0</v>
      </c>
      <c r="L187" s="137">
        <f t="shared" si="233"/>
        <v>0</v>
      </c>
      <c r="M187" s="102">
        <f>SUM(M188,M191)</f>
        <v>0</v>
      </c>
      <c r="N187" s="103">
        <f t="shared" ref="N187:O187" si="234">SUM(N188,N191)</f>
        <v>0</v>
      </c>
      <c r="O187" s="104">
        <f t="shared" si="234"/>
        <v>0</v>
      </c>
      <c r="P187" s="366"/>
    </row>
    <row r="188" spans="1:16" ht="24" hidden="1" x14ac:dyDescent="0.25">
      <c r="A188" s="133">
        <v>4200</v>
      </c>
      <c r="B188" s="105" t="s">
        <v>168</v>
      </c>
      <c r="C188" s="46">
        <f t="shared" si="185"/>
        <v>0</v>
      </c>
      <c r="D188" s="223">
        <f>SUM(D189,D190)</f>
        <v>0</v>
      </c>
      <c r="E188" s="50">
        <f t="shared" ref="E188:F188" si="235">SUM(E189,E190)</f>
        <v>0</v>
      </c>
      <c r="F188" s="280">
        <f t="shared" si="235"/>
        <v>0</v>
      </c>
      <c r="G188" s="223">
        <f>SUM(G189,G190)</f>
        <v>0</v>
      </c>
      <c r="H188" s="106">
        <f t="shared" ref="H188:I188" si="236">SUM(H189,H190)</f>
        <v>0</v>
      </c>
      <c r="I188" s="117">
        <f t="shared" si="236"/>
        <v>0</v>
      </c>
      <c r="J188" s="106">
        <f>SUM(J189,J190)</f>
        <v>0</v>
      </c>
      <c r="K188" s="50">
        <f t="shared" ref="K188:L188" si="237">SUM(K189,K190)</f>
        <v>0</v>
      </c>
      <c r="L188" s="125">
        <f t="shared" si="237"/>
        <v>0</v>
      </c>
      <c r="M188" s="46">
        <f>SUM(M189,M190)</f>
        <v>0</v>
      </c>
      <c r="N188" s="50">
        <f t="shared" ref="N188:O188" si="238">SUM(N189,N190)</f>
        <v>0</v>
      </c>
      <c r="O188" s="117">
        <f t="shared" si="238"/>
        <v>0</v>
      </c>
      <c r="P188" s="367"/>
    </row>
    <row r="189" spans="1:16" ht="36" hidden="1" x14ac:dyDescent="0.25">
      <c r="A189" s="361">
        <v>4240</v>
      </c>
      <c r="B189" s="52" t="s">
        <v>169</v>
      </c>
      <c r="C189" s="53">
        <f t="shared" si="185"/>
        <v>0</v>
      </c>
      <c r="D189" s="224"/>
      <c r="E189" s="55"/>
      <c r="F189" s="282">
        <f t="shared" ref="F189:F190" si="239">D189+E189</f>
        <v>0</v>
      </c>
      <c r="G189" s="224"/>
      <c r="H189" s="256"/>
      <c r="I189" s="119">
        <f t="shared" ref="I189:I190" si="240">G189+H189</f>
        <v>0</v>
      </c>
      <c r="J189" s="256"/>
      <c r="K189" s="55"/>
      <c r="L189" s="139">
        <f t="shared" ref="L189:L190" si="241">J189+K189</f>
        <v>0</v>
      </c>
      <c r="M189" s="319"/>
      <c r="N189" s="55"/>
      <c r="O189" s="119">
        <f t="shared" ref="O189:O190" si="242">M189+N189</f>
        <v>0</v>
      </c>
      <c r="P189" s="365"/>
    </row>
    <row r="190" spans="1:16" ht="24" hidden="1" x14ac:dyDescent="0.25">
      <c r="A190" s="112">
        <v>4250</v>
      </c>
      <c r="B190" s="57" t="s">
        <v>170</v>
      </c>
      <c r="C190" s="58">
        <f t="shared" si="185"/>
        <v>0</v>
      </c>
      <c r="D190" s="225"/>
      <c r="E190" s="60"/>
      <c r="F190" s="146">
        <f t="shared" si="239"/>
        <v>0</v>
      </c>
      <c r="G190" s="225"/>
      <c r="H190" s="257"/>
      <c r="I190" s="114">
        <f t="shared" si="240"/>
        <v>0</v>
      </c>
      <c r="J190" s="257"/>
      <c r="K190" s="60"/>
      <c r="L190" s="135">
        <f t="shared" si="241"/>
        <v>0</v>
      </c>
      <c r="M190" s="320"/>
      <c r="N190" s="60"/>
      <c r="O190" s="114">
        <f t="shared" si="242"/>
        <v>0</v>
      </c>
      <c r="P190" s="362"/>
    </row>
    <row r="191" spans="1:16" hidden="1" x14ac:dyDescent="0.25">
      <c r="A191" s="45">
        <v>4300</v>
      </c>
      <c r="B191" s="105" t="s">
        <v>171</v>
      </c>
      <c r="C191" s="46">
        <f t="shared" si="185"/>
        <v>0</v>
      </c>
      <c r="D191" s="223">
        <f>SUM(D192)</f>
        <v>0</v>
      </c>
      <c r="E191" s="50">
        <f t="shared" ref="E191:F191" si="243">SUM(E192)</f>
        <v>0</v>
      </c>
      <c r="F191" s="280">
        <f t="shared" si="243"/>
        <v>0</v>
      </c>
      <c r="G191" s="223">
        <f>SUM(G192)</f>
        <v>0</v>
      </c>
      <c r="H191" s="106">
        <f t="shared" ref="H191:I191" si="244">SUM(H192)</f>
        <v>0</v>
      </c>
      <c r="I191" s="117">
        <f t="shared" si="244"/>
        <v>0</v>
      </c>
      <c r="J191" s="106">
        <f>SUM(J192)</f>
        <v>0</v>
      </c>
      <c r="K191" s="50">
        <f t="shared" ref="K191:L191" si="245">SUM(K192)</f>
        <v>0</v>
      </c>
      <c r="L191" s="125">
        <f t="shared" si="245"/>
        <v>0</v>
      </c>
      <c r="M191" s="46">
        <f>SUM(M192)</f>
        <v>0</v>
      </c>
      <c r="N191" s="50">
        <f t="shared" ref="N191:O191" si="246">SUM(N192)</f>
        <v>0</v>
      </c>
      <c r="O191" s="117">
        <f t="shared" si="246"/>
        <v>0</v>
      </c>
      <c r="P191" s="367"/>
    </row>
    <row r="192" spans="1:16" ht="24" hidden="1" x14ac:dyDescent="0.25">
      <c r="A192" s="361">
        <v>4310</v>
      </c>
      <c r="B192" s="52" t="s">
        <v>172</v>
      </c>
      <c r="C192" s="53">
        <f t="shared" si="185"/>
        <v>0</v>
      </c>
      <c r="D192" s="228">
        <f>SUM(D193:D193)</f>
        <v>0</v>
      </c>
      <c r="E192" s="118">
        <f t="shared" ref="E192:F192" si="247">SUM(E193:E193)</f>
        <v>0</v>
      </c>
      <c r="F192" s="282">
        <f t="shared" si="247"/>
        <v>0</v>
      </c>
      <c r="G192" s="228">
        <f>SUM(G193:G193)</f>
        <v>0</v>
      </c>
      <c r="H192" s="259">
        <f t="shared" ref="H192:I192" si="248">SUM(H193:H193)</f>
        <v>0</v>
      </c>
      <c r="I192" s="119">
        <f t="shared" si="248"/>
        <v>0</v>
      </c>
      <c r="J192" s="259">
        <f>SUM(J193:J193)</f>
        <v>0</v>
      </c>
      <c r="K192" s="118">
        <f t="shared" ref="K192:L192" si="249">SUM(K193:K193)</f>
        <v>0</v>
      </c>
      <c r="L192" s="139">
        <f t="shared" si="249"/>
        <v>0</v>
      </c>
      <c r="M192" s="53">
        <f>SUM(M193:M193)</f>
        <v>0</v>
      </c>
      <c r="N192" s="118">
        <f t="shared" ref="N192:O192" si="250">SUM(N193:N193)</f>
        <v>0</v>
      </c>
      <c r="O192" s="119">
        <f t="shared" si="250"/>
        <v>0</v>
      </c>
      <c r="P192" s="365"/>
    </row>
    <row r="193" spans="1:16" ht="36" hidden="1" x14ac:dyDescent="0.25">
      <c r="A193" s="38">
        <v>4311</v>
      </c>
      <c r="B193" s="57" t="s">
        <v>173</v>
      </c>
      <c r="C193" s="58">
        <f t="shared" si="185"/>
        <v>0</v>
      </c>
      <c r="D193" s="225"/>
      <c r="E193" s="60"/>
      <c r="F193" s="146">
        <f>D193+E193</f>
        <v>0</v>
      </c>
      <c r="G193" s="225"/>
      <c r="H193" s="257"/>
      <c r="I193" s="114">
        <f>G193+H193</f>
        <v>0</v>
      </c>
      <c r="J193" s="257"/>
      <c r="K193" s="60"/>
      <c r="L193" s="135">
        <f>J193+K193</f>
        <v>0</v>
      </c>
      <c r="M193" s="320"/>
      <c r="N193" s="60"/>
      <c r="O193" s="114">
        <f>M193+N193</f>
        <v>0</v>
      </c>
      <c r="P193" s="362"/>
    </row>
    <row r="194" spans="1:16" s="21" customFormat="1" ht="24" x14ac:dyDescent="0.25">
      <c r="A194" s="134"/>
      <c r="B194" s="17" t="s">
        <v>174</v>
      </c>
      <c r="C194" s="98">
        <f t="shared" si="185"/>
        <v>8000</v>
      </c>
      <c r="D194" s="221">
        <f>SUM(D195,D230,D269)</f>
        <v>0</v>
      </c>
      <c r="E194" s="437">
        <f t="shared" ref="E194:F194" si="251">SUM(E195,E230,E269)</f>
        <v>8000</v>
      </c>
      <c r="F194" s="438">
        <f t="shared" si="251"/>
        <v>8000</v>
      </c>
      <c r="G194" s="221">
        <f>SUM(G195,G230,G269)</f>
        <v>0</v>
      </c>
      <c r="H194" s="200">
        <f t="shared" ref="H194:I194" si="252">SUM(H195,H230,H269)</f>
        <v>0</v>
      </c>
      <c r="I194" s="438">
        <f t="shared" si="252"/>
        <v>0</v>
      </c>
      <c r="J194" s="254">
        <f>SUM(J195,J230,J269)</f>
        <v>0</v>
      </c>
      <c r="K194" s="437">
        <f t="shared" ref="K194:L194" si="253">SUM(K195,K230,K269)</f>
        <v>0</v>
      </c>
      <c r="L194" s="438">
        <f t="shared" si="253"/>
        <v>0</v>
      </c>
      <c r="M194" s="324">
        <f>SUM(M195,M230,M269)</f>
        <v>0</v>
      </c>
      <c r="N194" s="301">
        <f t="shared" ref="N194:O194" si="254">SUM(N195,N230,N269)</f>
        <v>0</v>
      </c>
      <c r="O194" s="306">
        <f t="shared" si="254"/>
        <v>0</v>
      </c>
      <c r="P194" s="373"/>
    </row>
    <row r="195" spans="1:16" x14ac:dyDescent="0.25">
      <c r="A195" s="101">
        <v>5000</v>
      </c>
      <c r="B195" s="101" t="s">
        <v>175</v>
      </c>
      <c r="C195" s="102">
        <f t="shared" si="185"/>
        <v>8000</v>
      </c>
      <c r="D195" s="222">
        <f>D196+D204</f>
        <v>0</v>
      </c>
      <c r="E195" s="439">
        <f t="shared" ref="E195:F195" si="255">E196+E204</f>
        <v>8000</v>
      </c>
      <c r="F195" s="440">
        <f t="shared" si="255"/>
        <v>8000</v>
      </c>
      <c r="G195" s="222">
        <f>G196+G204</f>
        <v>0</v>
      </c>
      <c r="H195" s="137">
        <f t="shared" ref="H195:I195" si="256">H196+H204</f>
        <v>0</v>
      </c>
      <c r="I195" s="440">
        <f t="shared" si="256"/>
        <v>0</v>
      </c>
      <c r="J195" s="255">
        <f>J196+J204</f>
        <v>0</v>
      </c>
      <c r="K195" s="439">
        <f t="shared" ref="K195:L195" si="257">K196+K204</f>
        <v>0</v>
      </c>
      <c r="L195" s="440">
        <f t="shared" si="257"/>
        <v>0</v>
      </c>
      <c r="M195" s="102">
        <f>M196+M204</f>
        <v>0</v>
      </c>
      <c r="N195" s="103">
        <f t="shared" ref="N195:O195" si="258">N196+N204</f>
        <v>0</v>
      </c>
      <c r="O195" s="104">
        <f t="shared" si="258"/>
        <v>0</v>
      </c>
      <c r="P195" s="366"/>
    </row>
    <row r="196" spans="1:16" hidden="1" x14ac:dyDescent="0.25">
      <c r="A196" s="45">
        <v>5100</v>
      </c>
      <c r="B196" s="105" t="s">
        <v>176</v>
      </c>
      <c r="C196" s="46">
        <f t="shared" si="185"/>
        <v>0</v>
      </c>
      <c r="D196" s="223">
        <f>D197+D198+D201+D202+D203</f>
        <v>0</v>
      </c>
      <c r="E196" s="50">
        <f t="shared" ref="E196:F196" si="259">E197+E198+E201+E202+E203</f>
        <v>0</v>
      </c>
      <c r="F196" s="280">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25">
        <f t="shared" si="261"/>
        <v>0</v>
      </c>
      <c r="M196" s="46">
        <f>M197+M198+M201+M202+M203</f>
        <v>0</v>
      </c>
      <c r="N196" s="50">
        <f t="shared" ref="N196:O196" si="262">N197+N198+N201+N202+N203</f>
        <v>0</v>
      </c>
      <c r="O196" s="117">
        <f t="shared" si="262"/>
        <v>0</v>
      </c>
      <c r="P196" s="367"/>
    </row>
    <row r="197" spans="1:16" hidden="1" x14ac:dyDescent="0.25">
      <c r="A197" s="361">
        <v>5110</v>
      </c>
      <c r="B197" s="52" t="s">
        <v>177</v>
      </c>
      <c r="C197" s="53">
        <f t="shared" si="185"/>
        <v>0</v>
      </c>
      <c r="D197" s="224"/>
      <c r="E197" s="55"/>
      <c r="F197" s="282">
        <f>D197+E197</f>
        <v>0</v>
      </c>
      <c r="G197" s="224"/>
      <c r="H197" s="256"/>
      <c r="I197" s="119">
        <f>G197+H197</f>
        <v>0</v>
      </c>
      <c r="J197" s="256"/>
      <c r="K197" s="55"/>
      <c r="L197" s="139">
        <f>J197+K197</f>
        <v>0</v>
      </c>
      <c r="M197" s="319"/>
      <c r="N197" s="55"/>
      <c r="O197" s="119">
        <f>M197+N197</f>
        <v>0</v>
      </c>
      <c r="P197" s="365"/>
    </row>
    <row r="198" spans="1:16" ht="24" hidden="1" x14ac:dyDescent="0.25">
      <c r="A198" s="112">
        <v>5120</v>
      </c>
      <c r="B198" s="57" t="s">
        <v>178</v>
      </c>
      <c r="C198" s="58">
        <f t="shared" si="185"/>
        <v>0</v>
      </c>
      <c r="D198" s="226">
        <f>D199+D200</f>
        <v>0</v>
      </c>
      <c r="E198" s="113">
        <f t="shared" ref="E198:F198" si="263">E199+E200</f>
        <v>0</v>
      </c>
      <c r="F198" s="146">
        <f t="shared" si="263"/>
        <v>0</v>
      </c>
      <c r="G198" s="226">
        <f>G199+G200</f>
        <v>0</v>
      </c>
      <c r="H198" s="120">
        <f t="shared" ref="H198:I198" si="264">H199+H200</f>
        <v>0</v>
      </c>
      <c r="I198" s="114">
        <f t="shared" si="264"/>
        <v>0</v>
      </c>
      <c r="J198" s="120">
        <f>J199+J200</f>
        <v>0</v>
      </c>
      <c r="K198" s="113">
        <f t="shared" ref="K198:L198" si="265">K199+K200</f>
        <v>0</v>
      </c>
      <c r="L198" s="135">
        <f t="shared" si="265"/>
        <v>0</v>
      </c>
      <c r="M198" s="58">
        <f>M199+M200</f>
        <v>0</v>
      </c>
      <c r="N198" s="113">
        <f t="shared" ref="N198:O198" si="266">N199+N200</f>
        <v>0</v>
      </c>
      <c r="O198" s="114">
        <f t="shared" si="266"/>
        <v>0</v>
      </c>
      <c r="P198" s="362"/>
    </row>
    <row r="199" spans="1:16" hidden="1" x14ac:dyDescent="0.25">
      <c r="A199" s="38">
        <v>5121</v>
      </c>
      <c r="B199" s="57" t="s">
        <v>179</v>
      </c>
      <c r="C199" s="58">
        <f t="shared" si="185"/>
        <v>0</v>
      </c>
      <c r="D199" s="225"/>
      <c r="E199" s="60"/>
      <c r="F199" s="146">
        <f t="shared" ref="F199:F203" si="267">D199+E199</f>
        <v>0</v>
      </c>
      <c r="G199" s="225"/>
      <c r="H199" s="257"/>
      <c r="I199" s="114">
        <f t="shared" ref="I199:I203" si="268">G199+H199</f>
        <v>0</v>
      </c>
      <c r="J199" s="257"/>
      <c r="K199" s="60"/>
      <c r="L199" s="135">
        <f t="shared" ref="L199:L203" si="269">J199+K199</f>
        <v>0</v>
      </c>
      <c r="M199" s="320"/>
      <c r="N199" s="60"/>
      <c r="O199" s="114">
        <f t="shared" ref="O199:O203" si="270">M199+N199</f>
        <v>0</v>
      </c>
      <c r="P199" s="362"/>
    </row>
    <row r="200" spans="1:16" ht="24" hidden="1" x14ac:dyDescent="0.25">
      <c r="A200" s="38">
        <v>5129</v>
      </c>
      <c r="B200" s="57" t="s">
        <v>180</v>
      </c>
      <c r="C200" s="58">
        <f t="shared" si="185"/>
        <v>0</v>
      </c>
      <c r="D200" s="225"/>
      <c r="E200" s="60"/>
      <c r="F200" s="146">
        <f t="shared" si="267"/>
        <v>0</v>
      </c>
      <c r="G200" s="225"/>
      <c r="H200" s="257"/>
      <c r="I200" s="114">
        <f t="shared" si="268"/>
        <v>0</v>
      </c>
      <c r="J200" s="257"/>
      <c r="K200" s="60"/>
      <c r="L200" s="135">
        <f t="shared" si="269"/>
        <v>0</v>
      </c>
      <c r="M200" s="320"/>
      <c r="N200" s="60"/>
      <c r="O200" s="114">
        <f t="shared" si="270"/>
        <v>0</v>
      </c>
      <c r="P200" s="362"/>
    </row>
    <row r="201" spans="1:16" hidden="1" x14ac:dyDescent="0.25">
      <c r="A201" s="112">
        <v>5130</v>
      </c>
      <c r="B201" s="57" t="s">
        <v>181</v>
      </c>
      <c r="C201" s="58">
        <f t="shared" si="185"/>
        <v>0</v>
      </c>
      <c r="D201" s="225"/>
      <c r="E201" s="60"/>
      <c r="F201" s="146">
        <f t="shared" si="267"/>
        <v>0</v>
      </c>
      <c r="G201" s="225"/>
      <c r="H201" s="257"/>
      <c r="I201" s="114">
        <f t="shared" si="268"/>
        <v>0</v>
      </c>
      <c r="J201" s="257"/>
      <c r="K201" s="60"/>
      <c r="L201" s="135">
        <f t="shared" si="269"/>
        <v>0</v>
      </c>
      <c r="M201" s="320"/>
      <c r="N201" s="60"/>
      <c r="O201" s="114">
        <f t="shared" si="270"/>
        <v>0</v>
      </c>
      <c r="P201" s="362"/>
    </row>
    <row r="202" spans="1:16" hidden="1" x14ac:dyDescent="0.25">
      <c r="A202" s="112">
        <v>5140</v>
      </c>
      <c r="B202" s="57" t="s">
        <v>182</v>
      </c>
      <c r="C202" s="58">
        <f t="shared" si="185"/>
        <v>0</v>
      </c>
      <c r="D202" s="225"/>
      <c r="E202" s="60"/>
      <c r="F202" s="146">
        <f t="shared" si="267"/>
        <v>0</v>
      </c>
      <c r="G202" s="225"/>
      <c r="H202" s="257"/>
      <c r="I202" s="114">
        <f t="shared" si="268"/>
        <v>0</v>
      </c>
      <c r="J202" s="257"/>
      <c r="K202" s="60"/>
      <c r="L202" s="135">
        <f t="shared" si="269"/>
        <v>0</v>
      </c>
      <c r="M202" s="320"/>
      <c r="N202" s="60"/>
      <c r="O202" s="114">
        <f t="shared" si="270"/>
        <v>0</v>
      </c>
      <c r="P202" s="362"/>
    </row>
    <row r="203" spans="1:16" ht="24" hidden="1" x14ac:dyDescent="0.25">
      <c r="A203" s="112">
        <v>5170</v>
      </c>
      <c r="B203" s="57" t="s">
        <v>183</v>
      </c>
      <c r="C203" s="58">
        <f t="shared" si="185"/>
        <v>0</v>
      </c>
      <c r="D203" s="225"/>
      <c r="E203" s="60"/>
      <c r="F203" s="146">
        <f t="shared" si="267"/>
        <v>0</v>
      </c>
      <c r="G203" s="225"/>
      <c r="H203" s="257"/>
      <c r="I203" s="114">
        <f t="shared" si="268"/>
        <v>0</v>
      </c>
      <c r="J203" s="257"/>
      <c r="K203" s="60"/>
      <c r="L203" s="135">
        <f t="shared" si="269"/>
        <v>0</v>
      </c>
      <c r="M203" s="320"/>
      <c r="N203" s="60"/>
      <c r="O203" s="114">
        <f t="shared" si="270"/>
        <v>0</v>
      </c>
      <c r="P203" s="362"/>
    </row>
    <row r="204" spans="1:16" x14ac:dyDescent="0.25">
      <c r="A204" s="45">
        <v>5200</v>
      </c>
      <c r="B204" s="105" t="s">
        <v>184</v>
      </c>
      <c r="C204" s="46">
        <f t="shared" si="185"/>
        <v>8000</v>
      </c>
      <c r="D204" s="223">
        <f>D205+D215+D216+D225+D226+D227+D229</f>
        <v>0</v>
      </c>
      <c r="E204" s="441">
        <f t="shared" ref="E204:F204" si="271">E205+E215+E216+E225+E226+E227+E229</f>
        <v>8000</v>
      </c>
      <c r="F204" s="408">
        <f t="shared" si="271"/>
        <v>8000</v>
      </c>
      <c r="G204" s="223">
        <f>G205+G215+G216+G225+G226+G227+G229</f>
        <v>0</v>
      </c>
      <c r="H204" s="125">
        <f t="shared" ref="H204:I204" si="272">H205+H215+H216+H225+H226+H227+H229</f>
        <v>0</v>
      </c>
      <c r="I204" s="408">
        <f t="shared" si="272"/>
        <v>0</v>
      </c>
      <c r="J204" s="106">
        <f>J205+J215+J216+J225+J226+J227+J229</f>
        <v>0</v>
      </c>
      <c r="K204" s="441">
        <f t="shared" ref="K204:L204" si="273">K205+K215+K216+K225+K226+K227+K229</f>
        <v>0</v>
      </c>
      <c r="L204" s="408">
        <f t="shared" si="273"/>
        <v>0</v>
      </c>
      <c r="M204" s="46">
        <f>M205+M215+M216+M225+M226+M227+M229</f>
        <v>0</v>
      </c>
      <c r="N204" s="50">
        <f t="shared" ref="N204:O204" si="274">N205+N215+N216+N225+N226+N227+N229</f>
        <v>0</v>
      </c>
      <c r="O204" s="117">
        <f t="shared" si="274"/>
        <v>0</v>
      </c>
      <c r="P204" s="367"/>
    </row>
    <row r="205" spans="1:16" hidden="1" x14ac:dyDescent="0.25">
      <c r="A205" s="107">
        <v>5210</v>
      </c>
      <c r="B205" s="78" t="s">
        <v>185</v>
      </c>
      <c r="C205" s="84">
        <f t="shared" si="185"/>
        <v>0</v>
      </c>
      <c r="D205" s="131">
        <f>SUM(D206:D214)</f>
        <v>0</v>
      </c>
      <c r="E205" s="108">
        <f t="shared" ref="E205:F205" si="275">SUM(E206:E214)</f>
        <v>0</v>
      </c>
      <c r="F205" s="281">
        <f t="shared" si="275"/>
        <v>0</v>
      </c>
      <c r="G205" s="131">
        <f>SUM(G206:G214)</f>
        <v>0</v>
      </c>
      <c r="H205" s="201">
        <f t="shared" ref="H205:I205" si="276">SUM(H206:H214)</f>
        <v>0</v>
      </c>
      <c r="I205" s="109">
        <f t="shared" si="276"/>
        <v>0</v>
      </c>
      <c r="J205" s="201">
        <f>SUM(J206:J214)</f>
        <v>0</v>
      </c>
      <c r="K205" s="108">
        <f t="shared" ref="K205:L205" si="277">SUM(K206:K214)</f>
        <v>0</v>
      </c>
      <c r="L205" s="136">
        <f t="shared" si="277"/>
        <v>0</v>
      </c>
      <c r="M205" s="84">
        <f>SUM(M206:M214)</f>
        <v>0</v>
      </c>
      <c r="N205" s="108">
        <f t="shared" ref="N205:O205" si="278">SUM(N206:N214)</f>
        <v>0</v>
      </c>
      <c r="O205" s="109">
        <f t="shared" si="278"/>
        <v>0</v>
      </c>
      <c r="P205" s="364"/>
    </row>
    <row r="206" spans="1:16" hidden="1" x14ac:dyDescent="0.25">
      <c r="A206" s="33">
        <v>5211</v>
      </c>
      <c r="B206" s="52" t="s">
        <v>186</v>
      </c>
      <c r="C206" s="53">
        <f t="shared" si="185"/>
        <v>0</v>
      </c>
      <c r="D206" s="224"/>
      <c r="E206" s="55"/>
      <c r="F206" s="282">
        <f t="shared" ref="F206:F215" si="279">D206+E206</f>
        <v>0</v>
      </c>
      <c r="G206" s="224"/>
      <c r="H206" s="256"/>
      <c r="I206" s="119">
        <f t="shared" ref="I206:I215" si="280">G206+H206</f>
        <v>0</v>
      </c>
      <c r="J206" s="256"/>
      <c r="K206" s="55"/>
      <c r="L206" s="139">
        <f t="shared" ref="L206:L215" si="281">J206+K206</f>
        <v>0</v>
      </c>
      <c r="M206" s="319"/>
      <c r="N206" s="55"/>
      <c r="O206" s="119">
        <f t="shared" ref="O206:O215" si="282">M206+N206</f>
        <v>0</v>
      </c>
      <c r="P206" s="365"/>
    </row>
    <row r="207" spans="1:16" hidden="1" x14ac:dyDescent="0.25">
      <c r="A207" s="38">
        <v>5212</v>
      </c>
      <c r="B207" s="57" t="s">
        <v>187</v>
      </c>
      <c r="C207" s="58">
        <f t="shared" si="185"/>
        <v>0</v>
      </c>
      <c r="D207" s="225"/>
      <c r="E207" s="60"/>
      <c r="F207" s="146">
        <f t="shared" si="279"/>
        <v>0</v>
      </c>
      <c r="G207" s="225"/>
      <c r="H207" s="257"/>
      <c r="I207" s="114">
        <f t="shared" si="280"/>
        <v>0</v>
      </c>
      <c r="J207" s="257"/>
      <c r="K207" s="60"/>
      <c r="L207" s="135">
        <f t="shared" si="281"/>
        <v>0</v>
      </c>
      <c r="M207" s="320"/>
      <c r="N207" s="60"/>
      <c r="O207" s="114">
        <f t="shared" si="282"/>
        <v>0</v>
      </c>
      <c r="P207" s="362"/>
    </row>
    <row r="208" spans="1:16" hidden="1" x14ac:dyDescent="0.25">
      <c r="A208" s="38">
        <v>5213</v>
      </c>
      <c r="B208" s="57" t="s">
        <v>188</v>
      </c>
      <c r="C208" s="58">
        <f t="shared" si="185"/>
        <v>0</v>
      </c>
      <c r="D208" s="225"/>
      <c r="E208" s="60"/>
      <c r="F208" s="146">
        <f t="shared" si="279"/>
        <v>0</v>
      </c>
      <c r="G208" s="225"/>
      <c r="H208" s="257"/>
      <c r="I208" s="114">
        <f t="shared" si="280"/>
        <v>0</v>
      </c>
      <c r="J208" s="257"/>
      <c r="K208" s="60"/>
      <c r="L208" s="135">
        <f t="shared" si="281"/>
        <v>0</v>
      </c>
      <c r="M208" s="320"/>
      <c r="N208" s="60"/>
      <c r="O208" s="114">
        <f t="shared" si="282"/>
        <v>0</v>
      </c>
      <c r="P208" s="362"/>
    </row>
    <row r="209" spans="1:16" hidden="1" x14ac:dyDescent="0.25">
      <c r="A209" s="38">
        <v>5214</v>
      </c>
      <c r="B209" s="57" t="s">
        <v>189</v>
      </c>
      <c r="C209" s="58">
        <f t="shared" si="185"/>
        <v>0</v>
      </c>
      <c r="D209" s="225"/>
      <c r="E209" s="60"/>
      <c r="F209" s="146">
        <f t="shared" si="279"/>
        <v>0</v>
      </c>
      <c r="G209" s="225"/>
      <c r="H209" s="257"/>
      <c r="I209" s="114">
        <f t="shared" si="280"/>
        <v>0</v>
      </c>
      <c r="J209" s="257"/>
      <c r="K209" s="60"/>
      <c r="L209" s="135">
        <f t="shared" si="281"/>
        <v>0</v>
      </c>
      <c r="M209" s="320"/>
      <c r="N209" s="60"/>
      <c r="O209" s="114">
        <f t="shared" si="282"/>
        <v>0</v>
      </c>
      <c r="P209" s="362"/>
    </row>
    <row r="210" spans="1:16" hidden="1" x14ac:dyDescent="0.25">
      <c r="A210" s="38">
        <v>5215</v>
      </c>
      <c r="B210" s="57" t="s">
        <v>190</v>
      </c>
      <c r="C210" s="58">
        <f t="shared" si="185"/>
        <v>0</v>
      </c>
      <c r="D210" s="225"/>
      <c r="E210" s="60"/>
      <c r="F210" s="146">
        <f t="shared" si="279"/>
        <v>0</v>
      </c>
      <c r="G210" s="225"/>
      <c r="H210" s="257"/>
      <c r="I210" s="114">
        <f t="shared" si="280"/>
        <v>0</v>
      </c>
      <c r="J210" s="257"/>
      <c r="K210" s="60"/>
      <c r="L210" s="135">
        <f t="shared" si="281"/>
        <v>0</v>
      </c>
      <c r="M210" s="320"/>
      <c r="N210" s="60"/>
      <c r="O210" s="114">
        <f t="shared" si="282"/>
        <v>0</v>
      </c>
      <c r="P210" s="362"/>
    </row>
    <row r="211" spans="1:16" ht="14.25" hidden="1" customHeight="1" x14ac:dyDescent="0.25">
      <c r="A211" s="38">
        <v>5216</v>
      </c>
      <c r="B211" s="57" t="s">
        <v>191</v>
      </c>
      <c r="C211" s="58">
        <f t="shared" si="185"/>
        <v>0</v>
      </c>
      <c r="D211" s="225"/>
      <c r="E211" s="60"/>
      <c r="F211" s="146">
        <f t="shared" si="279"/>
        <v>0</v>
      </c>
      <c r="G211" s="225"/>
      <c r="H211" s="257"/>
      <c r="I211" s="114">
        <f t="shared" si="280"/>
        <v>0</v>
      </c>
      <c r="J211" s="257"/>
      <c r="K211" s="60"/>
      <c r="L211" s="135">
        <f t="shared" si="281"/>
        <v>0</v>
      </c>
      <c r="M211" s="320"/>
      <c r="N211" s="60"/>
      <c r="O211" s="114">
        <f t="shared" si="282"/>
        <v>0</v>
      </c>
      <c r="P211" s="362"/>
    </row>
    <row r="212" spans="1:16" hidden="1" x14ac:dyDescent="0.25">
      <c r="A212" s="38">
        <v>5217</v>
      </c>
      <c r="B212" s="57" t="s">
        <v>192</v>
      </c>
      <c r="C212" s="58">
        <f t="shared" si="185"/>
        <v>0</v>
      </c>
      <c r="D212" s="225"/>
      <c r="E212" s="60"/>
      <c r="F212" s="146">
        <f t="shared" si="279"/>
        <v>0</v>
      </c>
      <c r="G212" s="225"/>
      <c r="H212" s="257"/>
      <c r="I212" s="114">
        <f t="shared" si="280"/>
        <v>0</v>
      </c>
      <c r="J212" s="257"/>
      <c r="K212" s="60"/>
      <c r="L212" s="135">
        <f t="shared" si="281"/>
        <v>0</v>
      </c>
      <c r="M212" s="320"/>
      <c r="N212" s="60"/>
      <c r="O212" s="114">
        <f t="shared" si="282"/>
        <v>0</v>
      </c>
      <c r="P212" s="362"/>
    </row>
    <row r="213" spans="1:16" hidden="1" x14ac:dyDescent="0.25">
      <c r="A213" s="38">
        <v>5218</v>
      </c>
      <c r="B213" s="57" t="s">
        <v>193</v>
      </c>
      <c r="C213" s="58">
        <f t="shared" ref="C213:C276" si="283">F213+I213+L213+O213</f>
        <v>0</v>
      </c>
      <c r="D213" s="225"/>
      <c r="E213" s="60"/>
      <c r="F213" s="146">
        <f t="shared" si="279"/>
        <v>0</v>
      </c>
      <c r="G213" s="225"/>
      <c r="H213" s="257"/>
      <c r="I213" s="114">
        <f t="shared" si="280"/>
        <v>0</v>
      </c>
      <c r="J213" s="257"/>
      <c r="K213" s="60"/>
      <c r="L213" s="135">
        <f t="shared" si="281"/>
        <v>0</v>
      </c>
      <c r="M213" s="320"/>
      <c r="N213" s="60"/>
      <c r="O213" s="114">
        <f t="shared" si="282"/>
        <v>0</v>
      </c>
      <c r="P213" s="362"/>
    </row>
    <row r="214" spans="1:16" hidden="1" x14ac:dyDescent="0.25">
      <c r="A214" s="38">
        <v>5219</v>
      </c>
      <c r="B214" s="57" t="s">
        <v>194</v>
      </c>
      <c r="C214" s="58">
        <f t="shared" si="283"/>
        <v>0</v>
      </c>
      <c r="D214" s="225"/>
      <c r="E214" s="60"/>
      <c r="F214" s="146">
        <f t="shared" si="279"/>
        <v>0</v>
      </c>
      <c r="G214" s="225"/>
      <c r="H214" s="257"/>
      <c r="I214" s="114">
        <f t="shared" si="280"/>
        <v>0</v>
      </c>
      <c r="J214" s="257"/>
      <c r="K214" s="60"/>
      <c r="L214" s="135">
        <f t="shared" si="281"/>
        <v>0</v>
      </c>
      <c r="M214" s="320"/>
      <c r="N214" s="60"/>
      <c r="O214" s="114">
        <f t="shared" si="282"/>
        <v>0</v>
      </c>
      <c r="P214" s="362"/>
    </row>
    <row r="215" spans="1:16" ht="13.5" hidden="1" customHeight="1" x14ac:dyDescent="0.25">
      <c r="A215" s="112">
        <v>5220</v>
      </c>
      <c r="B215" s="57" t="s">
        <v>195</v>
      </c>
      <c r="C215" s="58">
        <f t="shared" si="283"/>
        <v>0</v>
      </c>
      <c r="D215" s="225"/>
      <c r="E215" s="60"/>
      <c r="F215" s="146">
        <f t="shared" si="279"/>
        <v>0</v>
      </c>
      <c r="G215" s="225"/>
      <c r="H215" s="257"/>
      <c r="I215" s="114">
        <f t="shared" si="280"/>
        <v>0</v>
      </c>
      <c r="J215" s="257"/>
      <c r="K215" s="60"/>
      <c r="L215" s="135">
        <f t="shared" si="281"/>
        <v>0</v>
      </c>
      <c r="M215" s="320"/>
      <c r="N215" s="60"/>
      <c r="O215" s="114">
        <f t="shared" si="282"/>
        <v>0</v>
      </c>
      <c r="P215" s="362"/>
    </row>
    <row r="216" spans="1:16" x14ac:dyDescent="0.25">
      <c r="A216" s="112">
        <v>5230</v>
      </c>
      <c r="B216" s="57" t="s">
        <v>196</v>
      </c>
      <c r="C216" s="58">
        <f t="shared" si="283"/>
        <v>8000</v>
      </c>
      <c r="D216" s="226">
        <f>SUM(D217:D224)</f>
        <v>0</v>
      </c>
      <c r="E216" s="447">
        <f t="shared" ref="E216:F216" si="284">SUM(E217:E224)</f>
        <v>8000</v>
      </c>
      <c r="F216" s="404">
        <f t="shared" si="284"/>
        <v>8000</v>
      </c>
      <c r="G216" s="226">
        <f>SUM(G217:G224)</f>
        <v>0</v>
      </c>
      <c r="H216" s="135">
        <f t="shared" ref="H216:I216" si="285">SUM(H217:H224)</f>
        <v>0</v>
      </c>
      <c r="I216" s="404">
        <f t="shared" si="285"/>
        <v>0</v>
      </c>
      <c r="J216" s="120">
        <f>SUM(J217:J224)</f>
        <v>0</v>
      </c>
      <c r="K216" s="447">
        <f t="shared" ref="K216:L216" si="286">SUM(K217:K224)</f>
        <v>0</v>
      </c>
      <c r="L216" s="404">
        <f t="shared" si="286"/>
        <v>0</v>
      </c>
      <c r="M216" s="58">
        <f>SUM(M217:M224)</f>
        <v>0</v>
      </c>
      <c r="N216" s="113">
        <f t="shared" ref="N216:O216" si="287">SUM(N217:N224)</f>
        <v>0</v>
      </c>
      <c r="O216" s="114">
        <f t="shared" si="287"/>
        <v>0</v>
      </c>
      <c r="P216" s="362"/>
    </row>
    <row r="217" spans="1:16" hidden="1" x14ac:dyDescent="0.25">
      <c r="A217" s="38">
        <v>5231</v>
      </c>
      <c r="B217" s="57" t="s">
        <v>197</v>
      </c>
      <c r="C217" s="58">
        <f t="shared" si="283"/>
        <v>0</v>
      </c>
      <c r="D217" s="225"/>
      <c r="E217" s="60"/>
      <c r="F217" s="146">
        <f t="shared" ref="F217:F226" si="288">D217+E217</f>
        <v>0</v>
      </c>
      <c r="G217" s="225"/>
      <c r="H217" s="257"/>
      <c r="I217" s="114">
        <f t="shared" ref="I217:I226" si="289">G217+H217</f>
        <v>0</v>
      </c>
      <c r="J217" s="257"/>
      <c r="K217" s="60"/>
      <c r="L217" s="135">
        <f t="shared" ref="L217:L226" si="290">J217+K217</f>
        <v>0</v>
      </c>
      <c r="M217" s="320"/>
      <c r="N217" s="60"/>
      <c r="O217" s="114">
        <f t="shared" ref="O217:O226" si="291">M217+N217</f>
        <v>0</v>
      </c>
      <c r="P217" s="362"/>
    </row>
    <row r="218" spans="1:16" hidden="1" x14ac:dyDescent="0.25">
      <c r="A218" s="38">
        <v>5232</v>
      </c>
      <c r="B218" s="57" t="s">
        <v>198</v>
      </c>
      <c r="C218" s="58">
        <f t="shared" si="283"/>
        <v>0</v>
      </c>
      <c r="D218" s="225"/>
      <c r="E218" s="60"/>
      <c r="F218" s="146">
        <f t="shared" si="288"/>
        <v>0</v>
      </c>
      <c r="G218" s="225"/>
      <c r="H218" s="257"/>
      <c r="I218" s="114">
        <f t="shared" si="289"/>
        <v>0</v>
      </c>
      <c r="J218" s="257"/>
      <c r="K218" s="60"/>
      <c r="L218" s="135">
        <f t="shared" si="290"/>
        <v>0</v>
      </c>
      <c r="M218" s="320"/>
      <c r="N218" s="60"/>
      <c r="O218" s="114">
        <f t="shared" si="291"/>
        <v>0</v>
      </c>
      <c r="P218" s="362"/>
    </row>
    <row r="219" spans="1:16" hidden="1" x14ac:dyDescent="0.25">
      <c r="A219" s="38">
        <v>5233</v>
      </c>
      <c r="B219" s="57" t="s">
        <v>199</v>
      </c>
      <c r="C219" s="58">
        <f t="shared" si="283"/>
        <v>0</v>
      </c>
      <c r="D219" s="225"/>
      <c r="E219" s="60"/>
      <c r="F219" s="146">
        <f t="shared" si="288"/>
        <v>0</v>
      </c>
      <c r="G219" s="225"/>
      <c r="H219" s="257"/>
      <c r="I219" s="114">
        <f t="shared" si="289"/>
        <v>0</v>
      </c>
      <c r="J219" s="257"/>
      <c r="K219" s="60"/>
      <c r="L219" s="135">
        <f t="shared" si="290"/>
        <v>0</v>
      </c>
      <c r="M219" s="320"/>
      <c r="N219" s="60"/>
      <c r="O219" s="114">
        <f t="shared" si="291"/>
        <v>0</v>
      </c>
      <c r="P219" s="362"/>
    </row>
    <row r="220" spans="1:16" ht="24" hidden="1" x14ac:dyDescent="0.25">
      <c r="A220" s="38">
        <v>5234</v>
      </c>
      <c r="B220" s="57" t="s">
        <v>200</v>
      </c>
      <c r="C220" s="58">
        <f t="shared" si="283"/>
        <v>0</v>
      </c>
      <c r="D220" s="225"/>
      <c r="E220" s="60"/>
      <c r="F220" s="146">
        <f t="shared" si="288"/>
        <v>0</v>
      </c>
      <c r="G220" s="225"/>
      <c r="H220" s="257"/>
      <c r="I220" s="114">
        <f t="shared" si="289"/>
        <v>0</v>
      </c>
      <c r="J220" s="257"/>
      <c r="K220" s="60"/>
      <c r="L220" s="135">
        <f t="shared" si="290"/>
        <v>0</v>
      </c>
      <c r="M220" s="320"/>
      <c r="N220" s="60"/>
      <c r="O220" s="114">
        <f t="shared" si="291"/>
        <v>0</v>
      </c>
      <c r="P220" s="362"/>
    </row>
    <row r="221" spans="1:16" ht="14.25" hidden="1" customHeight="1" x14ac:dyDescent="0.25">
      <c r="A221" s="38">
        <v>5236</v>
      </c>
      <c r="B221" s="57" t="s">
        <v>201</v>
      </c>
      <c r="C221" s="58">
        <f t="shared" si="283"/>
        <v>0</v>
      </c>
      <c r="D221" s="225"/>
      <c r="E221" s="60"/>
      <c r="F221" s="146">
        <f t="shared" si="288"/>
        <v>0</v>
      </c>
      <c r="G221" s="225"/>
      <c r="H221" s="257"/>
      <c r="I221" s="114">
        <f t="shared" si="289"/>
        <v>0</v>
      </c>
      <c r="J221" s="257"/>
      <c r="K221" s="60"/>
      <c r="L221" s="135">
        <f t="shared" si="290"/>
        <v>0</v>
      </c>
      <c r="M221" s="320"/>
      <c r="N221" s="60"/>
      <c r="O221" s="114">
        <f t="shared" si="291"/>
        <v>0</v>
      </c>
      <c r="P221" s="362"/>
    </row>
    <row r="222" spans="1:16" ht="14.25" hidden="1" customHeight="1" x14ac:dyDescent="0.25">
      <c r="A222" s="38">
        <v>5237</v>
      </c>
      <c r="B222" s="57" t="s">
        <v>202</v>
      </c>
      <c r="C222" s="58">
        <f t="shared" si="283"/>
        <v>0</v>
      </c>
      <c r="D222" s="225"/>
      <c r="E222" s="60"/>
      <c r="F222" s="146">
        <f t="shared" si="288"/>
        <v>0</v>
      </c>
      <c r="G222" s="225"/>
      <c r="H222" s="257"/>
      <c r="I222" s="114">
        <f t="shared" si="289"/>
        <v>0</v>
      </c>
      <c r="J222" s="257"/>
      <c r="K222" s="60"/>
      <c r="L222" s="135">
        <f t="shared" si="290"/>
        <v>0</v>
      </c>
      <c r="M222" s="320"/>
      <c r="N222" s="60"/>
      <c r="O222" s="114">
        <f t="shared" si="291"/>
        <v>0</v>
      </c>
      <c r="P222" s="362"/>
    </row>
    <row r="223" spans="1:16" ht="24" hidden="1" x14ac:dyDescent="0.25">
      <c r="A223" s="38">
        <v>5238</v>
      </c>
      <c r="B223" s="57" t="s">
        <v>203</v>
      </c>
      <c r="C223" s="58">
        <f t="shared" si="283"/>
        <v>0</v>
      </c>
      <c r="D223" s="225"/>
      <c r="E223" s="60"/>
      <c r="F223" s="146">
        <f t="shared" si="288"/>
        <v>0</v>
      </c>
      <c r="G223" s="225"/>
      <c r="H223" s="257"/>
      <c r="I223" s="114">
        <f t="shared" si="289"/>
        <v>0</v>
      </c>
      <c r="J223" s="257"/>
      <c r="K223" s="60"/>
      <c r="L223" s="135">
        <f t="shared" si="290"/>
        <v>0</v>
      </c>
      <c r="M223" s="320"/>
      <c r="N223" s="60"/>
      <c r="O223" s="114">
        <f t="shared" si="291"/>
        <v>0</v>
      </c>
      <c r="P223" s="362"/>
    </row>
    <row r="224" spans="1:16" ht="48" x14ac:dyDescent="0.25">
      <c r="A224" s="38">
        <v>5239</v>
      </c>
      <c r="B224" s="57" t="s">
        <v>204</v>
      </c>
      <c r="C224" s="58">
        <f t="shared" si="283"/>
        <v>8000</v>
      </c>
      <c r="D224" s="225"/>
      <c r="E224" s="446">
        <v>8000</v>
      </c>
      <c r="F224" s="404">
        <f t="shared" si="288"/>
        <v>8000</v>
      </c>
      <c r="G224" s="225"/>
      <c r="H224" s="511"/>
      <c r="I224" s="404">
        <f t="shared" si="289"/>
        <v>0</v>
      </c>
      <c r="J224" s="257"/>
      <c r="K224" s="446"/>
      <c r="L224" s="404">
        <f t="shared" si="290"/>
        <v>0</v>
      </c>
      <c r="M224" s="320"/>
      <c r="N224" s="60"/>
      <c r="O224" s="114">
        <f t="shared" si="291"/>
        <v>0</v>
      </c>
      <c r="P224" s="362" t="s">
        <v>327</v>
      </c>
    </row>
    <row r="225" spans="1:16" ht="24" hidden="1" x14ac:dyDescent="0.25">
      <c r="A225" s="112">
        <v>5240</v>
      </c>
      <c r="B225" s="57" t="s">
        <v>205</v>
      </c>
      <c r="C225" s="58">
        <f t="shared" si="283"/>
        <v>0</v>
      </c>
      <c r="D225" s="225"/>
      <c r="E225" s="60"/>
      <c r="F225" s="146">
        <f t="shared" si="288"/>
        <v>0</v>
      </c>
      <c r="G225" s="225"/>
      <c r="H225" s="257"/>
      <c r="I225" s="114">
        <f t="shared" si="289"/>
        <v>0</v>
      </c>
      <c r="J225" s="257"/>
      <c r="K225" s="60"/>
      <c r="L225" s="135">
        <f t="shared" si="290"/>
        <v>0</v>
      </c>
      <c r="M225" s="320"/>
      <c r="N225" s="60"/>
      <c r="O225" s="114">
        <f t="shared" si="291"/>
        <v>0</v>
      </c>
      <c r="P225" s="362"/>
    </row>
    <row r="226" spans="1:16" hidden="1" x14ac:dyDescent="0.25">
      <c r="A226" s="112">
        <v>5250</v>
      </c>
      <c r="B226" s="57" t="s">
        <v>206</v>
      </c>
      <c r="C226" s="58">
        <f t="shared" si="283"/>
        <v>0</v>
      </c>
      <c r="D226" s="225"/>
      <c r="E226" s="60"/>
      <c r="F226" s="146">
        <f t="shared" si="288"/>
        <v>0</v>
      </c>
      <c r="G226" s="225"/>
      <c r="H226" s="257"/>
      <c r="I226" s="114">
        <f t="shared" si="289"/>
        <v>0</v>
      </c>
      <c r="J226" s="257"/>
      <c r="K226" s="60"/>
      <c r="L226" s="135">
        <f t="shared" si="290"/>
        <v>0</v>
      </c>
      <c r="M226" s="320"/>
      <c r="N226" s="60"/>
      <c r="O226" s="114">
        <f t="shared" si="291"/>
        <v>0</v>
      </c>
      <c r="P226" s="362"/>
    </row>
    <row r="227" spans="1:16" hidden="1" x14ac:dyDescent="0.25">
      <c r="A227" s="112">
        <v>5260</v>
      </c>
      <c r="B227" s="57" t="s">
        <v>207</v>
      </c>
      <c r="C227" s="58">
        <f t="shared" si="283"/>
        <v>0</v>
      </c>
      <c r="D227" s="226">
        <f>SUM(D228)</f>
        <v>0</v>
      </c>
      <c r="E227" s="113">
        <f t="shared" ref="E227:F227" si="292">SUM(E228)</f>
        <v>0</v>
      </c>
      <c r="F227" s="146">
        <f t="shared" si="292"/>
        <v>0</v>
      </c>
      <c r="G227" s="226">
        <f>SUM(G228)</f>
        <v>0</v>
      </c>
      <c r="H227" s="120">
        <f t="shared" ref="H227:I227" si="293">SUM(H228)</f>
        <v>0</v>
      </c>
      <c r="I227" s="114">
        <f t="shared" si="293"/>
        <v>0</v>
      </c>
      <c r="J227" s="120">
        <f>SUM(J228)</f>
        <v>0</v>
      </c>
      <c r="K227" s="113">
        <f t="shared" ref="K227:L227" si="294">SUM(K228)</f>
        <v>0</v>
      </c>
      <c r="L227" s="135">
        <f t="shared" si="294"/>
        <v>0</v>
      </c>
      <c r="M227" s="58">
        <f>SUM(M228)</f>
        <v>0</v>
      </c>
      <c r="N227" s="113">
        <f t="shared" ref="N227:O227" si="295">SUM(N228)</f>
        <v>0</v>
      </c>
      <c r="O227" s="114">
        <f t="shared" si="295"/>
        <v>0</v>
      </c>
      <c r="P227" s="362"/>
    </row>
    <row r="228" spans="1:16" ht="24" hidden="1" x14ac:dyDescent="0.25">
      <c r="A228" s="38">
        <v>5269</v>
      </c>
      <c r="B228" s="57" t="s">
        <v>208</v>
      </c>
      <c r="C228" s="58">
        <f t="shared" si="283"/>
        <v>0</v>
      </c>
      <c r="D228" s="225"/>
      <c r="E228" s="60"/>
      <c r="F228" s="146">
        <f t="shared" ref="F228:F229" si="296">D228+E228</f>
        <v>0</v>
      </c>
      <c r="G228" s="225"/>
      <c r="H228" s="257"/>
      <c r="I228" s="114">
        <f t="shared" ref="I228:I229" si="297">G228+H228</f>
        <v>0</v>
      </c>
      <c r="J228" s="257"/>
      <c r="K228" s="60"/>
      <c r="L228" s="135">
        <f t="shared" ref="L228:L229" si="298">J228+K228</f>
        <v>0</v>
      </c>
      <c r="M228" s="320"/>
      <c r="N228" s="60"/>
      <c r="O228" s="114">
        <f t="shared" ref="O228:O229" si="299">M228+N228</f>
        <v>0</v>
      </c>
      <c r="P228" s="362"/>
    </row>
    <row r="229" spans="1:16" ht="24" hidden="1" x14ac:dyDescent="0.25">
      <c r="A229" s="107">
        <v>5270</v>
      </c>
      <c r="B229" s="78" t="s">
        <v>209</v>
      </c>
      <c r="C229" s="84">
        <f t="shared" si="283"/>
        <v>0</v>
      </c>
      <c r="D229" s="227"/>
      <c r="E229" s="115"/>
      <c r="F229" s="281">
        <f t="shared" si="296"/>
        <v>0</v>
      </c>
      <c r="G229" s="227"/>
      <c r="H229" s="258"/>
      <c r="I229" s="109">
        <f t="shared" si="297"/>
        <v>0</v>
      </c>
      <c r="J229" s="258"/>
      <c r="K229" s="115"/>
      <c r="L229" s="136">
        <f t="shared" si="298"/>
        <v>0</v>
      </c>
      <c r="M229" s="321"/>
      <c r="N229" s="115"/>
      <c r="O229" s="109">
        <f t="shared" si="299"/>
        <v>0</v>
      </c>
      <c r="P229" s="364"/>
    </row>
    <row r="230" spans="1:16" hidden="1" x14ac:dyDescent="0.25">
      <c r="A230" s="101">
        <v>6000</v>
      </c>
      <c r="B230" s="101" t="s">
        <v>210</v>
      </c>
      <c r="C230" s="102">
        <f t="shared" si="283"/>
        <v>0</v>
      </c>
      <c r="D230" s="222">
        <f>D231+D251+D259</f>
        <v>0</v>
      </c>
      <c r="E230" s="103">
        <f t="shared" ref="E230:F230" si="300">E231+E251+E259</f>
        <v>0</v>
      </c>
      <c r="F230" s="279">
        <f t="shared" si="300"/>
        <v>0</v>
      </c>
      <c r="G230" s="222">
        <f>G231+G251+G259</f>
        <v>0</v>
      </c>
      <c r="H230" s="255">
        <f t="shared" ref="H230:I230" si="301">H231+H251+H259</f>
        <v>0</v>
      </c>
      <c r="I230" s="104">
        <f t="shared" si="301"/>
        <v>0</v>
      </c>
      <c r="J230" s="255">
        <f>J231+J251+J259</f>
        <v>0</v>
      </c>
      <c r="K230" s="103">
        <f t="shared" ref="K230:L230" si="302">K231+K251+K259</f>
        <v>0</v>
      </c>
      <c r="L230" s="137">
        <f t="shared" si="302"/>
        <v>0</v>
      </c>
      <c r="M230" s="102">
        <f>M231+M251+M259</f>
        <v>0</v>
      </c>
      <c r="N230" s="103">
        <f t="shared" ref="N230:O230" si="303">N231+N251+N259</f>
        <v>0</v>
      </c>
      <c r="O230" s="104">
        <f t="shared" si="303"/>
        <v>0</v>
      </c>
      <c r="P230" s="366"/>
    </row>
    <row r="231" spans="1:16" ht="14.25" hidden="1" customHeight="1" x14ac:dyDescent="0.25">
      <c r="A231" s="69">
        <v>6200</v>
      </c>
      <c r="B231" s="124" t="s">
        <v>211</v>
      </c>
      <c r="C231" s="129">
        <f t="shared" si="283"/>
        <v>0</v>
      </c>
      <c r="D231" s="231">
        <f>SUM(D232,D233,D235,D238,D244,D245,D246)</f>
        <v>0</v>
      </c>
      <c r="E231" s="130">
        <f t="shared" ref="E231:F231" si="304">SUM(E232,E233,E235,E238,E244,E245,E246)</f>
        <v>0</v>
      </c>
      <c r="F231" s="283">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138">
        <f t="shared" si="306"/>
        <v>0</v>
      </c>
      <c r="M231" s="129">
        <f>SUM(M232,M233,M235,M238,M244,M245,M246)</f>
        <v>0</v>
      </c>
      <c r="N231" s="130">
        <f t="shared" ref="N231:O231" si="307">SUM(N232,N233,N235,N238,N244,N245,N246)</f>
        <v>0</v>
      </c>
      <c r="O231" s="289">
        <f t="shared" si="307"/>
        <v>0</v>
      </c>
      <c r="P231" s="369"/>
    </row>
    <row r="232" spans="1:16" ht="24" hidden="1" x14ac:dyDescent="0.25">
      <c r="A232" s="361">
        <v>6220</v>
      </c>
      <c r="B232" s="52" t="s">
        <v>212</v>
      </c>
      <c r="C232" s="53">
        <f t="shared" si="283"/>
        <v>0</v>
      </c>
      <c r="D232" s="224"/>
      <c r="E232" s="55"/>
      <c r="F232" s="282">
        <f>D232+E232</f>
        <v>0</v>
      </c>
      <c r="G232" s="224"/>
      <c r="H232" s="256"/>
      <c r="I232" s="119">
        <f>G232+H232</f>
        <v>0</v>
      </c>
      <c r="J232" s="256"/>
      <c r="K232" s="55"/>
      <c r="L232" s="139">
        <f>J232+K232</f>
        <v>0</v>
      </c>
      <c r="M232" s="319"/>
      <c r="N232" s="55"/>
      <c r="O232" s="119">
        <f>M232+N232</f>
        <v>0</v>
      </c>
      <c r="P232" s="365"/>
    </row>
    <row r="233" spans="1:16" hidden="1" x14ac:dyDescent="0.25">
      <c r="A233" s="112">
        <v>6230</v>
      </c>
      <c r="B233" s="57" t="s">
        <v>213</v>
      </c>
      <c r="C233" s="58">
        <f t="shared" si="283"/>
        <v>0</v>
      </c>
      <c r="D233" s="226">
        <f t="shared" ref="D233:O233" si="308">SUM(D234)</f>
        <v>0</v>
      </c>
      <c r="E233" s="113">
        <f t="shared" si="308"/>
        <v>0</v>
      </c>
      <c r="F233" s="146">
        <f t="shared" si="308"/>
        <v>0</v>
      </c>
      <c r="G233" s="226">
        <f t="shared" si="308"/>
        <v>0</v>
      </c>
      <c r="H233" s="120">
        <f t="shared" si="308"/>
        <v>0</v>
      </c>
      <c r="I233" s="114">
        <f t="shared" si="308"/>
        <v>0</v>
      </c>
      <c r="J233" s="120">
        <f t="shared" si="308"/>
        <v>0</v>
      </c>
      <c r="K233" s="113">
        <f t="shared" si="308"/>
        <v>0</v>
      </c>
      <c r="L233" s="135">
        <f t="shared" si="308"/>
        <v>0</v>
      </c>
      <c r="M233" s="58">
        <f t="shared" si="308"/>
        <v>0</v>
      </c>
      <c r="N233" s="113">
        <f t="shared" si="308"/>
        <v>0</v>
      </c>
      <c r="O233" s="114">
        <f t="shared" si="308"/>
        <v>0</v>
      </c>
      <c r="P233" s="362"/>
    </row>
    <row r="234" spans="1:16" ht="24" hidden="1" x14ac:dyDescent="0.25">
      <c r="A234" s="38">
        <v>6239</v>
      </c>
      <c r="B234" s="52" t="s">
        <v>214</v>
      </c>
      <c r="C234" s="58">
        <f t="shared" si="283"/>
        <v>0</v>
      </c>
      <c r="D234" s="224"/>
      <c r="E234" s="55"/>
      <c r="F234" s="282">
        <f>D234+E234</f>
        <v>0</v>
      </c>
      <c r="G234" s="224"/>
      <c r="H234" s="256"/>
      <c r="I234" s="119">
        <f>G234+H234</f>
        <v>0</v>
      </c>
      <c r="J234" s="256"/>
      <c r="K234" s="55"/>
      <c r="L234" s="139">
        <f>J234+K234</f>
        <v>0</v>
      </c>
      <c r="M234" s="319"/>
      <c r="N234" s="55"/>
      <c r="O234" s="119">
        <f>M234+N234</f>
        <v>0</v>
      </c>
      <c r="P234" s="365"/>
    </row>
    <row r="235" spans="1:16" ht="24" hidden="1" x14ac:dyDescent="0.25">
      <c r="A235" s="112">
        <v>6240</v>
      </c>
      <c r="B235" s="57" t="s">
        <v>215</v>
      </c>
      <c r="C235" s="58">
        <f t="shared" si="283"/>
        <v>0</v>
      </c>
      <c r="D235" s="226">
        <f>SUM(D236:D237)</f>
        <v>0</v>
      </c>
      <c r="E235" s="113">
        <f t="shared" ref="E235:F235" si="309">SUM(E236:E237)</f>
        <v>0</v>
      </c>
      <c r="F235" s="146">
        <f t="shared" si="309"/>
        <v>0</v>
      </c>
      <c r="G235" s="226">
        <f>SUM(G236:G237)</f>
        <v>0</v>
      </c>
      <c r="H235" s="120">
        <f t="shared" ref="H235:I235" si="310">SUM(H236:H237)</f>
        <v>0</v>
      </c>
      <c r="I235" s="114">
        <f t="shared" si="310"/>
        <v>0</v>
      </c>
      <c r="J235" s="120">
        <f>SUM(J236:J237)</f>
        <v>0</v>
      </c>
      <c r="K235" s="113">
        <f t="shared" ref="K235:L235" si="311">SUM(K236:K237)</f>
        <v>0</v>
      </c>
      <c r="L235" s="135">
        <f t="shared" si="311"/>
        <v>0</v>
      </c>
      <c r="M235" s="58">
        <f>SUM(M236:M237)</f>
        <v>0</v>
      </c>
      <c r="N235" s="113">
        <f t="shared" ref="N235:O235" si="312">SUM(N236:N237)</f>
        <v>0</v>
      </c>
      <c r="O235" s="114">
        <f t="shared" si="312"/>
        <v>0</v>
      </c>
      <c r="P235" s="362"/>
    </row>
    <row r="236" spans="1:16" hidden="1" x14ac:dyDescent="0.25">
      <c r="A236" s="38">
        <v>6241</v>
      </c>
      <c r="B236" s="57" t="s">
        <v>216</v>
      </c>
      <c r="C236" s="58">
        <f t="shared" si="283"/>
        <v>0</v>
      </c>
      <c r="D236" s="225"/>
      <c r="E236" s="60"/>
      <c r="F236" s="146">
        <f t="shared" ref="F236:F237" si="313">D236+E236</f>
        <v>0</v>
      </c>
      <c r="G236" s="225"/>
      <c r="H236" s="257"/>
      <c r="I236" s="114">
        <f t="shared" ref="I236:I237" si="314">G236+H236</f>
        <v>0</v>
      </c>
      <c r="J236" s="257"/>
      <c r="K236" s="60"/>
      <c r="L236" s="135">
        <f t="shared" ref="L236:L237" si="315">J236+K236</f>
        <v>0</v>
      </c>
      <c r="M236" s="320"/>
      <c r="N236" s="60"/>
      <c r="O236" s="114">
        <f t="shared" ref="O236:O237" si="316">M236+N236</f>
        <v>0</v>
      </c>
      <c r="P236" s="362"/>
    </row>
    <row r="237" spans="1:16" hidden="1" x14ac:dyDescent="0.25">
      <c r="A237" s="38">
        <v>6242</v>
      </c>
      <c r="B237" s="57" t="s">
        <v>217</v>
      </c>
      <c r="C237" s="58">
        <f t="shared" si="283"/>
        <v>0</v>
      </c>
      <c r="D237" s="225"/>
      <c r="E237" s="60"/>
      <c r="F237" s="146">
        <f t="shared" si="313"/>
        <v>0</v>
      </c>
      <c r="G237" s="225"/>
      <c r="H237" s="257"/>
      <c r="I237" s="114">
        <f t="shared" si="314"/>
        <v>0</v>
      </c>
      <c r="J237" s="257"/>
      <c r="K237" s="60"/>
      <c r="L237" s="135">
        <f t="shared" si="315"/>
        <v>0</v>
      </c>
      <c r="M237" s="320"/>
      <c r="N237" s="60"/>
      <c r="O237" s="114">
        <f t="shared" si="316"/>
        <v>0</v>
      </c>
      <c r="P237" s="362"/>
    </row>
    <row r="238" spans="1:16" ht="25.5" hidden="1" customHeight="1" x14ac:dyDescent="0.25">
      <c r="A238" s="112">
        <v>6250</v>
      </c>
      <c r="B238" s="57" t="s">
        <v>218</v>
      </c>
      <c r="C238" s="58">
        <f t="shared" si="283"/>
        <v>0</v>
      </c>
      <c r="D238" s="226">
        <f>SUM(D239:D243)</f>
        <v>0</v>
      </c>
      <c r="E238" s="113">
        <f t="shared" ref="E238:F238" si="317">SUM(E239:E243)</f>
        <v>0</v>
      </c>
      <c r="F238" s="146">
        <f t="shared" si="317"/>
        <v>0</v>
      </c>
      <c r="G238" s="226">
        <f>SUM(G239:G243)</f>
        <v>0</v>
      </c>
      <c r="H238" s="120">
        <f t="shared" ref="H238:I238" si="318">SUM(H239:H243)</f>
        <v>0</v>
      </c>
      <c r="I238" s="114">
        <f t="shared" si="318"/>
        <v>0</v>
      </c>
      <c r="J238" s="120">
        <f>SUM(J239:J243)</f>
        <v>0</v>
      </c>
      <c r="K238" s="113">
        <f t="shared" ref="K238:L238" si="319">SUM(K239:K243)</f>
        <v>0</v>
      </c>
      <c r="L238" s="135">
        <f t="shared" si="319"/>
        <v>0</v>
      </c>
      <c r="M238" s="58">
        <f>SUM(M239:M243)</f>
        <v>0</v>
      </c>
      <c r="N238" s="113">
        <f t="shared" ref="N238:O238" si="320">SUM(N239:N243)</f>
        <v>0</v>
      </c>
      <c r="O238" s="114">
        <f t="shared" si="320"/>
        <v>0</v>
      </c>
      <c r="P238" s="362"/>
    </row>
    <row r="239" spans="1:16" ht="14.25" hidden="1" customHeight="1" x14ac:dyDescent="0.25">
      <c r="A239" s="38">
        <v>6252</v>
      </c>
      <c r="B239" s="57" t="s">
        <v>219</v>
      </c>
      <c r="C239" s="58">
        <f t="shared" si="283"/>
        <v>0</v>
      </c>
      <c r="D239" s="225"/>
      <c r="E239" s="60"/>
      <c r="F239" s="146">
        <f t="shared" ref="F239:F245" si="321">D239+E239</f>
        <v>0</v>
      </c>
      <c r="G239" s="225"/>
      <c r="H239" s="257"/>
      <c r="I239" s="114">
        <f t="shared" ref="I239:I245" si="322">G239+H239</f>
        <v>0</v>
      </c>
      <c r="J239" s="257"/>
      <c r="K239" s="60"/>
      <c r="L239" s="135">
        <f t="shared" ref="L239:L245" si="323">J239+K239</f>
        <v>0</v>
      </c>
      <c r="M239" s="320"/>
      <c r="N239" s="60"/>
      <c r="O239" s="114">
        <f t="shared" ref="O239:O245" si="324">M239+N239</f>
        <v>0</v>
      </c>
      <c r="P239" s="362"/>
    </row>
    <row r="240" spans="1:16" ht="14.25" hidden="1" customHeight="1" x14ac:dyDescent="0.25">
      <c r="A240" s="38">
        <v>6253</v>
      </c>
      <c r="B240" s="57" t="s">
        <v>220</v>
      </c>
      <c r="C240" s="58">
        <f t="shared" si="283"/>
        <v>0</v>
      </c>
      <c r="D240" s="225"/>
      <c r="E240" s="60"/>
      <c r="F240" s="146">
        <f t="shared" si="321"/>
        <v>0</v>
      </c>
      <c r="G240" s="225"/>
      <c r="H240" s="257"/>
      <c r="I240" s="114">
        <f t="shared" si="322"/>
        <v>0</v>
      </c>
      <c r="J240" s="257"/>
      <c r="K240" s="60"/>
      <c r="L240" s="135">
        <f t="shared" si="323"/>
        <v>0</v>
      </c>
      <c r="M240" s="320"/>
      <c r="N240" s="60"/>
      <c r="O240" s="114">
        <f t="shared" si="324"/>
        <v>0</v>
      </c>
      <c r="P240" s="362"/>
    </row>
    <row r="241" spans="1:16" ht="24" hidden="1" x14ac:dyDescent="0.25">
      <c r="A241" s="38">
        <v>6254</v>
      </c>
      <c r="B241" s="57" t="s">
        <v>221</v>
      </c>
      <c r="C241" s="58">
        <f t="shared" si="283"/>
        <v>0</v>
      </c>
      <c r="D241" s="225"/>
      <c r="E241" s="60"/>
      <c r="F241" s="146">
        <f t="shared" si="321"/>
        <v>0</v>
      </c>
      <c r="G241" s="225"/>
      <c r="H241" s="257"/>
      <c r="I241" s="114">
        <f t="shared" si="322"/>
        <v>0</v>
      </c>
      <c r="J241" s="257"/>
      <c r="K241" s="60"/>
      <c r="L241" s="135">
        <f t="shared" si="323"/>
        <v>0</v>
      </c>
      <c r="M241" s="320"/>
      <c r="N241" s="60"/>
      <c r="O241" s="114">
        <f t="shared" si="324"/>
        <v>0</v>
      </c>
      <c r="P241" s="362"/>
    </row>
    <row r="242" spans="1:16" ht="24" hidden="1" x14ac:dyDescent="0.25">
      <c r="A242" s="38">
        <v>6255</v>
      </c>
      <c r="B242" s="57" t="s">
        <v>222</v>
      </c>
      <c r="C242" s="58">
        <f t="shared" si="283"/>
        <v>0</v>
      </c>
      <c r="D242" s="225"/>
      <c r="E242" s="60"/>
      <c r="F242" s="146">
        <f t="shared" si="321"/>
        <v>0</v>
      </c>
      <c r="G242" s="225"/>
      <c r="H242" s="257"/>
      <c r="I242" s="114">
        <f t="shared" si="322"/>
        <v>0</v>
      </c>
      <c r="J242" s="257"/>
      <c r="K242" s="60"/>
      <c r="L242" s="135">
        <f t="shared" si="323"/>
        <v>0</v>
      </c>
      <c r="M242" s="320"/>
      <c r="N242" s="60"/>
      <c r="O242" s="114">
        <f t="shared" si="324"/>
        <v>0</v>
      </c>
      <c r="P242" s="362"/>
    </row>
    <row r="243" spans="1:16" hidden="1" x14ac:dyDescent="0.25">
      <c r="A243" s="38">
        <v>6259</v>
      </c>
      <c r="B243" s="57" t="s">
        <v>223</v>
      </c>
      <c r="C243" s="58">
        <f t="shared" si="283"/>
        <v>0</v>
      </c>
      <c r="D243" s="225"/>
      <c r="E243" s="60"/>
      <c r="F243" s="146">
        <f t="shared" si="321"/>
        <v>0</v>
      </c>
      <c r="G243" s="225"/>
      <c r="H243" s="257"/>
      <c r="I243" s="114">
        <f t="shared" si="322"/>
        <v>0</v>
      </c>
      <c r="J243" s="257"/>
      <c r="K243" s="60"/>
      <c r="L243" s="135">
        <f t="shared" si="323"/>
        <v>0</v>
      </c>
      <c r="M243" s="320"/>
      <c r="N243" s="60"/>
      <c r="O243" s="114">
        <f t="shared" si="324"/>
        <v>0</v>
      </c>
      <c r="P243" s="362"/>
    </row>
    <row r="244" spans="1:16" ht="24" hidden="1" x14ac:dyDescent="0.25">
      <c r="A244" s="112">
        <v>6260</v>
      </c>
      <c r="B244" s="57" t="s">
        <v>224</v>
      </c>
      <c r="C244" s="58">
        <f t="shared" si="283"/>
        <v>0</v>
      </c>
      <c r="D244" s="225"/>
      <c r="E244" s="60"/>
      <c r="F244" s="146">
        <f t="shared" si="321"/>
        <v>0</v>
      </c>
      <c r="G244" s="225"/>
      <c r="H244" s="257"/>
      <c r="I244" s="114">
        <f t="shared" si="322"/>
        <v>0</v>
      </c>
      <c r="J244" s="257"/>
      <c r="K244" s="60"/>
      <c r="L244" s="135">
        <f t="shared" si="323"/>
        <v>0</v>
      </c>
      <c r="M244" s="320"/>
      <c r="N244" s="60"/>
      <c r="O244" s="114">
        <f t="shared" si="324"/>
        <v>0</v>
      </c>
      <c r="P244" s="362"/>
    </row>
    <row r="245" spans="1:16" hidden="1" x14ac:dyDescent="0.25">
      <c r="A245" s="112">
        <v>6270</v>
      </c>
      <c r="B245" s="57" t="s">
        <v>225</v>
      </c>
      <c r="C245" s="58">
        <f t="shared" si="283"/>
        <v>0</v>
      </c>
      <c r="D245" s="225"/>
      <c r="E245" s="60"/>
      <c r="F245" s="146">
        <f t="shared" si="321"/>
        <v>0</v>
      </c>
      <c r="G245" s="225"/>
      <c r="H245" s="257"/>
      <c r="I245" s="114">
        <f t="shared" si="322"/>
        <v>0</v>
      </c>
      <c r="J245" s="257"/>
      <c r="K245" s="60"/>
      <c r="L245" s="135">
        <f t="shared" si="323"/>
        <v>0</v>
      </c>
      <c r="M245" s="320"/>
      <c r="N245" s="60"/>
      <c r="O245" s="114">
        <f t="shared" si="324"/>
        <v>0</v>
      </c>
      <c r="P245" s="362"/>
    </row>
    <row r="246" spans="1:16" ht="24" hidden="1" x14ac:dyDescent="0.25">
      <c r="A246" s="361">
        <v>6290</v>
      </c>
      <c r="B246" s="52" t="s">
        <v>226</v>
      </c>
      <c r="C246" s="126">
        <f t="shared" si="283"/>
        <v>0</v>
      </c>
      <c r="D246" s="228">
        <f>SUM(D247:D250)</f>
        <v>0</v>
      </c>
      <c r="E246" s="118">
        <f t="shared" ref="E246:O246" si="325">SUM(E247:E250)</f>
        <v>0</v>
      </c>
      <c r="F246" s="282">
        <f t="shared" si="325"/>
        <v>0</v>
      </c>
      <c r="G246" s="228">
        <f t="shared" si="325"/>
        <v>0</v>
      </c>
      <c r="H246" s="259">
        <f t="shared" si="325"/>
        <v>0</v>
      </c>
      <c r="I246" s="119">
        <f t="shared" si="325"/>
        <v>0</v>
      </c>
      <c r="J246" s="259">
        <f t="shared" si="325"/>
        <v>0</v>
      </c>
      <c r="K246" s="118">
        <f t="shared" si="325"/>
        <v>0</v>
      </c>
      <c r="L246" s="139">
        <f t="shared" si="325"/>
        <v>0</v>
      </c>
      <c r="M246" s="126">
        <f t="shared" si="325"/>
        <v>0</v>
      </c>
      <c r="N246" s="300">
        <f t="shared" si="325"/>
        <v>0</v>
      </c>
      <c r="O246" s="305">
        <f t="shared" si="325"/>
        <v>0</v>
      </c>
      <c r="P246" s="372"/>
    </row>
    <row r="247" spans="1:16" hidden="1" x14ac:dyDescent="0.25">
      <c r="A247" s="38">
        <v>6291</v>
      </c>
      <c r="B247" s="57" t="s">
        <v>227</v>
      </c>
      <c r="C247" s="58">
        <f t="shared" si="283"/>
        <v>0</v>
      </c>
      <c r="D247" s="225"/>
      <c r="E247" s="60"/>
      <c r="F247" s="146">
        <f t="shared" ref="F247:F250" si="326">D247+E247</f>
        <v>0</v>
      </c>
      <c r="G247" s="225"/>
      <c r="H247" s="257"/>
      <c r="I247" s="114">
        <f t="shared" ref="I247:I250" si="327">G247+H247</f>
        <v>0</v>
      </c>
      <c r="J247" s="257"/>
      <c r="K247" s="60"/>
      <c r="L247" s="135">
        <f t="shared" ref="L247:L250" si="328">J247+K247</f>
        <v>0</v>
      </c>
      <c r="M247" s="320"/>
      <c r="N247" s="60"/>
      <c r="O247" s="114">
        <f t="shared" ref="O247:O250" si="329">M247+N247</f>
        <v>0</v>
      </c>
      <c r="P247" s="362"/>
    </row>
    <row r="248" spans="1:16" hidden="1" x14ac:dyDescent="0.25">
      <c r="A248" s="38">
        <v>6292</v>
      </c>
      <c r="B248" s="57" t="s">
        <v>228</v>
      </c>
      <c r="C248" s="58">
        <f t="shared" si="283"/>
        <v>0</v>
      </c>
      <c r="D248" s="225"/>
      <c r="E248" s="60"/>
      <c r="F248" s="146">
        <f t="shared" si="326"/>
        <v>0</v>
      </c>
      <c r="G248" s="225"/>
      <c r="H248" s="257"/>
      <c r="I248" s="114">
        <f t="shared" si="327"/>
        <v>0</v>
      </c>
      <c r="J248" s="257"/>
      <c r="K248" s="60"/>
      <c r="L248" s="135">
        <f t="shared" si="328"/>
        <v>0</v>
      </c>
      <c r="M248" s="320"/>
      <c r="N248" s="60"/>
      <c r="O248" s="114">
        <f t="shared" si="329"/>
        <v>0</v>
      </c>
      <c r="P248" s="362"/>
    </row>
    <row r="249" spans="1:16" ht="72" hidden="1" x14ac:dyDescent="0.25">
      <c r="A249" s="38">
        <v>6296</v>
      </c>
      <c r="B249" s="57" t="s">
        <v>229</v>
      </c>
      <c r="C249" s="58">
        <f t="shared" si="283"/>
        <v>0</v>
      </c>
      <c r="D249" s="225"/>
      <c r="E249" s="60"/>
      <c r="F249" s="146">
        <f t="shared" si="326"/>
        <v>0</v>
      </c>
      <c r="G249" s="225"/>
      <c r="H249" s="257"/>
      <c r="I249" s="114">
        <f t="shared" si="327"/>
        <v>0</v>
      </c>
      <c r="J249" s="257"/>
      <c r="K249" s="60"/>
      <c r="L249" s="135">
        <f t="shared" si="328"/>
        <v>0</v>
      </c>
      <c r="M249" s="320"/>
      <c r="N249" s="60"/>
      <c r="O249" s="114">
        <f t="shared" si="329"/>
        <v>0</v>
      </c>
      <c r="P249" s="362"/>
    </row>
    <row r="250" spans="1:16" ht="39.75" hidden="1" customHeight="1" x14ac:dyDescent="0.25">
      <c r="A250" s="38">
        <v>6299</v>
      </c>
      <c r="B250" s="57" t="s">
        <v>230</v>
      </c>
      <c r="C250" s="58">
        <f t="shared" si="283"/>
        <v>0</v>
      </c>
      <c r="D250" s="225"/>
      <c r="E250" s="60"/>
      <c r="F250" s="146">
        <f t="shared" si="326"/>
        <v>0</v>
      </c>
      <c r="G250" s="225"/>
      <c r="H250" s="257"/>
      <c r="I250" s="114">
        <f t="shared" si="327"/>
        <v>0</v>
      </c>
      <c r="J250" s="257"/>
      <c r="K250" s="60"/>
      <c r="L250" s="135">
        <f t="shared" si="328"/>
        <v>0</v>
      </c>
      <c r="M250" s="320"/>
      <c r="N250" s="60"/>
      <c r="O250" s="114">
        <f t="shared" si="329"/>
        <v>0</v>
      </c>
      <c r="P250" s="362"/>
    </row>
    <row r="251" spans="1:16" hidden="1" x14ac:dyDescent="0.25">
      <c r="A251" s="45">
        <v>6300</v>
      </c>
      <c r="B251" s="105" t="s">
        <v>231</v>
      </c>
      <c r="C251" s="46">
        <f t="shared" si="283"/>
        <v>0</v>
      </c>
      <c r="D251" s="223">
        <f>SUM(D252,D257,D258)</f>
        <v>0</v>
      </c>
      <c r="E251" s="50">
        <f t="shared" ref="E251:O251" si="330">SUM(E252,E257,E258)</f>
        <v>0</v>
      </c>
      <c r="F251" s="280">
        <f t="shared" si="330"/>
        <v>0</v>
      </c>
      <c r="G251" s="223">
        <f t="shared" si="330"/>
        <v>0</v>
      </c>
      <c r="H251" s="106">
        <f t="shared" si="330"/>
        <v>0</v>
      </c>
      <c r="I251" s="117">
        <f t="shared" si="330"/>
        <v>0</v>
      </c>
      <c r="J251" s="106">
        <f t="shared" si="330"/>
        <v>0</v>
      </c>
      <c r="K251" s="50">
        <f t="shared" si="330"/>
        <v>0</v>
      </c>
      <c r="L251" s="125">
        <f t="shared" si="330"/>
        <v>0</v>
      </c>
      <c r="M251" s="163">
        <f t="shared" si="330"/>
        <v>0</v>
      </c>
      <c r="N251" s="164">
        <f t="shared" si="330"/>
        <v>0</v>
      </c>
      <c r="O251" s="165">
        <f t="shared" si="330"/>
        <v>0</v>
      </c>
      <c r="P251" s="368"/>
    </row>
    <row r="252" spans="1:16" ht="24" hidden="1" x14ac:dyDescent="0.25">
      <c r="A252" s="361">
        <v>6320</v>
      </c>
      <c r="B252" s="52" t="s">
        <v>303</v>
      </c>
      <c r="C252" s="126">
        <f t="shared" si="283"/>
        <v>0</v>
      </c>
      <c r="D252" s="228">
        <f>SUM(D253:D256)</f>
        <v>0</v>
      </c>
      <c r="E252" s="118">
        <f t="shared" ref="E252:O252" si="331">SUM(E253:E256)</f>
        <v>0</v>
      </c>
      <c r="F252" s="282">
        <f t="shared" si="331"/>
        <v>0</v>
      </c>
      <c r="G252" s="228">
        <f t="shared" si="331"/>
        <v>0</v>
      </c>
      <c r="H252" s="259">
        <f t="shared" si="331"/>
        <v>0</v>
      </c>
      <c r="I252" s="119">
        <f t="shared" si="331"/>
        <v>0</v>
      </c>
      <c r="J252" s="259">
        <f t="shared" si="331"/>
        <v>0</v>
      </c>
      <c r="K252" s="118">
        <f t="shared" si="331"/>
        <v>0</v>
      </c>
      <c r="L252" s="139">
        <f t="shared" si="331"/>
        <v>0</v>
      </c>
      <c r="M252" s="53">
        <f t="shared" si="331"/>
        <v>0</v>
      </c>
      <c r="N252" s="118">
        <f t="shared" si="331"/>
        <v>0</v>
      </c>
      <c r="O252" s="119">
        <f t="shared" si="331"/>
        <v>0</v>
      </c>
      <c r="P252" s="365"/>
    </row>
    <row r="253" spans="1:16" hidden="1" x14ac:dyDescent="0.25">
      <c r="A253" s="38">
        <v>6322</v>
      </c>
      <c r="B253" s="57" t="s">
        <v>232</v>
      </c>
      <c r="C253" s="58">
        <f t="shared" si="283"/>
        <v>0</v>
      </c>
      <c r="D253" s="225"/>
      <c r="E253" s="60"/>
      <c r="F253" s="146">
        <f t="shared" ref="F253:F258" si="332">D253+E253</f>
        <v>0</v>
      </c>
      <c r="G253" s="225"/>
      <c r="H253" s="257"/>
      <c r="I253" s="114">
        <f t="shared" ref="I253:I258" si="333">G253+H253</f>
        <v>0</v>
      </c>
      <c r="J253" s="257"/>
      <c r="K253" s="60"/>
      <c r="L253" s="135">
        <f t="shared" ref="L253:L258" si="334">J253+K253</f>
        <v>0</v>
      </c>
      <c r="M253" s="320"/>
      <c r="N253" s="60"/>
      <c r="O253" s="114">
        <f t="shared" ref="O253:O258" si="335">M253+N253</f>
        <v>0</v>
      </c>
      <c r="P253" s="362"/>
    </row>
    <row r="254" spans="1:16" ht="24" hidden="1" x14ac:dyDescent="0.25">
      <c r="A254" s="38">
        <v>6323</v>
      </c>
      <c r="B254" s="57" t="s">
        <v>233</v>
      </c>
      <c r="C254" s="58">
        <f t="shared" si="283"/>
        <v>0</v>
      </c>
      <c r="D254" s="225"/>
      <c r="E254" s="60"/>
      <c r="F254" s="146">
        <f t="shared" si="332"/>
        <v>0</v>
      </c>
      <c r="G254" s="225"/>
      <c r="H254" s="257"/>
      <c r="I254" s="114">
        <f t="shared" si="333"/>
        <v>0</v>
      </c>
      <c r="J254" s="257"/>
      <c r="K254" s="60"/>
      <c r="L254" s="135">
        <f t="shared" si="334"/>
        <v>0</v>
      </c>
      <c r="M254" s="320"/>
      <c r="N254" s="60"/>
      <c r="O254" s="114">
        <f t="shared" si="335"/>
        <v>0</v>
      </c>
      <c r="P254" s="362"/>
    </row>
    <row r="255" spans="1:16" ht="24" hidden="1" x14ac:dyDescent="0.25">
      <c r="A255" s="38">
        <v>6324</v>
      </c>
      <c r="B255" s="57" t="s">
        <v>287</v>
      </c>
      <c r="C255" s="58">
        <f t="shared" si="283"/>
        <v>0</v>
      </c>
      <c r="D255" s="225"/>
      <c r="E255" s="60"/>
      <c r="F255" s="146">
        <f t="shared" si="332"/>
        <v>0</v>
      </c>
      <c r="G255" s="225"/>
      <c r="H255" s="257"/>
      <c r="I255" s="114">
        <f t="shared" si="333"/>
        <v>0</v>
      </c>
      <c r="J255" s="257"/>
      <c r="K255" s="60"/>
      <c r="L255" s="135">
        <f t="shared" si="334"/>
        <v>0</v>
      </c>
      <c r="M255" s="320"/>
      <c r="N255" s="60"/>
      <c r="O255" s="114">
        <f t="shared" si="335"/>
        <v>0</v>
      </c>
      <c r="P255" s="362"/>
    </row>
    <row r="256" spans="1:16" hidden="1" x14ac:dyDescent="0.25">
      <c r="A256" s="33">
        <v>6329</v>
      </c>
      <c r="B256" s="52" t="s">
        <v>288</v>
      </c>
      <c r="C256" s="53">
        <f t="shared" si="283"/>
        <v>0</v>
      </c>
      <c r="D256" s="224"/>
      <c r="E256" s="55"/>
      <c r="F256" s="282">
        <f t="shared" si="332"/>
        <v>0</v>
      </c>
      <c r="G256" s="224"/>
      <c r="H256" s="256"/>
      <c r="I256" s="119">
        <f t="shared" si="333"/>
        <v>0</v>
      </c>
      <c r="J256" s="256"/>
      <c r="K256" s="55"/>
      <c r="L256" s="139">
        <f t="shared" si="334"/>
        <v>0</v>
      </c>
      <c r="M256" s="319"/>
      <c r="N256" s="55"/>
      <c r="O256" s="119">
        <f t="shared" si="335"/>
        <v>0</v>
      </c>
      <c r="P256" s="365"/>
    </row>
    <row r="257" spans="1:16" ht="24" hidden="1" x14ac:dyDescent="0.25">
      <c r="A257" s="142">
        <v>6330</v>
      </c>
      <c r="B257" s="143" t="s">
        <v>234</v>
      </c>
      <c r="C257" s="126">
        <f t="shared" si="283"/>
        <v>0</v>
      </c>
      <c r="D257" s="230"/>
      <c r="E257" s="128"/>
      <c r="F257" s="141">
        <f t="shared" si="332"/>
        <v>0</v>
      </c>
      <c r="G257" s="230"/>
      <c r="H257" s="261"/>
      <c r="I257" s="305">
        <f t="shared" si="333"/>
        <v>0</v>
      </c>
      <c r="J257" s="261"/>
      <c r="K257" s="128"/>
      <c r="L257" s="140">
        <f t="shared" si="334"/>
        <v>0</v>
      </c>
      <c r="M257" s="323"/>
      <c r="N257" s="128"/>
      <c r="O257" s="305">
        <f t="shared" si="335"/>
        <v>0</v>
      </c>
      <c r="P257" s="372"/>
    </row>
    <row r="258" spans="1:16" hidden="1" x14ac:dyDescent="0.25">
      <c r="A258" s="112">
        <v>6360</v>
      </c>
      <c r="B258" s="57" t="s">
        <v>235</v>
      </c>
      <c r="C258" s="58">
        <f t="shared" si="283"/>
        <v>0</v>
      </c>
      <c r="D258" s="225"/>
      <c r="E258" s="60"/>
      <c r="F258" s="146">
        <f t="shared" si="332"/>
        <v>0</v>
      </c>
      <c r="G258" s="225"/>
      <c r="H258" s="257"/>
      <c r="I258" s="114">
        <f t="shared" si="333"/>
        <v>0</v>
      </c>
      <c r="J258" s="257"/>
      <c r="K258" s="60"/>
      <c r="L258" s="135">
        <f t="shared" si="334"/>
        <v>0</v>
      </c>
      <c r="M258" s="320"/>
      <c r="N258" s="60"/>
      <c r="O258" s="114">
        <f t="shared" si="335"/>
        <v>0</v>
      </c>
      <c r="P258" s="362"/>
    </row>
    <row r="259" spans="1:16" ht="36" hidden="1" x14ac:dyDescent="0.25">
      <c r="A259" s="45">
        <v>6400</v>
      </c>
      <c r="B259" s="105" t="s">
        <v>236</v>
      </c>
      <c r="C259" s="46">
        <f t="shared" si="283"/>
        <v>0</v>
      </c>
      <c r="D259" s="223">
        <f>SUM(D260,D264)</f>
        <v>0</v>
      </c>
      <c r="E259" s="50">
        <f t="shared" ref="E259:O259" si="336">SUM(E260,E264)</f>
        <v>0</v>
      </c>
      <c r="F259" s="280">
        <f t="shared" si="336"/>
        <v>0</v>
      </c>
      <c r="G259" s="223">
        <f t="shared" si="336"/>
        <v>0</v>
      </c>
      <c r="H259" s="106">
        <f t="shared" si="336"/>
        <v>0</v>
      </c>
      <c r="I259" s="117">
        <f t="shared" si="336"/>
        <v>0</v>
      </c>
      <c r="J259" s="106">
        <f t="shared" si="336"/>
        <v>0</v>
      </c>
      <c r="K259" s="50">
        <f t="shared" si="336"/>
        <v>0</v>
      </c>
      <c r="L259" s="125">
        <f t="shared" si="336"/>
        <v>0</v>
      </c>
      <c r="M259" s="163">
        <f t="shared" si="336"/>
        <v>0</v>
      </c>
      <c r="N259" s="164">
        <f t="shared" si="336"/>
        <v>0</v>
      </c>
      <c r="O259" s="165">
        <f t="shared" si="336"/>
        <v>0</v>
      </c>
      <c r="P259" s="368"/>
    </row>
    <row r="260" spans="1:16" ht="24" hidden="1" x14ac:dyDescent="0.25">
      <c r="A260" s="361">
        <v>6410</v>
      </c>
      <c r="B260" s="52" t="s">
        <v>237</v>
      </c>
      <c r="C260" s="53">
        <f t="shared" si="283"/>
        <v>0</v>
      </c>
      <c r="D260" s="228">
        <f>SUM(D261:D263)</f>
        <v>0</v>
      </c>
      <c r="E260" s="118">
        <f t="shared" ref="E260:O260" si="337">SUM(E261:E263)</f>
        <v>0</v>
      </c>
      <c r="F260" s="282">
        <f t="shared" si="337"/>
        <v>0</v>
      </c>
      <c r="G260" s="228">
        <f t="shared" si="337"/>
        <v>0</v>
      </c>
      <c r="H260" s="259">
        <f t="shared" si="337"/>
        <v>0</v>
      </c>
      <c r="I260" s="119">
        <f t="shared" si="337"/>
        <v>0</v>
      </c>
      <c r="J260" s="259">
        <f t="shared" si="337"/>
        <v>0</v>
      </c>
      <c r="K260" s="118">
        <f t="shared" si="337"/>
        <v>0</v>
      </c>
      <c r="L260" s="139">
        <f t="shared" si="337"/>
        <v>0</v>
      </c>
      <c r="M260" s="64">
        <f t="shared" si="337"/>
        <v>0</v>
      </c>
      <c r="N260" s="299">
        <f t="shared" si="337"/>
        <v>0</v>
      </c>
      <c r="O260" s="304">
        <f t="shared" si="337"/>
        <v>0</v>
      </c>
      <c r="P260" s="370"/>
    </row>
    <row r="261" spans="1:16" hidden="1" x14ac:dyDescent="0.25">
      <c r="A261" s="38">
        <v>6411</v>
      </c>
      <c r="B261" s="145" t="s">
        <v>238</v>
      </c>
      <c r="C261" s="58">
        <f t="shared" si="283"/>
        <v>0</v>
      </c>
      <c r="D261" s="225"/>
      <c r="E261" s="60"/>
      <c r="F261" s="146">
        <f t="shared" ref="F261:F263" si="338">D261+E261</f>
        <v>0</v>
      </c>
      <c r="G261" s="225"/>
      <c r="H261" s="257"/>
      <c r="I261" s="114">
        <f t="shared" ref="I261:I263" si="339">G261+H261</f>
        <v>0</v>
      </c>
      <c r="J261" s="257"/>
      <c r="K261" s="60"/>
      <c r="L261" s="135">
        <f t="shared" ref="L261:L263" si="340">J261+K261</f>
        <v>0</v>
      </c>
      <c r="M261" s="320"/>
      <c r="N261" s="60"/>
      <c r="O261" s="114">
        <f t="shared" ref="O261:O263" si="341">M261+N261</f>
        <v>0</v>
      </c>
      <c r="P261" s="362"/>
    </row>
    <row r="262" spans="1:16" ht="36" hidden="1" x14ac:dyDescent="0.25">
      <c r="A262" s="38">
        <v>6412</v>
      </c>
      <c r="B262" s="57" t="s">
        <v>239</v>
      </c>
      <c r="C262" s="58">
        <f t="shared" si="283"/>
        <v>0</v>
      </c>
      <c r="D262" s="225"/>
      <c r="E262" s="60"/>
      <c r="F262" s="146">
        <f t="shared" si="338"/>
        <v>0</v>
      </c>
      <c r="G262" s="225"/>
      <c r="H262" s="257"/>
      <c r="I262" s="114">
        <f t="shared" si="339"/>
        <v>0</v>
      </c>
      <c r="J262" s="257"/>
      <c r="K262" s="60"/>
      <c r="L262" s="135">
        <f t="shared" si="340"/>
        <v>0</v>
      </c>
      <c r="M262" s="320"/>
      <c r="N262" s="60"/>
      <c r="O262" s="114">
        <f t="shared" si="341"/>
        <v>0</v>
      </c>
      <c r="P262" s="362"/>
    </row>
    <row r="263" spans="1:16" ht="36" hidden="1" x14ac:dyDescent="0.25">
      <c r="A263" s="38">
        <v>6419</v>
      </c>
      <c r="B263" s="57" t="s">
        <v>240</v>
      </c>
      <c r="C263" s="58">
        <f t="shared" si="283"/>
        <v>0</v>
      </c>
      <c r="D263" s="225"/>
      <c r="E263" s="60"/>
      <c r="F263" s="146">
        <f t="shared" si="338"/>
        <v>0</v>
      </c>
      <c r="G263" s="225"/>
      <c r="H263" s="257"/>
      <c r="I263" s="114">
        <f t="shared" si="339"/>
        <v>0</v>
      </c>
      <c r="J263" s="257"/>
      <c r="K263" s="60"/>
      <c r="L263" s="135">
        <f t="shared" si="340"/>
        <v>0</v>
      </c>
      <c r="M263" s="320"/>
      <c r="N263" s="60"/>
      <c r="O263" s="114">
        <f t="shared" si="341"/>
        <v>0</v>
      </c>
      <c r="P263" s="362"/>
    </row>
    <row r="264" spans="1:16" ht="36" hidden="1" x14ac:dyDescent="0.25">
      <c r="A264" s="112">
        <v>6420</v>
      </c>
      <c r="B264" s="57" t="s">
        <v>241</v>
      </c>
      <c r="C264" s="58">
        <f t="shared" si="283"/>
        <v>0</v>
      </c>
      <c r="D264" s="226">
        <f>SUM(D265:D268)</f>
        <v>0</v>
      </c>
      <c r="E264" s="113">
        <f t="shared" ref="E264:F264" si="342">SUM(E265:E268)</f>
        <v>0</v>
      </c>
      <c r="F264" s="146">
        <f t="shared" si="342"/>
        <v>0</v>
      </c>
      <c r="G264" s="226">
        <f>SUM(G265:G268)</f>
        <v>0</v>
      </c>
      <c r="H264" s="120">
        <f t="shared" ref="H264:I264" si="343">SUM(H265:H268)</f>
        <v>0</v>
      </c>
      <c r="I264" s="114">
        <f t="shared" si="343"/>
        <v>0</v>
      </c>
      <c r="J264" s="120">
        <f>SUM(J265:J268)</f>
        <v>0</v>
      </c>
      <c r="K264" s="113">
        <f t="shared" ref="K264:L264" si="344">SUM(K265:K268)</f>
        <v>0</v>
      </c>
      <c r="L264" s="135">
        <f t="shared" si="344"/>
        <v>0</v>
      </c>
      <c r="M264" s="58">
        <f>SUM(M265:M268)</f>
        <v>0</v>
      </c>
      <c r="N264" s="113">
        <f t="shared" ref="N264:O264" si="345">SUM(N265:N268)</f>
        <v>0</v>
      </c>
      <c r="O264" s="114">
        <f t="shared" si="345"/>
        <v>0</v>
      </c>
      <c r="P264" s="362"/>
    </row>
    <row r="265" spans="1:16" hidden="1" x14ac:dyDescent="0.25">
      <c r="A265" s="38">
        <v>6421</v>
      </c>
      <c r="B265" s="57" t="s">
        <v>242</v>
      </c>
      <c r="C265" s="58">
        <f t="shared" si="283"/>
        <v>0</v>
      </c>
      <c r="D265" s="225"/>
      <c r="E265" s="60"/>
      <c r="F265" s="146">
        <f t="shared" ref="F265:F268" si="346">D265+E265</f>
        <v>0</v>
      </c>
      <c r="G265" s="225"/>
      <c r="H265" s="257"/>
      <c r="I265" s="114">
        <f t="shared" ref="I265:I268" si="347">G265+H265</f>
        <v>0</v>
      </c>
      <c r="J265" s="257"/>
      <c r="K265" s="60"/>
      <c r="L265" s="135">
        <f t="shared" ref="L265:L268" si="348">J265+K265</f>
        <v>0</v>
      </c>
      <c r="M265" s="320"/>
      <c r="N265" s="60"/>
      <c r="O265" s="114">
        <f t="shared" ref="O265:O268" si="349">M265+N265</f>
        <v>0</v>
      </c>
      <c r="P265" s="362"/>
    </row>
    <row r="266" spans="1:16" hidden="1" x14ac:dyDescent="0.25">
      <c r="A266" s="38">
        <v>6422</v>
      </c>
      <c r="B266" s="57" t="s">
        <v>243</v>
      </c>
      <c r="C266" s="58">
        <f t="shared" si="283"/>
        <v>0</v>
      </c>
      <c r="D266" s="225"/>
      <c r="E266" s="60"/>
      <c r="F266" s="146">
        <f t="shared" si="346"/>
        <v>0</v>
      </c>
      <c r="G266" s="225"/>
      <c r="H266" s="257"/>
      <c r="I266" s="114">
        <f t="shared" si="347"/>
        <v>0</v>
      </c>
      <c r="J266" s="257"/>
      <c r="K266" s="60"/>
      <c r="L266" s="135">
        <f t="shared" si="348"/>
        <v>0</v>
      </c>
      <c r="M266" s="320"/>
      <c r="N266" s="60"/>
      <c r="O266" s="114">
        <f t="shared" si="349"/>
        <v>0</v>
      </c>
      <c r="P266" s="362"/>
    </row>
    <row r="267" spans="1:16" ht="13.5" hidden="1" customHeight="1" x14ac:dyDescent="0.25">
      <c r="A267" s="38">
        <v>6423</v>
      </c>
      <c r="B267" s="57" t="s">
        <v>244</v>
      </c>
      <c r="C267" s="58">
        <f t="shared" si="283"/>
        <v>0</v>
      </c>
      <c r="D267" s="225"/>
      <c r="E267" s="60"/>
      <c r="F267" s="146">
        <f t="shared" si="346"/>
        <v>0</v>
      </c>
      <c r="G267" s="225"/>
      <c r="H267" s="257"/>
      <c r="I267" s="114">
        <f t="shared" si="347"/>
        <v>0</v>
      </c>
      <c r="J267" s="257"/>
      <c r="K267" s="60"/>
      <c r="L267" s="135">
        <f t="shared" si="348"/>
        <v>0</v>
      </c>
      <c r="M267" s="320"/>
      <c r="N267" s="60"/>
      <c r="O267" s="114">
        <f t="shared" si="349"/>
        <v>0</v>
      </c>
      <c r="P267" s="362"/>
    </row>
    <row r="268" spans="1:16" ht="36" hidden="1" x14ac:dyDescent="0.25">
      <c r="A268" s="38">
        <v>6424</v>
      </c>
      <c r="B268" s="57" t="s">
        <v>245</v>
      </c>
      <c r="C268" s="58">
        <f t="shared" si="283"/>
        <v>0</v>
      </c>
      <c r="D268" s="225"/>
      <c r="E268" s="60"/>
      <c r="F268" s="146">
        <f t="shared" si="346"/>
        <v>0</v>
      </c>
      <c r="G268" s="225"/>
      <c r="H268" s="257"/>
      <c r="I268" s="114">
        <f t="shared" si="347"/>
        <v>0</v>
      </c>
      <c r="J268" s="257"/>
      <c r="K268" s="60"/>
      <c r="L268" s="135">
        <f t="shared" si="348"/>
        <v>0</v>
      </c>
      <c r="M268" s="320"/>
      <c r="N268" s="60"/>
      <c r="O268" s="114">
        <f t="shared" si="349"/>
        <v>0</v>
      </c>
      <c r="P268" s="362"/>
    </row>
    <row r="269" spans="1:16" ht="36" hidden="1" x14ac:dyDescent="0.25">
      <c r="A269" s="148">
        <v>7000</v>
      </c>
      <c r="B269" s="148" t="s">
        <v>246</v>
      </c>
      <c r="C269" s="151">
        <f t="shared" si="283"/>
        <v>0</v>
      </c>
      <c r="D269" s="232">
        <f>SUM(D270,D281)</f>
        <v>0</v>
      </c>
      <c r="E269" s="150">
        <f t="shared" ref="E269:F269" si="350">SUM(E270,E281)</f>
        <v>0</v>
      </c>
      <c r="F269" s="284">
        <f t="shared" si="350"/>
        <v>0</v>
      </c>
      <c r="G269" s="232">
        <f>SUM(G270,G281)</f>
        <v>0</v>
      </c>
      <c r="H269" s="263">
        <f t="shared" ref="H269:I269" si="351">SUM(H270,H281)</f>
        <v>0</v>
      </c>
      <c r="I269" s="290">
        <f t="shared" si="351"/>
        <v>0</v>
      </c>
      <c r="J269" s="263">
        <f>SUM(J270,J281)</f>
        <v>0</v>
      </c>
      <c r="K269" s="150">
        <f t="shared" ref="K269:L269" si="352">SUM(K270,K281)</f>
        <v>0</v>
      </c>
      <c r="L269" s="149">
        <f t="shared" si="352"/>
        <v>0</v>
      </c>
      <c r="M269" s="325">
        <f>SUM(M270,M281)</f>
        <v>0</v>
      </c>
      <c r="N269" s="302">
        <f t="shared" ref="N269:O269" si="353">SUM(N270,N281)</f>
        <v>0</v>
      </c>
      <c r="O269" s="307">
        <f t="shared" si="353"/>
        <v>0</v>
      </c>
      <c r="P269" s="374"/>
    </row>
    <row r="270" spans="1:16" ht="24" hidden="1" x14ac:dyDescent="0.25">
      <c r="A270" s="45">
        <v>7200</v>
      </c>
      <c r="B270" s="105" t="s">
        <v>247</v>
      </c>
      <c r="C270" s="46">
        <f t="shared" si="283"/>
        <v>0</v>
      </c>
      <c r="D270" s="223">
        <f>SUM(D271,D272,D275,D276,D280)</f>
        <v>0</v>
      </c>
      <c r="E270" s="50">
        <f t="shared" ref="E270:F270" si="354">SUM(E271,E272,E275,E276,E280)</f>
        <v>0</v>
      </c>
      <c r="F270" s="280">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25">
        <f t="shared" si="356"/>
        <v>0</v>
      </c>
      <c r="M270" s="129">
        <f>SUM(M271,M272,M275,M276,M280)</f>
        <v>0</v>
      </c>
      <c r="N270" s="130">
        <f t="shared" ref="N270:O270" si="357">SUM(N271,N272,N275,N276,N280)</f>
        <v>0</v>
      </c>
      <c r="O270" s="289">
        <f t="shared" si="357"/>
        <v>0</v>
      </c>
      <c r="P270" s="369"/>
    </row>
    <row r="271" spans="1:16" ht="24" hidden="1" x14ac:dyDescent="0.25">
      <c r="A271" s="361">
        <v>7210</v>
      </c>
      <c r="B271" s="52" t="s">
        <v>248</v>
      </c>
      <c r="C271" s="53">
        <f t="shared" si="283"/>
        <v>0</v>
      </c>
      <c r="D271" s="224"/>
      <c r="E271" s="55"/>
      <c r="F271" s="282">
        <f>D271+E271</f>
        <v>0</v>
      </c>
      <c r="G271" s="224"/>
      <c r="H271" s="256"/>
      <c r="I271" s="119">
        <f>G271+H271</f>
        <v>0</v>
      </c>
      <c r="J271" s="256"/>
      <c r="K271" s="55"/>
      <c r="L271" s="139">
        <f>J271+K271</f>
        <v>0</v>
      </c>
      <c r="M271" s="319"/>
      <c r="N271" s="55"/>
      <c r="O271" s="119">
        <f>M271+N271</f>
        <v>0</v>
      </c>
      <c r="P271" s="365"/>
    </row>
    <row r="272" spans="1:16" s="147" customFormat="1" ht="36" hidden="1" x14ac:dyDescent="0.25">
      <c r="A272" s="112">
        <v>7220</v>
      </c>
      <c r="B272" s="57" t="s">
        <v>249</v>
      </c>
      <c r="C272" s="58">
        <f t="shared" si="283"/>
        <v>0</v>
      </c>
      <c r="D272" s="226">
        <f>SUM(D273:D274)</f>
        <v>0</v>
      </c>
      <c r="E272" s="113">
        <f t="shared" ref="E272:F272" si="358">SUM(E273:E274)</f>
        <v>0</v>
      </c>
      <c r="F272" s="146">
        <f t="shared" si="358"/>
        <v>0</v>
      </c>
      <c r="G272" s="226">
        <f>SUM(G273:G274)</f>
        <v>0</v>
      </c>
      <c r="H272" s="120">
        <f t="shared" ref="H272:I272" si="359">SUM(H273:H274)</f>
        <v>0</v>
      </c>
      <c r="I272" s="114">
        <f t="shared" si="359"/>
        <v>0</v>
      </c>
      <c r="J272" s="120">
        <f>SUM(J273:J274)</f>
        <v>0</v>
      </c>
      <c r="K272" s="113">
        <f t="shared" ref="K272:L272" si="360">SUM(K273:K274)</f>
        <v>0</v>
      </c>
      <c r="L272" s="135">
        <f t="shared" si="360"/>
        <v>0</v>
      </c>
      <c r="M272" s="58">
        <f>SUM(M273:M274)</f>
        <v>0</v>
      </c>
      <c r="N272" s="113">
        <f t="shared" ref="N272:O272" si="361">SUM(N273:N274)</f>
        <v>0</v>
      </c>
      <c r="O272" s="114">
        <f t="shared" si="361"/>
        <v>0</v>
      </c>
      <c r="P272" s="362"/>
    </row>
    <row r="273" spans="1:16" s="147" customFormat="1" ht="36" hidden="1" x14ac:dyDescent="0.25">
      <c r="A273" s="38">
        <v>7221</v>
      </c>
      <c r="B273" s="57" t="s">
        <v>250</v>
      </c>
      <c r="C273" s="58">
        <f t="shared" si="283"/>
        <v>0</v>
      </c>
      <c r="D273" s="225"/>
      <c r="E273" s="60"/>
      <c r="F273" s="146">
        <f t="shared" ref="F273:F275" si="362">D273+E273</f>
        <v>0</v>
      </c>
      <c r="G273" s="225"/>
      <c r="H273" s="257"/>
      <c r="I273" s="114">
        <f t="shared" ref="I273:I275" si="363">G273+H273</f>
        <v>0</v>
      </c>
      <c r="J273" s="257"/>
      <c r="K273" s="60"/>
      <c r="L273" s="135">
        <f t="shared" ref="L273:L275" si="364">J273+K273</f>
        <v>0</v>
      </c>
      <c r="M273" s="320"/>
      <c r="N273" s="60"/>
      <c r="O273" s="114">
        <f t="shared" ref="O273:O275" si="365">M273+N273</f>
        <v>0</v>
      </c>
      <c r="P273" s="362"/>
    </row>
    <row r="274" spans="1:16" s="147" customFormat="1" ht="36" hidden="1" x14ac:dyDescent="0.25">
      <c r="A274" s="38">
        <v>7222</v>
      </c>
      <c r="B274" s="57" t="s">
        <v>251</v>
      </c>
      <c r="C274" s="58">
        <f t="shared" si="283"/>
        <v>0</v>
      </c>
      <c r="D274" s="225"/>
      <c r="E274" s="60"/>
      <c r="F274" s="146">
        <f t="shared" si="362"/>
        <v>0</v>
      </c>
      <c r="G274" s="225"/>
      <c r="H274" s="257"/>
      <c r="I274" s="114">
        <f t="shared" si="363"/>
        <v>0</v>
      </c>
      <c r="J274" s="257"/>
      <c r="K274" s="60"/>
      <c r="L274" s="135">
        <f t="shared" si="364"/>
        <v>0</v>
      </c>
      <c r="M274" s="320"/>
      <c r="N274" s="60"/>
      <c r="O274" s="114">
        <f t="shared" si="365"/>
        <v>0</v>
      </c>
      <c r="P274" s="362"/>
    </row>
    <row r="275" spans="1:16" ht="24" hidden="1" x14ac:dyDescent="0.25">
      <c r="A275" s="112">
        <v>7230</v>
      </c>
      <c r="B275" s="57" t="s">
        <v>292</v>
      </c>
      <c r="C275" s="58">
        <f t="shared" si="283"/>
        <v>0</v>
      </c>
      <c r="D275" s="225"/>
      <c r="E275" s="60"/>
      <c r="F275" s="146">
        <f t="shared" si="362"/>
        <v>0</v>
      </c>
      <c r="G275" s="225"/>
      <c r="H275" s="257"/>
      <c r="I275" s="114">
        <f t="shared" si="363"/>
        <v>0</v>
      </c>
      <c r="J275" s="257"/>
      <c r="K275" s="60"/>
      <c r="L275" s="135">
        <f t="shared" si="364"/>
        <v>0</v>
      </c>
      <c r="M275" s="320"/>
      <c r="N275" s="60"/>
      <c r="O275" s="114">
        <f t="shared" si="365"/>
        <v>0</v>
      </c>
      <c r="P275" s="362"/>
    </row>
    <row r="276" spans="1:16" ht="24" hidden="1" x14ac:dyDescent="0.25">
      <c r="A276" s="112">
        <v>7240</v>
      </c>
      <c r="B276" s="57" t="s">
        <v>252</v>
      </c>
      <c r="C276" s="58">
        <f t="shared" si="283"/>
        <v>0</v>
      </c>
      <c r="D276" s="226">
        <f t="shared" ref="D276:O276" si="366">SUM(D277:D279)</f>
        <v>0</v>
      </c>
      <c r="E276" s="113">
        <f t="shared" si="366"/>
        <v>0</v>
      </c>
      <c r="F276" s="146">
        <f t="shared" si="366"/>
        <v>0</v>
      </c>
      <c r="G276" s="226">
        <f t="shared" si="366"/>
        <v>0</v>
      </c>
      <c r="H276" s="120">
        <f t="shared" si="366"/>
        <v>0</v>
      </c>
      <c r="I276" s="114">
        <f t="shared" si="366"/>
        <v>0</v>
      </c>
      <c r="J276" s="120">
        <f>SUM(J277:J279)</f>
        <v>0</v>
      </c>
      <c r="K276" s="113">
        <f t="shared" ref="K276:L276" si="367">SUM(K277:K279)</f>
        <v>0</v>
      </c>
      <c r="L276" s="135">
        <f t="shared" si="367"/>
        <v>0</v>
      </c>
      <c r="M276" s="58">
        <f t="shared" si="366"/>
        <v>0</v>
      </c>
      <c r="N276" s="113">
        <f t="shared" si="366"/>
        <v>0</v>
      </c>
      <c r="O276" s="114">
        <f t="shared" si="366"/>
        <v>0</v>
      </c>
      <c r="P276" s="362"/>
    </row>
    <row r="277" spans="1:16" ht="48" hidden="1" x14ac:dyDescent="0.25">
      <c r="A277" s="38">
        <v>7245</v>
      </c>
      <c r="B277" s="57" t="s">
        <v>253</v>
      </c>
      <c r="C277" s="58">
        <f t="shared" ref="C277:C298" si="368">F277+I277+L277+O277</f>
        <v>0</v>
      </c>
      <c r="D277" s="225"/>
      <c r="E277" s="60"/>
      <c r="F277" s="146">
        <f t="shared" ref="F277:F280" si="369">D277+E277</f>
        <v>0</v>
      </c>
      <c r="G277" s="225"/>
      <c r="H277" s="257"/>
      <c r="I277" s="114">
        <f t="shared" ref="I277:I280" si="370">G277+H277</f>
        <v>0</v>
      </c>
      <c r="J277" s="257"/>
      <c r="K277" s="60"/>
      <c r="L277" s="135">
        <f t="shared" ref="L277:L280" si="371">J277+K277</f>
        <v>0</v>
      </c>
      <c r="M277" s="320"/>
      <c r="N277" s="60"/>
      <c r="O277" s="114">
        <f t="shared" ref="O277:O280" si="372">M277+N277</f>
        <v>0</v>
      </c>
      <c r="P277" s="362"/>
    </row>
    <row r="278" spans="1:16" ht="84.75" hidden="1" customHeight="1" x14ac:dyDescent="0.25">
      <c r="A278" s="38">
        <v>7246</v>
      </c>
      <c r="B278" s="57" t="s">
        <v>254</v>
      </c>
      <c r="C278" s="58">
        <f t="shared" si="368"/>
        <v>0</v>
      </c>
      <c r="D278" s="225"/>
      <c r="E278" s="60"/>
      <c r="F278" s="146">
        <f t="shared" si="369"/>
        <v>0</v>
      </c>
      <c r="G278" s="225"/>
      <c r="H278" s="257"/>
      <c r="I278" s="114">
        <f t="shared" si="370"/>
        <v>0</v>
      </c>
      <c r="J278" s="257"/>
      <c r="K278" s="60"/>
      <c r="L278" s="135">
        <f t="shared" si="371"/>
        <v>0</v>
      </c>
      <c r="M278" s="320"/>
      <c r="N278" s="60"/>
      <c r="O278" s="114">
        <f t="shared" si="372"/>
        <v>0</v>
      </c>
      <c r="P278" s="362"/>
    </row>
    <row r="279" spans="1:16" ht="36" hidden="1" x14ac:dyDescent="0.25">
      <c r="A279" s="38">
        <v>7247</v>
      </c>
      <c r="B279" s="57" t="s">
        <v>309</v>
      </c>
      <c r="C279" s="58">
        <f t="shared" si="368"/>
        <v>0</v>
      </c>
      <c r="D279" s="225"/>
      <c r="E279" s="60"/>
      <c r="F279" s="146">
        <f t="shared" si="369"/>
        <v>0</v>
      </c>
      <c r="G279" s="225"/>
      <c r="H279" s="257"/>
      <c r="I279" s="114">
        <f t="shared" si="370"/>
        <v>0</v>
      </c>
      <c r="J279" s="257"/>
      <c r="K279" s="60"/>
      <c r="L279" s="135">
        <f t="shared" si="371"/>
        <v>0</v>
      </c>
      <c r="M279" s="320"/>
      <c r="N279" s="60"/>
      <c r="O279" s="114">
        <f t="shared" si="372"/>
        <v>0</v>
      </c>
      <c r="P279" s="362"/>
    </row>
    <row r="280" spans="1:16" ht="24" hidden="1" x14ac:dyDescent="0.25">
      <c r="A280" s="361">
        <v>7260</v>
      </c>
      <c r="B280" s="52" t="s">
        <v>255</v>
      </c>
      <c r="C280" s="53">
        <f t="shared" si="368"/>
        <v>0</v>
      </c>
      <c r="D280" s="224"/>
      <c r="E280" s="55"/>
      <c r="F280" s="282">
        <f t="shared" si="369"/>
        <v>0</v>
      </c>
      <c r="G280" s="224"/>
      <c r="H280" s="256"/>
      <c r="I280" s="119">
        <f t="shared" si="370"/>
        <v>0</v>
      </c>
      <c r="J280" s="256"/>
      <c r="K280" s="55"/>
      <c r="L280" s="139">
        <f t="shared" si="371"/>
        <v>0</v>
      </c>
      <c r="M280" s="319"/>
      <c r="N280" s="55"/>
      <c r="O280" s="119">
        <f t="shared" si="372"/>
        <v>0</v>
      </c>
      <c r="P280" s="365"/>
    </row>
    <row r="281" spans="1:16" hidden="1" x14ac:dyDescent="0.25">
      <c r="A281" s="73">
        <v>7700</v>
      </c>
      <c r="B281" s="162" t="s">
        <v>284</v>
      </c>
      <c r="C281" s="163">
        <f t="shared" si="368"/>
        <v>0</v>
      </c>
      <c r="D281" s="233">
        <f t="shared" ref="D281:O281" si="373">D282</f>
        <v>0</v>
      </c>
      <c r="E281" s="164">
        <f t="shared" si="373"/>
        <v>0</v>
      </c>
      <c r="F281" s="285">
        <f t="shared" si="373"/>
        <v>0</v>
      </c>
      <c r="G281" s="233">
        <f t="shared" si="373"/>
        <v>0</v>
      </c>
      <c r="H281" s="264">
        <f t="shared" si="373"/>
        <v>0</v>
      </c>
      <c r="I281" s="165">
        <f t="shared" si="373"/>
        <v>0</v>
      </c>
      <c r="J281" s="264">
        <f t="shared" si="373"/>
        <v>0</v>
      </c>
      <c r="K281" s="164">
        <f t="shared" si="373"/>
        <v>0</v>
      </c>
      <c r="L281" s="196">
        <f t="shared" si="373"/>
        <v>0</v>
      </c>
      <c r="M281" s="163">
        <f t="shared" si="373"/>
        <v>0</v>
      </c>
      <c r="N281" s="164">
        <f t="shared" si="373"/>
        <v>0</v>
      </c>
      <c r="O281" s="165">
        <f t="shared" si="373"/>
        <v>0</v>
      </c>
      <c r="P281" s="368"/>
    </row>
    <row r="282" spans="1:16" hidden="1" x14ac:dyDescent="0.25">
      <c r="A282" s="107">
        <v>7720</v>
      </c>
      <c r="B282" s="52" t="s">
        <v>285</v>
      </c>
      <c r="C282" s="64">
        <f t="shared" si="368"/>
        <v>0</v>
      </c>
      <c r="D282" s="234"/>
      <c r="E282" s="66"/>
      <c r="F282" s="144">
        <f>D282+E282</f>
        <v>0</v>
      </c>
      <c r="G282" s="234"/>
      <c r="H282" s="265"/>
      <c r="I282" s="304">
        <f>G282+H282</f>
        <v>0</v>
      </c>
      <c r="J282" s="265"/>
      <c r="K282" s="66"/>
      <c r="L282" s="195">
        <f>J282+K282</f>
        <v>0</v>
      </c>
      <c r="M282" s="326"/>
      <c r="N282" s="66"/>
      <c r="O282" s="304">
        <f>M282+N282</f>
        <v>0</v>
      </c>
      <c r="P282" s="370"/>
    </row>
    <row r="283" spans="1:16" hidden="1" x14ac:dyDescent="0.25">
      <c r="A283" s="145"/>
      <c r="B283" s="57" t="s">
        <v>256</v>
      </c>
      <c r="C283" s="58">
        <f t="shared" si="368"/>
        <v>0</v>
      </c>
      <c r="D283" s="226">
        <f>SUM(D284:D285)</f>
        <v>0</v>
      </c>
      <c r="E283" s="113">
        <f t="shared" ref="E283:F283" si="374">SUM(E284:E285)</f>
        <v>0</v>
      </c>
      <c r="F283" s="146">
        <f t="shared" si="374"/>
        <v>0</v>
      </c>
      <c r="G283" s="226">
        <f>SUM(G284:G285)</f>
        <v>0</v>
      </c>
      <c r="H283" s="120">
        <f t="shared" ref="H283:I283" si="375">SUM(H284:H285)</f>
        <v>0</v>
      </c>
      <c r="I283" s="114">
        <f t="shared" si="375"/>
        <v>0</v>
      </c>
      <c r="J283" s="120">
        <f>SUM(J284:J285)</f>
        <v>0</v>
      </c>
      <c r="K283" s="113">
        <f t="shared" ref="K283:L283" si="376">SUM(K284:K285)</f>
        <v>0</v>
      </c>
      <c r="L283" s="135">
        <f t="shared" si="376"/>
        <v>0</v>
      </c>
      <c r="M283" s="58">
        <f>SUM(M284:M285)</f>
        <v>0</v>
      </c>
      <c r="N283" s="113">
        <f t="shared" ref="N283:O283" si="377">SUM(N284:N285)</f>
        <v>0</v>
      </c>
      <c r="O283" s="114">
        <f t="shared" si="377"/>
        <v>0</v>
      </c>
      <c r="P283" s="362"/>
    </row>
    <row r="284" spans="1:16" hidden="1" x14ac:dyDescent="0.25">
      <c r="A284" s="145" t="s">
        <v>257</v>
      </c>
      <c r="B284" s="38" t="s">
        <v>258</v>
      </c>
      <c r="C284" s="58">
        <f t="shared" si="368"/>
        <v>0</v>
      </c>
      <c r="D284" s="225"/>
      <c r="E284" s="60"/>
      <c r="F284" s="146">
        <f t="shared" ref="F284:F285" si="378">D284+E284</f>
        <v>0</v>
      </c>
      <c r="G284" s="225"/>
      <c r="H284" s="257"/>
      <c r="I284" s="114">
        <f t="shared" ref="I284:I285" si="379">G284+H284</f>
        <v>0</v>
      </c>
      <c r="J284" s="257"/>
      <c r="K284" s="60"/>
      <c r="L284" s="135">
        <f t="shared" ref="L284:L285" si="380">J284+K284</f>
        <v>0</v>
      </c>
      <c r="M284" s="320"/>
      <c r="N284" s="60"/>
      <c r="O284" s="114">
        <f t="shared" ref="O284:O285" si="381">M284+N284</f>
        <v>0</v>
      </c>
      <c r="P284" s="362"/>
    </row>
    <row r="285" spans="1:16" ht="24" hidden="1" x14ac:dyDescent="0.25">
      <c r="A285" s="145" t="s">
        <v>259</v>
      </c>
      <c r="B285" s="152" t="s">
        <v>260</v>
      </c>
      <c r="C285" s="53">
        <f t="shared" si="368"/>
        <v>0</v>
      </c>
      <c r="D285" s="224"/>
      <c r="E285" s="55"/>
      <c r="F285" s="282">
        <f t="shared" si="378"/>
        <v>0</v>
      </c>
      <c r="G285" s="224"/>
      <c r="H285" s="256"/>
      <c r="I285" s="119">
        <f t="shared" si="379"/>
        <v>0</v>
      </c>
      <c r="J285" s="256"/>
      <c r="K285" s="55"/>
      <c r="L285" s="139">
        <f t="shared" si="380"/>
        <v>0</v>
      </c>
      <c r="M285" s="319"/>
      <c r="N285" s="55"/>
      <c r="O285" s="119">
        <f t="shared" si="381"/>
        <v>0</v>
      </c>
      <c r="P285" s="365"/>
    </row>
    <row r="286" spans="1:16" ht="12.75" thickBot="1" x14ac:dyDescent="0.3">
      <c r="A286" s="170"/>
      <c r="B286" s="170" t="s">
        <v>261</v>
      </c>
      <c r="C286" s="308">
        <f t="shared" si="368"/>
        <v>94658</v>
      </c>
      <c r="D286" s="235">
        <f t="shared" ref="D286:O286" si="382">SUM(D283,D269,D230,D195,D187,D173,D75,D53)</f>
        <v>63648</v>
      </c>
      <c r="E286" s="459">
        <f t="shared" si="382"/>
        <v>0</v>
      </c>
      <c r="F286" s="460">
        <f t="shared" si="382"/>
        <v>63648</v>
      </c>
      <c r="G286" s="235">
        <f t="shared" si="382"/>
        <v>31010</v>
      </c>
      <c r="H286" s="203">
        <f t="shared" si="382"/>
        <v>0</v>
      </c>
      <c r="I286" s="460">
        <f t="shared" si="382"/>
        <v>31010</v>
      </c>
      <c r="J286" s="172">
        <f t="shared" si="382"/>
        <v>0</v>
      </c>
      <c r="K286" s="459">
        <f t="shared" si="382"/>
        <v>0</v>
      </c>
      <c r="L286" s="460">
        <f t="shared" si="382"/>
        <v>0</v>
      </c>
      <c r="M286" s="308">
        <f t="shared" si="382"/>
        <v>0</v>
      </c>
      <c r="N286" s="171">
        <f t="shared" si="382"/>
        <v>0</v>
      </c>
      <c r="O286" s="291">
        <f t="shared" si="382"/>
        <v>0</v>
      </c>
      <c r="P286" s="375"/>
    </row>
    <row r="287" spans="1:16" s="21" customFormat="1" ht="13.5" hidden="1" thickTop="1" thickBot="1" x14ac:dyDescent="0.3">
      <c r="A287" s="951" t="s">
        <v>262</v>
      </c>
      <c r="B287" s="952"/>
      <c r="C287" s="179">
        <f t="shared" si="368"/>
        <v>0</v>
      </c>
      <c r="D287" s="236">
        <f>SUM(D24,D25,D41)-D51</f>
        <v>0</v>
      </c>
      <c r="E287" s="174">
        <f t="shared" ref="E287:F287" si="383">SUM(E24,E25,E41)-E51</f>
        <v>0</v>
      </c>
      <c r="F287" s="175">
        <f t="shared" si="383"/>
        <v>0</v>
      </c>
      <c r="G287" s="236">
        <f>SUM(G24,G25,G41)-G51</f>
        <v>0</v>
      </c>
      <c r="H287" s="266">
        <f t="shared" ref="H287:I287" si="384">SUM(H24,H25,H41)-H51</f>
        <v>0</v>
      </c>
      <c r="I287" s="292">
        <f t="shared" si="384"/>
        <v>0</v>
      </c>
      <c r="J287" s="266">
        <f>(J26+J43)-J51</f>
        <v>0</v>
      </c>
      <c r="K287" s="174">
        <f t="shared" ref="K287:L287" si="385">(K26+K43)-K51</f>
        <v>0</v>
      </c>
      <c r="L287" s="173">
        <f t="shared" si="385"/>
        <v>0</v>
      </c>
      <c r="M287" s="179">
        <f>M45-M51</f>
        <v>0</v>
      </c>
      <c r="N287" s="174">
        <f t="shared" ref="N287:O287" si="386">N45-N51</f>
        <v>0</v>
      </c>
      <c r="O287" s="292">
        <f t="shared" si="386"/>
        <v>0</v>
      </c>
      <c r="P287" s="376"/>
    </row>
    <row r="288" spans="1:16" s="21" customFormat="1" ht="12.75" hidden="1" thickTop="1" x14ac:dyDescent="0.25">
      <c r="A288" s="953" t="s">
        <v>263</v>
      </c>
      <c r="B288" s="954"/>
      <c r="C288" s="160">
        <f t="shared" si="368"/>
        <v>0</v>
      </c>
      <c r="D288" s="237">
        <f t="shared" ref="D288:O288" si="387">SUM(D289,D290)-D297+D298</f>
        <v>0</v>
      </c>
      <c r="E288" s="157">
        <f t="shared" si="387"/>
        <v>0</v>
      </c>
      <c r="F288" s="169">
        <f t="shared" si="387"/>
        <v>0</v>
      </c>
      <c r="G288" s="237">
        <f t="shared" si="387"/>
        <v>0</v>
      </c>
      <c r="H288" s="267">
        <f t="shared" si="387"/>
        <v>0</v>
      </c>
      <c r="I288" s="158">
        <f t="shared" si="387"/>
        <v>0</v>
      </c>
      <c r="J288" s="267">
        <f t="shared" si="387"/>
        <v>0</v>
      </c>
      <c r="K288" s="157">
        <f t="shared" si="387"/>
        <v>0</v>
      </c>
      <c r="L288" s="156">
        <f t="shared" si="387"/>
        <v>0</v>
      </c>
      <c r="M288" s="160">
        <f t="shared" si="387"/>
        <v>0</v>
      </c>
      <c r="N288" s="157">
        <f t="shared" si="387"/>
        <v>0</v>
      </c>
      <c r="O288" s="158">
        <f t="shared" si="387"/>
        <v>0</v>
      </c>
      <c r="P288" s="377"/>
    </row>
    <row r="289" spans="1:16" s="21" customFormat="1" ht="13.5" hidden="1" thickTop="1" thickBot="1" x14ac:dyDescent="0.3">
      <c r="A289" s="88" t="s">
        <v>264</v>
      </c>
      <c r="B289" s="88" t="s">
        <v>265</v>
      </c>
      <c r="C289" s="89">
        <f t="shared" si="368"/>
        <v>0</v>
      </c>
      <c r="D289" s="219">
        <f t="shared" ref="D289:O289" si="388">D21-D283</f>
        <v>0</v>
      </c>
      <c r="E289" s="90">
        <f t="shared" si="388"/>
        <v>0</v>
      </c>
      <c r="F289" s="277">
        <f t="shared" si="388"/>
        <v>0</v>
      </c>
      <c r="G289" s="219">
        <f t="shared" si="388"/>
        <v>0</v>
      </c>
      <c r="H289" s="252">
        <f t="shared" si="388"/>
        <v>0</v>
      </c>
      <c r="I289" s="91">
        <f t="shared" si="388"/>
        <v>0</v>
      </c>
      <c r="J289" s="252">
        <f t="shared" si="388"/>
        <v>0</v>
      </c>
      <c r="K289" s="90">
        <f t="shared" si="388"/>
        <v>0</v>
      </c>
      <c r="L289" s="177">
        <f t="shared" si="388"/>
        <v>0</v>
      </c>
      <c r="M289" s="89">
        <f t="shared" si="388"/>
        <v>0</v>
      </c>
      <c r="N289" s="90">
        <f t="shared" si="388"/>
        <v>0</v>
      </c>
      <c r="O289" s="91">
        <f t="shared" si="388"/>
        <v>0</v>
      </c>
      <c r="P289" s="378"/>
    </row>
    <row r="290" spans="1:16" s="21" customFormat="1" ht="12.75" hidden="1" thickTop="1" x14ac:dyDescent="0.25">
      <c r="A290" s="176" t="s">
        <v>266</v>
      </c>
      <c r="B290" s="176" t="s">
        <v>267</v>
      </c>
      <c r="C290" s="160">
        <f t="shared" si="368"/>
        <v>0</v>
      </c>
      <c r="D290" s="237">
        <f t="shared" ref="D290:O290" si="389">SUM(D291,D293,D295)-SUM(D292,D294,D296)</f>
        <v>0</v>
      </c>
      <c r="E290" s="157">
        <f t="shared" si="389"/>
        <v>0</v>
      </c>
      <c r="F290" s="169">
        <f t="shared" si="389"/>
        <v>0</v>
      </c>
      <c r="G290" s="237">
        <f t="shared" si="389"/>
        <v>0</v>
      </c>
      <c r="H290" s="267">
        <f t="shared" si="389"/>
        <v>0</v>
      </c>
      <c r="I290" s="158">
        <f t="shared" si="389"/>
        <v>0</v>
      </c>
      <c r="J290" s="267">
        <f t="shared" si="389"/>
        <v>0</v>
      </c>
      <c r="K290" s="157">
        <f t="shared" si="389"/>
        <v>0</v>
      </c>
      <c r="L290" s="156">
        <f t="shared" si="389"/>
        <v>0</v>
      </c>
      <c r="M290" s="160">
        <f t="shared" si="389"/>
        <v>0</v>
      </c>
      <c r="N290" s="157">
        <f t="shared" si="389"/>
        <v>0</v>
      </c>
      <c r="O290" s="158">
        <f t="shared" si="389"/>
        <v>0</v>
      </c>
      <c r="P290" s="377"/>
    </row>
    <row r="291" spans="1:16" ht="12.75" hidden="1" thickTop="1" x14ac:dyDescent="0.25">
      <c r="A291" s="153" t="s">
        <v>268</v>
      </c>
      <c r="B291" s="83" t="s">
        <v>269</v>
      </c>
      <c r="C291" s="64">
        <f t="shared" si="368"/>
        <v>0</v>
      </c>
      <c r="D291" s="234"/>
      <c r="E291" s="66"/>
      <c r="F291" s="144">
        <f t="shared" ref="F291:F298" si="390">D291+E291</f>
        <v>0</v>
      </c>
      <c r="G291" s="234"/>
      <c r="H291" s="265"/>
      <c r="I291" s="304">
        <f t="shared" ref="I291:I298" si="391">G291+H291</f>
        <v>0</v>
      </c>
      <c r="J291" s="265"/>
      <c r="K291" s="66"/>
      <c r="L291" s="195">
        <f t="shared" ref="L291:L298" si="392">J291+K291</f>
        <v>0</v>
      </c>
      <c r="M291" s="326"/>
      <c r="N291" s="66"/>
      <c r="O291" s="304">
        <f t="shared" ref="O291:O298" si="393">M291+N291</f>
        <v>0</v>
      </c>
      <c r="P291" s="370"/>
    </row>
    <row r="292" spans="1:16" ht="24.75" hidden="1" thickTop="1" x14ac:dyDescent="0.25">
      <c r="A292" s="145" t="s">
        <v>270</v>
      </c>
      <c r="B292" s="37" t="s">
        <v>271</v>
      </c>
      <c r="C292" s="58">
        <f t="shared" si="368"/>
        <v>0</v>
      </c>
      <c r="D292" s="225"/>
      <c r="E292" s="60"/>
      <c r="F292" s="146">
        <f t="shared" si="390"/>
        <v>0</v>
      </c>
      <c r="G292" s="225"/>
      <c r="H292" s="257"/>
      <c r="I292" s="114">
        <f t="shared" si="391"/>
        <v>0</v>
      </c>
      <c r="J292" s="257"/>
      <c r="K292" s="60"/>
      <c r="L292" s="135">
        <f t="shared" si="392"/>
        <v>0</v>
      </c>
      <c r="M292" s="320"/>
      <c r="N292" s="60"/>
      <c r="O292" s="114">
        <f t="shared" si="393"/>
        <v>0</v>
      </c>
      <c r="P292" s="362"/>
    </row>
    <row r="293" spans="1:16" ht="12.75" hidden="1" thickTop="1" x14ac:dyDescent="0.25">
      <c r="A293" s="145" t="s">
        <v>272</v>
      </c>
      <c r="B293" s="37" t="s">
        <v>273</v>
      </c>
      <c r="C293" s="58">
        <f t="shared" si="368"/>
        <v>0</v>
      </c>
      <c r="D293" s="225"/>
      <c r="E293" s="60"/>
      <c r="F293" s="146">
        <f t="shared" si="390"/>
        <v>0</v>
      </c>
      <c r="G293" s="225"/>
      <c r="H293" s="257"/>
      <c r="I293" s="114">
        <f t="shared" si="391"/>
        <v>0</v>
      </c>
      <c r="J293" s="257"/>
      <c r="K293" s="60"/>
      <c r="L293" s="135">
        <f t="shared" si="392"/>
        <v>0</v>
      </c>
      <c r="M293" s="320"/>
      <c r="N293" s="60"/>
      <c r="O293" s="114">
        <f t="shared" si="393"/>
        <v>0</v>
      </c>
      <c r="P293" s="362"/>
    </row>
    <row r="294" spans="1:16" ht="24.75" hidden="1" thickTop="1" x14ac:dyDescent="0.25">
      <c r="A294" s="145" t="s">
        <v>274</v>
      </c>
      <c r="B294" s="37" t="s">
        <v>275</v>
      </c>
      <c r="C294" s="58">
        <f>F294+I294+L294+O294</f>
        <v>0</v>
      </c>
      <c r="D294" s="225"/>
      <c r="E294" s="60"/>
      <c r="F294" s="146">
        <f t="shared" si="390"/>
        <v>0</v>
      </c>
      <c r="G294" s="225"/>
      <c r="H294" s="257"/>
      <c r="I294" s="114">
        <f t="shared" si="391"/>
        <v>0</v>
      </c>
      <c r="J294" s="257"/>
      <c r="K294" s="60"/>
      <c r="L294" s="135">
        <f t="shared" si="392"/>
        <v>0</v>
      </c>
      <c r="M294" s="320"/>
      <c r="N294" s="60"/>
      <c r="O294" s="114">
        <f t="shared" si="393"/>
        <v>0</v>
      </c>
      <c r="P294" s="362"/>
    </row>
    <row r="295" spans="1:16" ht="12.75" hidden="1" thickTop="1" x14ac:dyDescent="0.25">
      <c r="A295" s="145" t="s">
        <v>276</v>
      </c>
      <c r="B295" s="37" t="s">
        <v>277</v>
      </c>
      <c r="C295" s="58">
        <f t="shared" si="368"/>
        <v>0</v>
      </c>
      <c r="D295" s="225"/>
      <c r="E295" s="60"/>
      <c r="F295" s="146">
        <f t="shared" si="390"/>
        <v>0</v>
      </c>
      <c r="G295" s="225"/>
      <c r="H295" s="257"/>
      <c r="I295" s="114">
        <f t="shared" si="391"/>
        <v>0</v>
      </c>
      <c r="J295" s="257"/>
      <c r="K295" s="60"/>
      <c r="L295" s="135">
        <f t="shared" si="392"/>
        <v>0</v>
      </c>
      <c r="M295" s="320"/>
      <c r="N295" s="60"/>
      <c r="O295" s="114">
        <f t="shared" si="393"/>
        <v>0</v>
      </c>
      <c r="P295" s="362"/>
    </row>
    <row r="296" spans="1:16" ht="24.75" hidden="1" thickTop="1" x14ac:dyDescent="0.25">
      <c r="A296" s="154" t="s">
        <v>278</v>
      </c>
      <c r="B296" s="155" t="s">
        <v>279</v>
      </c>
      <c r="C296" s="126">
        <f t="shared" si="368"/>
        <v>0</v>
      </c>
      <c r="D296" s="230"/>
      <c r="E296" s="128"/>
      <c r="F296" s="141">
        <f t="shared" si="390"/>
        <v>0</v>
      </c>
      <c r="G296" s="230"/>
      <c r="H296" s="261"/>
      <c r="I296" s="305">
        <f t="shared" si="391"/>
        <v>0</v>
      </c>
      <c r="J296" s="261"/>
      <c r="K296" s="128"/>
      <c r="L296" s="140">
        <f t="shared" si="392"/>
        <v>0</v>
      </c>
      <c r="M296" s="323"/>
      <c r="N296" s="128"/>
      <c r="O296" s="305">
        <f t="shared" si="393"/>
        <v>0</v>
      </c>
      <c r="P296" s="372"/>
    </row>
    <row r="297" spans="1:16" s="21" customFormat="1" ht="13.5" hidden="1" thickTop="1" thickBot="1" x14ac:dyDescent="0.3">
      <c r="A297" s="178" t="s">
        <v>280</v>
      </c>
      <c r="B297" s="178" t="s">
        <v>281</v>
      </c>
      <c r="C297" s="179">
        <f t="shared" si="368"/>
        <v>0</v>
      </c>
      <c r="D297" s="238"/>
      <c r="E297" s="180"/>
      <c r="F297" s="175">
        <f t="shared" si="390"/>
        <v>0</v>
      </c>
      <c r="G297" s="238"/>
      <c r="H297" s="268"/>
      <c r="I297" s="292">
        <f t="shared" si="391"/>
        <v>0</v>
      </c>
      <c r="J297" s="268"/>
      <c r="K297" s="180"/>
      <c r="L297" s="173">
        <f t="shared" si="392"/>
        <v>0</v>
      </c>
      <c r="M297" s="327"/>
      <c r="N297" s="180"/>
      <c r="O297" s="292">
        <f t="shared" si="393"/>
        <v>0</v>
      </c>
      <c r="P297" s="376"/>
    </row>
    <row r="298" spans="1:16" s="21" customFormat="1" ht="48.75" hidden="1" thickTop="1" x14ac:dyDescent="0.25">
      <c r="A298" s="176" t="s">
        <v>282</v>
      </c>
      <c r="B298" s="159" t="s">
        <v>283</v>
      </c>
      <c r="C298" s="160">
        <f t="shared" si="368"/>
        <v>0</v>
      </c>
      <c r="D298" s="229"/>
      <c r="E298" s="121"/>
      <c r="F298" s="280">
        <f t="shared" si="390"/>
        <v>0</v>
      </c>
      <c r="G298" s="229"/>
      <c r="H298" s="260"/>
      <c r="I298" s="117">
        <f t="shared" si="391"/>
        <v>0</v>
      </c>
      <c r="J298" s="260"/>
      <c r="K298" s="121"/>
      <c r="L298" s="125">
        <f t="shared" si="392"/>
        <v>0</v>
      </c>
      <c r="M298" s="322"/>
      <c r="N298" s="121"/>
      <c r="O298" s="117">
        <f t="shared" si="393"/>
        <v>0</v>
      </c>
      <c r="P298" s="367"/>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Zd8wsW5wqbL8PfIRAbVvJeFy00UbKKAEYGwsoP8Sj6FzXzFM2PwGotNDkoUUVVKXxfJBweGW+mbU7aykIYGsiA==" saltValue="4h1aBo3tLennqnQv7dIIQQ==" spinCount="100000" sheet="1" objects="1" scenarios="1" formatCells="0" formatColumns="0" formatRows="0"/>
  <autoFilter ref="A18:P298">
    <filterColumn colId="2">
      <filters blank="1">
        <filter val="1 500"/>
        <filter val="11 248"/>
        <filter val="20 000"/>
        <filter val="250"/>
        <filter val="309"/>
        <filter val="31 248"/>
        <filter val="36 648"/>
        <filter val="4 600"/>
        <filter val="4 650"/>
        <filter val="43 551"/>
        <filter val="48 201"/>
        <filter val="49 701"/>
        <filter val="5 400"/>
        <filter val="59"/>
        <filter val="8 000"/>
        <filter val="800"/>
        <filter val="86 349"/>
        <filter val="86 658"/>
        <filter val="94 658"/>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8.pielikums Jūrmalas pilsētas domes
2018.gada 15.marta saistošajiem noteikumiem Nr.11
(protokols Nr.4, 28.punkts)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S5" sqref="S5"/>
    </sheetView>
  </sheetViews>
  <sheetFormatPr defaultColWidth="9.140625" defaultRowHeight="12" outlineLevelCol="1" x14ac:dyDescent="0.25"/>
  <cols>
    <col min="1" max="1" width="10.140625" style="6" customWidth="1"/>
    <col min="2" max="2" width="29.5703125"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8.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352</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332</v>
      </c>
      <c r="D3" s="994"/>
      <c r="E3" s="994"/>
      <c r="F3" s="994"/>
      <c r="G3" s="994"/>
      <c r="H3" s="994"/>
      <c r="I3" s="994"/>
      <c r="J3" s="994"/>
      <c r="K3" s="994"/>
      <c r="L3" s="994"/>
      <c r="M3" s="994"/>
      <c r="N3" s="994"/>
      <c r="O3" s="994"/>
      <c r="P3" s="995"/>
      <c r="Q3" s="393"/>
    </row>
    <row r="4" spans="1:17" ht="12.75" customHeight="1" x14ac:dyDescent="0.25">
      <c r="A4" s="4" t="s">
        <v>1</v>
      </c>
      <c r="B4" s="5"/>
      <c r="C4" s="994" t="s">
        <v>333</v>
      </c>
      <c r="D4" s="994"/>
      <c r="E4" s="994"/>
      <c r="F4" s="994"/>
      <c r="G4" s="994"/>
      <c r="H4" s="994"/>
      <c r="I4" s="994"/>
      <c r="J4" s="994"/>
      <c r="K4" s="994"/>
      <c r="L4" s="994"/>
      <c r="M4" s="994"/>
      <c r="N4" s="994"/>
      <c r="O4" s="994"/>
      <c r="P4" s="995"/>
      <c r="Q4" s="393"/>
    </row>
    <row r="5" spans="1:17" ht="12.75" customHeight="1" x14ac:dyDescent="0.25">
      <c r="A5" s="2" t="s">
        <v>2</v>
      </c>
      <c r="B5" s="3"/>
      <c r="C5" s="989" t="s">
        <v>334</v>
      </c>
      <c r="D5" s="989"/>
      <c r="E5" s="989"/>
      <c r="F5" s="989"/>
      <c r="G5" s="989"/>
      <c r="H5" s="989"/>
      <c r="I5" s="989"/>
      <c r="J5" s="989"/>
      <c r="K5" s="989"/>
      <c r="L5" s="989"/>
      <c r="M5" s="989"/>
      <c r="N5" s="989"/>
      <c r="O5" s="989"/>
      <c r="P5" s="990"/>
      <c r="Q5" s="393"/>
    </row>
    <row r="6" spans="1:17" ht="12.75" customHeight="1" x14ac:dyDescent="0.25">
      <c r="A6" s="2" t="s">
        <v>3</v>
      </c>
      <c r="B6" s="3"/>
      <c r="C6" s="989" t="s">
        <v>335</v>
      </c>
      <c r="D6" s="989"/>
      <c r="E6" s="989"/>
      <c r="F6" s="989"/>
      <c r="G6" s="989"/>
      <c r="H6" s="989"/>
      <c r="I6" s="989"/>
      <c r="J6" s="989"/>
      <c r="K6" s="989"/>
      <c r="L6" s="989"/>
      <c r="M6" s="989"/>
      <c r="N6" s="989"/>
      <c r="O6" s="989"/>
      <c r="P6" s="990"/>
      <c r="Q6" s="393"/>
    </row>
    <row r="7" spans="1:17" ht="26.25" customHeight="1" x14ac:dyDescent="0.25">
      <c r="A7" s="2" t="s">
        <v>4</v>
      </c>
      <c r="B7" s="3"/>
      <c r="C7" s="994" t="s">
        <v>336</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337</v>
      </c>
      <c r="D9" s="989"/>
      <c r="E9" s="989"/>
      <c r="F9" s="989"/>
      <c r="G9" s="989"/>
      <c r="H9" s="989"/>
      <c r="I9" s="989"/>
      <c r="J9" s="989"/>
      <c r="K9" s="989"/>
      <c r="L9" s="989"/>
      <c r="M9" s="989"/>
      <c r="N9" s="989"/>
      <c r="O9" s="989"/>
      <c r="P9" s="990"/>
      <c r="Q9" s="393"/>
    </row>
    <row r="10" spans="1:17" ht="12.75" customHeight="1" x14ac:dyDescent="0.25">
      <c r="A10" s="2"/>
      <c r="B10" s="3" t="s">
        <v>7</v>
      </c>
      <c r="C10" s="989" t="s">
        <v>338</v>
      </c>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339</v>
      </c>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8.2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98" t="s">
        <v>14</v>
      </c>
      <c r="G16" s="978" t="s">
        <v>313</v>
      </c>
      <c r="H16" s="999" t="s">
        <v>319</v>
      </c>
      <c r="I16" s="1002" t="s">
        <v>308</v>
      </c>
      <c r="J16" s="1003" t="s">
        <v>314</v>
      </c>
      <c r="K16" s="1004" t="s">
        <v>317</v>
      </c>
      <c r="L16" s="1000" t="s">
        <v>15</v>
      </c>
      <c r="M16" s="985" t="s">
        <v>315</v>
      </c>
      <c r="N16" s="987" t="s">
        <v>316</v>
      </c>
      <c r="O16" s="981" t="s">
        <v>16</v>
      </c>
      <c r="P16" s="983" t="s">
        <v>318</v>
      </c>
    </row>
    <row r="17" spans="1:16" s="11" customFormat="1" ht="61.5" customHeight="1" thickBot="1" x14ac:dyDescent="0.3">
      <c r="A17" s="963"/>
      <c r="B17" s="965"/>
      <c r="C17" s="970"/>
      <c r="D17" s="972"/>
      <c r="E17" s="974"/>
      <c r="F17" s="976"/>
      <c r="G17" s="978"/>
      <c r="H17" s="999"/>
      <c r="I17" s="1002"/>
      <c r="J17" s="958"/>
      <c r="K17" s="1005"/>
      <c r="L17" s="1001"/>
      <c r="M17" s="986"/>
      <c r="N17" s="988"/>
      <c r="O17" s="982"/>
      <c r="P17" s="984"/>
    </row>
    <row r="18" spans="1:16" s="11" customFormat="1" ht="9.75" customHeight="1" thickTop="1" x14ac:dyDescent="0.25">
      <c r="A18" s="12" t="s">
        <v>17</v>
      </c>
      <c r="B18" s="12">
        <v>2</v>
      </c>
      <c r="C18" s="13">
        <v>3</v>
      </c>
      <c r="D18" s="204">
        <v>4</v>
      </c>
      <c r="E18" s="395">
        <v>5</v>
      </c>
      <c r="F18" s="12">
        <v>6</v>
      </c>
      <c r="G18" s="204">
        <v>7</v>
      </c>
      <c r="H18" s="190">
        <v>8</v>
      </c>
      <c r="I18" s="12">
        <v>9</v>
      </c>
      <c r="J18" s="239">
        <v>10</v>
      </c>
      <c r="K18" s="395">
        <v>11</v>
      </c>
      <c r="L18" s="12">
        <v>12</v>
      </c>
      <c r="M18" s="13">
        <v>13</v>
      </c>
      <c r="N18" s="14">
        <v>14</v>
      </c>
      <c r="O18" s="15">
        <v>15</v>
      </c>
      <c r="P18" s="15">
        <v>16</v>
      </c>
    </row>
    <row r="19" spans="1:16" s="21" customFormat="1" x14ac:dyDescent="0.25">
      <c r="A19" s="16"/>
      <c r="B19" s="17" t="s">
        <v>18</v>
      </c>
      <c r="C19" s="18"/>
      <c r="D19" s="205"/>
      <c r="E19" s="396"/>
      <c r="F19" s="97"/>
      <c r="G19" s="205"/>
      <c r="H19" s="503"/>
      <c r="I19" s="97"/>
      <c r="J19" s="240"/>
      <c r="K19" s="396"/>
      <c r="L19" s="97"/>
      <c r="M19" s="309"/>
      <c r="N19" s="19"/>
      <c r="O19" s="346"/>
      <c r="P19" s="20"/>
    </row>
    <row r="20" spans="1:16" s="21" customFormat="1" ht="12.75" thickBot="1" x14ac:dyDescent="0.3">
      <c r="A20" s="22"/>
      <c r="B20" s="23" t="s">
        <v>19</v>
      </c>
      <c r="C20" s="24">
        <f>F20+I20+L20+O20</f>
        <v>335902</v>
      </c>
      <c r="D20" s="206">
        <f>SUM(D21,D24,D25,D41,D43)</f>
        <v>268154</v>
      </c>
      <c r="E20" s="397">
        <f t="shared" ref="E20:F20" si="0">SUM(E21,E24,E25,E41,E43)</f>
        <v>218</v>
      </c>
      <c r="F20" s="398">
        <f t="shared" si="0"/>
        <v>268372</v>
      </c>
      <c r="G20" s="206">
        <f>SUM(G21,G24,G43)</f>
        <v>56153</v>
      </c>
      <c r="H20" s="191">
        <f t="shared" ref="H20:I20" si="1">SUM(H21,H24,H43)</f>
        <v>0</v>
      </c>
      <c r="I20" s="398">
        <f t="shared" si="1"/>
        <v>56153</v>
      </c>
      <c r="J20" s="241">
        <f>SUM(J21,J26,J43)</f>
        <v>11377</v>
      </c>
      <c r="K20" s="397">
        <f t="shared" ref="K20:L20" si="2">SUM(K21,K26,K43)</f>
        <v>0</v>
      </c>
      <c r="L20" s="398">
        <f t="shared" si="2"/>
        <v>11377</v>
      </c>
      <c r="M20" s="24">
        <f>SUM(M21,M45)</f>
        <v>0</v>
      </c>
      <c r="N20" s="25">
        <f t="shared" ref="N20:O20" si="3">SUM(N21,N45)</f>
        <v>0</v>
      </c>
      <c r="O20" s="26">
        <f t="shared" si="3"/>
        <v>0</v>
      </c>
      <c r="P20" s="329"/>
    </row>
    <row r="21" spans="1:16" ht="12.75" thickTop="1" x14ac:dyDescent="0.25">
      <c r="A21" s="27"/>
      <c r="B21" s="28" t="s">
        <v>20</v>
      </c>
      <c r="C21" s="29">
        <f t="shared" ref="C21:C84" si="4">F21+I21+L21+O21</f>
        <v>460</v>
      </c>
      <c r="D21" s="207">
        <f>SUM(D22:D23)</f>
        <v>0</v>
      </c>
      <c r="E21" s="399">
        <f t="shared" ref="E21" si="5">SUM(E22:E23)</f>
        <v>0</v>
      </c>
      <c r="F21" s="400">
        <f>SUM(F22:F23)</f>
        <v>0</v>
      </c>
      <c r="G21" s="207">
        <f>SUM(G22:G23)</f>
        <v>0</v>
      </c>
      <c r="H21" s="192">
        <f t="shared" ref="H21:I21" si="6">SUM(H22:H23)</f>
        <v>0</v>
      </c>
      <c r="I21" s="400">
        <f t="shared" si="6"/>
        <v>0</v>
      </c>
      <c r="J21" s="242">
        <f>SUM(J22:J23)</f>
        <v>460</v>
      </c>
      <c r="K21" s="399">
        <f t="shared" ref="K21:L21" si="7">SUM(K22:K23)</f>
        <v>0</v>
      </c>
      <c r="L21" s="400">
        <f t="shared" si="7"/>
        <v>460</v>
      </c>
      <c r="M21" s="29">
        <f>SUM(M22:M23)</f>
        <v>0</v>
      </c>
      <c r="N21" s="30">
        <f t="shared" ref="N21:O21" si="8">SUM(N22:N23)</f>
        <v>0</v>
      </c>
      <c r="O21" s="31">
        <f t="shared" si="8"/>
        <v>0</v>
      </c>
      <c r="P21" s="330"/>
    </row>
    <row r="22" spans="1:16" hidden="1" x14ac:dyDescent="0.25">
      <c r="A22" s="32"/>
      <c r="B22" s="33" t="s">
        <v>21</v>
      </c>
      <c r="C22" s="34">
        <f t="shared" si="4"/>
        <v>0</v>
      </c>
      <c r="D22" s="208"/>
      <c r="E22" s="35"/>
      <c r="F22" s="345">
        <f>D22+E22</f>
        <v>0</v>
      </c>
      <c r="G22" s="208"/>
      <c r="H22" s="243"/>
      <c r="I22" s="347">
        <f>G22+H22</f>
        <v>0</v>
      </c>
      <c r="J22" s="243"/>
      <c r="K22" s="35"/>
      <c r="L22" s="193">
        <f>J22+K22</f>
        <v>0</v>
      </c>
      <c r="M22" s="310"/>
      <c r="N22" s="35"/>
      <c r="O22" s="347">
        <f>M22+N22</f>
        <v>0</v>
      </c>
      <c r="P22" s="36"/>
    </row>
    <row r="23" spans="1:16" x14ac:dyDescent="0.25">
      <c r="A23" s="37"/>
      <c r="B23" s="38" t="s">
        <v>22</v>
      </c>
      <c r="C23" s="39">
        <f t="shared" si="4"/>
        <v>460</v>
      </c>
      <c r="D23" s="209"/>
      <c r="E23" s="403"/>
      <c r="F23" s="404">
        <f>D23+E23</f>
        <v>0</v>
      </c>
      <c r="G23" s="209"/>
      <c r="H23" s="514"/>
      <c r="I23" s="513">
        <f>G23+H23</f>
        <v>0</v>
      </c>
      <c r="J23" s="244">
        <v>460</v>
      </c>
      <c r="K23" s="403"/>
      <c r="L23" s="513">
        <f>J23+K23</f>
        <v>460</v>
      </c>
      <c r="M23" s="358"/>
      <c r="N23" s="40"/>
      <c r="O23" s="303">
        <f>M23+N23</f>
        <v>0</v>
      </c>
      <c r="P23" s="381"/>
    </row>
    <row r="24" spans="1:16" s="21" customFormat="1" ht="24.75" thickBot="1" x14ac:dyDescent="0.3">
      <c r="A24" s="41">
        <v>19300</v>
      </c>
      <c r="B24" s="41" t="s">
        <v>304</v>
      </c>
      <c r="C24" s="42">
        <f>F24+I24</f>
        <v>324525</v>
      </c>
      <c r="D24" s="210">
        <v>268154</v>
      </c>
      <c r="E24" s="405">
        <v>218</v>
      </c>
      <c r="F24" s="406">
        <f>D24+E24</f>
        <v>268372</v>
      </c>
      <c r="G24" s="210">
        <v>56153</v>
      </c>
      <c r="H24" s="504"/>
      <c r="I24" s="406">
        <f>G24+H24</f>
        <v>56153</v>
      </c>
      <c r="J24" s="286" t="s">
        <v>23</v>
      </c>
      <c r="K24" s="505" t="s">
        <v>23</v>
      </c>
      <c r="L24" s="512" t="s">
        <v>23</v>
      </c>
      <c r="M24" s="311" t="s">
        <v>23</v>
      </c>
      <c r="N24" s="43" t="s">
        <v>23</v>
      </c>
      <c r="O24" s="44" t="s">
        <v>23</v>
      </c>
      <c r="P24" s="382" t="s">
        <v>340</v>
      </c>
    </row>
    <row r="25" spans="1:16" s="21" customFormat="1" ht="24.75" hidden="1" thickTop="1" x14ac:dyDescent="0.25">
      <c r="A25" s="182"/>
      <c r="B25" s="45" t="s">
        <v>24</v>
      </c>
      <c r="C25" s="46">
        <f>F25</f>
        <v>0</v>
      </c>
      <c r="D25" s="211"/>
      <c r="E25" s="47"/>
      <c r="F25" s="280">
        <f>D25+E25</f>
        <v>0</v>
      </c>
      <c r="G25" s="212" t="s">
        <v>23</v>
      </c>
      <c r="H25" s="246" t="s">
        <v>23</v>
      </c>
      <c r="I25" s="49" t="s">
        <v>23</v>
      </c>
      <c r="J25" s="246" t="s">
        <v>23</v>
      </c>
      <c r="K25" s="48" t="s">
        <v>23</v>
      </c>
      <c r="L25" s="293" t="s">
        <v>23</v>
      </c>
      <c r="M25" s="312" t="s">
        <v>23</v>
      </c>
      <c r="N25" s="48" t="s">
        <v>23</v>
      </c>
      <c r="O25" s="49" t="s">
        <v>23</v>
      </c>
      <c r="P25" s="332"/>
    </row>
    <row r="26" spans="1:16" s="21" customFormat="1" ht="36.75" thickTop="1" x14ac:dyDescent="0.25">
      <c r="A26" s="45">
        <v>21300</v>
      </c>
      <c r="B26" s="45" t="s">
        <v>305</v>
      </c>
      <c r="C26" s="46">
        <f>L26</f>
        <v>10897</v>
      </c>
      <c r="D26" s="212" t="s">
        <v>23</v>
      </c>
      <c r="E26" s="409" t="s">
        <v>23</v>
      </c>
      <c r="F26" s="410" t="s">
        <v>23</v>
      </c>
      <c r="G26" s="212" t="s">
        <v>23</v>
      </c>
      <c r="H26" s="293" t="s">
        <v>23</v>
      </c>
      <c r="I26" s="410" t="s">
        <v>23</v>
      </c>
      <c r="J26" s="106">
        <f>SUM(J27,J31,J33,J36)</f>
        <v>10897</v>
      </c>
      <c r="K26" s="441">
        <f t="shared" ref="K26:L26" si="9">SUM(K27,K31,K33,K36)</f>
        <v>0</v>
      </c>
      <c r="L26" s="408">
        <f t="shared" si="9"/>
        <v>10897</v>
      </c>
      <c r="M26" s="312" t="s">
        <v>23</v>
      </c>
      <c r="N26" s="48" t="s">
        <v>23</v>
      </c>
      <c r="O26" s="49" t="s">
        <v>23</v>
      </c>
      <c r="P26" s="332"/>
    </row>
    <row r="27" spans="1:16" s="21" customFormat="1" hidden="1" x14ac:dyDescent="0.25">
      <c r="A27" s="51">
        <v>21350</v>
      </c>
      <c r="B27" s="45" t="s">
        <v>25</v>
      </c>
      <c r="C27" s="46">
        <f t="shared" ref="C27:C40" si="10">L27</f>
        <v>0</v>
      </c>
      <c r="D27" s="212" t="s">
        <v>23</v>
      </c>
      <c r="E27" s="48" t="s">
        <v>23</v>
      </c>
      <c r="F27" s="270" t="s">
        <v>23</v>
      </c>
      <c r="G27" s="212" t="s">
        <v>23</v>
      </c>
      <c r="H27" s="246" t="s">
        <v>23</v>
      </c>
      <c r="I27" s="49" t="s">
        <v>23</v>
      </c>
      <c r="J27" s="106">
        <f>SUM(J28:J30)</f>
        <v>0</v>
      </c>
      <c r="K27" s="50">
        <f t="shared" ref="K27:L27" si="11">SUM(K28:K30)</f>
        <v>0</v>
      </c>
      <c r="L27" s="125">
        <f t="shared" si="11"/>
        <v>0</v>
      </c>
      <c r="M27" s="312" t="s">
        <v>23</v>
      </c>
      <c r="N27" s="48" t="s">
        <v>23</v>
      </c>
      <c r="O27" s="49" t="s">
        <v>23</v>
      </c>
      <c r="P27" s="332"/>
    </row>
    <row r="28" spans="1:16" hidden="1" x14ac:dyDescent="0.25">
      <c r="A28" s="32">
        <v>21351</v>
      </c>
      <c r="B28" s="52" t="s">
        <v>26</v>
      </c>
      <c r="C28" s="53">
        <f t="shared" si="10"/>
        <v>0</v>
      </c>
      <c r="D28" s="213" t="s">
        <v>23</v>
      </c>
      <c r="E28" s="54" t="s">
        <v>23</v>
      </c>
      <c r="F28" s="271" t="s">
        <v>23</v>
      </c>
      <c r="G28" s="213" t="s">
        <v>23</v>
      </c>
      <c r="H28" s="247" t="s">
        <v>23</v>
      </c>
      <c r="I28" s="56" t="s">
        <v>23</v>
      </c>
      <c r="J28" s="256"/>
      <c r="K28" s="55"/>
      <c r="L28" s="193">
        <f>J28+K28</f>
        <v>0</v>
      </c>
      <c r="M28" s="313" t="s">
        <v>23</v>
      </c>
      <c r="N28" s="54" t="s">
        <v>23</v>
      </c>
      <c r="O28" s="56" t="s">
        <v>23</v>
      </c>
      <c r="P28" s="333"/>
    </row>
    <row r="29" spans="1:16" hidden="1" x14ac:dyDescent="0.25">
      <c r="A29" s="37">
        <v>21352</v>
      </c>
      <c r="B29" s="57" t="s">
        <v>27</v>
      </c>
      <c r="C29" s="58">
        <f t="shared" si="10"/>
        <v>0</v>
      </c>
      <c r="D29" s="214" t="s">
        <v>23</v>
      </c>
      <c r="E29" s="59" t="s">
        <v>23</v>
      </c>
      <c r="F29" s="272" t="s">
        <v>23</v>
      </c>
      <c r="G29" s="214" t="s">
        <v>23</v>
      </c>
      <c r="H29" s="248" t="s">
        <v>23</v>
      </c>
      <c r="I29" s="61" t="s">
        <v>23</v>
      </c>
      <c r="J29" s="257"/>
      <c r="K29" s="60"/>
      <c r="L29" s="194">
        <f>J29+K29</f>
        <v>0</v>
      </c>
      <c r="M29" s="314" t="s">
        <v>23</v>
      </c>
      <c r="N29" s="59" t="s">
        <v>23</v>
      </c>
      <c r="O29" s="61" t="s">
        <v>23</v>
      </c>
      <c r="P29" s="334"/>
    </row>
    <row r="30" spans="1:16" ht="24" hidden="1" x14ac:dyDescent="0.25">
      <c r="A30" s="37">
        <v>21359</v>
      </c>
      <c r="B30" s="57" t="s">
        <v>28</v>
      </c>
      <c r="C30" s="58">
        <f t="shared" si="10"/>
        <v>0</v>
      </c>
      <c r="D30" s="214" t="s">
        <v>23</v>
      </c>
      <c r="E30" s="59" t="s">
        <v>23</v>
      </c>
      <c r="F30" s="272" t="s">
        <v>23</v>
      </c>
      <c r="G30" s="214" t="s">
        <v>23</v>
      </c>
      <c r="H30" s="248" t="s">
        <v>23</v>
      </c>
      <c r="I30" s="61" t="s">
        <v>23</v>
      </c>
      <c r="J30" s="257"/>
      <c r="K30" s="60"/>
      <c r="L30" s="194">
        <f>J30+K30</f>
        <v>0</v>
      </c>
      <c r="M30" s="314" t="s">
        <v>23</v>
      </c>
      <c r="N30" s="59" t="s">
        <v>23</v>
      </c>
      <c r="O30" s="61" t="s">
        <v>23</v>
      </c>
      <c r="P30" s="334"/>
    </row>
    <row r="31" spans="1:16" s="21" customFormat="1" ht="36" hidden="1" x14ac:dyDescent="0.25">
      <c r="A31" s="51">
        <v>21370</v>
      </c>
      <c r="B31" s="45" t="s">
        <v>29</v>
      </c>
      <c r="C31" s="46">
        <f t="shared" si="10"/>
        <v>0</v>
      </c>
      <c r="D31" s="212" t="s">
        <v>23</v>
      </c>
      <c r="E31" s="48" t="s">
        <v>23</v>
      </c>
      <c r="F31" s="270" t="s">
        <v>23</v>
      </c>
      <c r="G31" s="212" t="s">
        <v>23</v>
      </c>
      <c r="H31" s="246" t="s">
        <v>23</v>
      </c>
      <c r="I31" s="49" t="s">
        <v>23</v>
      </c>
      <c r="J31" s="106">
        <f>SUM(J32)</f>
        <v>0</v>
      </c>
      <c r="K31" s="50">
        <f t="shared" ref="K31:L31" si="12">SUM(K32)</f>
        <v>0</v>
      </c>
      <c r="L31" s="125">
        <f t="shared" si="12"/>
        <v>0</v>
      </c>
      <c r="M31" s="312" t="s">
        <v>23</v>
      </c>
      <c r="N31" s="48" t="s">
        <v>23</v>
      </c>
      <c r="O31" s="49" t="s">
        <v>23</v>
      </c>
      <c r="P31" s="332"/>
    </row>
    <row r="32" spans="1:16" ht="36" hidden="1" x14ac:dyDescent="0.25">
      <c r="A32" s="62">
        <v>21379</v>
      </c>
      <c r="B32" s="63" t="s">
        <v>30</v>
      </c>
      <c r="C32" s="64">
        <f t="shared" si="10"/>
        <v>0</v>
      </c>
      <c r="D32" s="215" t="s">
        <v>23</v>
      </c>
      <c r="E32" s="65" t="s">
        <v>23</v>
      </c>
      <c r="F32" s="71" t="s">
        <v>23</v>
      </c>
      <c r="G32" s="215" t="s">
        <v>23</v>
      </c>
      <c r="H32" s="249" t="s">
        <v>23</v>
      </c>
      <c r="I32" s="67" t="s">
        <v>23</v>
      </c>
      <c r="J32" s="265"/>
      <c r="K32" s="66"/>
      <c r="L32" s="350">
        <f>J32+K32</f>
        <v>0</v>
      </c>
      <c r="M32" s="315" t="s">
        <v>23</v>
      </c>
      <c r="N32" s="65" t="s">
        <v>23</v>
      </c>
      <c r="O32" s="67" t="s">
        <v>23</v>
      </c>
      <c r="P32" s="335"/>
    </row>
    <row r="33" spans="1:16" s="21" customFormat="1" x14ac:dyDescent="0.25">
      <c r="A33" s="51">
        <v>21380</v>
      </c>
      <c r="B33" s="45" t="s">
        <v>31</v>
      </c>
      <c r="C33" s="46">
        <f t="shared" si="10"/>
        <v>861</v>
      </c>
      <c r="D33" s="212" t="s">
        <v>23</v>
      </c>
      <c r="E33" s="409" t="s">
        <v>23</v>
      </c>
      <c r="F33" s="410" t="s">
        <v>23</v>
      </c>
      <c r="G33" s="212" t="s">
        <v>23</v>
      </c>
      <c r="H33" s="293" t="s">
        <v>23</v>
      </c>
      <c r="I33" s="410" t="s">
        <v>23</v>
      </c>
      <c r="J33" s="106">
        <f>SUM(J34:J35)</f>
        <v>861</v>
      </c>
      <c r="K33" s="441">
        <f t="shared" ref="K33:L33" si="13">SUM(K34:K35)</f>
        <v>0</v>
      </c>
      <c r="L33" s="408">
        <f t="shared" si="13"/>
        <v>861</v>
      </c>
      <c r="M33" s="312" t="s">
        <v>23</v>
      </c>
      <c r="N33" s="48" t="s">
        <v>23</v>
      </c>
      <c r="O33" s="49" t="s">
        <v>23</v>
      </c>
      <c r="P33" s="332"/>
    </row>
    <row r="34" spans="1:16" x14ac:dyDescent="0.25">
      <c r="A34" s="33">
        <v>21381</v>
      </c>
      <c r="B34" s="52" t="s">
        <v>306</v>
      </c>
      <c r="C34" s="53">
        <f t="shared" si="10"/>
        <v>861</v>
      </c>
      <c r="D34" s="213" t="s">
        <v>23</v>
      </c>
      <c r="E34" s="411" t="s">
        <v>23</v>
      </c>
      <c r="F34" s="412" t="s">
        <v>23</v>
      </c>
      <c r="G34" s="213" t="s">
        <v>23</v>
      </c>
      <c r="H34" s="515" t="s">
        <v>23</v>
      </c>
      <c r="I34" s="412" t="s">
        <v>23</v>
      </c>
      <c r="J34" s="256">
        <v>861</v>
      </c>
      <c r="K34" s="444"/>
      <c r="L34" s="402">
        <f>J34+K34</f>
        <v>861</v>
      </c>
      <c r="M34" s="313" t="s">
        <v>23</v>
      </c>
      <c r="N34" s="54" t="s">
        <v>23</v>
      </c>
      <c r="O34" s="56" t="s">
        <v>23</v>
      </c>
      <c r="P34" s="333"/>
    </row>
    <row r="35" spans="1:16" ht="24" hidden="1" x14ac:dyDescent="0.25">
      <c r="A35" s="38">
        <v>21383</v>
      </c>
      <c r="B35" s="57" t="s">
        <v>32</v>
      </c>
      <c r="C35" s="58">
        <f t="shared" si="10"/>
        <v>0</v>
      </c>
      <c r="D35" s="214" t="s">
        <v>23</v>
      </c>
      <c r="E35" s="59" t="s">
        <v>23</v>
      </c>
      <c r="F35" s="272" t="s">
        <v>23</v>
      </c>
      <c r="G35" s="214" t="s">
        <v>23</v>
      </c>
      <c r="H35" s="248" t="s">
        <v>23</v>
      </c>
      <c r="I35" s="61" t="s">
        <v>23</v>
      </c>
      <c r="J35" s="257"/>
      <c r="K35" s="60"/>
      <c r="L35" s="194">
        <f>J35+K35</f>
        <v>0</v>
      </c>
      <c r="M35" s="314" t="s">
        <v>23</v>
      </c>
      <c r="N35" s="59" t="s">
        <v>23</v>
      </c>
      <c r="O35" s="61" t="s">
        <v>23</v>
      </c>
      <c r="P35" s="334"/>
    </row>
    <row r="36" spans="1:16" s="21" customFormat="1" ht="25.5" customHeight="1" x14ac:dyDescent="0.25">
      <c r="A36" s="51">
        <v>21390</v>
      </c>
      <c r="B36" s="45" t="s">
        <v>307</v>
      </c>
      <c r="C36" s="46">
        <f t="shared" si="10"/>
        <v>10036</v>
      </c>
      <c r="D36" s="212" t="s">
        <v>23</v>
      </c>
      <c r="E36" s="409" t="s">
        <v>23</v>
      </c>
      <c r="F36" s="410" t="s">
        <v>23</v>
      </c>
      <c r="G36" s="212" t="s">
        <v>23</v>
      </c>
      <c r="H36" s="293" t="s">
        <v>23</v>
      </c>
      <c r="I36" s="410" t="s">
        <v>23</v>
      </c>
      <c r="J36" s="106">
        <f>SUM(J37:J40)</f>
        <v>10036</v>
      </c>
      <c r="K36" s="441">
        <f t="shared" ref="K36:L36" si="14">SUM(K37:K40)</f>
        <v>0</v>
      </c>
      <c r="L36" s="408">
        <f t="shared" si="14"/>
        <v>10036</v>
      </c>
      <c r="M36" s="312" t="s">
        <v>23</v>
      </c>
      <c r="N36" s="48" t="s">
        <v>23</v>
      </c>
      <c r="O36" s="49" t="s">
        <v>23</v>
      </c>
      <c r="P36" s="332"/>
    </row>
    <row r="37" spans="1:16" ht="24" hidden="1" x14ac:dyDescent="0.25">
      <c r="A37" s="33">
        <v>21391</v>
      </c>
      <c r="B37" s="52" t="s">
        <v>33</v>
      </c>
      <c r="C37" s="53">
        <f t="shared" si="10"/>
        <v>0</v>
      </c>
      <c r="D37" s="213" t="s">
        <v>23</v>
      </c>
      <c r="E37" s="54" t="s">
        <v>23</v>
      </c>
      <c r="F37" s="271" t="s">
        <v>23</v>
      </c>
      <c r="G37" s="213" t="s">
        <v>23</v>
      </c>
      <c r="H37" s="247" t="s">
        <v>23</v>
      </c>
      <c r="I37" s="56" t="s">
        <v>23</v>
      </c>
      <c r="J37" s="256"/>
      <c r="K37" s="55"/>
      <c r="L37" s="193">
        <f>J37+K37</f>
        <v>0</v>
      </c>
      <c r="M37" s="313" t="s">
        <v>23</v>
      </c>
      <c r="N37" s="54" t="s">
        <v>23</v>
      </c>
      <c r="O37" s="56" t="s">
        <v>23</v>
      </c>
      <c r="P37" s="333"/>
    </row>
    <row r="38" spans="1:16" hidden="1" x14ac:dyDescent="0.25">
      <c r="A38" s="38">
        <v>21393</v>
      </c>
      <c r="B38" s="57" t="s">
        <v>34</v>
      </c>
      <c r="C38" s="58">
        <f t="shared" si="10"/>
        <v>0</v>
      </c>
      <c r="D38" s="214" t="s">
        <v>23</v>
      </c>
      <c r="E38" s="59" t="s">
        <v>23</v>
      </c>
      <c r="F38" s="272" t="s">
        <v>23</v>
      </c>
      <c r="G38" s="214" t="s">
        <v>23</v>
      </c>
      <c r="H38" s="248" t="s">
        <v>23</v>
      </c>
      <c r="I38" s="61" t="s">
        <v>23</v>
      </c>
      <c r="J38" s="257"/>
      <c r="K38" s="60"/>
      <c r="L38" s="194">
        <f>J38+K38</f>
        <v>0</v>
      </c>
      <c r="M38" s="314" t="s">
        <v>23</v>
      </c>
      <c r="N38" s="59" t="s">
        <v>23</v>
      </c>
      <c r="O38" s="61" t="s">
        <v>23</v>
      </c>
      <c r="P38" s="334"/>
    </row>
    <row r="39" spans="1:16" hidden="1" x14ac:dyDescent="0.25">
      <c r="A39" s="38">
        <v>21395</v>
      </c>
      <c r="B39" s="57" t="s">
        <v>35</v>
      </c>
      <c r="C39" s="58">
        <f t="shared" si="10"/>
        <v>0</v>
      </c>
      <c r="D39" s="214" t="s">
        <v>23</v>
      </c>
      <c r="E39" s="59" t="s">
        <v>23</v>
      </c>
      <c r="F39" s="272" t="s">
        <v>23</v>
      </c>
      <c r="G39" s="214" t="s">
        <v>23</v>
      </c>
      <c r="H39" s="248" t="s">
        <v>23</v>
      </c>
      <c r="I39" s="61" t="s">
        <v>23</v>
      </c>
      <c r="J39" s="257"/>
      <c r="K39" s="60"/>
      <c r="L39" s="194">
        <f>J39+K39</f>
        <v>0</v>
      </c>
      <c r="M39" s="314" t="s">
        <v>23</v>
      </c>
      <c r="N39" s="59" t="s">
        <v>23</v>
      </c>
      <c r="O39" s="61" t="s">
        <v>23</v>
      </c>
      <c r="P39" s="334"/>
    </row>
    <row r="40" spans="1:16" ht="24" x14ac:dyDescent="0.25">
      <c r="A40" s="184">
        <v>21399</v>
      </c>
      <c r="B40" s="162" t="s">
        <v>36</v>
      </c>
      <c r="C40" s="163">
        <f t="shared" si="10"/>
        <v>10036</v>
      </c>
      <c r="D40" s="216" t="s">
        <v>23</v>
      </c>
      <c r="E40" s="417" t="s">
        <v>23</v>
      </c>
      <c r="F40" s="418" t="s">
        <v>23</v>
      </c>
      <c r="G40" s="216" t="s">
        <v>23</v>
      </c>
      <c r="H40" s="295" t="s">
        <v>23</v>
      </c>
      <c r="I40" s="418" t="s">
        <v>23</v>
      </c>
      <c r="J40" s="287">
        <v>10036</v>
      </c>
      <c r="K40" s="516"/>
      <c r="L40" s="518">
        <f>J40+K40</f>
        <v>10036</v>
      </c>
      <c r="M40" s="316" t="s">
        <v>23</v>
      </c>
      <c r="N40" s="76" t="s">
        <v>23</v>
      </c>
      <c r="O40" s="186" t="s">
        <v>23</v>
      </c>
      <c r="P40" s="336"/>
    </row>
    <row r="41" spans="1:16" s="21" customFormat="1" ht="26.25" hidden="1" customHeight="1" x14ac:dyDescent="0.25">
      <c r="A41" s="187">
        <v>21420</v>
      </c>
      <c r="B41" s="188" t="s">
        <v>37</v>
      </c>
      <c r="C41" s="82">
        <f>F41</f>
        <v>0</v>
      </c>
      <c r="D41" s="79">
        <f>SUM(D42)</f>
        <v>0</v>
      </c>
      <c r="E41" s="166">
        <f t="shared" ref="E41:F41" si="15">SUM(E42)</f>
        <v>0</v>
      </c>
      <c r="F41" s="274">
        <f t="shared" si="15"/>
        <v>0</v>
      </c>
      <c r="G41" s="218" t="s">
        <v>23</v>
      </c>
      <c r="H41" s="251" t="s">
        <v>23</v>
      </c>
      <c r="I41" s="183" t="s">
        <v>23</v>
      </c>
      <c r="J41" s="251" t="s">
        <v>23</v>
      </c>
      <c r="K41" s="80" t="s">
        <v>23</v>
      </c>
      <c r="L41" s="294" t="s">
        <v>23</v>
      </c>
      <c r="M41" s="317" t="s">
        <v>23</v>
      </c>
      <c r="N41" s="80" t="s">
        <v>23</v>
      </c>
      <c r="O41" s="183" t="s">
        <v>23</v>
      </c>
      <c r="P41" s="337"/>
    </row>
    <row r="42" spans="1:16" s="21" customFormat="1" ht="26.25" hidden="1" customHeight="1" x14ac:dyDescent="0.25">
      <c r="A42" s="184">
        <v>21429</v>
      </c>
      <c r="B42" s="162" t="s">
        <v>310</v>
      </c>
      <c r="C42" s="163">
        <f>F42</f>
        <v>0</v>
      </c>
      <c r="D42" s="217"/>
      <c r="E42" s="189"/>
      <c r="F42" s="285">
        <f>D42+E42</f>
        <v>0</v>
      </c>
      <c r="G42" s="216" t="s">
        <v>23</v>
      </c>
      <c r="H42" s="250" t="s">
        <v>23</v>
      </c>
      <c r="I42" s="186" t="s">
        <v>23</v>
      </c>
      <c r="J42" s="250" t="s">
        <v>23</v>
      </c>
      <c r="K42" s="76" t="s">
        <v>23</v>
      </c>
      <c r="L42" s="295" t="s">
        <v>23</v>
      </c>
      <c r="M42" s="316" t="s">
        <v>23</v>
      </c>
      <c r="N42" s="76" t="s">
        <v>23</v>
      </c>
      <c r="O42" s="186" t="s">
        <v>23</v>
      </c>
      <c r="P42" s="336"/>
    </row>
    <row r="43" spans="1:16" s="21" customFormat="1" ht="24" x14ac:dyDescent="0.25">
      <c r="A43" s="51">
        <v>21490</v>
      </c>
      <c r="B43" s="45" t="s">
        <v>38</v>
      </c>
      <c r="C43" s="68">
        <f>F43+I43+L43</f>
        <v>20</v>
      </c>
      <c r="D43" s="74">
        <f>D44</f>
        <v>0</v>
      </c>
      <c r="E43" s="424">
        <f t="shared" ref="E43:L43" si="16">E44</f>
        <v>0</v>
      </c>
      <c r="F43" s="425">
        <f t="shared" si="16"/>
        <v>0</v>
      </c>
      <c r="G43" s="74">
        <f t="shared" si="16"/>
        <v>0</v>
      </c>
      <c r="H43" s="197">
        <f t="shared" si="16"/>
        <v>0</v>
      </c>
      <c r="I43" s="425">
        <f t="shared" si="16"/>
        <v>0</v>
      </c>
      <c r="J43" s="198">
        <f t="shared" si="16"/>
        <v>20</v>
      </c>
      <c r="K43" s="424">
        <f t="shared" si="16"/>
        <v>0</v>
      </c>
      <c r="L43" s="425">
        <f t="shared" si="16"/>
        <v>20</v>
      </c>
      <c r="M43" s="312" t="s">
        <v>23</v>
      </c>
      <c r="N43" s="48" t="s">
        <v>23</v>
      </c>
      <c r="O43" s="49" t="s">
        <v>23</v>
      </c>
      <c r="P43" s="332"/>
    </row>
    <row r="44" spans="1:16" s="21" customFormat="1" ht="24" x14ac:dyDescent="0.25">
      <c r="A44" s="38">
        <v>21499</v>
      </c>
      <c r="B44" s="57" t="s">
        <v>39</v>
      </c>
      <c r="C44" s="202">
        <f>F44+I44+L44</f>
        <v>20</v>
      </c>
      <c r="D44" s="296"/>
      <c r="E44" s="426"/>
      <c r="F44" s="427">
        <f>D44+E44</f>
        <v>0</v>
      </c>
      <c r="G44" s="296"/>
      <c r="H44" s="517"/>
      <c r="I44" s="519">
        <f>G44+H44</f>
        <v>0</v>
      </c>
      <c r="J44" s="297">
        <v>20</v>
      </c>
      <c r="K44" s="426"/>
      <c r="L44" s="519">
        <f>J44+K44</f>
        <v>20</v>
      </c>
      <c r="M44" s="315" t="s">
        <v>23</v>
      </c>
      <c r="N44" s="65" t="s">
        <v>23</v>
      </c>
      <c r="O44" s="67" t="s">
        <v>23</v>
      </c>
      <c r="P44" s="335"/>
    </row>
    <row r="45" spans="1:16" ht="12.75" hidden="1" customHeight="1" x14ac:dyDescent="0.25">
      <c r="A45" s="72">
        <v>23000</v>
      </c>
      <c r="B45" s="73" t="s">
        <v>40</v>
      </c>
      <c r="C45" s="68">
        <f>O45</f>
        <v>0</v>
      </c>
      <c r="D45" s="212" t="s">
        <v>23</v>
      </c>
      <c r="E45" s="48" t="s">
        <v>23</v>
      </c>
      <c r="F45" s="270" t="s">
        <v>23</v>
      </c>
      <c r="G45" s="212" t="s">
        <v>23</v>
      </c>
      <c r="H45" s="246" t="s">
        <v>23</v>
      </c>
      <c r="I45" s="49" t="s">
        <v>23</v>
      </c>
      <c r="J45" s="246" t="s">
        <v>23</v>
      </c>
      <c r="K45" s="48" t="s">
        <v>23</v>
      </c>
      <c r="L45" s="293"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80" t="s">
        <v>23</v>
      </c>
      <c r="F46" s="276" t="s">
        <v>23</v>
      </c>
      <c r="G46" s="218" t="s">
        <v>23</v>
      </c>
      <c r="H46" s="251" t="s">
        <v>23</v>
      </c>
      <c r="I46" s="183" t="s">
        <v>23</v>
      </c>
      <c r="J46" s="251" t="s">
        <v>23</v>
      </c>
      <c r="K46" s="80" t="s">
        <v>23</v>
      </c>
      <c r="L46" s="294" t="s">
        <v>23</v>
      </c>
      <c r="M46" s="318"/>
      <c r="N46" s="298"/>
      <c r="O46" s="167">
        <f>M46+N46</f>
        <v>0</v>
      </c>
      <c r="P46" s="81"/>
    </row>
    <row r="47" spans="1:16" ht="24" hidden="1" x14ac:dyDescent="0.25">
      <c r="A47" s="77">
        <v>23510</v>
      </c>
      <c r="B47" s="78" t="s">
        <v>42</v>
      </c>
      <c r="C47" s="82">
        <f t="shared" si="18"/>
        <v>0</v>
      </c>
      <c r="D47" s="218" t="s">
        <v>23</v>
      </c>
      <c r="E47" s="80" t="s">
        <v>23</v>
      </c>
      <c r="F47" s="276" t="s">
        <v>23</v>
      </c>
      <c r="G47" s="218" t="s">
        <v>23</v>
      </c>
      <c r="H47" s="251" t="s">
        <v>23</v>
      </c>
      <c r="I47" s="183" t="s">
        <v>23</v>
      </c>
      <c r="J47" s="251" t="s">
        <v>23</v>
      </c>
      <c r="K47" s="80" t="s">
        <v>23</v>
      </c>
      <c r="L47" s="294" t="s">
        <v>23</v>
      </c>
      <c r="M47" s="318"/>
      <c r="N47" s="298"/>
      <c r="O47" s="167">
        <f>M47+N47</f>
        <v>0</v>
      </c>
      <c r="P47" s="81"/>
    </row>
    <row r="48" spans="1:16" ht="7.5" customHeight="1" x14ac:dyDescent="0.25">
      <c r="A48" s="83"/>
      <c r="B48" s="78"/>
      <c r="C48" s="84"/>
      <c r="D48" s="352"/>
      <c r="E48" s="430"/>
      <c r="F48" s="429"/>
      <c r="G48" s="352"/>
      <c r="H48" s="506"/>
      <c r="I48" s="513"/>
      <c r="J48" s="357"/>
      <c r="K48" s="508"/>
      <c r="L48" s="421"/>
      <c r="M48" s="318"/>
      <c r="N48" s="298"/>
      <c r="O48" s="167"/>
      <c r="P48" s="81"/>
    </row>
    <row r="49" spans="1:16" s="21" customFormat="1" x14ac:dyDescent="0.25">
      <c r="A49" s="85"/>
      <c r="B49" s="86" t="s">
        <v>43</v>
      </c>
      <c r="C49" s="87"/>
      <c r="D49" s="353"/>
      <c r="E49" s="431"/>
      <c r="F49" s="432"/>
      <c r="G49" s="353"/>
      <c r="H49" s="507"/>
      <c r="I49" s="432"/>
      <c r="J49" s="356"/>
      <c r="K49" s="431"/>
      <c r="L49" s="432"/>
      <c r="M49" s="359"/>
      <c r="N49" s="354"/>
      <c r="O49" s="168"/>
      <c r="P49" s="339"/>
    </row>
    <row r="50" spans="1:16" s="21" customFormat="1" ht="12.75" thickBot="1" x14ac:dyDescent="0.3">
      <c r="A50" s="88"/>
      <c r="B50" s="22" t="s">
        <v>44</v>
      </c>
      <c r="C50" s="89">
        <f t="shared" si="4"/>
        <v>335902</v>
      </c>
      <c r="D50" s="219">
        <f>SUM(D51,D283)</f>
        <v>268154</v>
      </c>
      <c r="E50" s="433">
        <f t="shared" ref="E50:F50" si="19">SUM(E51,E283)</f>
        <v>218</v>
      </c>
      <c r="F50" s="434">
        <f t="shared" si="19"/>
        <v>268372</v>
      </c>
      <c r="G50" s="219">
        <f>SUM(G51,G283)</f>
        <v>56153</v>
      </c>
      <c r="H50" s="177">
        <f t="shared" ref="H50:I50" si="20">SUM(H51,H283)</f>
        <v>0</v>
      </c>
      <c r="I50" s="434">
        <f t="shared" si="20"/>
        <v>56153</v>
      </c>
      <c r="J50" s="252">
        <f>SUM(J51,J283)</f>
        <v>11377</v>
      </c>
      <c r="K50" s="433">
        <f t="shared" ref="K50:L50" si="21">SUM(K51,K283)</f>
        <v>0</v>
      </c>
      <c r="L50" s="434">
        <f t="shared" si="21"/>
        <v>11377</v>
      </c>
      <c r="M50" s="89">
        <f>SUM(M51,M283)</f>
        <v>0</v>
      </c>
      <c r="N50" s="90">
        <f t="shared" ref="N50:O50" si="22">SUM(N51,N283)</f>
        <v>0</v>
      </c>
      <c r="O50" s="91">
        <f t="shared" si="22"/>
        <v>0</v>
      </c>
      <c r="P50" s="340"/>
    </row>
    <row r="51" spans="1:16" s="21" customFormat="1" ht="36.75" thickTop="1" x14ac:dyDescent="0.25">
      <c r="A51" s="92"/>
      <c r="B51" s="93" t="s">
        <v>45</v>
      </c>
      <c r="C51" s="94">
        <f t="shared" si="4"/>
        <v>335902</v>
      </c>
      <c r="D51" s="220">
        <f>SUM(D52,D194)</f>
        <v>268154</v>
      </c>
      <c r="E51" s="435">
        <f t="shared" ref="E51:F51" si="23">SUM(E52,E194)</f>
        <v>218</v>
      </c>
      <c r="F51" s="436">
        <f t="shared" si="23"/>
        <v>268372</v>
      </c>
      <c r="G51" s="220">
        <f>SUM(G52,G194)</f>
        <v>56153</v>
      </c>
      <c r="H51" s="199">
        <f t="shared" ref="H51:I51" si="24">SUM(H52,H194)</f>
        <v>0</v>
      </c>
      <c r="I51" s="436">
        <f t="shared" si="24"/>
        <v>56153</v>
      </c>
      <c r="J51" s="253">
        <f>SUM(J52,J194)</f>
        <v>11377</v>
      </c>
      <c r="K51" s="435">
        <f t="shared" ref="K51:L51" si="25">SUM(K52,K194)</f>
        <v>0</v>
      </c>
      <c r="L51" s="436">
        <f t="shared" si="25"/>
        <v>11377</v>
      </c>
      <c r="M51" s="94">
        <f>SUM(M52,M194)</f>
        <v>0</v>
      </c>
      <c r="N51" s="95">
        <f t="shared" ref="N51:O51" si="26">SUM(N52,N194)</f>
        <v>0</v>
      </c>
      <c r="O51" s="96">
        <f t="shared" si="26"/>
        <v>0</v>
      </c>
      <c r="P51" s="341"/>
    </row>
    <row r="52" spans="1:16" s="21" customFormat="1" ht="24" x14ac:dyDescent="0.25">
      <c r="A52" s="97"/>
      <c r="B52" s="16" t="s">
        <v>46</v>
      </c>
      <c r="C52" s="98">
        <f t="shared" si="4"/>
        <v>333072</v>
      </c>
      <c r="D52" s="221">
        <f>SUM(D53,D75,D173,D187)</f>
        <v>265324</v>
      </c>
      <c r="E52" s="437">
        <f t="shared" ref="E52:F52" si="27">SUM(E53,E75,E173,E187)</f>
        <v>218</v>
      </c>
      <c r="F52" s="438">
        <f t="shared" si="27"/>
        <v>265542</v>
      </c>
      <c r="G52" s="221">
        <f>SUM(G53,G75,G173,G187)</f>
        <v>56153</v>
      </c>
      <c r="H52" s="200">
        <f t="shared" ref="H52:I52" si="28">SUM(H53,H75,H173,H187)</f>
        <v>0</v>
      </c>
      <c r="I52" s="438">
        <f t="shared" si="28"/>
        <v>56153</v>
      </c>
      <c r="J52" s="254">
        <f>SUM(J53,J75,J173,J187)</f>
        <v>11377</v>
      </c>
      <c r="K52" s="437">
        <f t="shared" ref="K52:L52" si="29">SUM(K53,K75,K173,K187)</f>
        <v>0</v>
      </c>
      <c r="L52" s="438">
        <f t="shared" si="29"/>
        <v>11377</v>
      </c>
      <c r="M52" s="98">
        <f>SUM(M53,M75,M173,M187)</f>
        <v>0</v>
      </c>
      <c r="N52" s="99">
        <f t="shared" ref="N52:O52" si="30">SUM(N53,N75,N173,N187)</f>
        <v>0</v>
      </c>
      <c r="O52" s="100">
        <f t="shared" si="30"/>
        <v>0</v>
      </c>
      <c r="P52" s="342"/>
    </row>
    <row r="53" spans="1:16" s="21" customFormat="1" x14ac:dyDescent="0.25">
      <c r="A53" s="101">
        <v>1000</v>
      </c>
      <c r="B53" s="101" t="s">
        <v>47</v>
      </c>
      <c r="C53" s="102">
        <f t="shared" si="4"/>
        <v>284608</v>
      </c>
      <c r="D53" s="222">
        <f>SUM(D54,D67)</f>
        <v>223202</v>
      </c>
      <c r="E53" s="439">
        <f t="shared" ref="E53:F53" si="31">SUM(E54,E67)</f>
        <v>0</v>
      </c>
      <c r="F53" s="440">
        <f t="shared" si="31"/>
        <v>223202</v>
      </c>
      <c r="G53" s="222">
        <f>SUM(G54,G67)</f>
        <v>56153</v>
      </c>
      <c r="H53" s="137">
        <f t="shared" ref="H53:I53" si="32">SUM(H54,H67)</f>
        <v>0</v>
      </c>
      <c r="I53" s="440">
        <f t="shared" si="32"/>
        <v>56153</v>
      </c>
      <c r="J53" s="255">
        <f>SUM(J54,J67)</f>
        <v>5253</v>
      </c>
      <c r="K53" s="439">
        <f t="shared" ref="K53:L53" si="33">SUM(K54,K67)</f>
        <v>0</v>
      </c>
      <c r="L53" s="440">
        <f t="shared" si="33"/>
        <v>5253</v>
      </c>
      <c r="M53" s="102">
        <f>SUM(M54,M67)</f>
        <v>0</v>
      </c>
      <c r="N53" s="103">
        <f t="shared" ref="N53:O53" si="34">SUM(N54,N67)</f>
        <v>0</v>
      </c>
      <c r="O53" s="104">
        <f t="shared" si="34"/>
        <v>0</v>
      </c>
      <c r="P53" s="343"/>
    </row>
    <row r="54" spans="1:16" x14ac:dyDescent="0.25">
      <c r="A54" s="45">
        <v>1100</v>
      </c>
      <c r="B54" s="105" t="s">
        <v>48</v>
      </c>
      <c r="C54" s="46">
        <f t="shared" si="4"/>
        <v>213960</v>
      </c>
      <c r="D54" s="223">
        <f>SUM(D55,D58,D66)</f>
        <v>164658</v>
      </c>
      <c r="E54" s="441">
        <f t="shared" ref="E54:F54" si="35">SUM(E55,E58,E66)</f>
        <v>0</v>
      </c>
      <c r="F54" s="408">
        <f t="shared" si="35"/>
        <v>164658</v>
      </c>
      <c r="G54" s="223">
        <f>SUM(G55,G58,G66)</f>
        <v>45052</v>
      </c>
      <c r="H54" s="125">
        <f t="shared" ref="H54:I54" si="36">SUM(H55,H58,H66)</f>
        <v>0</v>
      </c>
      <c r="I54" s="408">
        <f t="shared" si="36"/>
        <v>45052</v>
      </c>
      <c r="J54" s="106">
        <f>SUM(J55,J58,J66)</f>
        <v>4250</v>
      </c>
      <c r="K54" s="441">
        <f t="shared" ref="K54:L54" si="37">SUM(K55,K58,K66)</f>
        <v>0</v>
      </c>
      <c r="L54" s="408">
        <f t="shared" si="37"/>
        <v>4250</v>
      </c>
      <c r="M54" s="129">
        <f>SUM(M55,M58,M66)</f>
        <v>0</v>
      </c>
      <c r="N54" s="130">
        <f t="shared" ref="N54:O54" si="38">SUM(N55,N58,N66)</f>
        <v>0</v>
      </c>
      <c r="O54" s="289">
        <f t="shared" si="38"/>
        <v>0</v>
      </c>
      <c r="P54" s="344"/>
    </row>
    <row r="55" spans="1:16" x14ac:dyDescent="0.25">
      <c r="A55" s="107">
        <v>1110</v>
      </c>
      <c r="B55" s="78" t="s">
        <v>49</v>
      </c>
      <c r="C55" s="84">
        <f t="shared" si="4"/>
        <v>183091</v>
      </c>
      <c r="D55" s="131">
        <f>SUM(D56:D57)</f>
        <v>138471</v>
      </c>
      <c r="E55" s="442">
        <f t="shared" ref="E55:F55" si="39">SUM(E56:E57)</f>
        <v>0</v>
      </c>
      <c r="F55" s="443">
        <f t="shared" si="39"/>
        <v>138471</v>
      </c>
      <c r="G55" s="131">
        <f>SUM(G56:G57)</f>
        <v>44620</v>
      </c>
      <c r="H55" s="136">
        <f t="shared" ref="H55:I55" si="40">SUM(H56:H57)</f>
        <v>0</v>
      </c>
      <c r="I55" s="443">
        <f t="shared" si="40"/>
        <v>44620</v>
      </c>
      <c r="J55" s="201">
        <f>SUM(J56:J57)</f>
        <v>0</v>
      </c>
      <c r="K55" s="442">
        <f t="shared" ref="K55:L55" si="41">SUM(K56:K57)</f>
        <v>0</v>
      </c>
      <c r="L55" s="443">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55"/>
      <c r="F56" s="282">
        <f t="shared" ref="F56:F57" si="43">D56+E56</f>
        <v>0</v>
      </c>
      <c r="G56" s="224"/>
      <c r="H56" s="256"/>
      <c r="I56" s="119">
        <f t="shared" ref="I56:I57" si="44">G56+H56</f>
        <v>0</v>
      </c>
      <c r="J56" s="256"/>
      <c r="K56" s="55"/>
      <c r="L56" s="139">
        <f t="shared" ref="L56:L57" si="45">J56+K56</f>
        <v>0</v>
      </c>
      <c r="M56" s="319"/>
      <c r="N56" s="55"/>
      <c r="O56" s="119">
        <f>M56+N56</f>
        <v>0</v>
      </c>
      <c r="P56" s="110"/>
    </row>
    <row r="57" spans="1:16" ht="24" customHeight="1" x14ac:dyDescent="0.25">
      <c r="A57" s="38">
        <v>1119</v>
      </c>
      <c r="B57" s="57" t="s">
        <v>51</v>
      </c>
      <c r="C57" s="58">
        <f t="shared" si="4"/>
        <v>183091</v>
      </c>
      <c r="D57" s="225">
        <v>138471</v>
      </c>
      <c r="E57" s="446"/>
      <c r="F57" s="404">
        <f t="shared" si="43"/>
        <v>138471</v>
      </c>
      <c r="G57" s="225">
        <v>44620</v>
      </c>
      <c r="H57" s="511"/>
      <c r="I57" s="404">
        <f t="shared" si="44"/>
        <v>44620</v>
      </c>
      <c r="J57" s="257"/>
      <c r="K57" s="446"/>
      <c r="L57" s="404">
        <f t="shared" si="45"/>
        <v>0</v>
      </c>
      <c r="M57" s="320"/>
      <c r="N57" s="60"/>
      <c r="O57" s="114">
        <f>M57+N57</f>
        <v>0</v>
      </c>
      <c r="P57" s="111"/>
    </row>
    <row r="58" spans="1:16" x14ac:dyDescent="0.25">
      <c r="A58" s="112">
        <v>1140</v>
      </c>
      <c r="B58" s="57" t="s">
        <v>295</v>
      </c>
      <c r="C58" s="58">
        <f t="shared" si="4"/>
        <v>24481</v>
      </c>
      <c r="D58" s="226">
        <f>SUM(D59:D65)</f>
        <v>24049</v>
      </c>
      <c r="E58" s="447">
        <f t="shared" ref="E58:F58" si="46">SUM(E59:E65)</f>
        <v>0</v>
      </c>
      <c r="F58" s="404">
        <f t="shared" si="46"/>
        <v>24049</v>
      </c>
      <c r="G58" s="226">
        <f>SUM(G59:G65)</f>
        <v>432</v>
      </c>
      <c r="H58" s="135">
        <f t="shared" ref="H58:I58" si="47">SUM(H59:H65)</f>
        <v>0</v>
      </c>
      <c r="I58" s="404">
        <f t="shared" si="47"/>
        <v>432</v>
      </c>
      <c r="J58" s="120">
        <f>SUM(J59:J65)</f>
        <v>0</v>
      </c>
      <c r="K58" s="447">
        <f t="shared" ref="K58:L58" si="48">SUM(K59:K65)</f>
        <v>0</v>
      </c>
      <c r="L58" s="404">
        <f t="shared" si="48"/>
        <v>0</v>
      </c>
      <c r="M58" s="58">
        <f>SUM(M59:M65)</f>
        <v>0</v>
      </c>
      <c r="N58" s="113">
        <f t="shared" ref="N58:O58" si="49">SUM(N59:N65)</f>
        <v>0</v>
      </c>
      <c r="O58" s="114">
        <f t="shared" si="49"/>
        <v>0</v>
      </c>
      <c r="P58" s="111"/>
    </row>
    <row r="59" spans="1:16" x14ac:dyDescent="0.25">
      <c r="A59" s="38">
        <v>1141</v>
      </c>
      <c r="B59" s="57" t="s">
        <v>52</v>
      </c>
      <c r="C59" s="58">
        <f t="shared" si="4"/>
        <v>4153</v>
      </c>
      <c r="D59" s="225">
        <v>4153</v>
      </c>
      <c r="E59" s="446"/>
      <c r="F59" s="404">
        <f t="shared" ref="F59:F66" si="50">D59+E59</f>
        <v>4153</v>
      </c>
      <c r="G59" s="225"/>
      <c r="H59" s="511"/>
      <c r="I59" s="404">
        <f t="shared" ref="I59:I66" si="51">G59+H59</f>
        <v>0</v>
      </c>
      <c r="J59" s="257"/>
      <c r="K59" s="446"/>
      <c r="L59" s="404">
        <f t="shared" ref="L59:L66" si="52">J59+K59</f>
        <v>0</v>
      </c>
      <c r="M59" s="320"/>
      <c r="N59" s="60"/>
      <c r="O59" s="114">
        <f t="shared" ref="O59:O66" si="53">M59+N59</f>
        <v>0</v>
      </c>
      <c r="P59" s="111"/>
    </row>
    <row r="60" spans="1:16" ht="24.75" customHeight="1" x14ac:dyDescent="0.25">
      <c r="A60" s="38">
        <v>1142</v>
      </c>
      <c r="B60" s="57" t="s">
        <v>53</v>
      </c>
      <c r="C60" s="58">
        <f t="shared" si="4"/>
        <v>1093</v>
      </c>
      <c r="D60" s="225">
        <v>1093</v>
      </c>
      <c r="E60" s="446"/>
      <c r="F60" s="404">
        <f t="shared" si="50"/>
        <v>1093</v>
      </c>
      <c r="G60" s="225"/>
      <c r="H60" s="511"/>
      <c r="I60" s="404">
        <f t="shared" si="51"/>
        <v>0</v>
      </c>
      <c r="J60" s="257"/>
      <c r="K60" s="446"/>
      <c r="L60" s="404">
        <f>J60+K60</f>
        <v>0</v>
      </c>
      <c r="M60" s="320"/>
      <c r="N60" s="60"/>
      <c r="O60" s="114">
        <f t="shared" si="53"/>
        <v>0</v>
      </c>
      <c r="P60" s="111"/>
    </row>
    <row r="61" spans="1:16" ht="24" hidden="1" x14ac:dyDescent="0.25">
      <c r="A61" s="38">
        <v>1145</v>
      </c>
      <c r="B61" s="57" t="s">
        <v>54</v>
      </c>
      <c r="C61" s="58">
        <f t="shared" si="4"/>
        <v>0</v>
      </c>
      <c r="D61" s="225"/>
      <c r="E61" s="60"/>
      <c r="F61" s="146">
        <f t="shared" si="50"/>
        <v>0</v>
      </c>
      <c r="G61" s="225"/>
      <c r="H61" s="257"/>
      <c r="I61" s="114">
        <f t="shared" si="51"/>
        <v>0</v>
      </c>
      <c r="J61" s="257"/>
      <c r="K61" s="60"/>
      <c r="L61" s="135">
        <f t="shared" si="52"/>
        <v>0</v>
      </c>
      <c r="M61" s="320"/>
      <c r="N61" s="60"/>
      <c r="O61" s="114">
        <f>M61+N61</f>
        <v>0</v>
      </c>
      <c r="P61" s="111"/>
    </row>
    <row r="62" spans="1:16" ht="27.75" hidden="1" customHeight="1" x14ac:dyDescent="0.25">
      <c r="A62" s="38">
        <v>1146</v>
      </c>
      <c r="B62" s="57" t="s">
        <v>55</v>
      </c>
      <c r="C62" s="58">
        <f t="shared" si="4"/>
        <v>0</v>
      </c>
      <c r="D62" s="225"/>
      <c r="E62" s="60"/>
      <c r="F62" s="146">
        <f t="shared" si="50"/>
        <v>0</v>
      </c>
      <c r="G62" s="225"/>
      <c r="H62" s="257"/>
      <c r="I62" s="114">
        <f t="shared" si="51"/>
        <v>0</v>
      </c>
      <c r="J62" s="257"/>
      <c r="K62" s="60"/>
      <c r="L62" s="135">
        <f t="shared" si="52"/>
        <v>0</v>
      </c>
      <c r="M62" s="320"/>
      <c r="N62" s="60"/>
      <c r="O62" s="114">
        <f t="shared" si="53"/>
        <v>0</v>
      </c>
      <c r="P62" s="111"/>
    </row>
    <row r="63" spans="1:16" x14ac:dyDescent="0.25">
      <c r="A63" s="38">
        <v>1147</v>
      </c>
      <c r="B63" s="57" t="s">
        <v>56</v>
      </c>
      <c r="C63" s="58">
        <f t="shared" si="4"/>
        <v>3481</v>
      </c>
      <c r="D63" s="225">
        <v>3481</v>
      </c>
      <c r="E63" s="446"/>
      <c r="F63" s="404">
        <f t="shared" si="50"/>
        <v>3481</v>
      </c>
      <c r="G63" s="225"/>
      <c r="H63" s="511"/>
      <c r="I63" s="404">
        <f t="shared" si="51"/>
        <v>0</v>
      </c>
      <c r="J63" s="257"/>
      <c r="K63" s="446"/>
      <c r="L63" s="404">
        <f t="shared" si="52"/>
        <v>0</v>
      </c>
      <c r="M63" s="320"/>
      <c r="N63" s="60"/>
      <c r="O63" s="114">
        <f t="shared" si="53"/>
        <v>0</v>
      </c>
      <c r="P63" s="111"/>
    </row>
    <row r="64" spans="1:16" x14ac:dyDescent="0.25">
      <c r="A64" s="38">
        <v>1148</v>
      </c>
      <c r="B64" s="57" t="s">
        <v>57</v>
      </c>
      <c r="C64" s="58">
        <f t="shared" si="4"/>
        <v>14858</v>
      </c>
      <c r="D64" s="225">
        <v>14858</v>
      </c>
      <c r="E64" s="446"/>
      <c r="F64" s="404">
        <f t="shared" si="50"/>
        <v>14858</v>
      </c>
      <c r="G64" s="225"/>
      <c r="H64" s="511"/>
      <c r="I64" s="404">
        <f t="shared" si="51"/>
        <v>0</v>
      </c>
      <c r="J64" s="257"/>
      <c r="K64" s="446"/>
      <c r="L64" s="404">
        <f t="shared" si="52"/>
        <v>0</v>
      </c>
      <c r="M64" s="320"/>
      <c r="N64" s="60"/>
      <c r="O64" s="114">
        <f t="shared" si="53"/>
        <v>0</v>
      </c>
      <c r="P64" s="111"/>
    </row>
    <row r="65" spans="1:16" ht="24" customHeight="1" x14ac:dyDescent="0.25">
      <c r="A65" s="38">
        <v>1149</v>
      </c>
      <c r="B65" s="57" t="s">
        <v>58</v>
      </c>
      <c r="C65" s="58">
        <f>F65+I65+L65+O65</f>
        <v>896</v>
      </c>
      <c r="D65" s="225">
        <v>464</v>
      </c>
      <c r="E65" s="446"/>
      <c r="F65" s="404">
        <f t="shared" si="50"/>
        <v>464</v>
      </c>
      <c r="G65" s="225">
        <v>432</v>
      </c>
      <c r="H65" s="511"/>
      <c r="I65" s="404">
        <f t="shared" si="51"/>
        <v>432</v>
      </c>
      <c r="J65" s="257"/>
      <c r="K65" s="446"/>
      <c r="L65" s="404">
        <f t="shared" si="52"/>
        <v>0</v>
      </c>
      <c r="M65" s="320"/>
      <c r="N65" s="60"/>
      <c r="O65" s="114">
        <f t="shared" si="53"/>
        <v>0</v>
      </c>
      <c r="P65" s="111"/>
    </row>
    <row r="66" spans="1:16" ht="36" x14ac:dyDescent="0.25">
      <c r="A66" s="107">
        <v>1150</v>
      </c>
      <c r="B66" s="78" t="s">
        <v>59</v>
      </c>
      <c r="C66" s="84">
        <f>F66+I66+L66+O66</f>
        <v>6388</v>
      </c>
      <c r="D66" s="227">
        <v>2138</v>
      </c>
      <c r="E66" s="448"/>
      <c r="F66" s="443">
        <f t="shared" si="50"/>
        <v>2138</v>
      </c>
      <c r="G66" s="227"/>
      <c r="H66" s="509"/>
      <c r="I66" s="443">
        <f t="shared" si="51"/>
        <v>0</v>
      </c>
      <c r="J66" s="258">
        <v>4250</v>
      </c>
      <c r="K66" s="448"/>
      <c r="L66" s="443">
        <f t="shared" si="52"/>
        <v>4250</v>
      </c>
      <c r="M66" s="321"/>
      <c r="N66" s="115"/>
      <c r="O66" s="109">
        <f t="shared" si="53"/>
        <v>0</v>
      </c>
      <c r="P66" s="116"/>
    </row>
    <row r="67" spans="1:16" ht="24" x14ac:dyDescent="0.25">
      <c r="A67" s="45">
        <v>1200</v>
      </c>
      <c r="B67" s="105" t="s">
        <v>296</v>
      </c>
      <c r="C67" s="46">
        <f t="shared" si="4"/>
        <v>70648</v>
      </c>
      <c r="D67" s="223">
        <f>SUM(D68:D69)</f>
        <v>58544</v>
      </c>
      <c r="E67" s="441">
        <f t="shared" ref="E67:F67" si="54">SUM(E68:E69)</f>
        <v>0</v>
      </c>
      <c r="F67" s="408">
        <f t="shared" si="54"/>
        <v>58544</v>
      </c>
      <c r="G67" s="223">
        <f>SUM(G68:G69)</f>
        <v>11101</v>
      </c>
      <c r="H67" s="125">
        <f t="shared" ref="H67:I67" si="55">SUM(H68:H69)</f>
        <v>0</v>
      </c>
      <c r="I67" s="408">
        <f t="shared" si="55"/>
        <v>11101</v>
      </c>
      <c r="J67" s="106">
        <f>SUM(J68:J69)</f>
        <v>1003</v>
      </c>
      <c r="K67" s="441">
        <f t="shared" ref="K67:L67" si="56">SUM(K68:K69)</f>
        <v>0</v>
      </c>
      <c r="L67" s="408">
        <f t="shared" si="56"/>
        <v>1003</v>
      </c>
      <c r="M67" s="46">
        <f>SUM(M68:M69)</f>
        <v>0</v>
      </c>
      <c r="N67" s="50">
        <f t="shared" ref="N67:O67" si="57">SUM(N68:N69)</f>
        <v>0</v>
      </c>
      <c r="O67" s="117">
        <f t="shared" si="57"/>
        <v>0</v>
      </c>
      <c r="P67" s="122"/>
    </row>
    <row r="68" spans="1:16" ht="24" x14ac:dyDescent="0.25">
      <c r="A68" s="379">
        <v>1210</v>
      </c>
      <c r="B68" s="52" t="s">
        <v>60</v>
      </c>
      <c r="C68" s="53">
        <f t="shared" si="4"/>
        <v>53782</v>
      </c>
      <c r="D68" s="224">
        <v>41878</v>
      </c>
      <c r="E68" s="444"/>
      <c r="F68" s="445">
        <f>D68+E68</f>
        <v>41878</v>
      </c>
      <c r="G68" s="224">
        <v>10901</v>
      </c>
      <c r="H68" s="510"/>
      <c r="I68" s="445">
        <f>G68+H68</f>
        <v>10901</v>
      </c>
      <c r="J68" s="256">
        <v>1003</v>
      </c>
      <c r="K68" s="444"/>
      <c r="L68" s="445">
        <f>J68+K68</f>
        <v>1003</v>
      </c>
      <c r="M68" s="319"/>
      <c r="N68" s="55"/>
      <c r="O68" s="119">
        <f>M68+N68</f>
        <v>0</v>
      </c>
      <c r="P68" s="110"/>
    </row>
    <row r="69" spans="1:16" ht="24" x14ac:dyDescent="0.25">
      <c r="A69" s="112">
        <v>1220</v>
      </c>
      <c r="B69" s="57" t="s">
        <v>61</v>
      </c>
      <c r="C69" s="58">
        <f t="shared" si="4"/>
        <v>16866</v>
      </c>
      <c r="D69" s="226">
        <f>SUM(D70:D74)</f>
        <v>16666</v>
      </c>
      <c r="E69" s="447">
        <f t="shared" ref="E69:F69" si="58">SUM(E70:E74)</f>
        <v>0</v>
      </c>
      <c r="F69" s="404">
        <f t="shared" si="58"/>
        <v>16666</v>
      </c>
      <c r="G69" s="226">
        <f>SUM(G70:G74)</f>
        <v>200</v>
      </c>
      <c r="H69" s="135">
        <f t="shared" ref="H69:I69" si="59">SUM(H70:H74)</f>
        <v>0</v>
      </c>
      <c r="I69" s="404">
        <f t="shared" si="59"/>
        <v>200</v>
      </c>
      <c r="J69" s="120">
        <f>SUM(J70:J74)</f>
        <v>0</v>
      </c>
      <c r="K69" s="447">
        <f t="shared" ref="K69:L69" si="60">SUM(K70:K74)</f>
        <v>0</v>
      </c>
      <c r="L69" s="404">
        <f t="shared" si="60"/>
        <v>0</v>
      </c>
      <c r="M69" s="58">
        <f>SUM(M70:M74)</f>
        <v>0</v>
      </c>
      <c r="N69" s="113">
        <f t="shared" ref="N69:O69" si="61">SUM(N70:N74)</f>
        <v>0</v>
      </c>
      <c r="O69" s="114">
        <f t="shared" si="61"/>
        <v>0</v>
      </c>
      <c r="P69" s="111"/>
    </row>
    <row r="70" spans="1:16" ht="48" x14ac:dyDescent="0.25">
      <c r="A70" s="38">
        <v>1221</v>
      </c>
      <c r="B70" s="57" t="s">
        <v>297</v>
      </c>
      <c r="C70" s="58">
        <f t="shared" si="4"/>
        <v>9385</v>
      </c>
      <c r="D70" s="225">
        <v>9185</v>
      </c>
      <c r="E70" s="446"/>
      <c r="F70" s="404">
        <f t="shared" ref="F70:F74" si="62">D70+E70</f>
        <v>9185</v>
      </c>
      <c r="G70" s="225">
        <v>200</v>
      </c>
      <c r="H70" s="511"/>
      <c r="I70" s="404">
        <f t="shared" ref="I70:I74" si="63">G70+H70</f>
        <v>200</v>
      </c>
      <c r="J70" s="257"/>
      <c r="K70" s="446"/>
      <c r="L70" s="404">
        <f t="shared" ref="L70:L74" si="64">J70+K70</f>
        <v>0</v>
      </c>
      <c r="M70" s="320"/>
      <c r="N70" s="60"/>
      <c r="O70" s="114">
        <f t="shared" ref="O70:O74" si="65">M70+N70</f>
        <v>0</v>
      </c>
      <c r="P70" s="111"/>
    </row>
    <row r="71" spans="1:16" hidden="1" x14ac:dyDescent="0.25">
      <c r="A71" s="38">
        <v>1223</v>
      </c>
      <c r="B71" s="57" t="s">
        <v>62</v>
      </c>
      <c r="C71" s="58">
        <f t="shared" si="4"/>
        <v>0</v>
      </c>
      <c r="D71" s="225"/>
      <c r="E71" s="60"/>
      <c r="F71" s="146">
        <f t="shared" si="62"/>
        <v>0</v>
      </c>
      <c r="G71" s="225"/>
      <c r="H71" s="257"/>
      <c r="I71" s="114">
        <f t="shared" si="63"/>
        <v>0</v>
      </c>
      <c r="J71" s="257"/>
      <c r="K71" s="60"/>
      <c r="L71" s="135">
        <f t="shared" si="64"/>
        <v>0</v>
      </c>
      <c r="M71" s="320"/>
      <c r="N71" s="60"/>
      <c r="O71" s="114">
        <f t="shared" si="65"/>
        <v>0</v>
      </c>
      <c r="P71" s="111"/>
    </row>
    <row r="72" spans="1:16" hidden="1" x14ac:dyDescent="0.25">
      <c r="A72" s="38">
        <v>1225</v>
      </c>
      <c r="B72" s="57" t="s">
        <v>63</v>
      </c>
      <c r="C72" s="58">
        <f t="shared" si="4"/>
        <v>0</v>
      </c>
      <c r="D72" s="225"/>
      <c r="E72" s="60"/>
      <c r="F72" s="146">
        <f t="shared" si="62"/>
        <v>0</v>
      </c>
      <c r="G72" s="225"/>
      <c r="H72" s="257"/>
      <c r="I72" s="114">
        <f t="shared" si="63"/>
        <v>0</v>
      </c>
      <c r="J72" s="257"/>
      <c r="K72" s="60"/>
      <c r="L72" s="135">
        <f t="shared" si="64"/>
        <v>0</v>
      </c>
      <c r="M72" s="320"/>
      <c r="N72" s="60"/>
      <c r="O72" s="114">
        <f t="shared" si="65"/>
        <v>0</v>
      </c>
      <c r="P72" s="111"/>
    </row>
    <row r="73" spans="1:16" ht="36" x14ac:dyDescent="0.25">
      <c r="A73" s="38">
        <v>1227</v>
      </c>
      <c r="B73" s="57" t="s">
        <v>64</v>
      </c>
      <c r="C73" s="58">
        <f t="shared" si="4"/>
        <v>6830</v>
      </c>
      <c r="D73" s="225">
        <v>6830</v>
      </c>
      <c r="E73" s="446"/>
      <c r="F73" s="404">
        <f t="shared" si="62"/>
        <v>6830</v>
      </c>
      <c r="G73" s="225"/>
      <c r="H73" s="511"/>
      <c r="I73" s="404">
        <f t="shared" si="63"/>
        <v>0</v>
      </c>
      <c r="J73" s="257"/>
      <c r="K73" s="446"/>
      <c r="L73" s="404">
        <f t="shared" si="64"/>
        <v>0</v>
      </c>
      <c r="M73" s="320"/>
      <c r="N73" s="60"/>
      <c r="O73" s="114">
        <f t="shared" si="65"/>
        <v>0</v>
      </c>
      <c r="P73" s="111"/>
    </row>
    <row r="74" spans="1:16" ht="48" x14ac:dyDescent="0.25">
      <c r="A74" s="38">
        <v>1228</v>
      </c>
      <c r="B74" s="57" t="s">
        <v>298</v>
      </c>
      <c r="C74" s="58">
        <f t="shared" si="4"/>
        <v>651</v>
      </c>
      <c r="D74" s="225">
        <v>651</v>
      </c>
      <c r="E74" s="446"/>
      <c r="F74" s="404">
        <f t="shared" si="62"/>
        <v>651</v>
      </c>
      <c r="G74" s="225"/>
      <c r="H74" s="511"/>
      <c r="I74" s="404">
        <f t="shared" si="63"/>
        <v>0</v>
      </c>
      <c r="J74" s="257"/>
      <c r="K74" s="446"/>
      <c r="L74" s="404">
        <f t="shared" si="64"/>
        <v>0</v>
      </c>
      <c r="M74" s="320"/>
      <c r="N74" s="60"/>
      <c r="O74" s="114">
        <f t="shared" si="65"/>
        <v>0</v>
      </c>
      <c r="P74" s="111"/>
    </row>
    <row r="75" spans="1:16" x14ac:dyDescent="0.25">
      <c r="A75" s="101">
        <v>2000</v>
      </c>
      <c r="B75" s="101" t="s">
        <v>65</v>
      </c>
      <c r="C75" s="102">
        <f t="shared" si="4"/>
        <v>48464</v>
      </c>
      <c r="D75" s="222">
        <f>SUM(D76,D83,D130,D164,D165,D172)</f>
        <v>42122</v>
      </c>
      <c r="E75" s="439">
        <f t="shared" ref="E75:F75" si="66">SUM(E76,E83,E130,E164,E165,E172)</f>
        <v>218</v>
      </c>
      <c r="F75" s="440">
        <f t="shared" si="66"/>
        <v>42340</v>
      </c>
      <c r="G75" s="222">
        <f>SUM(G76,G83,G130,G164,G165,G172)</f>
        <v>0</v>
      </c>
      <c r="H75" s="137">
        <f t="shared" ref="H75:I75" si="67">SUM(H76,H83,H130,H164,H165,H172)</f>
        <v>0</v>
      </c>
      <c r="I75" s="440">
        <f t="shared" si="67"/>
        <v>0</v>
      </c>
      <c r="J75" s="255">
        <f>SUM(J76,J83,J130,J164,J165,J172)</f>
        <v>6124</v>
      </c>
      <c r="K75" s="439">
        <f t="shared" ref="K75:L75" si="68">SUM(K76,K83,K130,K164,K165,K172)</f>
        <v>0</v>
      </c>
      <c r="L75" s="440">
        <f t="shared" si="68"/>
        <v>6124</v>
      </c>
      <c r="M75" s="102">
        <f>SUM(M76,M83,M130,M164,M165,M172)</f>
        <v>0</v>
      </c>
      <c r="N75" s="103">
        <f t="shared" ref="N75:O75" si="69">SUM(N76,N83,N130,N164,N165,N172)</f>
        <v>0</v>
      </c>
      <c r="O75" s="104">
        <f t="shared" si="69"/>
        <v>0</v>
      </c>
      <c r="P75" s="343"/>
    </row>
    <row r="76" spans="1:16" ht="24" x14ac:dyDescent="0.25">
      <c r="A76" s="45">
        <v>2100</v>
      </c>
      <c r="B76" s="105" t="s">
        <v>66</v>
      </c>
      <c r="C76" s="46">
        <f t="shared" si="4"/>
        <v>1103</v>
      </c>
      <c r="D76" s="223">
        <f>SUM(D77,D80)</f>
        <v>885</v>
      </c>
      <c r="E76" s="441">
        <f t="shared" ref="E76:F76" si="70">SUM(E77,E80)</f>
        <v>218</v>
      </c>
      <c r="F76" s="408">
        <f t="shared" si="70"/>
        <v>1103</v>
      </c>
      <c r="G76" s="223">
        <f>SUM(G77,G80)</f>
        <v>0</v>
      </c>
      <c r="H76" s="125">
        <f t="shared" ref="H76:I76" si="71">SUM(H77,H80)</f>
        <v>0</v>
      </c>
      <c r="I76" s="408">
        <f t="shared" si="71"/>
        <v>0</v>
      </c>
      <c r="J76" s="106">
        <f>SUM(J77,J80)</f>
        <v>0</v>
      </c>
      <c r="K76" s="441">
        <f t="shared" ref="K76:L76" si="72">SUM(K77,K80)</f>
        <v>0</v>
      </c>
      <c r="L76" s="408">
        <f t="shared" si="72"/>
        <v>0</v>
      </c>
      <c r="M76" s="46">
        <f>SUM(M77,M80)</f>
        <v>0</v>
      </c>
      <c r="N76" s="50">
        <f t="shared" ref="N76:O76" si="73">SUM(N77,N80)</f>
        <v>0</v>
      </c>
      <c r="O76" s="117">
        <f t="shared" si="73"/>
        <v>0</v>
      </c>
      <c r="P76" s="122"/>
    </row>
    <row r="77" spans="1:16" ht="24" x14ac:dyDescent="0.25">
      <c r="A77" s="379">
        <v>2110</v>
      </c>
      <c r="B77" s="52" t="s">
        <v>67</v>
      </c>
      <c r="C77" s="53">
        <f t="shared" si="4"/>
        <v>143</v>
      </c>
      <c r="D77" s="228">
        <f>SUM(D78:D79)</f>
        <v>143</v>
      </c>
      <c r="E77" s="449">
        <f t="shared" ref="E77:F77" si="74">SUM(E78:E79)</f>
        <v>0</v>
      </c>
      <c r="F77" s="445">
        <f t="shared" si="74"/>
        <v>143</v>
      </c>
      <c r="G77" s="228">
        <f>SUM(G78:G79)</f>
        <v>0</v>
      </c>
      <c r="H77" s="139">
        <f t="shared" ref="H77:I77" si="75">SUM(H78:H79)</f>
        <v>0</v>
      </c>
      <c r="I77" s="445">
        <f t="shared" si="75"/>
        <v>0</v>
      </c>
      <c r="J77" s="259">
        <f>SUM(J78:J79)</f>
        <v>0</v>
      </c>
      <c r="K77" s="449">
        <f t="shared" ref="K77:L77" si="76">SUM(K78:K79)</f>
        <v>0</v>
      </c>
      <c r="L77" s="445">
        <f t="shared" si="76"/>
        <v>0</v>
      </c>
      <c r="M77" s="53">
        <f>SUM(M78:M79)</f>
        <v>0</v>
      </c>
      <c r="N77" s="118">
        <f t="shared" ref="N77:O77" si="77">SUM(N78:N79)</f>
        <v>0</v>
      </c>
      <c r="O77" s="119">
        <f t="shared" si="77"/>
        <v>0</v>
      </c>
      <c r="P77" s="110"/>
    </row>
    <row r="78" spans="1:16" x14ac:dyDescent="0.25">
      <c r="A78" s="38">
        <v>2111</v>
      </c>
      <c r="B78" s="57" t="s">
        <v>68</v>
      </c>
      <c r="C78" s="58">
        <f t="shared" si="4"/>
        <v>83</v>
      </c>
      <c r="D78" s="225">
        <v>83</v>
      </c>
      <c r="E78" s="446"/>
      <c r="F78" s="404">
        <f t="shared" ref="F78:F79" si="78">D78+E78</f>
        <v>83</v>
      </c>
      <c r="G78" s="225"/>
      <c r="H78" s="511"/>
      <c r="I78" s="404">
        <f t="shared" ref="I78:I79" si="79">G78+H78</f>
        <v>0</v>
      </c>
      <c r="J78" s="257"/>
      <c r="K78" s="446"/>
      <c r="L78" s="404">
        <f t="shared" ref="L78:L79" si="80">J78+K78</f>
        <v>0</v>
      </c>
      <c r="M78" s="320"/>
      <c r="N78" s="60"/>
      <c r="O78" s="114">
        <f t="shared" ref="O78:O79" si="81">M78+N78</f>
        <v>0</v>
      </c>
      <c r="P78" s="111"/>
    </row>
    <row r="79" spans="1:16" ht="24" x14ac:dyDescent="0.25">
      <c r="A79" s="38">
        <v>2112</v>
      </c>
      <c r="B79" s="57" t="s">
        <v>69</v>
      </c>
      <c r="C79" s="58">
        <f t="shared" si="4"/>
        <v>60</v>
      </c>
      <c r="D79" s="225">
        <v>60</v>
      </c>
      <c r="E79" s="446"/>
      <c r="F79" s="404">
        <f t="shared" si="78"/>
        <v>60</v>
      </c>
      <c r="G79" s="225"/>
      <c r="H79" s="511"/>
      <c r="I79" s="404">
        <f t="shared" si="79"/>
        <v>0</v>
      </c>
      <c r="J79" s="257"/>
      <c r="K79" s="446"/>
      <c r="L79" s="404">
        <f t="shared" si="80"/>
        <v>0</v>
      </c>
      <c r="M79" s="320"/>
      <c r="N79" s="60"/>
      <c r="O79" s="114">
        <f t="shared" si="81"/>
        <v>0</v>
      </c>
      <c r="P79" s="111"/>
    </row>
    <row r="80" spans="1:16" ht="24" x14ac:dyDescent="0.25">
      <c r="A80" s="112">
        <v>2120</v>
      </c>
      <c r="B80" s="57" t="s">
        <v>70</v>
      </c>
      <c r="C80" s="58">
        <f t="shared" si="4"/>
        <v>960</v>
      </c>
      <c r="D80" s="226">
        <f>SUM(D81:D82)</f>
        <v>742</v>
      </c>
      <c r="E80" s="447">
        <f t="shared" ref="E80:F80" si="82">SUM(E81:E82)</f>
        <v>218</v>
      </c>
      <c r="F80" s="404">
        <f t="shared" si="82"/>
        <v>960</v>
      </c>
      <c r="G80" s="226">
        <f>SUM(G81:G82)</f>
        <v>0</v>
      </c>
      <c r="H80" s="135">
        <f t="shared" ref="H80:I80" si="83">SUM(H81:H82)</f>
        <v>0</v>
      </c>
      <c r="I80" s="404">
        <f t="shared" si="83"/>
        <v>0</v>
      </c>
      <c r="J80" s="120">
        <f>SUM(J81:J82)</f>
        <v>0</v>
      </c>
      <c r="K80" s="447">
        <f t="shared" ref="K80:L80" si="84">SUM(K81:K82)</f>
        <v>0</v>
      </c>
      <c r="L80" s="404">
        <f t="shared" si="84"/>
        <v>0</v>
      </c>
      <c r="M80" s="58">
        <f>SUM(M81:M82)</f>
        <v>0</v>
      </c>
      <c r="N80" s="113">
        <f t="shared" ref="N80:O80" si="85">SUM(N81:N82)</f>
        <v>0</v>
      </c>
      <c r="O80" s="114">
        <f t="shared" si="85"/>
        <v>0</v>
      </c>
      <c r="P80" s="111"/>
    </row>
    <row r="81" spans="1:16" ht="15" customHeight="1" x14ac:dyDescent="0.25">
      <c r="A81" s="38">
        <v>2121</v>
      </c>
      <c r="B81" s="57" t="s">
        <v>68</v>
      </c>
      <c r="C81" s="58">
        <f t="shared" si="4"/>
        <v>766</v>
      </c>
      <c r="D81" s="225">
        <v>690</v>
      </c>
      <c r="E81" s="446">
        <v>76</v>
      </c>
      <c r="F81" s="404">
        <f t="shared" ref="F81:F82" si="86">D81+E81</f>
        <v>766</v>
      </c>
      <c r="G81" s="225"/>
      <c r="H81" s="511"/>
      <c r="I81" s="404">
        <f t="shared" ref="I81:I82" si="87">G81+H81</f>
        <v>0</v>
      </c>
      <c r="J81" s="257"/>
      <c r="K81" s="446"/>
      <c r="L81" s="404">
        <f t="shared" ref="L81:L82" si="88">J81+K81</f>
        <v>0</v>
      </c>
      <c r="M81" s="320"/>
      <c r="N81" s="60"/>
      <c r="O81" s="114">
        <f t="shared" ref="O81:O82" si="89">M81+N81</f>
        <v>0</v>
      </c>
      <c r="P81" s="362" t="s">
        <v>341</v>
      </c>
    </row>
    <row r="82" spans="1:16" ht="24" x14ac:dyDescent="0.25">
      <c r="A82" s="38">
        <v>2122</v>
      </c>
      <c r="B82" s="57" t="s">
        <v>69</v>
      </c>
      <c r="C82" s="58">
        <f t="shared" si="4"/>
        <v>194</v>
      </c>
      <c r="D82" s="225">
        <v>52</v>
      </c>
      <c r="E82" s="446">
        <v>142</v>
      </c>
      <c r="F82" s="404">
        <f t="shared" si="86"/>
        <v>194</v>
      </c>
      <c r="G82" s="225"/>
      <c r="H82" s="511"/>
      <c r="I82" s="404">
        <f t="shared" si="87"/>
        <v>0</v>
      </c>
      <c r="J82" s="257"/>
      <c r="K82" s="446"/>
      <c r="L82" s="404">
        <f t="shared" si="88"/>
        <v>0</v>
      </c>
      <c r="M82" s="320"/>
      <c r="N82" s="60"/>
      <c r="O82" s="114">
        <f t="shared" si="89"/>
        <v>0</v>
      </c>
      <c r="P82" s="362" t="s">
        <v>342</v>
      </c>
    </row>
    <row r="83" spans="1:16" x14ac:dyDescent="0.25">
      <c r="A83" s="45">
        <v>2200</v>
      </c>
      <c r="B83" s="105" t="s">
        <v>71</v>
      </c>
      <c r="C83" s="46">
        <f t="shared" si="4"/>
        <v>27334</v>
      </c>
      <c r="D83" s="223">
        <f>SUM(D84,D89,D95,D103,D112,D116,D122,D128)</f>
        <v>25900</v>
      </c>
      <c r="E83" s="441">
        <f t="shared" ref="E83:F83" si="90">SUM(E84,E89,E95,E103,E112,E116,E122,E128)</f>
        <v>-442</v>
      </c>
      <c r="F83" s="408">
        <f t="shared" si="90"/>
        <v>25458</v>
      </c>
      <c r="G83" s="223">
        <f>SUM(G84,G89,G95,G103,G112,G116,G122,G128)</f>
        <v>0</v>
      </c>
      <c r="H83" s="125">
        <f t="shared" ref="H83:I83" si="91">SUM(H84,H89,H95,H103,H112,H116,H122,H128)</f>
        <v>0</v>
      </c>
      <c r="I83" s="408">
        <f t="shared" si="91"/>
        <v>0</v>
      </c>
      <c r="J83" s="106">
        <f>SUM(J84,J89,J95,J103,J112,J116,J122,J128)</f>
        <v>1876</v>
      </c>
      <c r="K83" s="441">
        <f t="shared" ref="K83:L83" si="92">SUM(K84,K89,K95,K103,K112,K116,K122,K128)</f>
        <v>0</v>
      </c>
      <c r="L83" s="408">
        <f t="shared" si="92"/>
        <v>1876</v>
      </c>
      <c r="M83" s="163">
        <f>SUM(M84,M89,M95,M103,M112,M116,M122,M128)</f>
        <v>0</v>
      </c>
      <c r="N83" s="164">
        <f t="shared" ref="N83:O83" si="93">SUM(N84,N89,N95,N103,N112,N116,N122,N128)</f>
        <v>0</v>
      </c>
      <c r="O83" s="165">
        <f t="shared" si="93"/>
        <v>0</v>
      </c>
      <c r="P83" s="383"/>
    </row>
    <row r="84" spans="1:16" ht="24" x14ac:dyDescent="0.25">
      <c r="A84" s="107">
        <v>2210</v>
      </c>
      <c r="B84" s="78" t="s">
        <v>72</v>
      </c>
      <c r="C84" s="84">
        <f t="shared" si="4"/>
        <v>1672</v>
      </c>
      <c r="D84" s="131">
        <f>SUM(D85:D88)</f>
        <v>1652</v>
      </c>
      <c r="E84" s="442">
        <f t="shared" ref="E84:F84" si="94">SUM(E85:E88)</f>
        <v>0</v>
      </c>
      <c r="F84" s="443">
        <f t="shared" si="94"/>
        <v>1652</v>
      </c>
      <c r="G84" s="131">
        <f>SUM(G85:G88)</f>
        <v>0</v>
      </c>
      <c r="H84" s="136">
        <f t="shared" ref="H84:I84" si="95">SUM(H85:H88)</f>
        <v>0</v>
      </c>
      <c r="I84" s="443">
        <f t="shared" si="95"/>
        <v>0</v>
      </c>
      <c r="J84" s="201">
        <f>SUM(J85:J88)</f>
        <v>20</v>
      </c>
      <c r="K84" s="442">
        <f t="shared" ref="K84:L84" si="96">SUM(K85:K88)</f>
        <v>0</v>
      </c>
      <c r="L84" s="443">
        <f t="shared" si="96"/>
        <v>20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55"/>
      <c r="F85" s="282">
        <f t="shared" ref="F85:F88" si="99">D85+E85</f>
        <v>0</v>
      </c>
      <c r="G85" s="224"/>
      <c r="H85" s="256"/>
      <c r="I85" s="119">
        <f t="shared" ref="I85:I88" si="100">G85+H85</f>
        <v>0</v>
      </c>
      <c r="J85" s="256"/>
      <c r="K85" s="55"/>
      <c r="L85" s="139">
        <f t="shared" ref="L85:L88" si="101">J85+K85</f>
        <v>0</v>
      </c>
      <c r="M85" s="319"/>
      <c r="N85" s="55"/>
      <c r="O85" s="119">
        <f t="shared" ref="O85:O88" si="102">M85+N85</f>
        <v>0</v>
      </c>
      <c r="P85" s="110"/>
    </row>
    <row r="86" spans="1:16" ht="36" x14ac:dyDescent="0.25">
      <c r="A86" s="38">
        <v>2212</v>
      </c>
      <c r="B86" s="57" t="s">
        <v>74</v>
      </c>
      <c r="C86" s="58">
        <f t="shared" si="98"/>
        <v>986</v>
      </c>
      <c r="D86" s="225">
        <v>986</v>
      </c>
      <c r="E86" s="446"/>
      <c r="F86" s="404">
        <f t="shared" si="99"/>
        <v>986</v>
      </c>
      <c r="G86" s="225"/>
      <c r="H86" s="511"/>
      <c r="I86" s="404">
        <f t="shared" si="100"/>
        <v>0</v>
      </c>
      <c r="J86" s="257"/>
      <c r="K86" s="446"/>
      <c r="L86" s="404">
        <f t="shared" si="101"/>
        <v>0</v>
      </c>
      <c r="M86" s="320"/>
      <c r="N86" s="60"/>
      <c r="O86" s="114">
        <f t="shared" si="102"/>
        <v>0</v>
      </c>
      <c r="P86" s="111"/>
    </row>
    <row r="87" spans="1:16" ht="24" x14ac:dyDescent="0.25">
      <c r="A87" s="38">
        <v>2214</v>
      </c>
      <c r="B87" s="57" t="s">
        <v>75</v>
      </c>
      <c r="C87" s="58">
        <f t="shared" si="98"/>
        <v>636</v>
      </c>
      <c r="D87" s="225">
        <v>616</v>
      </c>
      <c r="E87" s="446"/>
      <c r="F87" s="404">
        <f t="shared" si="99"/>
        <v>616</v>
      </c>
      <c r="G87" s="225"/>
      <c r="H87" s="511"/>
      <c r="I87" s="404">
        <f t="shared" si="100"/>
        <v>0</v>
      </c>
      <c r="J87" s="257">
        <v>20</v>
      </c>
      <c r="K87" s="446"/>
      <c r="L87" s="404">
        <f t="shared" si="101"/>
        <v>20</v>
      </c>
      <c r="M87" s="320"/>
      <c r="N87" s="60"/>
      <c r="O87" s="114">
        <f t="shared" si="102"/>
        <v>0</v>
      </c>
      <c r="P87" s="111"/>
    </row>
    <row r="88" spans="1:16" x14ac:dyDescent="0.25">
      <c r="A88" s="38">
        <v>2219</v>
      </c>
      <c r="B88" s="57" t="s">
        <v>76</v>
      </c>
      <c r="C88" s="58">
        <f t="shared" si="98"/>
        <v>50</v>
      </c>
      <c r="D88" s="225">
        <v>50</v>
      </c>
      <c r="E88" s="446"/>
      <c r="F88" s="404">
        <f t="shared" si="99"/>
        <v>50</v>
      </c>
      <c r="G88" s="225"/>
      <c r="H88" s="511"/>
      <c r="I88" s="404">
        <f t="shared" si="100"/>
        <v>0</v>
      </c>
      <c r="J88" s="257"/>
      <c r="K88" s="446"/>
      <c r="L88" s="404">
        <f t="shared" si="101"/>
        <v>0</v>
      </c>
      <c r="M88" s="320"/>
      <c r="N88" s="60"/>
      <c r="O88" s="114">
        <f t="shared" si="102"/>
        <v>0</v>
      </c>
      <c r="P88" s="111"/>
    </row>
    <row r="89" spans="1:16" ht="24" x14ac:dyDescent="0.25">
      <c r="A89" s="112">
        <v>2220</v>
      </c>
      <c r="B89" s="57" t="s">
        <v>77</v>
      </c>
      <c r="C89" s="58">
        <f t="shared" si="98"/>
        <v>13794</v>
      </c>
      <c r="D89" s="226">
        <f>SUM(D90:D94)</f>
        <v>12588</v>
      </c>
      <c r="E89" s="447">
        <f t="shared" ref="E89:F89" si="103">SUM(E90:E94)</f>
        <v>0</v>
      </c>
      <c r="F89" s="404">
        <f t="shared" si="103"/>
        <v>12588</v>
      </c>
      <c r="G89" s="226">
        <f>SUM(G90:G94)</f>
        <v>0</v>
      </c>
      <c r="H89" s="135">
        <f t="shared" ref="H89:I89" si="104">SUM(H90:H94)</f>
        <v>0</v>
      </c>
      <c r="I89" s="404">
        <f t="shared" si="104"/>
        <v>0</v>
      </c>
      <c r="J89" s="120">
        <f>SUM(J90:J94)</f>
        <v>1206</v>
      </c>
      <c r="K89" s="447">
        <f t="shared" ref="K89:L89" si="105">SUM(K90:K94)</f>
        <v>0</v>
      </c>
      <c r="L89" s="404">
        <f t="shared" si="105"/>
        <v>1206</v>
      </c>
      <c r="M89" s="58">
        <f>SUM(M90:M94)</f>
        <v>0</v>
      </c>
      <c r="N89" s="113">
        <f t="shared" ref="N89:O89" si="106">SUM(N90:N94)</f>
        <v>0</v>
      </c>
      <c r="O89" s="114">
        <f t="shared" si="106"/>
        <v>0</v>
      </c>
      <c r="P89" s="111"/>
    </row>
    <row r="90" spans="1:16" ht="24" x14ac:dyDescent="0.25">
      <c r="A90" s="38">
        <v>2221</v>
      </c>
      <c r="B90" s="57" t="s">
        <v>289</v>
      </c>
      <c r="C90" s="58">
        <f t="shared" si="98"/>
        <v>8276</v>
      </c>
      <c r="D90" s="225">
        <v>7170</v>
      </c>
      <c r="E90" s="446"/>
      <c r="F90" s="404">
        <f t="shared" ref="F90:F94" si="107">D90+E90</f>
        <v>7170</v>
      </c>
      <c r="G90" s="225"/>
      <c r="H90" s="511"/>
      <c r="I90" s="404">
        <f t="shared" ref="I90:I94" si="108">G90+H90</f>
        <v>0</v>
      </c>
      <c r="J90" s="257">
        <v>1106</v>
      </c>
      <c r="K90" s="446"/>
      <c r="L90" s="404">
        <f t="shared" ref="L90:L94" si="109">J90+K90</f>
        <v>1106</v>
      </c>
      <c r="M90" s="320"/>
      <c r="N90" s="60"/>
      <c r="O90" s="114">
        <f t="shared" ref="O90:O94" si="110">M90+N90</f>
        <v>0</v>
      </c>
      <c r="P90" s="111"/>
    </row>
    <row r="91" spans="1:16" x14ac:dyDescent="0.25">
      <c r="A91" s="38">
        <v>2222</v>
      </c>
      <c r="B91" s="57" t="s">
        <v>78</v>
      </c>
      <c r="C91" s="58">
        <f t="shared" si="98"/>
        <v>580</v>
      </c>
      <c r="D91" s="225">
        <v>580</v>
      </c>
      <c r="E91" s="446"/>
      <c r="F91" s="404">
        <f t="shared" si="107"/>
        <v>580</v>
      </c>
      <c r="G91" s="225"/>
      <c r="H91" s="511"/>
      <c r="I91" s="404">
        <f t="shared" si="108"/>
        <v>0</v>
      </c>
      <c r="J91" s="257"/>
      <c r="K91" s="446"/>
      <c r="L91" s="404">
        <f t="shared" si="109"/>
        <v>0</v>
      </c>
      <c r="M91" s="320"/>
      <c r="N91" s="60"/>
      <c r="O91" s="114">
        <f t="shared" si="110"/>
        <v>0</v>
      </c>
      <c r="P91" s="111"/>
    </row>
    <row r="92" spans="1:16" x14ac:dyDescent="0.25">
      <c r="A92" s="38">
        <v>2223</v>
      </c>
      <c r="B92" s="57" t="s">
        <v>79</v>
      </c>
      <c r="C92" s="58">
        <f t="shared" si="98"/>
        <v>4341</v>
      </c>
      <c r="D92" s="225">
        <v>4241</v>
      </c>
      <c r="E92" s="446"/>
      <c r="F92" s="404">
        <f t="shared" si="107"/>
        <v>4241</v>
      </c>
      <c r="G92" s="225"/>
      <c r="H92" s="511"/>
      <c r="I92" s="404">
        <f t="shared" si="108"/>
        <v>0</v>
      </c>
      <c r="J92" s="257">
        <v>100</v>
      </c>
      <c r="K92" s="446"/>
      <c r="L92" s="404">
        <f t="shared" si="109"/>
        <v>100</v>
      </c>
      <c r="M92" s="320"/>
      <c r="N92" s="60"/>
      <c r="O92" s="114">
        <f t="shared" si="110"/>
        <v>0</v>
      </c>
      <c r="P92" s="111"/>
    </row>
    <row r="93" spans="1:16" ht="48" x14ac:dyDescent="0.25">
      <c r="A93" s="38">
        <v>2224</v>
      </c>
      <c r="B93" s="57" t="s">
        <v>299</v>
      </c>
      <c r="C93" s="58">
        <f t="shared" si="98"/>
        <v>597</v>
      </c>
      <c r="D93" s="225">
        <v>597</v>
      </c>
      <c r="E93" s="446"/>
      <c r="F93" s="404">
        <f t="shared" si="107"/>
        <v>597</v>
      </c>
      <c r="G93" s="225"/>
      <c r="H93" s="511"/>
      <c r="I93" s="404">
        <f t="shared" si="108"/>
        <v>0</v>
      </c>
      <c r="J93" s="257"/>
      <c r="K93" s="446"/>
      <c r="L93" s="404">
        <f t="shared" si="109"/>
        <v>0</v>
      </c>
      <c r="M93" s="320"/>
      <c r="N93" s="60"/>
      <c r="O93" s="114">
        <f t="shared" si="110"/>
        <v>0</v>
      </c>
      <c r="P93" s="111"/>
    </row>
    <row r="94" spans="1:16" ht="24" hidden="1" x14ac:dyDescent="0.25">
      <c r="A94" s="38">
        <v>2229</v>
      </c>
      <c r="B94" s="57" t="s">
        <v>80</v>
      </c>
      <c r="C94" s="58">
        <f t="shared" si="98"/>
        <v>0</v>
      </c>
      <c r="D94" s="225"/>
      <c r="E94" s="60"/>
      <c r="F94" s="146">
        <f t="shared" si="107"/>
        <v>0</v>
      </c>
      <c r="G94" s="225"/>
      <c r="H94" s="257"/>
      <c r="I94" s="114">
        <f t="shared" si="108"/>
        <v>0</v>
      </c>
      <c r="J94" s="257"/>
      <c r="K94" s="60"/>
      <c r="L94" s="135">
        <f t="shared" si="109"/>
        <v>0</v>
      </c>
      <c r="M94" s="320"/>
      <c r="N94" s="60"/>
      <c r="O94" s="114">
        <f t="shared" si="110"/>
        <v>0</v>
      </c>
      <c r="P94" s="111"/>
    </row>
    <row r="95" spans="1:16" ht="36" x14ac:dyDescent="0.25">
      <c r="A95" s="112">
        <v>2230</v>
      </c>
      <c r="B95" s="57" t="s">
        <v>81</v>
      </c>
      <c r="C95" s="58">
        <f t="shared" si="98"/>
        <v>1455</v>
      </c>
      <c r="D95" s="226">
        <f>SUM(D96:D102)</f>
        <v>1405</v>
      </c>
      <c r="E95" s="447">
        <f t="shared" ref="E95:F95" si="111">SUM(E96:E102)</f>
        <v>0</v>
      </c>
      <c r="F95" s="404">
        <f t="shared" si="111"/>
        <v>1405</v>
      </c>
      <c r="G95" s="226">
        <f>SUM(G96:G102)</f>
        <v>0</v>
      </c>
      <c r="H95" s="135">
        <f t="shared" ref="H95:I95" si="112">SUM(H96:H102)</f>
        <v>0</v>
      </c>
      <c r="I95" s="404">
        <f t="shared" si="112"/>
        <v>0</v>
      </c>
      <c r="J95" s="120">
        <f>SUM(J96:J102)</f>
        <v>50</v>
      </c>
      <c r="K95" s="447">
        <f t="shared" ref="K95:L95" si="113">SUM(K96:K102)</f>
        <v>0</v>
      </c>
      <c r="L95" s="404">
        <f t="shared" si="113"/>
        <v>50</v>
      </c>
      <c r="M95" s="58">
        <f>SUM(M96:M102)</f>
        <v>0</v>
      </c>
      <c r="N95" s="113">
        <f t="shared" ref="N95:O95" si="114">SUM(N96:N102)</f>
        <v>0</v>
      </c>
      <c r="O95" s="114">
        <f t="shared" si="114"/>
        <v>0</v>
      </c>
      <c r="P95" s="111"/>
    </row>
    <row r="96" spans="1:16" ht="24" x14ac:dyDescent="0.25">
      <c r="A96" s="38">
        <v>2231</v>
      </c>
      <c r="B96" s="57" t="s">
        <v>82</v>
      </c>
      <c r="C96" s="58">
        <f t="shared" si="98"/>
        <v>250</v>
      </c>
      <c r="D96" s="225">
        <v>250</v>
      </c>
      <c r="E96" s="446"/>
      <c r="F96" s="404">
        <f t="shared" ref="F96:F102" si="115">D96+E96</f>
        <v>250</v>
      </c>
      <c r="G96" s="225"/>
      <c r="H96" s="511"/>
      <c r="I96" s="404">
        <f t="shared" ref="I96:I102" si="116">G96+H96</f>
        <v>0</v>
      </c>
      <c r="J96" s="257"/>
      <c r="K96" s="446"/>
      <c r="L96" s="404">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60"/>
      <c r="F97" s="146">
        <f t="shared" si="115"/>
        <v>0</v>
      </c>
      <c r="G97" s="225"/>
      <c r="H97" s="257"/>
      <c r="I97" s="114">
        <f t="shared" si="116"/>
        <v>0</v>
      </c>
      <c r="J97" s="257"/>
      <c r="K97" s="60"/>
      <c r="L97" s="135">
        <f t="shared" si="117"/>
        <v>0</v>
      </c>
      <c r="M97" s="320"/>
      <c r="N97" s="60"/>
      <c r="O97" s="114">
        <f t="shared" si="118"/>
        <v>0</v>
      </c>
      <c r="P97" s="111"/>
    </row>
    <row r="98" spans="1:16" hidden="1" x14ac:dyDescent="0.25">
      <c r="A98" s="33">
        <v>2233</v>
      </c>
      <c r="B98" s="52" t="s">
        <v>84</v>
      </c>
      <c r="C98" s="53">
        <f t="shared" si="98"/>
        <v>0</v>
      </c>
      <c r="D98" s="224"/>
      <c r="E98" s="55"/>
      <c r="F98" s="282">
        <f t="shared" si="115"/>
        <v>0</v>
      </c>
      <c r="G98" s="224"/>
      <c r="H98" s="256"/>
      <c r="I98" s="119">
        <f t="shared" si="116"/>
        <v>0</v>
      </c>
      <c r="J98" s="256"/>
      <c r="K98" s="55"/>
      <c r="L98" s="139">
        <f t="shared" si="117"/>
        <v>0</v>
      </c>
      <c r="M98" s="319"/>
      <c r="N98" s="55"/>
      <c r="O98" s="119">
        <f t="shared" si="118"/>
        <v>0</v>
      </c>
      <c r="P98" s="110"/>
    </row>
    <row r="99" spans="1:16" ht="36" hidden="1" x14ac:dyDescent="0.25">
      <c r="A99" s="38">
        <v>2234</v>
      </c>
      <c r="B99" s="57" t="s">
        <v>85</v>
      </c>
      <c r="C99" s="58">
        <f t="shared" si="98"/>
        <v>0</v>
      </c>
      <c r="D99" s="225"/>
      <c r="E99" s="60"/>
      <c r="F99" s="146">
        <f t="shared" si="115"/>
        <v>0</v>
      </c>
      <c r="G99" s="225"/>
      <c r="H99" s="257"/>
      <c r="I99" s="114">
        <f t="shared" si="116"/>
        <v>0</v>
      </c>
      <c r="J99" s="257"/>
      <c r="K99" s="60"/>
      <c r="L99" s="135">
        <f t="shared" si="117"/>
        <v>0</v>
      </c>
      <c r="M99" s="320"/>
      <c r="N99" s="60"/>
      <c r="O99" s="114">
        <f t="shared" si="118"/>
        <v>0</v>
      </c>
      <c r="P99" s="111"/>
    </row>
    <row r="100" spans="1:16" ht="24" hidden="1" x14ac:dyDescent="0.25">
      <c r="A100" s="38">
        <v>2235</v>
      </c>
      <c r="B100" s="57" t="s">
        <v>86</v>
      </c>
      <c r="C100" s="58">
        <f t="shared" si="98"/>
        <v>0</v>
      </c>
      <c r="D100" s="225"/>
      <c r="E100" s="60"/>
      <c r="F100" s="146">
        <f t="shared" si="115"/>
        <v>0</v>
      </c>
      <c r="G100" s="225"/>
      <c r="H100" s="257"/>
      <c r="I100" s="114">
        <f t="shared" si="116"/>
        <v>0</v>
      </c>
      <c r="J100" s="257"/>
      <c r="K100" s="60"/>
      <c r="L100" s="135">
        <f t="shared" si="117"/>
        <v>0</v>
      </c>
      <c r="M100" s="320"/>
      <c r="N100" s="60"/>
      <c r="O100" s="114">
        <f t="shared" si="118"/>
        <v>0</v>
      </c>
      <c r="P100" s="111"/>
    </row>
    <row r="101" spans="1:16" hidden="1" x14ac:dyDescent="0.25">
      <c r="A101" s="38">
        <v>2236</v>
      </c>
      <c r="B101" s="57" t="s">
        <v>87</v>
      </c>
      <c r="C101" s="58">
        <f t="shared" si="98"/>
        <v>0</v>
      </c>
      <c r="D101" s="225"/>
      <c r="E101" s="60"/>
      <c r="F101" s="146">
        <f t="shared" si="115"/>
        <v>0</v>
      </c>
      <c r="G101" s="225"/>
      <c r="H101" s="257"/>
      <c r="I101" s="114">
        <f t="shared" si="116"/>
        <v>0</v>
      </c>
      <c r="J101" s="257"/>
      <c r="K101" s="60"/>
      <c r="L101" s="135">
        <f t="shared" si="117"/>
        <v>0</v>
      </c>
      <c r="M101" s="320"/>
      <c r="N101" s="60"/>
      <c r="O101" s="114">
        <f t="shared" si="118"/>
        <v>0</v>
      </c>
      <c r="P101" s="111"/>
    </row>
    <row r="102" spans="1:16" x14ac:dyDescent="0.25">
      <c r="A102" s="38">
        <v>2239</v>
      </c>
      <c r="B102" s="57" t="s">
        <v>88</v>
      </c>
      <c r="C102" s="58">
        <f t="shared" si="98"/>
        <v>1205</v>
      </c>
      <c r="D102" s="225">
        <v>1155</v>
      </c>
      <c r="E102" s="446"/>
      <c r="F102" s="404">
        <f t="shared" si="115"/>
        <v>1155</v>
      </c>
      <c r="G102" s="225"/>
      <c r="H102" s="511"/>
      <c r="I102" s="404">
        <f t="shared" si="116"/>
        <v>0</v>
      </c>
      <c r="J102" s="257">
        <v>50</v>
      </c>
      <c r="K102" s="446"/>
      <c r="L102" s="404">
        <f t="shared" si="117"/>
        <v>50</v>
      </c>
      <c r="M102" s="320"/>
      <c r="N102" s="60"/>
      <c r="O102" s="114">
        <f t="shared" si="118"/>
        <v>0</v>
      </c>
      <c r="P102" s="111"/>
    </row>
    <row r="103" spans="1:16" ht="24" x14ac:dyDescent="0.25">
      <c r="A103" s="112">
        <v>2240</v>
      </c>
      <c r="B103" s="57" t="s">
        <v>89</v>
      </c>
      <c r="C103" s="58">
        <f t="shared" si="98"/>
        <v>3813</v>
      </c>
      <c r="D103" s="226">
        <f>SUM(D104:D111)</f>
        <v>3713</v>
      </c>
      <c r="E103" s="447">
        <f t="shared" ref="E103:F103" si="119">SUM(E104:E111)</f>
        <v>0</v>
      </c>
      <c r="F103" s="404">
        <f t="shared" si="119"/>
        <v>3713</v>
      </c>
      <c r="G103" s="226">
        <f>SUM(G104:G111)</f>
        <v>0</v>
      </c>
      <c r="H103" s="135">
        <f t="shared" ref="H103:I103" si="120">SUM(H104:H111)</f>
        <v>0</v>
      </c>
      <c r="I103" s="404">
        <f t="shared" si="120"/>
        <v>0</v>
      </c>
      <c r="J103" s="120">
        <f>SUM(J104:J111)</f>
        <v>100</v>
      </c>
      <c r="K103" s="447">
        <f t="shared" ref="K103:L103" si="121">SUM(K104:K111)</f>
        <v>0</v>
      </c>
      <c r="L103" s="404">
        <f t="shared" si="121"/>
        <v>100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60"/>
      <c r="F104" s="146">
        <f t="shared" ref="F104:F111" si="123">D104+E104</f>
        <v>0</v>
      </c>
      <c r="G104" s="225"/>
      <c r="H104" s="257"/>
      <c r="I104" s="114">
        <f t="shared" ref="I104:I111" si="124">G104+H104</f>
        <v>0</v>
      </c>
      <c r="J104" s="257"/>
      <c r="K104" s="60"/>
      <c r="L104" s="135">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60"/>
      <c r="F105" s="146">
        <f t="shared" si="123"/>
        <v>0</v>
      </c>
      <c r="G105" s="225"/>
      <c r="H105" s="257"/>
      <c r="I105" s="114">
        <f t="shared" si="124"/>
        <v>0</v>
      </c>
      <c r="J105" s="257"/>
      <c r="K105" s="60"/>
      <c r="L105" s="135">
        <f t="shared" si="125"/>
        <v>0</v>
      </c>
      <c r="M105" s="320"/>
      <c r="N105" s="60"/>
      <c r="O105" s="114">
        <f t="shared" si="126"/>
        <v>0</v>
      </c>
      <c r="P105" s="111"/>
    </row>
    <row r="106" spans="1:16" ht="24" x14ac:dyDescent="0.25">
      <c r="A106" s="38">
        <v>2243</v>
      </c>
      <c r="B106" s="57" t="s">
        <v>92</v>
      </c>
      <c r="C106" s="58">
        <f t="shared" si="98"/>
        <v>200</v>
      </c>
      <c r="D106" s="225">
        <v>200</v>
      </c>
      <c r="E106" s="446"/>
      <c r="F106" s="404">
        <f t="shared" si="123"/>
        <v>200</v>
      </c>
      <c r="G106" s="225"/>
      <c r="H106" s="511"/>
      <c r="I106" s="404">
        <f t="shared" si="124"/>
        <v>0</v>
      </c>
      <c r="J106" s="257"/>
      <c r="K106" s="446"/>
      <c r="L106" s="404">
        <f t="shared" si="125"/>
        <v>0</v>
      </c>
      <c r="M106" s="320"/>
      <c r="N106" s="60"/>
      <c r="O106" s="114">
        <f t="shared" si="126"/>
        <v>0</v>
      </c>
      <c r="P106" s="111"/>
    </row>
    <row r="107" spans="1:16" x14ac:dyDescent="0.25">
      <c r="A107" s="38">
        <v>2244</v>
      </c>
      <c r="B107" s="57" t="s">
        <v>93</v>
      </c>
      <c r="C107" s="58">
        <f t="shared" si="98"/>
        <v>3613</v>
      </c>
      <c r="D107" s="225">
        <v>3513</v>
      </c>
      <c r="E107" s="446"/>
      <c r="F107" s="404">
        <f t="shared" si="123"/>
        <v>3513</v>
      </c>
      <c r="G107" s="225"/>
      <c r="H107" s="511"/>
      <c r="I107" s="404">
        <f t="shared" si="124"/>
        <v>0</v>
      </c>
      <c r="J107" s="257">
        <v>100</v>
      </c>
      <c r="K107" s="446"/>
      <c r="L107" s="404">
        <f t="shared" si="125"/>
        <v>100</v>
      </c>
      <c r="M107" s="320"/>
      <c r="N107" s="60"/>
      <c r="O107" s="114">
        <f t="shared" si="126"/>
        <v>0</v>
      </c>
      <c r="P107" s="111"/>
    </row>
    <row r="108" spans="1:16" ht="24" hidden="1" x14ac:dyDescent="0.25">
      <c r="A108" s="38">
        <v>2246</v>
      </c>
      <c r="B108" s="57" t="s">
        <v>94</v>
      </c>
      <c r="C108" s="58">
        <f t="shared" si="98"/>
        <v>0</v>
      </c>
      <c r="D108" s="225"/>
      <c r="E108" s="60"/>
      <c r="F108" s="146">
        <f t="shared" si="123"/>
        <v>0</v>
      </c>
      <c r="G108" s="225"/>
      <c r="H108" s="257"/>
      <c r="I108" s="114">
        <f t="shared" si="124"/>
        <v>0</v>
      </c>
      <c r="J108" s="257"/>
      <c r="K108" s="60"/>
      <c r="L108" s="135">
        <f t="shared" si="125"/>
        <v>0</v>
      </c>
      <c r="M108" s="320"/>
      <c r="N108" s="60"/>
      <c r="O108" s="114">
        <f t="shared" si="126"/>
        <v>0</v>
      </c>
      <c r="P108" s="111"/>
    </row>
    <row r="109" spans="1:16" hidden="1" x14ac:dyDescent="0.25">
      <c r="A109" s="38">
        <v>2247</v>
      </c>
      <c r="B109" s="57" t="s">
        <v>95</v>
      </c>
      <c r="C109" s="58">
        <f t="shared" si="98"/>
        <v>0</v>
      </c>
      <c r="D109" s="225"/>
      <c r="E109" s="60"/>
      <c r="F109" s="146">
        <f t="shared" si="123"/>
        <v>0</v>
      </c>
      <c r="G109" s="225"/>
      <c r="H109" s="257"/>
      <c r="I109" s="114">
        <f t="shared" si="124"/>
        <v>0</v>
      </c>
      <c r="J109" s="257"/>
      <c r="K109" s="60"/>
      <c r="L109" s="135">
        <f t="shared" si="125"/>
        <v>0</v>
      </c>
      <c r="M109" s="320"/>
      <c r="N109" s="60"/>
      <c r="O109" s="114">
        <f t="shared" si="126"/>
        <v>0</v>
      </c>
      <c r="P109" s="111"/>
    </row>
    <row r="110" spans="1:16" ht="24" hidden="1" x14ac:dyDescent="0.25">
      <c r="A110" s="38">
        <v>2248</v>
      </c>
      <c r="B110" s="57" t="s">
        <v>300</v>
      </c>
      <c r="C110" s="58">
        <f t="shared" si="98"/>
        <v>0</v>
      </c>
      <c r="D110" s="225"/>
      <c r="E110" s="60"/>
      <c r="F110" s="146">
        <f t="shared" si="123"/>
        <v>0</v>
      </c>
      <c r="G110" s="225"/>
      <c r="H110" s="257"/>
      <c r="I110" s="114">
        <f t="shared" si="124"/>
        <v>0</v>
      </c>
      <c r="J110" s="257"/>
      <c r="K110" s="60"/>
      <c r="L110" s="135">
        <f t="shared" si="125"/>
        <v>0</v>
      </c>
      <c r="M110" s="320"/>
      <c r="N110" s="60"/>
      <c r="O110" s="114">
        <f t="shared" si="126"/>
        <v>0</v>
      </c>
      <c r="P110" s="111"/>
    </row>
    <row r="111" spans="1:16" ht="24" hidden="1" x14ac:dyDescent="0.25">
      <c r="A111" s="38">
        <v>2249</v>
      </c>
      <c r="B111" s="57" t="s">
        <v>96</v>
      </c>
      <c r="C111" s="58">
        <f t="shared" si="98"/>
        <v>0</v>
      </c>
      <c r="D111" s="225"/>
      <c r="E111" s="60"/>
      <c r="F111" s="146">
        <f t="shared" si="123"/>
        <v>0</v>
      </c>
      <c r="G111" s="225"/>
      <c r="H111" s="257"/>
      <c r="I111" s="114">
        <f t="shared" si="124"/>
        <v>0</v>
      </c>
      <c r="J111" s="257"/>
      <c r="K111" s="60"/>
      <c r="L111" s="135">
        <f t="shared" si="125"/>
        <v>0</v>
      </c>
      <c r="M111" s="320"/>
      <c r="N111" s="60"/>
      <c r="O111" s="114">
        <f t="shared" si="126"/>
        <v>0</v>
      </c>
      <c r="P111" s="111"/>
    </row>
    <row r="112" spans="1:16" hidden="1" x14ac:dyDescent="0.25">
      <c r="A112" s="112">
        <v>2250</v>
      </c>
      <c r="B112" s="57" t="s">
        <v>97</v>
      </c>
      <c r="C112" s="58">
        <f t="shared" si="98"/>
        <v>0</v>
      </c>
      <c r="D112" s="226">
        <f>SUM(D113:D115)</f>
        <v>0</v>
      </c>
      <c r="E112" s="113">
        <f t="shared" ref="E112:F112" si="127">SUM(E113:E115)</f>
        <v>0</v>
      </c>
      <c r="F112" s="146">
        <f t="shared" si="127"/>
        <v>0</v>
      </c>
      <c r="G112" s="226">
        <f>SUM(G113:G115)</f>
        <v>0</v>
      </c>
      <c r="H112" s="120">
        <f t="shared" ref="H112:I112" si="128">SUM(H113:H115)</f>
        <v>0</v>
      </c>
      <c r="I112" s="114">
        <f t="shared" si="128"/>
        <v>0</v>
      </c>
      <c r="J112" s="120">
        <f>SUM(J113:J115)</f>
        <v>0</v>
      </c>
      <c r="K112" s="113">
        <f t="shared" ref="K112:L112" si="129">SUM(K113:K115)</f>
        <v>0</v>
      </c>
      <c r="L112" s="135">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c r="E113" s="60"/>
      <c r="F113" s="146">
        <f t="shared" ref="F113:F115" si="131">D113+E113</f>
        <v>0</v>
      </c>
      <c r="G113" s="225"/>
      <c r="H113" s="257"/>
      <c r="I113" s="114">
        <f t="shared" ref="I113:I115" si="132">G113+H113</f>
        <v>0</v>
      </c>
      <c r="J113" s="257"/>
      <c r="K113" s="60"/>
      <c r="L113" s="135">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60"/>
      <c r="F114" s="146">
        <f t="shared" si="131"/>
        <v>0</v>
      </c>
      <c r="G114" s="225"/>
      <c r="H114" s="257"/>
      <c r="I114" s="114">
        <f t="shared" si="132"/>
        <v>0</v>
      </c>
      <c r="J114" s="257"/>
      <c r="K114" s="60"/>
      <c r="L114" s="135">
        <f t="shared" si="133"/>
        <v>0</v>
      </c>
      <c r="M114" s="320"/>
      <c r="N114" s="60"/>
      <c r="O114" s="114">
        <f t="shared" si="134"/>
        <v>0</v>
      </c>
      <c r="P114" s="111"/>
    </row>
    <row r="115" spans="1:16" ht="24" hidden="1" x14ac:dyDescent="0.25">
      <c r="A115" s="38">
        <v>2259</v>
      </c>
      <c r="B115" s="57" t="s">
        <v>100</v>
      </c>
      <c r="C115" s="58">
        <f t="shared" si="98"/>
        <v>0</v>
      </c>
      <c r="D115" s="225"/>
      <c r="E115" s="60"/>
      <c r="F115" s="146">
        <f t="shared" si="131"/>
        <v>0</v>
      </c>
      <c r="G115" s="225"/>
      <c r="H115" s="257"/>
      <c r="I115" s="114">
        <f t="shared" si="132"/>
        <v>0</v>
      </c>
      <c r="J115" s="257"/>
      <c r="K115" s="60"/>
      <c r="L115" s="135">
        <f t="shared" si="133"/>
        <v>0</v>
      </c>
      <c r="M115" s="320"/>
      <c r="N115" s="60"/>
      <c r="O115" s="114">
        <f t="shared" si="134"/>
        <v>0</v>
      </c>
      <c r="P115" s="111"/>
    </row>
    <row r="116" spans="1:16" x14ac:dyDescent="0.25">
      <c r="A116" s="112">
        <v>2260</v>
      </c>
      <c r="B116" s="57" t="s">
        <v>101</v>
      </c>
      <c r="C116" s="58">
        <f t="shared" si="98"/>
        <v>1235</v>
      </c>
      <c r="D116" s="226">
        <f>SUM(D117:D121)</f>
        <v>735</v>
      </c>
      <c r="E116" s="447">
        <f t="shared" ref="E116:F116" si="135">SUM(E117:E121)</f>
        <v>0</v>
      </c>
      <c r="F116" s="404">
        <f t="shared" si="135"/>
        <v>735</v>
      </c>
      <c r="G116" s="226">
        <f>SUM(G117:G121)</f>
        <v>0</v>
      </c>
      <c r="H116" s="135">
        <f t="shared" ref="H116:I116" si="136">SUM(H117:H121)</f>
        <v>0</v>
      </c>
      <c r="I116" s="404">
        <f t="shared" si="136"/>
        <v>0</v>
      </c>
      <c r="J116" s="120">
        <f>SUM(J117:J121)</f>
        <v>500</v>
      </c>
      <c r="K116" s="447">
        <f t="shared" ref="K116:L116" si="137">SUM(K117:K121)</f>
        <v>0</v>
      </c>
      <c r="L116" s="404">
        <f t="shared" si="137"/>
        <v>500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60"/>
      <c r="F117" s="146">
        <f t="shared" ref="F117:F121" si="139">D117+E117</f>
        <v>0</v>
      </c>
      <c r="G117" s="225"/>
      <c r="H117" s="257"/>
      <c r="I117" s="114">
        <f t="shared" ref="I117:I121" si="140">G117+H117</f>
        <v>0</v>
      </c>
      <c r="J117" s="257"/>
      <c r="K117" s="60"/>
      <c r="L117" s="135">
        <f t="shared" ref="L117:L121" si="141">J117+K117</f>
        <v>0</v>
      </c>
      <c r="M117" s="320"/>
      <c r="N117" s="60"/>
      <c r="O117" s="114">
        <f t="shared" ref="O117:O121" si="142">M117+N117</f>
        <v>0</v>
      </c>
      <c r="P117" s="111"/>
    </row>
    <row r="118" spans="1:16" x14ac:dyDescent="0.25">
      <c r="A118" s="38">
        <v>2262</v>
      </c>
      <c r="B118" s="57" t="s">
        <v>103</v>
      </c>
      <c r="C118" s="58">
        <f t="shared" si="98"/>
        <v>1200</v>
      </c>
      <c r="D118" s="225">
        <v>700</v>
      </c>
      <c r="E118" s="446"/>
      <c r="F118" s="404">
        <f t="shared" si="139"/>
        <v>700</v>
      </c>
      <c r="G118" s="225"/>
      <c r="H118" s="511"/>
      <c r="I118" s="404">
        <f t="shared" si="140"/>
        <v>0</v>
      </c>
      <c r="J118" s="257">
        <v>500</v>
      </c>
      <c r="K118" s="446"/>
      <c r="L118" s="404">
        <f t="shared" si="141"/>
        <v>500</v>
      </c>
      <c r="M118" s="320"/>
      <c r="N118" s="60"/>
      <c r="O118" s="114">
        <f t="shared" si="142"/>
        <v>0</v>
      </c>
      <c r="P118" s="111"/>
    </row>
    <row r="119" spans="1:16" hidden="1" x14ac:dyDescent="0.25">
      <c r="A119" s="38">
        <v>2263</v>
      </c>
      <c r="B119" s="57" t="s">
        <v>104</v>
      </c>
      <c r="C119" s="58">
        <f t="shared" si="98"/>
        <v>0</v>
      </c>
      <c r="D119" s="225"/>
      <c r="E119" s="60"/>
      <c r="F119" s="146">
        <f t="shared" si="139"/>
        <v>0</v>
      </c>
      <c r="G119" s="225"/>
      <c r="H119" s="257"/>
      <c r="I119" s="114">
        <f t="shared" si="140"/>
        <v>0</v>
      </c>
      <c r="J119" s="257"/>
      <c r="K119" s="60"/>
      <c r="L119" s="135">
        <f t="shared" si="141"/>
        <v>0</v>
      </c>
      <c r="M119" s="320"/>
      <c r="N119" s="60"/>
      <c r="O119" s="114">
        <f t="shared" si="142"/>
        <v>0</v>
      </c>
      <c r="P119" s="111"/>
    </row>
    <row r="120" spans="1:16" ht="24" hidden="1" x14ac:dyDescent="0.25">
      <c r="A120" s="38">
        <v>2264</v>
      </c>
      <c r="B120" s="57" t="s">
        <v>105</v>
      </c>
      <c r="C120" s="58">
        <f t="shared" si="98"/>
        <v>0</v>
      </c>
      <c r="D120" s="225"/>
      <c r="E120" s="60"/>
      <c r="F120" s="146">
        <f t="shared" si="139"/>
        <v>0</v>
      </c>
      <c r="G120" s="225"/>
      <c r="H120" s="257"/>
      <c r="I120" s="114">
        <f t="shared" si="140"/>
        <v>0</v>
      </c>
      <c r="J120" s="257"/>
      <c r="K120" s="60"/>
      <c r="L120" s="135">
        <f t="shared" si="141"/>
        <v>0</v>
      </c>
      <c r="M120" s="320"/>
      <c r="N120" s="60"/>
      <c r="O120" s="114">
        <f t="shared" si="142"/>
        <v>0</v>
      </c>
      <c r="P120" s="111"/>
    </row>
    <row r="121" spans="1:16" x14ac:dyDescent="0.25">
      <c r="A121" s="38">
        <v>2269</v>
      </c>
      <c r="B121" s="57" t="s">
        <v>106</v>
      </c>
      <c r="C121" s="58">
        <f t="shared" si="98"/>
        <v>35</v>
      </c>
      <c r="D121" s="225">
        <v>35</v>
      </c>
      <c r="E121" s="446"/>
      <c r="F121" s="404">
        <f t="shared" si="139"/>
        <v>35</v>
      </c>
      <c r="G121" s="225"/>
      <c r="H121" s="511"/>
      <c r="I121" s="404">
        <f t="shared" si="140"/>
        <v>0</v>
      </c>
      <c r="J121" s="257"/>
      <c r="K121" s="446"/>
      <c r="L121" s="404">
        <f t="shared" si="141"/>
        <v>0</v>
      </c>
      <c r="M121" s="320"/>
      <c r="N121" s="60"/>
      <c r="O121" s="114">
        <f t="shared" si="142"/>
        <v>0</v>
      </c>
      <c r="P121" s="111"/>
    </row>
    <row r="122" spans="1:16" x14ac:dyDescent="0.25">
      <c r="A122" s="112">
        <v>2270</v>
      </c>
      <c r="B122" s="57" t="s">
        <v>107</v>
      </c>
      <c r="C122" s="58">
        <f t="shared" si="98"/>
        <v>5365</v>
      </c>
      <c r="D122" s="226">
        <f>SUM(D123:D127)</f>
        <v>5807</v>
      </c>
      <c r="E122" s="447">
        <f t="shared" ref="E122:F122" si="143">SUM(E123:E127)</f>
        <v>-442</v>
      </c>
      <c r="F122" s="404">
        <f t="shared" si="143"/>
        <v>5365</v>
      </c>
      <c r="G122" s="226">
        <f>SUM(G123:G127)</f>
        <v>0</v>
      </c>
      <c r="H122" s="135">
        <f t="shared" ref="H122:I122" si="144">SUM(H123:H127)</f>
        <v>0</v>
      </c>
      <c r="I122" s="404">
        <f t="shared" si="144"/>
        <v>0</v>
      </c>
      <c r="J122" s="120">
        <f>SUM(J123:J127)</f>
        <v>0</v>
      </c>
      <c r="K122" s="447">
        <f t="shared" ref="K122:L122" si="145">SUM(K123:K127)</f>
        <v>0</v>
      </c>
      <c r="L122" s="40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60"/>
      <c r="F123" s="146">
        <f t="shared" ref="F123:F127" si="147">D123+E123</f>
        <v>0</v>
      </c>
      <c r="G123" s="225"/>
      <c r="H123" s="257"/>
      <c r="I123" s="114">
        <f t="shared" ref="I123:I127" si="148">G123+H123</f>
        <v>0</v>
      </c>
      <c r="J123" s="257"/>
      <c r="K123" s="60"/>
      <c r="L123" s="135">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60"/>
      <c r="F124" s="146">
        <f t="shared" si="147"/>
        <v>0</v>
      </c>
      <c r="G124" s="225"/>
      <c r="H124" s="257"/>
      <c r="I124" s="114">
        <f t="shared" si="148"/>
        <v>0</v>
      </c>
      <c r="J124" s="257"/>
      <c r="K124" s="60"/>
      <c r="L124" s="135">
        <f t="shared" si="149"/>
        <v>0</v>
      </c>
      <c r="M124" s="320"/>
      <c r="N124" s="60"/>
      <c r="O124" s="114">
        <f t="shared" si="150"/>
        <v>0</v>
      </c>
      <c r="P124" s="111"/>
    </row>
    <row r="125" spans="1:16" ht="24.75" customHeight="1" x14ac:dyDescent="0.25">
      <c r="A125" s="38">
        <v>2275</v>
      </c>
      <c r="B125" s="57" t="s">
        <v>109</v>
      </c>
      <c r="C125" s="58">
        <f t="shared" si="98"/>
        <v>5018</v>
      </c>
      <c r="D125" s="225">
        <v>5500</v>
      </c>
      <c r="E125" s="446">
        <v>-482</v>
      </c>
      <c r="F125" s="404">
        <f t="shared" si="147"/>
        <v>5018</v>
      </c>
      <c r="G125" s="225"/>
      <c r="H125" s="511"/>
      <c r="I125" s="404">
        <f t="shared" si="148"/>
        <v>0</v>
      </c>
      <c r="J125" s="257"/>
      <c r="K125" s="446"/>
      <c r="L125" s="404">
        <f t="shared" si="149"/>
        <v>0</v>
      </c>
      <c r="M125" s="320"/>
      <c r="N125" s="60"/>
      <c r="O125" s="114">
        <f t="shared" si="150"/>
        <v>0</v>
      </c>
      <c r="P125" s="362" t="s">
        <v>343</v>
      </c>
    </row>
    <row r="126" spans="1:16" ht="36" hidden="1" x14ac:dyDescent="0.25">
      <c r="A126" s="38">
        <v>2276</v>
      </c>
      <c r="B126" s="57" t="s">
        <v>110</v>
      </c>
      <c r="C126" s="58">
        <f t="shared" si="98"/>
        <v>0</v>
      </c>
      <c r="D126" s="225"/>
      <c r="E126" s="60"/>
      <c r="F126" s="146">
        <f t="shared" si="147"/>
        <v>0</v>
      </c>
      <c r="G126" s="225"/>
      <c r="H126" s="257"/>
      <c r="I126" s="114">
        <f t="shared" si="148"/>
        <v>0</v>
      </c>
      <c r="J126" s="257"/>
      <c r="K126" s="60"/>
      <c r="L126" s="135">
        <f t="shared" si="149"/>
        <v>0</v>
      </c>
      <c r="M126" s="320"/>
      <c r="N126" s="60"/>
      <c r="O126" s="114">
        <f t="shared" si="150"/>
        <v>0</v>
      </c>
      <c r="P126" s="111"/>
    </row>
    <row r="127" spans="1:16" ht="24" x14ac:dyDescent="0.25">
      <c r="A127" s="38">
        <v>2279</v>
      </c>
      <c r="B127" s="57" t="s">
        <v>111</v>
      </c>
      <c r="C127" s="58">
        <f t="shared" si="98"/>
        <v>347</v>
      </c>
      <c r="D127" s="225">
        <v>307</v>
      </c>
      <c r="E127" s="446">
        <v>40</v>
      </c>
      <c r="F127" s="404">
        <f t="shared" si="147"/>
        <v>347</v>
      </c>
      <c r="G127" s="225"/>
      <c r="H127" s="511"/>
      <c r="I127" s="404">
        <f t="shared" si="148"/>
        <v>0</v>
      </c>
      <c r="J127" s="257"/>
      <c r="K127" s="446"/>
      <c r="L127" s="404">
        <f t="shared" si="149"/>
        <v>0</v>
      </c>
      <c r="M127" s="320"/>
      <c r="N127" s="60"/>
      <c r="O127" s="114">
        <f t="shared" si="150"/>
        <v>0</v>
      </c>
      <c r="P127" s="362" t="s">
        <v>344</v>
      </c>
    </row>
    <row r="128" spans="1:16" ht="24" hidden="1" x14ac:dyDescent="0.25">
      <c r="A128" s="379">
        <v>2280</v>
      </c>
      <c r="B128" s="52" t="s">
        <v>301</v>
      </c>
      <c r="C128" s="53">
        <f t="shared" si="98"/>
        <v>0</v>
      </c>
      <c r="D128" s="228">
        <f t="shared" ref="D128:O128" si="151">SUM(D129)</f>
        <v>0</v>
      </c>
      <c r="E128" s="118">
        <f t="shared" si="151"/>
        <v>0</v>
      </c>
      <c r="F128" s="282">
        <f t="shared" si="151"/>
        <v>0</v>
      </c>
      <c r="G128" s="228">
        <f t="shared" si="151"/>
        <v>0</v>
      </c>
      <c r="H128" s="259">
        <f t="shared" si="151"/>
        <v>0</v>
      </c>
      <c r="I128" s="119">
        <f t="shared" si="151"/>
        <v>0</v>
      </c>
      <c r="J128" s="259">
        <f t="shared" si="151"/>
        <v>0</v>
      </c>
      <c r="K128" s="118">
        <f t="shared" si="151"/>
        <v>0</v>
      </c>
      <c r="L128" s="13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60"/>
      <c r="F129" s="146">
        <f>D129+E129</f>
        <v>0</v>
      </c>
      <c r="G129" s="225"/>
      <c r="H129" s="257"/>
      <c r="I129" s="114">
        <f>G129+H129</f>
        <v>0</v>
      </c>
      <c r="J129" s="257"/>
      <c r="K129" s="60"/>
      <c r="L129" s="135">
        <f>J129+K129</f>
        <v>0</v>
      </c>
      <c r="M129" s="320"/>
      <c r="N129" s="60"/>
      <c r="O129" s="114">
        <f>M129+N129</f>
        <v>0</v>
      </c>
      <c r="P129" s="111"/>
    </row>
    <row r="130" spans="1:16" ht="38.25" customHeight="1" x14ac:dyDescent="0.25">
      <c r="A130" s="45">
        <v>2300</v>
      </c>
      <c r="B130" s="105" t="s">
        <v>113</v>
      </c>
      <c r="C130" s="46">
        <f t="shared" si="98"/>
        <v>20027</v>
      </c>
      <c r="D130" s="223">
        <f>SUM(D131,D136,D140,D141,D144,D151,D159,D160,D163)</f>
        <v>15337</v>
      </c>
      <c r="E130" s="441">
        <f t="shared" ref="E130:F130" si="152">SUM(E131,E136,E140,E141,E144,E151,E159,E160,E163)</f>
        <v>442</v>
      </c>
      <c r="F130" s="408">
        <f t="shared" si="152"/>
        <v>15779</v>
      </c>
      <c r="G130" s="223">
        <f>SUM(G131,G136,G140,G141,G144,G151,G159,G160,G163)</f>
        <v>0</v>
      </c>
      <c r="H130" s="125">
        <f t="shared" ref="H130:I130" si="153">SUM(H131,H136,H140,H141,H144,H151,H159,H160,H163)</f>
        <v>0</v>
      </c>
      <c r="I130" s="408">
        <f t="shared" si="153"/>
        <v>0</v>
      </c>
      <c r="J130" s="106">
        <f>SUM(J131,J136,J140,J141,J144,J151,J159,J160,J163)</f>
        <v>4248</v>
      </c>
      <c r="K130" s="441">
        <f t="shared" ref="K130:L130" si="154">SUM(K131,K136,K140,K141,K144,K151,K159,K160,K163)</f>
        <v>0</v>
      </c>
      <c r="L130" s="408">
        <f t="shared" si="154"/>
        <v>4248</v>
      </c>
      <c r="M130" s="46">
        <f>SUM(M131,M136,M140,M141,M144,M151,M159,M160,M163)</f>
        <v>0</v>
      </c>
      <c r="N130" s="50">
        <f t="shared" ref="N130:O130" si="155">SUM(N131,N136,N140,N141,N144,N151,N159,N160,N163)</f>
        <v>0</v>
      </c>
      <c r="O130" s="117">
        <f t="shared" si="155"/>
        <v>0</v>
      </c>
      <c r="P130" s="122"/>
    </row>
    <row r="131" spans="1:16" ht="24" x14ac:dyDescent="0.25">
      <c r="A131" s="379">
        <v>2310</v>
      </c>
      <c r="B131" s="52" t="s">
        <v>114</v>
      </c>
      <c r="C131" s="53">
        <f t="shared" si="98"/>
        <v>2886</v>
      </c>
      <c r="D131" s="228">
        <f t="shared" ref="D131:O131" si="156">SUM(D132:D135)</f>
        <v>2080</v>
      </c>
      <c r="E131" s="449">
        <f t="shared" si="156"/>
        <v>376</v>
      </c>
      <c r="F131" s="445">
        <f t="shared" si="156"/>
        <v>2456</v>
      </c>
      <c r="G131" s="228">
        <f t="shared" si="156"/>
        <v>0</v>
      </c>
      <c r="H131" s="139">
        <f t="shared" si="156"/>
        <v>0</v>
      </c>
      <c r="I131" s="445">
        <f t="shared" si="156"/>
        <v>0</v>
      </c>
      <c r="J131" s="259">
        <f t="shared" si="156"/>
        <v>430</v>
      </c>
      <c r="K131" s="449">
        <f t="shared" si="156"/>
        <v>0</v>
      </c>
      <c r="L131" s="445">
        <f t="shared" si="156"/>
        <v>430</v>
      </c>
      <c r="M131" s="53">
        <f t="shared" si="156"/>
        <v>0</v>
      </c>
      <c r="N131" s="118">
        <f t="shared" si="156"/>
        <v>0</v>
      </c>
      <c r="O131" s="119">
        <f t="shared" si="156"/>
        <v>0</v>
      </c>
      <c r="P131" s="110"/>
    </row>
    <row r="132" spans="1:16" ht="15" customHeight="1" x14ac:dyDescent="0.25">
      <c r="A132" s="38">
        <v>2311</v>
      </c>
      <c r="B132" s="57" t="s">
        <v>115</v>
      </c>
      <c r="C132" s="58">
        <f t="shared" si="98"/>
        <v>872</v>
      </c>
      <c r="D132" s="225">
        <v>750</v>
      </c>
      <c r="E132" s="446">
        <v>122</v>
      </c>
      <c r="F132" s="404">
        <f t="shared" ref="F132:F135" si="157">D132+E132</f>
        <v>872</v>
      </c>
      <c r="G132" s="225"/>
      <c r="H132" s="511"/>
      <c r="I132" s="404">
        <f t="shared" ref="I132:I135" si="158">G132+H132</f>
        <v>0</v>
      </c>
      <c r="J132" s="257"/>
      <c r="K132" s="446"/>
      <c r="L132" s="404">
        <f t="shared" ref="L132:L135" si="159">J132+K132</f>
        <v>0</v>
      </c>
      <c r="M132" s="320"/>
      <c r="N132" s="60"/>
      <c r="O132" s="114">
        <f t="shared" ref="O132:O135" si="160">M132+N132</f>
        <v>0</v>
      </c>
      <c r="P132" s="362" t="s">
        <v>345</v>
      </c>
    </row>
    <row r="133" spans="1:16" ht="13.5" customHeight="1" x14ac:dyDescent="0.25">
      <c r="A133" s="38">
        <v>2312</v>
      </c>
      <c r="B133" s="57" t="s">
        <v>116</v>
      </c>
      <c r="C133" s="58">
        <f t="shared" si="98"/>
        <v>715</v>
      </c>
      <c r="D133" s="225">
        <v>480</v>
      </c>
      <c r="E133" s="446">
        <v>20</v>
      </c>
      <c r="F133" s="404">
        <f t="shared" si="157"/>
        <v>500</v>
      </c>
      <c r="G133" s="225"/>
      <c r="H133" s="511"/>
      <c r="I133" s="404">
        <f t="shared" si="158"/>
        <v>0</v>
      </c>
      <c r="J133" s="257">
        <v>215</v>
      </c>
      <c r="K133" s="446"/>
      <c r="L133" s="404">
        <f t="shared" si="159"/>
        <v>215</v>
      </c>
      <c r="M133" s="320"/>
      <c r="N133" s="60"/>
      <c r="O133" s="114">
        <f t="shared" si="160"/>
        <v>0</v>
      </c>
      <c r="P133" s="362" t="s">
        <v>346</v>
      </c>
    </row>
    <row r="134" spans="1:16" hidden="1" x14ac:dyDescent="0.25">
      <c r="A134" s="38">
        <v>2313</v>
      </c>
      <c r="B134" s="57" t="s">
        <v>117</v>
      </c>
      <c r="C134" s="58">
        <f t="shared" si="98"/>
        <v>0</v>
      </c>
      <c r="D134" s="225"/>
      <c r="E134" s="60"/>
      <c r="F134" s="146">
        <f t="shared" si="157"/>
        <v>0</v>
      </c>
      <c r="G134" s="225"/>
      <c r="H134" s="257"/>
      <c r="I134" s="114">
        <f t="shared" si="158"/>
        <v>0</v>
      </c>
      <c r="J134" s="257"/>
      <c r="K134" s="60"/>
      <c r="L134" s="135">
        <f t="shared" si="159"/>
        <v>0</v>
      </c>
      <c r="M134" s="320"/>
      <c r="N134" s="60"/>
      <c r="O134" s="114">
        <f t="shared" si="160"/>
        <v>0</v>
      </c>
      <c r="P134" s="111"/>
    </row>
    <row r="135" spans="1:16" ht="35.25" customHeight="1" x14ac:dyDescent="0.25">
      <c r="A135" s="38">
        <v>2314</v>
      </c>
      <c r="B135" s="57" t="s">
        <v>291</v>
      </c>
      <c r="C135" s="58">
        <f t="shared" si="98"/>
        <v>1299</v>
      </c>
      <c r="D135" s="225">
        <v>850</v>
      </c>
      <c r="E135" s="446">
        <v>234</v>
      </c>
      <c r="F135" s="404">
        <f t="shared" si="157"/>
        <v>1084</v>
      </c>
      <c r="G135" s="225"/>
      <c r="H135" s="511"/>
      <c r="I135" s="404">
        <f t="shared" si="158"/>
        <v>0</v>
      </c>
      <c r="J135" s="257">
        <v>215</v>
      </c>
      <c r="K135" s="446"/>
      <c r="L135" s="404">
        <f t="shared" si="159"/>
        <v>215</v>
      </c>
      <c r="M135" s="320"/>
      <c r="N135" s="60"/>
      <c r="O135" s="114">
        <f t="shared" si="160"/>
        <v>0</v>
      </c>
      <c r="P135" s="362" t="s">
        <v>347</v>
      </c>
    </row>
    <row r="136" spans="1:16" x14ac:dyDescent="0.25">
      <c r="A136" s="112">
        <v>2320</v>
      </c>
      <c r="B136" s="57" t="s">
        <v>118</v>
      </c>
      <c r="C136" s="58">
        <f t="shared" si="98"/>
        <v>2761</v>
      </c>
      <c r="D136" s="226">
        <f>SUM(D137:D139)</f>
        <v>2461</v>
      </c>
      <c r="E136" s="447">
        <f t="shared" ref="E136:F136" si="161">SUM(E137:E139)</f>
        <v>0</v>
      </c>
      <c r="F136" s="404">
        <f t="shared" si="161"/>
        <v>2461</v>
      </c>
      <c r="G136" s="226">
        <f>SUM(G137:G139)</f>
        <v>0</v>
      </c>
      <c r="H136" s="135">
        <f t="shared" ref="H136:I136" si="162">SUM(H137:H139)</f>
        <v>0</v>
      </c>
      <c r="I136" s="404">
        <f t="shared" si="162"/>
        <v>0</v>
      </c>
      <c r="J136" s="120">
        <f>SUM(J137:J139)</f>
        <v>300</v>
      </c>
      <c r="K136" s="447">
        <f t="shared" ref="K136:L136" si="163">SUM(K137:K139)</f>
        <v>0</v>
      </c>
      <c r="L136" s="404">
        <f t="shared" si="163"/>
        <v>300</v>
      </c>
      <c r="M136" s="58">
        <f>SUM(M137:M139)</f>
        <v>0</v>
      </c>
      <c r="N136" s="113">
        <f t="shared" ref="N136:O136" si="164">SUM(N137:N139)</f>
        <v>0</v>
      </c>
      <c r="O136" s="114">
        <f t="shared" si="164"/>
        <v>0</v>
      </c>
      <c r="P136" s="111"/>
    </row>
    <row r="137" spans="1:16" x14ac:dyDescent="0.25">
      <c r="A137" s="38">
        <v>2321</v>
      </c>
      <c r="B137" s="57" t="s">
        <v>119</v>
      </c>
      <c r="C137" s="58">
        <f t="shared" si="98"/>
        <v>1921</v>
      </c>
      <c r="D137" s="225">
        <v>1921</v>
      </c>
      <c r="E137" s="446"/>
      <c r="F137" s="404">
        <f t="shared" ref="F137:F140" si="165">D137+E137</f>
        <v>1921</v>
      </c>
      <c r="G137" s="225"/>
      <c r="H137" s="511"/>
      <c r="I137" s="404">
        <f t="shared" ref="I137:I140" si="166">G137+H137</f>
        <v>0</v>
      </c>
      <c r="J137" s="257"/>
      <c r="K137" s="446"/>
      <c r="L137" s="404">
        <f t="shared" ref="L137:L140" si="167">J137+K137</f>
        <v>0</v>
      </c>
      <c r="M137" s="320"/>
      <c r="N137" s="60"/>
      <c r="O137" s="114">
        <f t="shared" ref="O137:O140" si="168">M137+N137</f>
        <v>0</v>
      </c>
      <c r="P137" s="111"/>
    </row>
    <row r="138" spans="1:16" x14ac:dyDescent="0.25">
      <c r="A138" s="38">
        <v>2322</v>
      </c>
      <c r="B138" s="57" t="s">
        <v>120</v>
      </c>
      <c r="C138" s="58">
        <f t="shared" si="98"/>
        <v>840</v>
      </c>
      <c r="D138" s="225">
        <v>540</v>
      </c>
      <c r="E138" s="446"/>
      <c r="F138" s="404">
        <f t="shared" si="165"/>
        <v>540</v>
      </c>
      <c r="G138" s="225"/>
      <c r="H138" s="511"/>
      <c r="I138" s="404">
        <f t="shared" si="166"/>
        <v>0</v>
      </c>
      <c r="J138" s="257">
        <v>300</v>
      </c>
      <c r="K138" s="446"/>
      <c r="L138" s="404">
        <f t="shared" si="167"/>
        <v>300</v>
      </c>
      <c r="M138" s="320"/>
      <c r="N138" s="60"/>
      <c r="O138" s="114">
        <f t="shared" si="168"/>
        <v>0</v>
      </c>
      <c r="P138" s="111"/>
    </row>
    <row r="139" spans="1:16" ht="10.5" hidden="1" customHeight="1" x14ac:dyDescent="0.25">
      <c r="A139" s="38">
        <v>2329</v>
      </c>
      <c r="B139" s="57" t="s">
        <v>121</v>
      </c>
      <c r="C139" s="58">
        <f t="shared" si="98"/>
        <v>0</v>
      </c>
      <c r="D139" s="225"/>
      <c r="E139" s="60"/>
      <c r="F139" s="146">
        <f t="shared" si="165"/>
        <v>0</v>
      </c>
      <c r="G139" s="225"/>
      <c r="H139" s="257"/>
      <c r="I139" s="114">
        <f t="shared" si="166"/>
        <v>0</v>
      </c>
      <c r="J139" s="257"/>
      <c r="K139" s="60"/>
      <c r="L139" s="135">
        <f t="shared" si="167"/>
        <v>0</v>
      </c>
      <c r="M139" s="320"/>
      <c r="N139" s="60"/>
      <c r="O139" s="114">
        <f t="shared" si="168"/>
        <v>0</v>
      </c>
      <c r="P139" s="111"/>
    </row>
    <row r="140" spans="1:16" hidden="1" x14ac:dyDescent="0.25">
      <c r="A140" s="112">
        <v>2330</v>
      </c>
      <c r="B140" s="57" t="s">
        <v>122</v>
      </c>
      <c r="C140" s="58">
        <f t="shared" si="98"/>
        <v>0</v>
      </c>
      <c r="D140" s="225"/>
      <c r="E140" s="60"/>
      <c r="F140" s="146">
        <f t="shared" si="165"/>
        <v>0</v>
      </c>
      <c r="G140" s="225"/>
      <c r="H140" s="257"/>
      <c r="I140" s="114">
        <f t="shared" si="166"/>
        <v>0</v>
      </c>
      <c r="J140" s="257"/>
      <c r="K140" s="60"/>
      <c r="L140" s="135">
        <f t="shared" si="167"/>
        <v>0</v>
      </c>
      <c r="M140" s="320"/>
      <c r="N140" s="60"/>
      <c r="O140" s="114">
        <f t="shared" si="168"/>
        <v>0</v>
      </c>
      <c r="P140" s="111"/>
    </row>
    <row r="141" spans="1:16" ht="48" x14ac:dyDescent="0.25">
      <c r="A141" s="112">
        <v>2340</v>
      </c>
      <c r="B141" s="57" t="s">
        <v>302</v>
      </c>
      <c r="C141" s="58">
        <f t="shared" si="98"/>
        <v>70</v>
      </c>
      <c r="D141" s="226">
        <f>SUM(D142:D143)</f>
        <v>70</v>
      </c>
      <c r="E141" s="447">
        <f t="shared" ref="E141:F141" si="169">SUM(E142:E143)</f>
        <v>0</v>
      </c>
      <c r="F141" s="404">
        <f t="shared" si="169"/>
        <v>70</v>
      </c>
      <c r="G141" s="226">
        <f>SUM(G142:G143)</f>
        <v>0</v>
      </c>
      <c r="H141" s="135">
        <f t="shared" ref="H141:I141" si="170">SUM(H142:H143)</f>
        <v>0</v>
      </c>
      <c r="I141" s="404">
        <f t="shared" si="170"/>
        <v>0</v>
      </c>
      <c r="J141" s="120">
        <f>SUM(J142:J143)</f>
        <v>0</v>
      </c>
      <c r="K141" s="447">
        <f t="shared" ref="K141:L141" si="171">SUM(K142:K143)</f>
        <v>0</v>
      </c>
      <c r="L141" s="404">
        <f t="shared" si="171"/>
        <v>0</v>
      </c>
      <c r="M141" s="58">
        <f>SUM(M142:M143)</f>
        <v>0</v>
      </c>
      <c r="N141" s="113">
        <f t="shared" ref="N141:O141" si="172">SUM(N142:N143)</f>
        <v>0</v>
      </c>
      <c r="O141" s="114">
        <f t="shared" si="172"/>
        <v>0</v>
      </c>
      <c r="P141" s="111"/>
    </row>
    <row r="142" spans="1:16" x14ac:dyDescent="0.25">
      <c r="A142" s="38">
        <v>2341</v>
      </c>
      <c r="B142" s="57" t="s">
        <v>123</v>
      </c>
      <c r="C142" s="58">
        <f t="shared" si="98"/>
        <v>70</v>
      </c>
      <c r="D142" s="225">
        <v>70</v>
      </c>
      <c r="E142" s="446"/>
      <c r="F142" s="404">
        <f t="shared" ref="F142:F143" si="173">D142+E142</f>
        <v>70</v>
      </c>
      <c r="G142" s="225"/>
      <c r="H142" s="511"/>
      <c r="I142" s="404">
        <f t="shared" ref="I142:I143" si="174">G142+H142</f>
        <v>0</v>
      </c>
      <c r="J142" s="257"/>
      <c r="K142" s="446"/>
      <c r="L142" s="404">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60"/>
      <c r="F143" s="146">
        <f t="shared" si="173"/>
        <v>0</v>
      </c>
      <c r="G143" s="225"/>
      <c r="H143" s="257"/>
      <c r="I143" s="114">
        <f t="shared" si="174"/>
        <v>0</v>
      </c>
      <c r="J143" s="257"/>
      <c r="K143" s="60"/>
      <c r="L143" s="135">
        <f t="shared" si="175"/>
        <v>0</v>
      </c>
      <c r="M143" s="320"/>
      <c r="N143" s="60"/>
      <c r="O143" s="114">
        <f t="shared" si="176"/>
        <v>0</v>
      </c>
      <c r="P143" s="111"/>
    </row>
    <row r="144" spans="1:16" ht="24" x14ac:dyDescent="0.25">
      <c r="A144" s="107">
        <v>2350</v>
      </c>
      <c r="B144" s="78" t="s">
        <v>125</v>
      </c>
      <c r="C144" s="84">
        <f t="shared" si="98"/>
        <v>4240</v>
      </c>
      <c r="D144" s="131">
        <f>SUM(D145:D150)</f>
        <v>4000</v>
      </c>
      <c r="E144" s="442">
        <f t="shared" ref="E144:F144" si="177">SUM(E145:E150)</f>
        <v>40</v>
      </c>
      <c r="F144" s="443">
        <f t="shared" si="177"/>
        <v>4040</v>
      </c>
      <c r="G144" s="131">
        <f>SUM(G145:G150)</f>
        <v>0</v>
      </c>
      <c r="H144" s="136">
        <f t="shared" ref="H144:I144" si="178">SUM(H145:H150)</f>
        <v>0</v>
      </c>
      <c r="I144" s="443">
        <f t="shared" si="178"/>
        <v>0</v>
      </c>
      <c r="J144" s="201">
        <f>SUM(J145:J150)</f>
        <v>200</v>
      </c>
      <c r="K144" s="442">
        <f t="shared" ref="K144:L144" si="179">SUM(K145:K150)</f>
        <v>0</v>
      </c>
      <c r="L144" s="443">
        <f t="shared" si="179"/>
        <v>200</v>
      </c>
      <c r="M144" s="84">
        <f>SUM(M145:M150)</f>
        <v>0</v>
      </c>
      <c r="N144" s="108">
        <f t="shared" ref="N144:O144" si="180">SUM(N145:N150)</f>
        <v>0</v>
      </c>
      <c r="O144" s="109">
        <f t="shared" si="180"/>
        <v>0</v>
      </c>
      <c r="P144" s="116"/>
    </row>
    <row r="145" spans="1:16" x14ac:dyDescent="0.25">
      <c r="A145" s="33">
        <v>2351</v>
      </c>
      <c r="B145" s="52" t="s">
        <v>126</v>
      </c>
      <c r="C145" s="53">
        <f t="shared" si="98"/>
        <v>800</v>
      </c>
      <c r="D145" s="224">
        <v>700</v>
      </c>
      <c r="E145" s="444"/>
      <c r="F145" s="445">
        <f t="shared" ref="F145:F150" si="181">D145+E145</f>
        <v>700</v>
      </c>
      <c r="G145" s="224"/>
      <c r="H145" s="510"/>
      <c r="I145" s="445">
        <f t="shared" ref="I145:I150" si="182">G145+H145</f>
        <v>0</v>
      </c>
      <c r="J145" s="256">
        <v>100</v>
      </c>
      <c r="K145" s="444"/>
      <c r="L145" s="445">
        <f t="shared" ref="L145:L150" si="183">J145+K145</f>
        <v>100</v>
      </c>
      <c r="M145" s="319"/>
      <c r="N145" s="55"/>
      <c r="O145" s="119">
        <f t="shared" ref="O145:O150" si="184">M145+N145</f>
        <v>0</v>
      </c>
      <c r="P145" s="110"/>
    </row>
    <row r="146" spans="1:16" ht="18" customHeight="1" x14ac:dyDescent="0.25">
      <c r="A146" s="38">
        <v>2352</v>
      </c>
      <c r="B146" s="57" t="s">
        <v>127</v>
      </c>
      <c r="C146" s="58">
        <f t="shared" si="98"/>
        <v>1390</v>
      </c>
      <c r="D146" s="225">
        <v>1250</v>
      </c>
      <c r="E146" s="446">
        <v>40</v>
      </c>
      <c r="F146" s="404">
        <f t="shared" si="181"/>
        <v>1290</v>
      </c>
      <c r="G146" s="225"/>
      <c r="H146" s="511"/>
      <c r="I146" s="404">
        <f t="shared" si="182"/>
        <v>0</v>
      </c>
      <c r="J146" s="257">
        <v>100</v>
      </c>
      <c r="K146" s="446"/>
      <c r="L146" s="404">
        <f t="shared" si="183"/>
        <v>100</v>
      </c>
      <c r="M146" s="320"/>
      <c r="N146" s="60"/>
      <c r="O146" s="114">
        <f t="shared" si="184"/>
        <v>0</v>
      </c>
      <c r="P146" s="362" t="s">
        <v>348</v>
      </c>
    </row>
    <row r="147" spans="1:16" ht="24" x14ac:dyDescent="0.25">
      <c r="A147" s="38">
        <v>2353</v>
      </c>
      <c r="B147" s="57" t="s">
        <v>128</v>
      </c>
      <c r="C147" s="58">
        <f t="shared" si="98"/>
        <v>1950</v>
      </c>
      <c r="D147" s="225">
        <v>2000</v>
      </c>
      <c r="E147" s="446">
        <v>-50</v>
      </c>
      <c r="F147" s="404">
        <f t="shared" si="181"/>
        <v>1950</v>
      </c>
      <c r="G147" s="225"/>
      <c r="H147" s="511"/>
      <c r="I147" s="404">
        <f t="shared" si="182"/>
        <v>0</v>
      </c>
      <c r="J147" s="257"/>
      <c r="K147" s="446"/>
      <c r="L147" s="404">
        <f t="shared" si="183"/>
        <v>0</v>
      </c>
      <c r="M147" s="320"/>
      <c r="N147" s="60"/>
      <c r="O147" s="114">
        <f t="shared" si="184"/>
        <v>0</v>
      </c>
      <c r="P147" s="111" t="s">
        <v>349</v>
      </c>
    </row>
    <row r="148" spans="1:16" ht="24" hidden="1" x14ac:dyDescent="0.25">
      <c r="A148" s="38">
        <v>2354</v>
      </c>
      <c r="B148" s="57" t="s">
        <v>129</v>
      </c>
      <c r="C148" s="58">
        <f t="shared" si="98"/>
        <v>0</v>
      </c>
      <c r="D148" s="225"/>
      <c r="E148" s="60"/>
      <c r="F148" s="146">
        <f t="shared" si="181"/>
        <v>0</v>
      </c>
      <c r="G148" s="225"/>
      <c r="H148" s="257"/>
      <c r="I148" s="114">
        <f t="shared" si="182"/>
        <v>0</v>
      </c>
      <c r="J148" s="257"/>
      <c r="K148" s="60"/>
      <c r="L148" s="135">
        <f t="shared" si="183"/>
        <v>0</v>
      </c>
      <c r="M148" s="320"/>
      <c r="N148" s="60"/>
      <c r="O148" s="114">
        <f t="shared" si="184"/>
        <v>0</v>
      </c>
      <c r="P148" s="111"/>
    </row>
    <row r="149" spans="1:16" ht="25.5" customHeight="1" x14ac:dyDescent="0.25">
      <c r="A149" s="38">
        <v>2355</v>
      </c>
      <c r="B149" s="57" t="s">
        <v>130</v>
      </c>
      <c r="C149" s="58">
        <f t="shared" ref="C149:C212" si="185">F149+I149+L149+O149</f>
        <v>100</v>
      </c>
      <c r="D149" s="225">
        <v>50</v>
      </c>
      <c r="E149" s="446">
        <v>50</v>
      </c>
      <c r="F149" s="404">
        <f t="shared" si="181"/>
        <v>100</v>
      </c>
      <c r="G149" s="225"/>
      <c r="H149" s="511"/>
      <c r="I149" s="404">
        <f t="shared" si="182"/>
        <v>0</v>
      </c>
      <c r="J149" s="257"/>
      <c r="K149" s="446"/>
      <c r="L149" s="404">
        <f t="shared" si="183"/>
        <v>0</v>
      </c>
      <c r="M149" s="320"/>
      <c r="N149" s="60"/>
      <c r="O149" s="114">
        <f t="shared" si="184"/>
        <v>0</v>
      </c>
      <c r="P149" s="362" t="s">
        <v>350</v>
      </c>
    </row>
    <row r="150" spans="1:16" ht="24" hidden="1" x14ac:dyDescent="0.25">
      <c r="A150" s="38">
        <v>2359</v>
      </c>
      <c r="B150" s="57" t="s">
        <v>131</v>
      </c>
      <c r="C150" s="58">
        <f t="shared" si="185"/>
        <v>0</v>
      </c>
      <c r="D150" s="225"/>
      <c r="E150" s="60"/>
      <c r="F150" s="146">
        <f t="shared" si="181"/>
        <v>0</v>
      </c>
      <c r="G150" s="225"/>
      <c r="H150" s="257"/>
      <c r="I150" s="114">
        <f t="shared" si="182"/>
        <v>0</v>
      </c>
      <c r="J150" s="257"/>
      <c r="K150" s="60"/>
      <c r="L150" s="135">
        <f t="shared" si="183"/>
        <v>0</v>
      </c>
      <c r="M150" s="320"/>
      <c r="N150" s="60"/>
      <c r="O150" s="114">
        <f t="shared" si="184"/>
        <v>0</v>
      </c>
      <c r="P150" s="111"/>
    </row>
    <row r="151" spans="1:16" ht="24.75" customHeight="1" x14ac:dyDescent="0.25">
      <c r="A151" s="112">
        <v>2360</v>
      </c>
      <c r="B151" s="57" t="s">
        <v>132</v>
      </c>
      <c r="C151" s="58">
        <f t="shared" si="185"/>
        <v>4323</v>
      </c>
      <c r="D151" s="226">
        <f>SUM(D152:D158)</f>
        <v>1488</v>
      </c>
      <c r="E151" s="447">
        <f t="shared" ref="E151:F151" si="186">SUM(E152:E158)</f>
        <v>0</v>
      </c>
      <c r="F151" s="404">
        <f t="shared" si="186"/>
        <v>1488</v>
      </c>
      <c r="G151" s="226">
        <f>SUM(G152:G158)</f>
        <v>0</v>
      </c>
      <c r="H151" s="135">
        <f t="shared" ref="H151:I151" si="187">SUM(H152:H158)</f>
        <v>0</v>
      </c>
      <c r="I151" s="404">
        <f t="shared" si="187"/>
        <v>0</v>
      </c>
      <c r="J151" s="120">
        <f>SUM(J152:J158)</f>
        <v>2835</v>
      </c>
      <c r="K151" s="447">
        <f t="shared" ref="K151:L151" si="188">SUM(K152:K158)</f>
        <v>0</v>
      </c>
      <c r="L151" s="404">
        <f t="shared" si="188"/>
        <v>2835</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c r="E152" s="60"/>
      <c r="F152" s="146">
        <f t="shared" ref="F152:F159" si="190">D152+E152</f>
        <v>0</v>
      </c>
      <c r="G152" s="225"/>
      <c r="H152" s="257"/>
      <c r="I152" s="114">
        <f t="shared" ref="I152:I159" si="191">G152+H152</f>
        <v>0</v>
      </c>
      <c r="J152" s="257"/>
      <c r="K152" s="60"/>
      <c r="L152" s="135">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c r="E153" s="60"/>
      <c r="F153" s="146">
        <f t="shared" si="190"/>
        <v>0</v>
      </c>
      <c r="G153" s="225"/>
      <c r="H153" s="257"/>
      <c r="I153" s="114">
        <f t="shared" si="191"/>
        <v>0</v>
      </c>
      <c r="J153" s="257"/>
      <c r="K153" s="60"/>
      <c r="L153" s="135">
        <f t="shared" si="192"/>
        <v>0</v>
      </c>
      <c r="M153" s="320"/>
      <c r="N153" s="60"/>
      <c r="O153" s="114">
        <f t="shared" si="193"/>
        <v>0</v>
      </c>
      <c r="P153" s="111"/>
    </row>
    <row r="154" spans="1:16" x14ac:dyDescent="0.25">
      <c r="A154" s="37">
        <v>2363</v>
      </c>
      <c r="B154" s="57" t="s">
        <v>135</v>
      </c>
      <c r="C154" s="58">
        <f t="shared" si="185"/>
        <v>4323</v>
      </c>
      <c r="D154" s="225">
        <v>1488</v>
      </c>
      <c r="E154" s="446"/>
      <c r="F154" s="404">
        <f t="shared" si="190"/>
        <v>1488</v>
      </c>
      <c r="G154" s="225"/>
      <c r="H154" s="511"/>
      <c r="I154" s="404">
        <f t="shared" si="191"/>
        <v>0</v>
      </c>
      <c r="J154" s="257">
        <v>2835</v>
      </c>
      <c r="K154" s="446"/>
      <c r="L154" s="404">
        <f t="shared" si="192"/>
        <v>2835</v>
      </c>
      <c r="M154" s="320"/>
      <c r="N154" s="60"/>
      <c r="O154" s="114">
        <f t="shared" si="193"/>
        <v>0</v>
      </c>
      <c r="P154" s="111"/>
    </row>
    <row r="155" spans="1:16" hidden="1" x14ac:dyDescent="0.25">
      <c r="A155" s="37">
        <v>2364</v>
      </c>
      <c r="B155" s="57" t="s">
        <v>136</v>
      </c>
      <c r="C155" s="58">
        <f t="shared" si="185"/>
        <v>0</v>
      </c>
      <c r="D155" s="225"/>
      <c r="E155" s="60"/>
      <c r="F155" s="146">
        <f t="shared" si="190"/>
        <v>0</v>
      </c>
      <c r="G155" s="225"/>
      <c r="H155" s="257"/>
      <c r="I155" s="114">
        <f t="shared" si="191"/>
        <v>0</v>
      </c>
      <c r="J155" s="257"/>
      <c r="K155" s="60"/>
      <c r="L155" s="135">
        <f t="shared" si="192"/>
        <v>0</v>
      </c>
      <c r="M155" s="320"/>
      <c r="N155" s="60"/>
      <c r="O155" s="114">
        <f t="shared" si="193"/>
        <v>0</v>
      </c>
      <c r="P155" s="111"/>
    </row>
    <row r="156" spans="1:16" ht="12.75" hidden="1" customHeight="1" x14ac:dyDescent="0.25">
      <c r="A156" s="37">
        <v>2365</v>
      </c>
      <c r="B156" s="57" t="s">
        <v>137</v>
      </c>
      <c r="C156" s="58">
        <f t="shared" si="185"/>
        <v>0</v>
      </c>
      <c r="D156" s="225"/>
      <c r="E156" s="60"/>
      <c r="F156" s="146">
        <f t="shared" si="190"/>
        <v>0</v>
      </c>
      <c r="G156" s="225"/>
      <c r="H156" s="257"/>
      <c r="I156" s="114">
        <f t="shared" si="191"/>
        <v>0</v>
      </c>
      <c r="J156" s="257"/>
      <c r="K156" s="60"/>
      <c r="L156" s="135">
        <f t="shared" si="192"/>
        <v>0</v>
      </c>
      <c r="M156" s="320"/>
      <c r="N156" s="60"/>
      <c r="O156" s="114">
        <f t="shared" si="193"/>
        <v>0</v>
      </c>
      <c r="P156" s="111"/>
    </row>
    <row r="157" spans="1:16" ht="36" hidden="1" x14ac:dyDescent="0.25">
      <c r="A157" s="37">
        <v>2366</v>
      </c>
      <c r="B157" s="57" t="s">
        <v>138</v>
      </c>
      <c r="C157" s="58">
        <f t="shared" si="185"/>
        <v>0</v>
      </c>
      <c r="D157" s="225"/>
      <c r="E157" s="60"/>
      <c r="F157" s="146">
        <f t="shared" si="190"/>
        <v>0</v>
      </c>
      <c r="G157" s="225"/>
      <c r="H157" s="257"/>
      <c r="I157" s="114">
        <f t="shared" si="191"/>
        <v>0</v>
      </c>
      <c r="J157" s="257"/>
      <c r="K157" s="60"/>
      <c r="L157" s="135">
        <f t="shared" si="192"/>
        <v>0</v>
      </c>
      <c r="M157" s="320"/>
      <c r="N157" s="60"/>
      <c r="O157" s="114">
        <f t="shared" si="193"/>
        <v>0</v>
      </c>
      <c r="P157" s="111"/>
    </row>
    <row r="158" spans="1:16" ht="48" hidden="1" x14ac:dyDescent="0.25">
      <c r="A158" s="37">
        <v>2369</v>
      </c>
      <c r="B158" s="57" t="s">
        <v>139</v>
      </c>
      <c r="C158" s="58">
        <f t="shared" si="185"/>
        <v>0</v>
      </c>
      <c r="D158" s="225"/>
      <c r="E158" s="60"/>
      <c r="F158" s="146">
        <f t="shared" si="190"/>
        <v>0</v>
      </c>
      <c r="G158" s="225"/>
      <c r="H158" s="257"/>
      <c r="I158" s="114">
        <f t="shared" si="191"/>
        <v>0</v>
      </c>
      <c r="J158" s="257"/>
      <c r="K158" s="60"/>
      <c r="L158" s="135">
        <f t="shared" si="192"/>
        <v>0</v>
      </c>
      <c r="M158" s="320"/>
      <c r="N158" s="60"/>
      <c r="O158" s="114">
        <f t="shared" si="193"/>
        <v>0</v>
      </c>
      <c r="P158" s="111"/>
    </row>
    <row r="159" spans="1:16" ht="14.25" customHeight="1" x14ac:dyDescent="0.25">
      <c r="A159" s="107">
        <v>2370</v>
      </c>
      <c r="B159" s="78" t="s">
        <v>140</v>
      </c>
      <c r="C159" s="84">
        <f t="shared" si="185"/>
        <v>4947</v>
      </c>
      <c r="D159" s="227">
        <v>4438</v>
      </c>
      <c r="E159" s="448">
        <v>26</v>
      </c>
      <c r="F159" s="443">
        <f t="shared" si="190"/>
        <v>4464</v>
      </c>
      <c r="G159" s="227"/>
      <c r="H159" s="509"/>
      <c r="I159" s="443">
        <f t="shared" si="191"/>
        <v>0</v>
      </c>
      <c r="J159" s="258">
        <v>483</v>
      </c>
      <c r="K159" s="448"/>
      <c r="L159" s="443">
        <f t="shared" si="192"/>
        <v>483</v>
      </c>
      <c r="M159" s="321"/>
      <c r="N159" s="115"/>
      <c r="O159" s="109">
        <f t="shared" si="193"/>
        <v>0</v>
      </c>
      <c r="P159" s="364" t="s">
        <v>351</v>
      </c>
    </row>
    <row r="160" spans="1:16" x14ac:dyDescent="0.25">
      <c r="A160" s="107">
        <v>2380</v>
      </c>
      <c r="B160" s="78" t="s">
        <v>141</v>
      </c>
      <c r="C160" s="84">
        <f t="shared" si="185"/>
        <v>800</v>
      </c>
      <c r="D160" s="131">
        <f>SUM(D161:D162)</f>
        <v>800</v>
      </c>
      <c r="E160" s="442">
        <f t="shared" ref="E160:F160" si="194">SUM(E161:E162)</f>
        <v>0</v>
      </c>
      <c r="F160" s="443">
        <f t="shared" si="194"/>
        <v>800</v>
      </c>
      <c r="G160" s="131">
        <f>SUM(G161:G162)</f>
        <v>0</v>
      </c>
      <c r="H160" s="136">
        <f t="shared" ref="H160:I160" si="195">SUM(H161:H162)</f>
        <v>0</v>
      </c>
      <c r="I160" s="443">
        <f t="shared" si="195"/>
        <v>0</v>
      </c>
      <c r="J160" s="201">
        <f>SUM(J161:J162)</f>
        <v>0</v>
      </c>
      <c r="K160" s="442">
        <f t="shared" ref="K160:L160" si="196">SUM(K161:K162)</f>
        <v>0</v>
      </c>
      <c r="L160" s="443">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55"/>
      <c r="F161" s="282">
        <f t="shared" ref="F161:F164" si="198">D161+E161</f>
        <v>0</v>
      </c>
      <c r="G161" s="224"/>
      <c r="H161" s="256"/>
      <c r="I161" s="119">
        <f t="shared" ref="I161:I164" si="199">G161+H161</f>
        <v>0</v>
      </c>
      <c r="J161" s="256"/>
      <c r="K161" s="55"/>
      <c r="L161" s="139">
        <f t="shared" ref="L161:L164" si="200">J161+K161</f>
        <v>0</v>
      </c>
      <c r="M161" s="319"/>
      <c r="N161" s="55"/>
      <c r="O161" s="119">
        <f t="shared" ref="O161:O164" si="201">M161+N161</f>
        <v>0</v>
      </c>
      <c r="P161" s="110"/>
    </row>
    <row r="162" spans="1:16" ht="24" x14ac:dyDescent="0.25">
      <c r="A162" s="37">
        <v>2389</v>
      </c>
      <c r="B162" s="57" t="s">
        <v>143</v>
      </c>
      <c r="C162" s="58">
        <f t="shared" si="185"/>
        <v>800</v>
      </c>
      <c r="D162" s="225">
        <v>800</v>
      </c>
      <c r="E162" s="446"/>
      <c r="F162" s="404">
        <f t="shared" si="198"/>
        <v>800</v>
      </c>
      <c r="G162" s="225"/>
      <c r="H162" s="511"/>
      <c r="I162" s="404">
        <f t="shared" si="199"/>
        <v>0</v>
      </c>
      <c r="J162" s="257"/>
      <c r="K162" s="446"/>
      <c r="L162" s="404">
        <f t="shared" si="200"/>
        <v>0</v>
      </c>
      <c r="M162" s="320"/>
      <c r="N162" s="60"/>
      <c r="O162" s="114">
        <f t="shared" si="201"/>
        <v>0</v>
      </c>
      <c r="P162" s="111"/>
    </row>
    <row r="163" spans="1:16" hidden="1" x14ac:dyDescent="0.25">
      <c r="A163" s="107">
        <v>2390</v>
      </c>
      <c r="B163" s="78" t="s">
        <v>144</v>
      </c>
      <c r="C163" s="84">
        <f t="shared" si="185"/>
        <v>0</v>
      </c>
      <c r="D163" s="227"/>
      <c r="E163" s="115"/>
      <c r="F163" s="281">
        <f t="shared" si="198"/>
        <v>0</v>
      </c>
      <c r="G163" s="227"/>
      <c r="H163" s="258"/>
      <c r="I163" s="109">
        <f t="shared" si="199"/>
        <v>0</v>
      </c>
      <c r="J163" s="258"/>
      <c r="K163" s="115"/>
      <c r="L163" s="136">
        <f t="shared" si="200"/>
        <v>0</v>
      </c>
      <c r="M163" s="321"/>
      <c r="N163" s="115"/>
      <c r="O163" s="109">
        <f t="shared" si="201"/>
        <v>0</v>
      </c>
      <c r="P163" s="116"/>
    </row>
    <row r="164" spans="1:16" hidden="1" x14ac:dyDescent="0.25">
      <c r="A164" s="45">
        <v>2400</v>
      </c>
      <c r="B164" s="105" t="s">
        <v>145</v>
      </c>
      <c r="C164" s="46">
        <f t="shared" si="185"/>
        <v>0</v>
      </c>
      <c r="D164" s="229"/>
      <c r="E164" s="121"/>
      <c r="F164" s="280">
        <f t="shared" si="198"/>
        <v>0</v>
      </c>
      <c r="G164" s="229"/>
      <c r="H164" s="260"/>
      <c r="I164" s="117">
        <f t="shared" si="199"/>
        <v>0</v>
      </c>
      <c r="J164" s="260"/>
      <c r="K164" s="121"/>
      <c r="L164" s="125">
        <f t="shared" si="200"/>
        <v>0</v>
      </c>
      <c r="M164" s="322"/>
      <c r="N164" s="121"/>
      <c r="O164" s="117">
        <f t="shared" si="201"/>
        <v>0</v>
      </c>
      <c r="P164" s="122"/>
    </row>
    <row r="165" spans="1:16" ht="24" hidden="1" x14ac:dyDescent="0.25">
      <c r="A165" s="45">
        <v>2500</v>
      </c>
      <c r="B165" s="105" t="s">
        <v>146</v>
      </c>
      <c r="C165" s="46">
        <f t="shared" si="185"/>
        <v>0</v>
      </c>
      <c r="D165" s="223">
        <f>SUM(D166,D171)</f>
        <v>0</v>
      </c>
      <c r="E165" s="50">
        <f t="shared" ref="E165:O165" si="202">SUM(E166,E171)</f>
        <v>0</v>
      </c>
      <c r="F165" s="280">
        <f t="shared" si="202"/>
        <v>0</v>
      </c>
      <c r="G165" s="223">
        <f t="shared" si="202"/>
        <v>0</v>
      </c>
      <c r="H165" s="106">
        <f t="shared" si="202"/>
        <v>0</v>
      </c>
      <c r="I165" s="117">
        <f t="shared" si="202"/>
        <v>0</v>
      </c>
      <c r="J165" s="106">
        <f t="shared" si="202"/>
        <v>0</v>
      </c>
      <c r="K165" s="50">
        <f t="shared" si="202"/>
        <v>0</v>
      </c>
      <c r="L165" s="125">
        <f t="shared" si="202"/>
        <v>0</v>
      </c>
      <c r="M165" s="129">
        <f t="shared" si="202"/>
        <v>0</v>
      </c>
      <c r="N165" s="130">
        <f t="shared" si="202"/>
        <v>0</v>
      </c>
      <c r="O165" s="289">
        <f t="shared" si="202"/>
        <v>0</v>
      </c>
      <c r="P165" s="344"/>
    </row>
    <row r="166" spans="1:16" ht="16.5" hidden="1" customHeight="1" x14ac:dyDescent="0.25">
      <c r="A166" s="379">
        <v>2510</v>
      </c>
      <c r="B166" s="52" t="s">
        <v>147</v>
      </c>
      <c r="C166" s="53">
        <f t="shared" si="185"/>
        <v>0</v>
      </c>
      <c r="D166" s="228">
        <f>SUM(D167:D170)</f>
        <v>0</v>
      </c>
      <c r="E166" s="118">
        <f t="shared" ref="E166:O166" si="203">SUM(E167:E170)</f>
        <v>0</v>
      </c>
      <c r="F166" s="282">
        <f t="shared" si="203"/>
        <v>0</v>
      </c>
      <c r="G166" s="228">
        <f t="shared" si="203"/>
        <v>0</v>
      </c>
      <c r="H166" s="259">
        <f t="shared" si="203"/>
        <v>0</v>
      </c>
      <c r="I166" s="119">
        <f t="shared" si="203"/>
        <v>0</v>
      </c>
      <c r="J166" s="259">
        <f t="shared" si="203"/>
        <v>0</v>
      </c>
      <c r="K166" s="118">
        <f t="shared" si="203"/>
        <v>0</v>
      </c>
      <c r="L166" s="13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60"/>
      <c r="F167" s="146">
        <f t="shared" ref="F167:F172" si="204">D167+E167</f>
        <v>0</v>
      </c>
      <c r="G167" s="225"/>
      <c r="H167" s="257"/>
      <c r="I167" s="114">
        <f t="shared" ref="I167:I172" si="205">G167+H167</f>
        <v>0</v>
      </c>
      <c r="J167" s="257"/>
      <c r="K167" s="60"/>
      <c r="L167" s="135">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c r="E168" s="60"/>
      <c r="F168" s="146">
        <f t="shared" si="204"/>
        <v>0</v>
      </c>
      <c r="G168" s="225"/>
      <c r="H168" s="257"/>
      <c r="I168" s="114">
        <f t="shared" si="205"/>
        <v>0</v>
      </c>
      <c r="J168" s="257"/>
      <c r="K168" s="60"/>
      <c r="L168" s="135">
        <f t="shared" si="206"/>
        <v>0</v>
      </c>
      <c r="M168" s="320"/>
      <c r="N168" s="60"/>
      <c r="O168" s="114">
        <f t="shared" si="207"/>
        <v>0</v>
      </c>
      <c r="P168" s="111"/>
    </row>
    <row r="169" spans="1:16" ht="24" hidden="1" x14ac:dyDescent="0.25">
      <c r="A169" s="38">
        <v>2515</v>
      </c>
      <c r="B169" s="57" t="s">
        <v>150</v>
      </c>
      <c r="C169" s="58">
        <f t="shared" si="185"/>
        <v>0</v>
      </c>
      <c r="D169" s="225"/>
      <c r="E169" s="60"/>
      <c r="F169" s="146">
        <f t="shared" si="204"/>
        <v>0</v>
      </c>
      <c r="G169" s="225"/>
      <c r="H169" s="257"/>
      <c r="I169" s="114">
        <f t="shared" si="205"/>
        <v>0</v>
      </c>
      <c r="J169" s="257"/>
      <c r="K169" s="60"/>
      <c r="L169" s="135">
        <f t="shared" si="206"/>
        <v>0</v>
      </c>
      <c r="M169" s="320"/>
      <c r="N169" s="60"/>
      <c r="O169" s="114">
        <f t="shared" si="207"/>
        <v>0</v>
      </c>
      <c r="P169" s="111"/>
    </row>
    <row r="170" spans="1:16" ht="24" hidden="1" x14ac:dyDescent="0.25">
      <c r="A170" s="38">
        <v>2519</v>
      </c>
      <c r="B170" s="57" t="s">
        <v>151</v>
      </c>
      <c r="C170" s="58">
        <f t="shared" si="185"/>
        <v>0</v>
      </c>
      <c r="D170" s="225"/>
      <c r="E170" s="60"/>
      <c r="F170" s="146">
        <f t="shared" si="204"/>
        <v>0</v>
      </c>
      <c r="G170" s="225"/>
      <c r="H170" s="257"/>
      <c r="I170" s="114">
        <f t="shared" si="205"/>
        <v>0</v>
      </c>
      <c r="J170" s="257"/>
      <c r="K170" s="60"/>
      <c r="L170" s="135">
        <f t="shared" si="206"/>
        <v>0</v>
      </c>
      <c r="M170" s="320"/>
      <c r="N170" s="60"/>
      <c r="O170" s="114">
        <f t="shared" si="207"/>
        <v>0</v>
      </c>
      <c r="P170" s="111"/>
    </row>
    <row r="171" spans="1:16" hidden="1" x14ac:dyDescent="0.25">
      <c r="A171" s="112">
        <v>2520</v>
      </c>
      <c r="B171" s="57" t="s">
        <v>152</v>
      </c>
      <c r="C171" s="58">
        <f t="shared" si="185"/>
        <v>0</v>
      </c>
      <c r="D171" s="225"/>
      <c r="E171" s="60"/>
      <c r="F171" s="146">
        <f t="shared" si="204"/>
        <v>0</v>
      </c>
      <c r="G171" s="225"/>
      <c r="H171" s="257"/>
      <c r="I171" s="114">
        <f t="shared" si="205"/>
        <v>0</v>
      </c>
      <c r="J171" s="257"/>
      <c r="K171" s="60"/>
      <c r="L171" s="135">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35"/>
      <c r="F172" s="345">
        <f t="shared" si="204"/>
        <v>0</v>
      </c>
      <c r="G172" s="208"/>
      <c r="H172" s="243"/>
      <c r="I172" s="347">
        <f t="shared" si="205"/>
        <v>0</v>
      </c>
      <c r="J172" s="243"/>
      <c r="K172" s="35"/>
      <c r="L172" s="193">
        <f t="shared" si="206"/>
        <v>0</v>
      </c>
      <c r="M172" s="310"/>
      <c r="N172" s="35"/>
      <c r="O172" s="347">
        <f t="shared" si="207"/>
        <v>0</v>
      </c>
      <c r="P172" s="36"/>
    </row>
    <row r="173" spans="1:16" hidden="1" x14ac:dyDescent="0.25">
      <c r="A173" s="101">
        <v>3000</v>
      </c>
      <c r="B173" s="101" t="s">
        <v>154</v>
      </c>
      <c r="C173" s="102">
        <f t="shared" si="185"/>
        <v>0</v>
      </c>
      <c r="D173" s="222">
        <f>SUM(D174,D184)</f>
        <v>0</v>
      </c>
      <c r="E173" s="103">
        <f t="shared" ref="E173:F173" si="208">SUM(E174,E184)</f>
        <v>0</v>
      </c>
      <c r="F173" s="279">
        <f t="shared" si="208"/>
        <v>0</v>
      </c>
      <c r="G173" s="222">
        <f>SUM(G174,G184)</f>
        <v>0</v>
      </c>
      <c r="H173" s="255">
        <f t="shared" ref="H173:I173" si="209">SUM(H174,H184)</f>
        <v>0</v>
      </c>
      <c r="I173" s="104">
        <f t="shared" si="209"/>
        <v>0</v>
      </c>
      <c r="J173" s="255">
        <f>SUM(J174,J184)</f>
        <v>0</v>
      </c>
      <c r="K173" s="103">
        <f t="shared" ref="K173:L173" si="210">SUM(K174,K184)</f>
        <v>0</v>
      </c>
      <c r="L173" s="137">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50">
        <f t="shared" ref="E174:O174" si="212">SUM(E175,E179)</f>
        <v>0</v>
      </c>
      <c r="F174" s="280">
        <f t="shared" si="212"/>
        <v>0</v>
      </c>
      <c r="G174" s="223">
        <f t="shared" si="212"/>
        <v>0</v>
      </c>
      <c r="H174" s="106">
        <f t="shared" si="212"/>
        <v>0</v>
      </c>
      <c r="I174" s="117">
        <f t="shared" si="212"/>
        <v>0</v>
      </c>
      <c r="J174" s="106">
        <f t="shared" si="212"/>
        <v>0</v>
      </c>
      <c r="K174" s="50">
        <f t="shared" si="212"/>
        <v>0</v>
      </c>
      <c r="L174" s="125">
        <f t="shared" si="212"/>
        <v>0</v>
      </c>
      <c r="M174" s="129">
        <f t="shared" si="212"/>
        <v>0</v>
      </c>
      <c r="N174" s="130">
        <f t="shared" si="212"/>
        <v>0</v>
      </c>
      <c r="O174" s="289">
        <f t="shared" si="212"/>
        <v>0</v>
      </c>
      <c r="P174" s="344"/>
    </row>
    <row r="175" spans="1:16" ht="36" hidden="1" x14ac:dyDescent="0.25">
      <c r="A175" s="379">
        <v>3260</v>
      </c>
      <c r="B175" s="52" t="s">
        <v>156</v>
      </c>
      <c r="C175" s="53">
        <f t="shared" si="185"/>
        <v>0</v>
      </c>
      <c r="D175" s="228">
        <f>SUM(D176:D178)</f>
        <v>0</v>
      </c>
      <c r="E175" s="118">
        <f t="shared" ref="E175:F175" si="213">SUM(E176:E178)</f>
        <v>0</v>
      </c>
      <c r="F175" s="282">
        <f t="shared" si="213"/>
        <v>0</v>
      </c>
      <c r="G175" s="228">
        <f>SUM(G176:G178)</f>
        <v>0</v>
      </c>
      <c r="H175" s="259">
        <f t="shared" ref="H175:I175" si="214">SUM(H176:H178)</f>
        <v>0</v>
      </c>
      <c r="I175" s="119">
        <f t="shared" si="214"/>
        <v>0</v>
      </c>
      <c r="J175" s="259">
        <f>SUM(J176:J178)</f>
        <v>0</v>
      </c>
      <c r="K175" s="118">
        <f t="shared" ref="K175:L175" si="215">SUM(K176:K178)</f>
        <v>0</v>
      </c>
      <c r="L175" s="13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60"/>
      <c r="F176" s="146">
        <f t="shared" ref="F176:F178" si="217">D176+E176</f>
        <v>0</v>
      </c>
      <c r="G176" s="225"/>
      <c r="H176" s="257"/>
      <c r="I176" s="114">
        <f t="shared" ref="I176:I178" si="218">G176+H176</f>
        <v>0</v>
      </c>
      <c r="J176" s="257"/>
      <c r="K176" s="60"/>
      <c r="L176" s="135">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60"/>
      <c r="F177" s="146">
        <f t="shared" si="217"/>
        <v>0</v>
      </c>
      <c r="G177" s="225"/>
      <c r="H177" s="257"/>
      <c r="I177" s="114">
        <f t="shared" si="218"/>
        <v>0</v>
      </c>
      <c r="J177" s="257"/>
      <c r="K177" s="60"/>
      <c r="L177" s="135">
        <f t="shared" si="219"/>
        <v>0</v>
      </c>
      <c r="M177" s="320"/>
      <c r="N177" s="60"/>
      <c r="O177" s="114">
        <f t="shared" si="220"/>
        <v>0</v>
      </c>
      <c r="P177" s="111"/>
    </row>
    <row r="178" spans="1:16" ht="24" hidden="1" x14ac:dyDescent="0.25">
      <c r="A178" s="38">
        <v>3263</v>
      </c>
      <c r="B178" s="57" t="s">
        <v>159</v>
      </c>
      <c r="C178" s="58">
        <f t="shared" si="185"/>
        <v>0</v>
      </c>
      <c r="D178" s="225"/>
      <c r="E178" s="60"/>
      <c r="F178" s="146">
        <f t="shared" si="217"/>
        <v>0</v>
      </c>
      <c r="G178" s="225"/>
      <c r="H178" s="257"/>
      <c r="I178" s="114">
        <f t="shared" si="218"/>
        <v>0</v>
      </c>
      <c r="J178" s="257"/>
      <c r="K178" s="60"/>
      <c r="L178" s="135">
        <f t="shared" si="219"/>
        <v>0</v>
      </c>
      <c r="M178" s="320"/>
      <c r="N178" s="60"/>
      <c r="O178" s="114">
        <f t="shared" si="220"/>
        <v>0</v>
      </c>
      <c r="P178" s="111"/>
    </row>
    <row r="179" spans="1:16" ht="84" hidden="1" x14ac:dyDescent="0.25">
      <c r="A179" s="379">
        <v>3290</v>
      </c>
      <c r="B179" s="52" t="s">
        <v>286</v>
      </c>
      <c r="C179" s="126">
        <f t="shared" si="185"/>
        <v>0</v>
      </c>
      <c r="D179" s="228">
        <f>SUM(D180:D183)</f>
        <v>0</v>
      </c>
      <c r="E179" s="118">
        <f t="shared" ref="E179:O179" si="221">SUM(E180:E183)</f>
        <v>0</v>
      </c>
      <c r="F179" s="282">
        <f t="shared" si="221"/>
        <v>0</v>
      </c>
      <c r="G179" s="228">
        <f t="shared" si="221"/>
        <v>0</v>
      </c>
      <c r="H179" s="259">
        <f t="shared" si="221"/>
        <v>0</v>
      </c>
      <c r="I179" s="119">
        <f t="shared" si="221"/>
        <v>0</v>
      </c>
      <c r="J179" s="259">
        <f t="shared" si="221"/>
        <v>0</v>
      </c>
      <c r="K179" s="118">
        <f t="shared" si="221"/>
        <v>0</v>
      </c>
      <c r="L179" s="139">
        <f t="shared" si="221"/>
        <v>0</v>
      </c>
      <c r="M179" s="126">
        <f t="shared" si="221"/>
        <v>0</v>
      </c>
      <c r="N179" s="300">
        <f t="shared" si="221"/>
        <v>0</v>
      </c>
      <c r="O179" s="305">
        <f t="shared" si="221"/>
        <v>0</v>
      </c>
      <c r="P179" s="385"/>
    </row>
    <row r="180" spans="1:16" ht="60" hidden="1" x14ac:dyDescent="0.25">
      <c r="A180" s="38">
        <v>3291</v>
      </c>
      <c r="B180" s="57" t="s">
        <v>160</v>
      </c>
      <c r="C180" s="58">
        <f t="shared" si="185"/>
        <v>0</v>
      </c>
      <c r="D180" s="225"/>
      <c r="E180" s="60"/>
      <c r="F180" s="146">
        <f t="shared" ref="F180:F183" si="222">D180+E180</f>
        <v>0</v>
      </c>
      <c r="G180" s="225"/>
      <c r="H180" s="257"/>
      <c r="I180" s="114">
        <f t="shared" ref="I180:I183" si="223">G180+H180</f>
        <v>0</v>
      </c>
      <c r="J180" s="257"/>
      <c r="K180" s="60"/>
      <c r="L180" s="135">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60"/>
      <c r="F181" s="146">
        <f t="shared" si="222"/>
        <v>0</v>
      </c>
      <c r="G181" s="225"/>
      <c r="H181" s="257"/>
      <c r="I181" s="114">
        <f t="shared" si="223"/>
        <v>0</v>
      </c>
      <c r="J181" s="257"/>
      <c r="K181" s="60"/>
      <c r="L181" s="135">
        <f t="shared" si="224"/>
        <v>0</v>
      </c>
      <c r="M181" s="320"/>
      <c r="N181" s="60"/>
      <c r="O181" s="114">
        <f t="shared" si="225"/>
        <v>0</v>
      </c>
      <c r="P181" s="111"/>
    </row>
    <row r="182" spans="1:16" ht="60" hidden="1" x14ac:dyDescent="0.25">
      <c r="A182" s="38">
        <v>3293</v>
      </c>
      <c r="B182" s="57" t="s">
        <v>162</v>
      </c>
      <c r="C182" s="58">
        <f t="shared" si="185"/>
        <v>0</v>
      </c>
      <c r="D182" s="225"/>
      <c r="E182" s="60"/>
      <c r="F182" s="146">
        <f t="shared" si="222"/>
        <v>0</v>
      </c>
      <c r="G182" s="225"/>
      <c r="H182" s="257"/>
      <c r="I182" s="114">
        <f t="shared" si="223"/>
        <v>0</v>
      </c>
      <c r="J182" s="257"/>
      <c r="K182" s="60"/>
      <c r="L182" s="135">
        <f t="shared" si="224"/>
        <v>0</v>
      </c>
      <c r="M182" s="320"/>
      <c r="N182" s="60"/>
      <c r="O182" s="114">
        <f t="shared" si="225"/>
        <v>0</v>
      </c>
      <c r="P182" s="111"/>
    </row>
    <row r="183" spans="1:16" ht="60" hidden="1" x14ac:dyDescent="0.25">
      <c r="A183" s="127">
        <v>3294</v>
      </c>
      <c r="B183" s="57" t="s">
        <v>163</v>
      </c>
      <c r="C183" s="126">
        <f t="shared" si="185"/>
        <v>0</v>
      </c>
      <c r="D183" s="230"/>
      <c r="E183" s="128"/>
      <c r="F183" s="141">
        <f t="shared" si="222"/>
        <v>0</v>
      </c>
      <c r="G183" s="230"/>
      <c r="H183" s="261"/>
      <c r="I183" s="305">
        <f t="shared" si="223"/>
        <v>0</v>
      </c>
      <c r="J183" s="261"/>
      <c r="K183" s="128"/>
      <c r="L183" s="140">
        <f t="shared" si="224"/>
        <v>0</v>
      </c>
      <c r="M183" s="323"/>
      <c r="N183" s="128"/>
      <c r="O183" s="305">
        <f t="shared" si="225"/>
        <v>0</v>
      </c>
      <c r="P183" s="385"/>
    </row>
    <row r="184" spans="1:16" ht="48" hidden="1" x14ac:dyDescent="0.25">
      <c r="A184" s="69">
        <v>3300</v>
      </c>
      <c r="B184" s="124" t="s">
        <v>164</v>
      </c>
      <c r="C184" s="129">
        <f t="shared" si="185"/>
        <v>0</v>
      </c>
      <c r="D184" s="231">
        <f>SUM(D185:D186)</f>
        <v>0</v>
      </c>
      <c r="E184" s="130">
        <f t="shared" ref="E184:O184" si="226">SUM(E185:E186)</f>
        <v>0</v>
      </c>
      <c r="F184" s="283">
        <f t="shared" si="226"/>
        <v>0</v>
      </c>
      <c r="G184" s="231">
        <f t="shared" si="226"/>
        <v>0</v>
      </c>
      <c r="H184" s="262">
        <f t="shared" si="226"/>
        <v>0</v>
      </c>
      <c r="I184" s="289">
        <f t="shared" si="226"/>
        <v>0</v>
      </c>
      <c r="J184" s="262">
        <f t="shared" si="226"/>
        <v>0</v>
      </c>
      <c r="K184" s="130">
        <f t="shared" si="226"/>
        <v>0</v>
      </c>
      <c r="L184" s="138">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115"/>
      <c r="F185" s="281">
        <f t="shared" ref="F185:F186" si="227">D185+E185</f>
        <v>0</v>
      </c>
      <c r="G185" s="227"/>
      <c r="H185" s="258"/>
      <c r="I185" s="109">
        <f t="shared" ref="I185:I186" si="228">G185+H185</f>
        <v>0</v>
      </c>
      <c r="J185" s="258"/>
      <c r="K185" s="115"/>
      <c r="L185" s="136">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55"/>
      <c r="F186" s="282">
        <f t="shared" si="227"/>
        <v>0</v>
      </c>
      <c r="G186" s="224"/>
      <c r="H186" s="256"/>
      <c r="I186" s="119">
        <f t="shared" si="228"/>
        <v>0</v>
      </c>
      <c r="J186" s="256"/>
      <c r="K186" s="55"/>
      <c r="L186" s="139">
        <f t="shared" si="229"/>
        <v>0</v>
      </c>
      <c r="M186" s="319"/>
      <c r="N186" s="55"/>
      <c r="O186" s="119">
        <f t="shared" si="230"/>
        <v>0</v>
      </c>
      <c r="P186" s="110"/>
    </row>
    <row r="187" spans="1:16" hidden="1" x14ac:dyDescent="0.25">
      <c r="A187" s="132">
        <v>4000</v>
      </c>
      <c r="B187" s="101" t="s">
        <v>167</v>
      </c>
      <c r="C187" s="102">
        <f t="shared" si="185"/>
        <v>0</v>
      </c>
      <c r="D187" s="222">
        <f>SUM(D188,D191)</f>
        <v>0</v>
      </c>
      <c r="E187" s="103">
        <f t="shared" ref="E187:F187" si="231">SUM(E188,E191)</f>
        <v>0</v>
      </c>
      <c r="F187" s="279">
        <f t="shared" si="231"/>
        <v>0</v>
      </c>
      <c r="G187" s="222">
        <f>SUM(G188,G191)</f>
        <v>0</v>
      </c>
      <c r="H187" s="255">
        <f t="shared" ref="H187:I187" si="232">SUM(H188,H191)</f>
        <v>0</v>
      </c>
      <c r="I187" s="104">
        <f t="shared" si="232"/>
        <v>0</v>
      </c>
      <c r="J187" s="255">
        <f>SUM(J188,J191)</f>
        <v>0</v>
      </c>
      <c r="K187" s="103">
        <f t="shared" ref="K187:L187" si="233">SUM(K188,K191)</f>
        <v>0</v>
      </c>
      <c r="L187" s="137">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50">
        <f t="shared" ref="E188:F188" si="235">SUM(E189,E190)</f>
        <v>0</v>
      </c>
      <c r="F188" s="280">
        <f t="shared" si="235"/>
        <v>0</v>
      </c>
      <c r="G188" s="223">
        <f>SUM(G189,G190)</f>
        <v>0</v>
      </c>
      <c r="H188" s="106">
        <f t="shared" ref="H188:I188" si="236">SUM(H189,H190)</f>
        <v>0</v>
      </c>
      <c r="I188" s="117">
        <f t="shared" si="236"/>
        <v>0</v>
      </c>
      <c r="J188" s="106">
        <f>SUM(J189,J190)</f>
        <v>0</v>
      </c>
      <c r="K188" s="50">
        <f t="shared" ref="K188:L188" si="237">SUM(K189,K190)</f>
        <v>0</v>
      </c>
      <c r="L188" s="125">
        <f t="shared" si="237"/>
        <v>0</v>
      </c>
      <c r="M188" s="46">
        <f>SUM(M189,M190)</f>
        <v>0</v>
      </c>
      <c r="N188" s="50">
        <f t="shared" ref="N188:O188" si="238">SUM(N189,N190)</f>
        <v>0</v>
      </c>
      <c r="O188" s="117">
        <f t="shared" si="238"/>
        <v>0</v>
      </c>
      <c r="P188" s="122"/>
    </row>
    <row r="189" spans="1:16" ht="36" hidden="1" x14ac:dyDescent="0.25">
      <c r="A189" s="379">
        <v>4240</v>
      </c>
      <c r="B189" s="52" t="s">
        <v>169</v>
      </c>
      <c r="C189" s="53">
        <f t="shared" si="185"/>
        <v>0</v>
      </c>
      <c r="D189" s="224"/>
      <c r="E189" s="55"/>
      <c r="F189" s="282">
        <f t="shared" ref="F189:F190" si="239">D189+E189</f>
        <v>0</v>
      </c>
      <c r="G189" s="224"/>
      <c r="H189" s="256"/>
      <c r="I189" s="119">
        <f t="shared" ref="I189:I190" si="240">G189+H189</f>
        <v>0</v>
      </c>
      <c r="J189" s="256"/>
      <c r="K189" s="55"/>
      <c r="L189" s="13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60"/>
      <c r="F190" s="146">
        <f t="shared" si="239"/>
        <v>0</v>
      </c>
      <c r="G190" s="225"/>
      <c r="H190" s="257"/>
      <c r="I190" s="114">
        <f t="shared" si="240"/>
        <v>0</v>
      </c>
      <c r="J190" s="257"/>
      <c r="K190" s="60"/>
      <c r="L190" s="135">
        <f t="shared" si="241"/>
        <v>0</v>
      </c>
      <c r="M190" s="320"/>
      <c r="N190" s="60"/>
      <c r="O190" s="114">
        <f t="shared" si="242"/>
        <v>0</v>
      </c>
      <c r="P190" s="111"/>
    </row>
    <row r="191" spans="1:16" hidden="1" x14ac:dyDescent="0.25">
      <c r="A191" s="45">
        <v>4300</v>
      </c>
      <c r="B191" s="105" t="s">
        <v>171</v>
      </c>
      <c r="C191" s="46">
        <f t="shared" si="185"/>
        <v>0</v>
      </c>
      <c r="D191" s="223">
        <f>SUM(D192)</f>
        <v>0</v>
      </c>
      <c r="E191" s="50">
        <f t="shared" ref="E191:F191" si="243">SUM(E192)</f>
        <v>0</v>
      </c>
      <c r="F191" s="280">
        <f t="shared" si="243"/>
        <v>0</v>
      </c>
      <c r="G191" s="223">
        <f>SUM(G192)</f>
        <v>0</v>
      </c>
      <c r="H191" s="106">
        <f t="shared" ref="H191:I191" si="244">SUM(H192)</f>
        <v>0</v>
      </c>
      <c r="I191" s="117">
        <f t="shared" si="244"/>
        <v>0</v>
      </c>
      <c r="J191" s="106">
        <f>SUM(J192)</f>
        <v>0</v>
      </c>
      <c r="K191" s="50">
        <f t="shared" ref="K191:L191" si="245">SUM(K192)</f>
        <v>0</v>
      </c>
      <c r="L191" s="125">
        <f t="shared" si="245"/>
        <v>0</v>
      </c>
      <c r="M191" s="46">
        <f>SUM(M192)</f>
        <v>0</v>
      </c>
      <c r="N191" s="50">
        <f t="shared" ref="N191:O191" si="246">SUM(N192)</f>
        <v>0</v>
      </c>
      <c r="O191" s="117">
        <f t="shared" si="246"/>
        <v>0</v>
      </c>
      <c r="P191" s="122"/>
    </row>
    <row r="192" spans="1:16" ht="24" hidden="1" x14ac:dyDescent="0.25">
      <c r="A192" s="379">
        <v>4310</v>
      </c>
      <c r="B192" s="52" t="s">
        <v>172</v>
      </c>
      <c r="C192" s="53">
        <f t="shared" si="185"/>
        <v>0</v>
      </c>
      <c r="D192" s="228">
        <f>SUM(D193:D193)</f>
        <v>0</v>
      </c>
      <c r="E192" s="118">
        <f t="shared" ref="E192:F192" si="247">SUM(E193:E193)</f>
        <v>0</v>
      </c>
      <c r="F192" s="282">
        <f t="shared" si="247"/>
        <v>0</v>
      </c>
      <c r="G192" s="228">
        <f>SUM(G193:G193)</f>
        <v>0</v>
      </c>
      <c r="H192" s="259">
        <f t="shared" ref="H192:I192" si="248">SUM(H193:H193)</f>
        <v>0</v>
      </c>
      <c r="I192" s="119">
        <f t="shared" si="248"/>
        <v>0</v>
      </c>
      <c r="J192" s="259">
        <f>SUM(J193:J193)</f>
        <v>0</v>
      </c>
      <c r="K192" s="118">
        <f t="shared" ref="K192:L192" si="249">SUM(K193:K193)</f>
        <v>0</v>
      </c>
      <c r="L192" s="13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60"/>
      <c r="F193" s="146">
        <f>D193+E193</f>
        <v>0</v>
      </c>
      <c r="G193" s="225"/>
      <c r="H193" s="257"/>
      <c r="I193" s="114">
        <f>G193+H193</f>
        <v>0</v>
      </c>
      <c r="J193" s="257"/>
      <c r="K193" s="60"/>
      <c r="L193" s="135">
        <f>J193+K193</f>
        <v>0</v>
      </c>
      <c r="M193" s="320"/>
      <c r="N193" s="60"/>
      <c r="O193" s="114">
        <f>M193+N193</f>
        <v>0</v>
      </c>
      <c r="P193" s="111"/>
    </row>
    <row r="194" spans="1:16" s="21" customFormat="1" ht="15" customHeight="1" x14ac:dyDescent="0.25">
      <c r="A194" s="134"/>
      <c r="B194" s="17" t="s">
        <v>174</v>
      </c>
      <c r="C194" s="98">
        <f t="shared" si="185"/>
        <v>2830</v>
      </c>
      <c r="D194" s="221">
        <f>SUM(D195,D230,D269)</f>
        <v>2830</v>
      </c>
      <c r="E194" s="437">
        <f t="shared" ref="E194:F194" si="251">SUM(E195,E230,E269)</f>
        <v>0</v>
      </c>
      <c r="F194" s="438">
        <f t="shared" si="251"/>
        <v>2830</v>
      </c>
      <c r="G194" s="221">
        <f>SUM(G195,G230,G269)</f>
        <v>0</v>
      </c>
      <c r="H194" s="200">
        <f t="shared" ref="H194:I194" si="252">SUM(H195,H230,H269)</f>
        <v>0</v>
      </c>
      <c r="I194" s="438">
        <f t="shared" si="252"/>
        <v>0</v>
      </c>
      <c r="J194" s="254">
        <f>SUM(J195,J230,J269)</f>
        <v>0</v>
      </c>
      <c r="K194" s="437">
        <f t="shared" ref="K194:L194" si="253">SUM(K195,K230,K269)</f>
        <v>0</v>
      </c>
      <c r="L194" s="438">
        <f t="shared" si="253"/>
        <v>0</v>
      </c>
      <c r="M194" s="324">
        <f>SUM(M195,M230,M269)</f>
        <v>0</v>
      </c>
      <c r="N194" s="301">
        <f t="shared" ref="N194:O194" si="254">SUM(N195,N230,N269)</f>
        <v>0</v>
      </c>
      <c r="O194" s="306">
        <f t="shared" si="254"/>
        <v>0</v>
      </c>
      <c r="P194" s="386"/>
    </row>
    <row r="195" spans="1:16" x14ac:dyDescent="0.25">
      <c r="A195" s="101">
        <v>5000</v>
      </c>
      <c r="B195" s="101" t="s">
        <v>175</v>
      </c>
      <c r="C195" s="102">
        <f t="shared" si="185"/>
        <v>2830</v>
      </c>
      <c r="D195" s="222">
        <f>D196+D204</f>
        <v>2830</v>
      </c>
      <c r="E195" s="439">
        <f t="shared" ref="E195:F195" si="255">E196+E204</f>
        <v>0</v>
      </c>
      <c r="F195" s="440">
        <f t="shared" si="255"/>
        <v>2830</v>
      </c>
      <c r="G195" s="222">
        <f>G196+G204</f>
        <v>0</v>
      </c>
      <c r="H195" s="137">
        <f t="shared" ref="H195:I195" si="256">H196+H204</f>
        <v>0</v>
      </c>
      <c r="I195" s="440">
        <f t="shared" si="256"/>
        <v>0</v>
      </c>
      <c r="J195" s="255">
        <f>J196+J204</f>
        <v>0</v>
      </c>
      <c r="K195" s="439">
        <f t="shared" ref="K195:L195" si="257">K196+K204</f>
        <v>0</v>
      </c>
      <c r="L195" s="440">
        <f t="shared" si="257"/>
        <v>0</v>
      </c>
      <c r="M195" s="102">
        <f>M196+M204</f>
        <v>0</v>
      </c>
      <c r="N195" s="103">
        <f t="shared" ref="N195:O195" si="258">N196+N204</f>
        <v>0</v>
      </c>
      <c r="O195" s="104">
        <f t="shared" si="258"/>
        <v>0</v>
      </c>
      <c r="P195" s="343"/>
    </row>
    <row r="196" spans="1:16" x14ac:dyDescent="0.25">
      <c r="A196" s="45">
        <v>5100</v>
      </c>
      <c r="B196" s="105" t="s">
        <v>176</v>
      </c>
      <c r="C196" s="46">
        <f t="shared" si="185"/>
        <v>130</v>
      </c>
      <c r="D196" s="223">
        <f>D197+D198+D201+D202+D203</f>
        <v>130</v>
      </c>
      <c r="E196" s="441">
        <f t="shared" ref="E196:F196" si="259">E197+E198+E201+E202+E203</f>
        <v>0</v>
      </c>
      <c r="F196" s="408">
        <f t="shared" si="259"/>
        <v>130</v>
      </c>
      <c r="G196" s="223">
        <f>G197+G198+G201+G202+G203</f>
        <v>0</v>
      </c>
      <c r="H196" s="125">
        <f t="shared" ref="H196:I196" si="260">H197+H198+H201+H202+H203</f>
        <v>0</v>
      </c>
      <c r="I196" s="408">
        <f t="shared" si="260"/>
        <v>0</v>
      </c>
      <c r="J196" s="106">
        <f>J197+J198+J201+J202+J203</f>
        <v>0</v>
      </c>
      <c r="K196" s="441">
        <f t="shared" ref="K196:L196" si="261">K197+K198+K201+K202+K203</f>
        <v>0</v>
      </c>
      <c r="L196" s="408">
        <f t="shared" si="261"/>
        <v>0</v>
      </c>
      <c r="M196" s="46">
        <f>M197+M198+M201+M202+M203</f>
        <v>0</v>
      </c>
      <c r="N196" s="50">
        <f t="shared" ref="N196:O196" si="262">N197+N198+N201+N202+N203</f>
        <v>0</v>
      </c>
      <c r="O196" s="117">
        <f t="shared" si="262"/>
        <v>0</v>
      </c>
      <c r="P196" s="122"/>
    </row>
    <row r="197" spans="1:16" hidden="1" x14ac:dyDescent="0.25">
      <c r="A197" s="379">
        <v>5110</v>
      </c>
      <c r="B197" s="52" t="s">
        <v>177</v>
      </c>
      <c r="C197" s="53">
        <f t="shared" si="185"/>
        <v>0</v>
      </c>
      <c r="D197" s="224"/>
      <c r="E197" s="55"/>
      <c r="F197" s="282">
        <f>D197+E197</f>
        <v>0</v>
      </c>
      <c r="G197" s="224"/>
      <c r="H197" s="256"/>
      <c r="I197" s="119">
        <f>G197+H197</f>
        <v>0</v>
      </c>
      <c r="J197" s="256"/>
      <c r="K197" s="55"/>
      <c r="L197" s="139">
        <f>J197+K197</f>
        <v>0</v>
      </c>
      <c r="M197" s="319"/>
      <c r="N197" s="55"/>
      <c r="O197" s="119">
        <f>M197+N197</f>
        <v>0</v>
      </c>
      <c r="P197" s="110"/>
    </row>
    <row r="198" spans="1:16" ht="24" x14ac:dyDescent="0.25">
      <c r="A198" s="112">
        <v>5120</v>
      </c>
      <c r="B198" s="57" t="s">
        <v>178</v>
      </c>
      <c r="C198" s="58">
        <f t="shared" si="185"/>
        <v>130</v>
      </c>
      <c r="D198" s="226">
        <f>D199+D200</f>
        <v>130</v>
      </c>
      <c r="E198" s="447">
        <f t="shared" ref="E198:F198" si="263">E199+E200</f>
        <v>0</v>
      </c>
      <c r="F198" s="404">
        <f t="shared" si="263"/>
        <v>130</v>
      </c>
      <c r="G198" s="226">
        <f>G199+G200</f>
        <v>0</v>
      </c>
      <c r="H198" s="135">
        <f t="shared" ref="H198:I198" si="264">H199+H200</f>
        <v>0</v>
      </c>
      <c r="I198" s="404">
        <f t="shared" si="264"/>
        <v>0</v>
      </c>
      <c r="J198" s="120">
        <f>J199+J200</f>
        <v>0</v>
      </c>
      <c r="K198" s="447">
        <f t="shared" ref="K198:L198" si="265">K199+K200</f>
        <v>0</v>
      </c>
      <c r="L198" s="404">
        <f t="shared" si="265"/>
        <v>0</v>
      </c>
      <c r="M198" s="58">
        <f>M199+M200</f>
        <v>0</v>
      </c>
      <c r="N198" s="113">
        <f t="shared" ref="N198:O198" si="266">N199+N200</f>
        <v>0</v>
      </c>
      <c r="O198" s="114">
        <f t="shared" si="266"/>
        <v>0</v>
      </c>
      <c r="P198" s="111"/>
    </row>
    <row r="199" spans="1:16" x14ac:dyDescent="0.25">
      <c r="A199" s="38">
        <v>5121</v>
      </c>
      <c r="B199" s="57" t="s">
        <v>179</v>
      </c>
      <c r="C199" s="58">
        <f t="shared" si="185"/>
        <v>130</v>
      </c>
      <c r="D199" s="225">
        <v>130</v>
      </c>
      <c r="E199" s="446"/>
      <c r="F199" s="404">
        <f t="shared" ref="F199:F203" si="267">D199+E199</f>
        <v>130</v>
      </c>
      <c r="G199" s="225"/>
      <c r="H199" s="511"/>
      <c r="I199" s="404">
        <f t="shared" ref="I199:I203" si="268">G199+H199</f>
        <v>0</v>
      </c>
      <c r="J199" s="257"/>
      <c r="K199" s="446"/>
      <c r="L199" s="40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60"/>
      <c r="F200" s="146">
        <f t="shared" si="267"/>
        <v>0</v>
      </c>
      <c r="G200" s="225"/>
      <c r="H200" s="257"/>
      <c r="I200" s="114">
        <f t="shared" si="268"/>
        <v>0</v>
      </c>
      <c r="J200" s="257"/>
      <c r="K200" s="60"/>
      <c r="L200" s="135">
        <f t="shared" si="269"/>
        <v>0</v>
      </c>
      <c r="M200" s="320"/>
      <c r="N200" s="60"/>
      <c r="O200" s="114">
        <f t="shared" si="270"/>
        <v>0</v>
      </c>
      <c r="P200" s="111"/>
    </row>
    <row r="201" spans="1:16" hidden="1" x14ac:dyDescent="0.25">
      <c r="A201" s="112">
        <v>5130</v>
      </c>
      <c r="B201" s="57" t="s">
        <v>181</v>
      </c>
      <c r="C201" s="58">
        <f t="shared" si="185"/>
        <v>0</v>
      </c>
      <c r="D201" s="225"/>
      <c r="E201" s="60"/>
      <c r="F201" s="146">
        <f t="shared" si="267"/>
        <v>0</v>
      </c>
      <c r="G201" s="225"/>
      <c r="H201" s="257"/>
      <c r="I201" s="114">
        <f t="shared" si="268"/>
        <v>0</v>
      </c>
      <c r="J201" s="257"/>
      <c r="K201" s="60"/>
      <c r="L201" s="135">
        <f t="shared" si="269"/>
        <v>0</v>
      </c>
      <c r="M201" s="320"/>
      <c r="N201" s="60"/>
      <c r="O201" s="114">
        <f t="shared" si="270"/>
        <v>0</v>
      </c>
      <c r="P201" s="111"/>
    </row>
    <row r="202" spans="1:16" hidden="1" x14ac:dyDescent="0.25">
      <c r="A202" s="112">
        <v>5140</v>
      </c>
      <c r="B202" s="57" t="s">
        <v>182</v>
      </c>
      <c r="C202" s="58">
        <f t="shared" si="185"/>
        <v>0</v>
      </c>
      <c r="D202" s="225"/>
      <c r="E202" s="60"/>
      <c r="F202" s="146">
        <f t="shared" si="267"/>
        <v>0</v>
      </c>
      <c r="G202" s="225"/>
      <c r="H202" s="257"/>
      <c r="I202" s="114">
        <f t="shared" si="268"/>
        <v>0</v>
      </c>
      <c r="J202" s="257"/>
      <c r="K202" s="60"/>
      <c r="L202" s="135">
        <f t="shared" si="269"/>
        <v>0</v>
      </c>
      <c r="M202" s="320"/>
      <c r="N202" s="60"/>
      <c r="O202" s="114">
        <f t="shared" si="270"/>
        <v>0</v>
      </c>
      <c r="P202" s="111"/>
    </row>
    <row r="203" spans="1:16" ht="24" hidden="1" x14ac:dyDescent="0.25">
      <c r="A203" s="112">
        <v>5170</v>
      </c>
      <c r="B203" s="57" t="s">
        <v>183</v>
      </c>
      <c r="C203" s="58">
        <f t="shared" si="185"/>
        <v>0</v>
      </c>
      <c r="D203" s="225"/>
      <c r="E203" s="60"/>
      <c r="F203" s="146">
        <f t="shared" si="267"/>
        <v>0</v>
      </c>
      <c r="G203" s="225"/>
      <c r="H203" s="257"/>
      <c r="I203" s="114">
        <f t="shared" si="268"/>
        <v>0</v>
      </c>
      <c r="J203" s="257"/>
      <c r="K203" s="60"/>
      <c r="L203" s="135">
        <f t="shared" si="269"/>
        <v>0</v>
      </c>
      <c r="M203" s="320"/>
      <c r="N203" s="60"/>
      <c r="O203" s="114">
        <f t="shared" si="270"/>
        <v>0</v>
      </c>
      <c r="P203" s="111"/>
    </row>
    <row r="204" spans="1:16" x14ac:dyDescent="0.25">
      <c r="A204" s="45">
        <v>5200</v>
      </c>
      <c r="B204" s="105" t="s">
        <v>184</v>
      </c>
      <c r="C204" s="46">
        <f t="shared" si="185"/>
        <v>2700</v>
      </c>
      <c r="D204" s="223">
        <f>D205+D215+D216+D225+D226+D227+D229</f>
        <v>2700</v>
      </c>
      <c r="E204" s="441">
        <f t="shared" ref="E204:F204" si="271">E205+E215+E216+E225+E226+E227+E229</f>
        <v>0</v>
      </c>
      <c r="F204" s="408">
        <f t="shared" si="271"/>
        <v>2700</v>
      </c>
      <c r="G204" s="223">
        <f>G205+G215+G216+G225+G226+G227+G229</f>
        <v>0</v>
      </c>
      <c r="H204" s="125">
        <f t="shared" ref="H204:I204" si="272">H205+H215+H216+H225+H226+H227+H229</f>
        <v>0</v>
      </c>
      <c r="I204" s="408">
        <f t="shared" si="272"/>
        <v>0</v>
      </c>
      <c r="J204" s="106">
        <f>J205+J215+J216+J225+J226+J227+J229</f>
        <v>0</v>
      </c>
      <c r="K204" s="441">
        <f t="shared" ref="K204:L204" si="273">K205+K215+K216+K225+K226+K227+K229</f>
        <v>0</v>
      </c>
      <c r="L204" s="408">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108">
        <f t="shared" ref="E205:F205" si="275">SUM(E206:E214)</f>
        <v>0</v>
      </c>
      <c r="F205" s="281">
        <f t="shared" si="275"/>
        <v>0</v>
      </c>
      <c r="G205" s="131">
        <f>SUM(G206:G214)</f>
        <v>0</v>
      </c>
      <c r="H205" s="201">
        <f t="shared" ref="H205:I205" si="276">SUM(H206:H214)</f>
        <v>0</v>
      </c>
      <c r="I205" s="109">
        <f t="shared" si="276"/>
        <v>0</v>
      </c>
      <c r="J205" s="201">
        <f>SUM(J206:J214)</f>
        <v>0</v>
      </c>
      <c r="K205" s="108">
        <f t="shared" ref="K205:L205" si="277">SUM(K206:K214)</f>
        <v>0</v>
      </c>
      <c r="L205" s="136">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55"/>
      <c r="F206" s="282">
        <f t="shared" ref="F206:F215" si="279">D206+E206</f>
        <v>0</v>
      </c>
      <c r="G206" s="224"/>
      <c r="H206" s="256"/>
      <c r="I206" s="119">
        <f t="shared" ref="I206:I215" si="280">G206+H206</f>
        <v>0</v>
      </c>
      <c r="J206" s="256"/>
      <c r="K206" s="55"/>
      <c r="L206" s="13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60"/>
      <c r="F207" s="146">
        <f t="shared" si="279"/>
        <v>0</v>
      </c>
      <c r="G207" s="225"/>
      <c r="H207" s="257"/>
      <c r="I207" s="114">
        <f t="shared" si="280"/>
        <v>0</v>
      </c>
      <c r="J207" s="257"/>
      <c r="K207" s="60"/>
      <c r="L207" s="135">
        <f t="shared" si="281"/>
        <v>0</v>
      </c>
      <c r="M207" s="320"/>
      <c r="N207" s="60"/>
      <c r="O207" s="114">
        <f t="shared" si="282"/>
        <v>0</v>
      </c>
      <c r="P207" s="111"/>
    </row>
    <row r="208" spans="1:16" hidden="1" x14ac:dyDescent="0.25">
      <c r="A208" s="38">
        <v>5213</v>
      </c>
      <c r="B208" s="57" t="s">
        <v>188</v>
      </c>
      <c r="C208" s="58">
        <f t="shared" si="185"/>
        <v>0</v>
      </c>
      <c r="D208" s="225"/>
      <c r="E208" s="60"/>
      <c r="F208" s="146">
        <f t="shared" si="279"/>
        <v>0</v>
      </c>
      <c r="G208" s="225"/>
      <c r="H208" s="257"/>
      <c r="I208" s="114">
        <f t="shared" si="280"/>
        <v>0</v>
      </c>
      <c r="J208" s="257"/>
      <c r="K208" s="60"/>
      <c r="L208" s="135">
        <f t="shared" si="281"/>
        <v>0</v>
      </c>
      <c r="M208" s="320"/>
      <c r="N208" s="60"/>
      <c r="O208" s="114">
        <f t="shared" si="282"/>
        <v>0</v>
      </c>
      <c r="P208" s="111"/>
    </row>
    <row r="209" spans="1:16" hidden="1" x14ac:dyDescent="0.25">
      <c r="A209" s="38">
        <v>5214</v>
      </c>
      <c r="B209" s="57" t="s">
        <v>189</v>
      </c>
      <c r="C209" s="58">
        <f t="shared" si="185"/>
        <v>0</v>
      </c>
      <c r="D209" s="225"/>
      <c r="E209" s="60"/>
      <c r="F209" s="146">
        <f t="shared" si="279"/>
        <v>0</v>
      </c>
      <c r="G209" s="225"/>
      <c r="H209" s="257"/>
      <c r="I209" s="114">
        <f t="shared" si="280"/>
        <v>0</v>
      </c>
      <c r="J209" s="257"/>
      <c r="K209" s="60"/>
      <c r="L209" s="135">
        <f t="shared" si="281"/>
        <v>0</v>
      </c>
      <c r="M209" s="320"/>
      <c r="N209" s="60"/>
      <c r="O209" s="114">
        <f t="shared" si="282"/>
        <v>0</v>
      </c>
      <c r="P209" s="111"/>
    </row>
    <row r="210" spans="1:16" hidden="1" x14ac:dyDescent="0.25">
      <c r="A210" s="38">
        <v>5215</v>
      </c>
      <c r="B210" s="57" t="s">
        <v>190</v>
      </c>
      <c r="C210" s="58">
        <f t="shared" si="185"/>
        <v>0</v>
      </c>
      <c r="D210" s="225"/>
      <c r="E210" s="60"/>
      <c r="F210" s="146">
        <f t="shared" si="279"/>
        <v>0</v>
      </c>
      <c r="G210" s="225"/>
      <c r="H210" s="257"/>
      <c r="I210" s="114">
        <f t="shared" si="280"/>
        <v>0</v>
      </c>
      <c r="J210" s="257"/>
      <c r="K210" s="60"/>
      <c r="L210" s="135">
        <f t="shared" si="281"/>
        <v>0</v>
      </c>
      <c r="M210" s="320"/>
      <c r="N210" s="60"/>
      <c r="O210" s="114">
        <f t="shared" si="282"/>
        <v>0</v>
      </c>
      <c r="P210" s="111"/>
    </row>
    <row r="211" spans="1:16" ht="14.25" hidden="1" customHeight="1" x14ac:dyDescent="0.25">
      <c r="A211" s="38">
        <v>5216</v>
      </c>
      <c r="B211" s="57" t="s">
        <v>191</v>
      </c>
      <c r="C211" s="58">
        <f t="shared" si="185"/>
        <v>0</v>
      </c>
      <c r="D211" s="225"/>
      <c r="E211" s="60"/>
      <c r="F211" s="146">
        <f t="shared" si="279"/>
        <v>0</v>
      </c>
      <c r="G211" s="225"/>
      <c r="H211" s="257"/>
      <c r="I211" s="114">
        <f t="shared" si="280"/>
        <v>0</v>
      </c>
      <c r="J211" s="257"/>
      <c r="K211" s="60"/>
      <c r="L211" s="135">
        <f t="shared" si="281"/>
        <v>0</v>
      </c>
      <c r="M211" s="320"/>
      <c r="N211" s="60"/>
      <c r="O211" s="114">
        <f t="shared" si="282"/>
        <v>0</v>
      </c>
      <c r="P211" s="111"/>
    </row>
    <row r="212" spans="1:16" hidden="1" x14ac:dyDescent="0.25">
      <c r="A212" s="38">
        <v>5217</v>
      </c>
      <c r="B212" s="57" t="s">
        <v>192</v>
      </c>
      <c r="C212" s="58">
        <f t="shared" si="185"/>
        <v>0</v>
      </c>
      <c r="D212" s="225"/>
      <c r="E212" s="60"/>
      <c r="F212" s="146">
        <f t="shared" si="279"/>
        <v>0</v>
      </c>
      <c r="G212" s="225"/>
      <c r="H212" s="257"/>
      <c r="I212" s="114">
        <f t="shared" si="280"/>
        <v>0</v>
      </c>
      <c r="J212" s="257"/>
      <c r="K212" s="60"/>
      <c r="L212" s="135">
        <f t="shared" si="281"/>
        <v>0</v>
      </c>
      <c r="M212" s="320"/>
      <c r="N212" s="60"/>
      <c r="O212" s="114">
        <f t="shared" si="282"/>
        <v>0</v>
      </c>
      <c r="P212" s="111"/>
    </row>
    <row r="213" spans="1:16" hidden="1" x14ac:dyDescent="0.25">
      <c r="A213" s="38">
        <v>5218</v>
      </c>
      <c r="B213" s="57" t="s">
        <v>193</v>
      </c>
      <c r="C213" s="58">
        <f t="shared" ref="C213:C276" si="283">F213+I213+L213+O213</f>
        <v>0</v>
      </c>
      <c r="D213" s="225"/>
      <c r="E213" s="60"/>
      <c r="F213" s="146">
        <f t="shared" si="279"/>
        <v>0</v>
      </c>
      <c r="G213" s="225"/>
      <c r="H213" s="257"/>
      <c r="I213" s="114">
        <f t="shared" si="280"/>
        <v>0</v>
      </c>
      <c r="J213" s="257"/>
      <c r="K213" s="60"/>
      <c r="L213" s="135">
        <f t="shared" si="281"/>
        <v>0</v>
      </c>
      <c r="M213" s="320"/>
      <c r="N213" s="60"/>
      <c r="O213" s="114">
        <f t="shared" si="282"/>
        <v>0</v>
      </c>
      <c r="P213" s="111"/>
    </row>
    <row r="214" spans="1:16" hidden="1" x14ac:dyDescent="0.25">
      <c r="A214" s="38">
        <v>5219</v>
      </c>
      <c r="B214" s="57" t="s">
        <v>194</v>
      </c>
      <c r="C214" s="58">
        <f t="shared" si="283"/>
        <v>0</v>
      </c>
      <c r="D214" s="225"/>
      <c r="E214" s="60"/>
      <c r="F214" s="146">
        <f t="shared" si="279"/>
        <v>0</v>
      </c>
      <c r="G214" s="225"/>
      <c r="H214" s="257"/>
      <c r="I214" s="114">
        <f t="shared" si="280"/>
        <v>0</v>
      </c>
      <c r="J214" s="257"/>
      <c r="K214" s="60"/>
      <c r="L214" s="135">
        <f t="shared" si="281"/>
        <v>0</v>
      </c>
      <c r="M214" s="320"/>
      <c r="N214" s="60"/>
      <c r="O214" s="114">
        <f t="shared" si="282"/>
        <v>0</v>
      </c>
      <c r="P214" s="111"/>
    </row>
    <row r="215" spans="1:16" ht="13.5" hidden="1" customHeight="1" x14ac:dyDescent="0.25">
      <c r="A215" s="112">
        <v>5220</v>
      </c>
      <c r="B215" s="57" t="s">
        <v>195</v>
      </c>
      <c r="C215" s="58">
        <f t="shared" si="283"/>
        <v>0</v>
      </c>
      <c r="D215" s="225"/>
      <c r="E215" s="60"/>
      <c r="F215" s="146">
        <f t="shared" si="279"/>
        <v>0</v>
      </c>
      <c r="G215" s="225"/>
      <c r="H215" s="257"/>
      <c r="I215" s="114">
        <f t="shared" si="280"/>
        <v>0</v>
      </c>
      <c r="J215" s="257"/>
      <c r="K215" s="60"/>
      <c r="L215" s="135">
        <f t="shared" si="281"/>
        <v>0</v>
      </c>
      <c r="M215" s="320"/>
      <c r="N215" s="60"/>
      <c r="O215" s="114">
        <f t="shared" si="282"/>
        <v>0</v>
      </c>
      <c r="P215" s="111"/>
    </row>
    <row r="216" spans="1:16" x14ac:dyDescent="0.25">
      <c r="A216" s="112">
        <v>5230</v>
      </c>
      <c r="B216" s="57" t="s">
        <v>196</v>
      </c>
      <c r="C216" s="58">
        <f t="shared" si="283"/>
        <v>2700</v>
      </c>
      <c r="D216" s="226">
        <f>SUM(D217:D224)</f>
        <v>2700</v>
      </c>
      <c r="E216" s="447">
        <f t="shared" ref="E216:F216" si="284">SUM(E217:E224)</f>
        <v>0</v>
      </c>
      <c r="F216" s="404">
        <f t="shared" si="284"/>
        <v>2700</v>
      </c>
      <c r="G216" s="226">
        <f>SUM(G217:G224)</f>
        <v>0</v>
      </c>
      <c r="H216" s="135">
        <f t="shared" ref="H216:I216" si="285">SUM(H217:H224)</f>
        <v>0</v>
      </c>
      <c r="I216" s="404">
        <f t="shared" si="285"/>
        <v>0</v>
      </c>
      <c r="J216" s="120">
        <f>SUM(J217:J224)</f>
        <v>0</v>
      </c>
      <c r="K216" s="447">
        <f t="shared" ref="K216:L216" si="286">SUM(K217:K224)</f>
        <v>0</v>
      </c>
      <c r="L216" s="404">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60"/>
      <c r="F217" s="146">
        <f t="shared" ref="F217:F226" si="288">D217+E217</f>
        <v>0</v>
      </c>
      <c r="G217" s="225"/>
      <c r="H217" s="257"/>
      <c r="I217" s="114">
        <f t="shared" ref="I217:I226" si="289">G217+H217</f>
        <v>0</v>
      </c>
      <c r="J217" s="257"/>
      <c r="K217" s="60"/>
      <c r="L217" s="135">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60"/>
      <c r="F218" s="146">
        <f t="shared" si="288"/>
        <v>0</v>
      </c>
      <c r="G218" s="225"/>
      <c r="H218" s="257"/>
      <c r="I218" s="114">
        <f t="shared" si="289"/>
        <v>0</v>
      </c>
      <c r="J218" s="257"/>
      <c r="K218" s="60"/>
      <c r="L218" s="135">
        <f t="shared" si="290"/>
        <v>0</v>
      </c>
      <c r="M218" s="320"/>
      <c r="N218" s="60"/>
      <c r="O218" s="114">
        <f t="shared" si="291"/>
        <v>0</v>
      </c>
      <c r="P218" s="111"/>
    </row>
    <row r="219" spans="1:16" hidden="1" x14ac:dyDescent="0.25">
      <c r="A219" s="38">
        <v>5233</v>
      </c>
      <c r="B219" s="57" t="s">
        <v>199</v>
      </c>
      <c r="C219" s="58">
        <f t="shared" si="283"/>
        <v>0</v>
      </c>
      <c r="D219" s="225"/>
      <c r="E219" s="60"/>
      <c r="F219" s="146">
        <f t="shared" si="288"/>
        <v>0</v>
      </c>
      <c r="G219" s="225"/>
      <c r="H219" s="257"/>
      <c r="I219" s="114">
        <f t="shared" si="289"/>
        <v>0</v>
      </c>
      <c r="J219" s="257"/>
      <c r="K219" s="60"/>
      <c r="L219" s="135">
        <f t="shared" si="290"/>
        <v>0</v>
      </c>
      <c r="M219" s="320"/>
      <c r="N219" s="60"/>
      <c r="O219" s="114">
        <f t="shared" si="291"/>
        <v>0</v>
      </c>
      <c r="P219" s="111"/>
    </row>
    <row r="220" spans="1:16" ht="24" hidden="1" x14ac:dyDescent="0.25">
      <c r="A220" s="38">
        <v>5234</v>
      </c>
      <c r="B220" s="57" t="s">
        <v>200</v>
      </c>
      <c r="C220" s="58">
        <f t="shared" si="283"/>
        <v>0</v>
      </c>
      <c r="D220" s="225"/>
      <c r="E220" s="60"/>
      <c r="F220" s="146">
        <f t="shared" si="288"/>
        <v>0</v>
      </c>
      <c r="G220" s="225"/>
      <c r="H220" s="257"/>
      <c r="I220" s="114">
        <f t="shared" si="289"/>
        <v>0</v>
      </c>
      <c r="J220" s="257"/>
      <c r="K220" s="60"/>
      <c r="L220" s="135">
        <f t="shared" si="290"/>
        <v>0</v>
      </c>
      <c r="M220" s="320"/>
      <c r="N220" s="60"/>
      <c r="O220" s="114">
        <f t="shared" si="291"/>
        <v>0</v>
      </c>
      <c r="P220" s="111"/>
    </row>
    <row r="221" spans="1:16" ht="14.25" hidden="1" customHeight="1" x14ac:dyDescent="0.25">
      <c r="A221" s="38">
        <v>5236</v>
      </c>
      <c r="B221" s="57" t="s">
        <v>201</v>
      </c>
      <c r="C221" s="58">
        <f t="shared" si="283"/>
        <v>0</v>
      </c>
      <c r="D221" s="225"/>
      <c r="E221" s="60"/>
      <c r="F221" s="146">
        <f t="shared" si="288"/>
        <v>0</v>
      </c>
      <c r="G221" s="225"/>
      <c r="H221" s="257"/>
      <c r="I221" s="114">
        <f t="shared" si="289"/>
        <v>0</v>
      </c>
      <c r="J221" s="257"/>
      <c r="K221" s="60"/>
      <c r="L221" s="135">
        <f t="shared" si="290"/>
        <v>0</v>
      </c>
      <c r="M221" s="320"/>
      <c r="N221" s="60"/>
      <c r="O221" s="114">
        <f t="shared" si="291"/>
        <v>0</v>
      </c>
      <c r="P221" s="111"/>
    </row>
    <row r="222" spans="1:16" ht="14.25" hidden="1" customHeight="1" x14ac:dyDescent="0.25">
      <c r="A222" s="38">
        <v>5237</v>
      </c>
      <c r="B222" s="57" t="s">
        <v>202</v>
      </c>
      <c r="C222" s="58">
        <f t="shared" si="283"/>
        <v>0</v>
      </c>
      <c r="D222" s="225"/>
      <c r="E222" s="60"/>
      <c r="F222" s="146">
        <f t="shared" si="288"/>
        <v>0</v>
      </c>
      <c r="G222" s="225"/>
      <c r="H222" s="257"/>
      <c r="I222" s="114">
        <f t="shared" si="289"/>
        <v>0</v>
      </c>
      <c r="J222" s="257"/>
      <c r="K222" s="60"/>
      <c r="L222" s="135">
        <f t="shared" si="290"/>
        <v>0</v>
      </c>
      <c r="M222" s="320"/>
      <c r="N222" s="60"/>
      <c r="O222" s="114">
        <f t="shared" si="291"/>
        <v>0</v>
      </c>
      <c r="P222" s="111"/>
    </row>
    <row r="223" spans="1:16" ht="24" x14ac:dyDescent="0.25">
      <c r="A223" s="38">
        <v>5238</v>
      </c>
      <c r="B223" s="57" t="s">
        <v>203</v>
      </c>
      <c r="C223" s="58">
        <f t="shared" si="283"/>
        <v>2700</v>
      </c>
      <c r="D223" s="225">
        <v>2700</v>
      </c>
      <c r="E223" s="446"/>
      <c r="F223" s="404">
        <f t="shared" si="288"/>
        <v>2700</v>
      </c>
      <c r="G223" s="225"/>
      <c r="H223" s="511"/>
      <c r="I223" s="404">
        <f t="shared" si="289"/>
        <v>0</v>
      </c>
      <c r="J223" s="257"/>
      <c r="K223" s="446"/>
      <c r="L223" s="404">
        <f t="shared" si="290"/>
        <v>0</v>
      </c>
      <c r="M223" s="320"/>
      <c r="N223" s="60"/>
      <c r="O223" s="114">
        <f t="shared" si="291"/>
        <v>0</v>
      </c>
      <c r="P223" s="111"/>
    </row>
    <row r="224" spans="1:16" ht="24" hidden="1" x14ac:dyDescent="0.25">
      <c r="A224" s="38">
        <v>5239</v>
      </c>
      <c r="B224" s="57" t="s">
        <v>204</v>
      </c>
      <c r="C224" s="58">
        <f t="shared" si="283"/>
        <v>0</v>
      </c>
      <c r="D224" s="225"/>
      <c r="E224" s="60"/>
      <c r="F224" s="146">
        <f t="shared" si="288"/>
        <v>0</v>
      </c>
      <c r="G224" s="225"/>
      <c r="H224" s="257"/>
      <c r="I224" s="114">
        <f t="shared" si="289"/>
        <v>0</v>
      </c>
      <c r="J224" s="257"/>
      <c r="K224" s="60"/>
      <c r="L224" s="135">
        <f t="shared" si="290"/>
        <v>0</v>
      </c>
      <c r="M224" s="320"/>
      <c r="N224" s="60"/>
      <c r="O224" s="114">
        <f t="shared" si="291"/>
        <v>0</v>
      </c>
      <c r="P224" s="111"/>
    </row>
    <row r="225" spans="1:16" ht="24" hidden="1" x14ac:dyDescent="0.25">
      <c r="A225" s="112">
        <v>5240</v>
      </c>
      <c r="B225" s="57" t="s">
        <v>205</v>
      </c>
      <c r="C225" s="58">
        <f t="shared" si="283"/>
        <v>0</v>
      </c>
      <c r="D225" s="225"/>
      <c r="E225" s="60"/>
      <c r="F225" s="146">
        <f t="shared" si="288"/>
        <v>0</v>
      </c>
      <c r="G225" s="225"/>
      <c r="H225" s="257"/>
      <c r="I225" s="114">
        <f t="shared" si="289"/>
        <v>0</v>
      </c>
      <c r="J225" s="257"/>
      <c r="K225" s="60"/>
      <c r="L225" s="135">
        <f t="shared" si="290"/>
        <v>0</v>
      </c>
      <c r="M225" s="320"/>
      <c r="N225" s="60"/>
      <c r="O225" s="114">
        <f t="shared" si="291"/>
        <v>0</v>
      </c>
      <c r="P225" s="111"/>
    </row>
    <row r="226" spans="1:16" hidden="1" x14ac:dyDescent="0.25">
      <c r="A226" s="112">
        <v>5250</v>
      </c>
      <c r="B226" s="57" t="s">
        <v>206</v>
      </c>
      <c r="C226" s="58">
        <f t="shared" si="283"/>
        <v>0</v>
      </c>
      <c r="D226" s="225"/>
      <c r="E226" s="60"/>
      <c r="F226" s="146">
        <f t="shared" si="288"/>
        <v>0</v>
      </c>
      <c r="G226" s="225"/>
      <c r="H226" s="257"/>
      <c r="I226" s="114">
        <f t="shared" si="289"/>
        <v>0</v>
      </c>
      <c r="J226" s="257"/>
      <c r="K226" s="60"/>
      <c r="L226" s="135">
        <f t="shared" si="290"/>
        <v>0</v>
      </c>
      <c r="M226" s="320"/>
      <c r="N226" s="60"/>
      <c r="O226" s="114">
        <f t="shared" si="291"/>
        <v>0</v>
      </c>
      <c r="P226" s="111"/>
    </row>
    <row r="227" spans="1:16" hidden="1" x14ac:dyDescent="0.25">
      <c r="A227" s="112">
        <v>5260</v>
      </c>
      <c r="B227" s="57" t="s">
        <v>207</v>
      </c>
      <c r="C227" s="58">
        <f t="shared" si="283"/>
        <v>0</v>
      </c>
      <c r="D227" s="226">
        <f>SUM(D228)</f>
        <v>0</v>
      </c>
      <c r="E227" s="113">
        <f t="shared" ref="E227:F227" si="292">SUM(E228)</f>
        <v>0</v>
      </c>
      <c r="F227" s="146">
        <f t="shared" si="292"/>
        <v>0</v>
      </c>
      <c r="G227" s="226">
        <f>SUM(G228)</f>
        <v>0</v>
      </c>
      <c r="H227" s="120">
        <f t="shared" ref="H227:I227" si="293">SUM(H228)</f>
        <v>0</v>
      </c>
      <c r="I227" s="114">
        <f t="shared" si="293"/>
        <v>0</v>
      </c>
      <c r="J227" s="120">
        <f>SUM(J228)</f>
        <v>0</v>
      </c>
      <c r="K227" s="113">
        <f t="shared" ref="K227:L227" si="294">SUM(K228)</f>
        <v>0</v>
      </c>
      <c r="L227" s="135">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60"/>
      <c r="F228" s="146">
        <f t="shared" ref="F228:F229" si="296">D228+E228</f>
        <v>0</v>
      </c>
      <c r="G228" s="225"/>
      <c r="H228" s="257"/>
      <c r="I228" s="114">
        <f t="shared" ref="I228:I229" si="297">G228+H228</f>
        <v>0</v>
      </c>
      <c r="J228" s="257"/>
      <c r="K228" s="60"/>
      <c r="L228" s="135">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115"/>
      <c r="F229" s="281">
        <f t="shared" si="296"/>
        <v>0</v>
      </c>
      <c r="G229" s="227"/>
      <c r="H229" s="258"/>
      <c r="I229" s="109">
        <f t="shared" si="297"/>
        <v>0</v>
      </c>
      <c r="J229" s="258"/>
      <c r="K229" s="115"/>
      <c r="L229" s="136">
        <f t="shared" si="298"/>
        <v>0</v>
      </c>
      <c r="M229" s="321"/>
      <c r="N229" s="115"/>
      <c r="O229" s="109">
        <f t="shared" si="299"/>
        <v>0</v>
      </c>
      <c r="P229" s="116"/>
    </row>
    <row r="230" spans="1:16" hidden="1" x14ac:dyDescent="0.25">
      <c r="A230" s="101">
        <v>6000</v>
      </c>
      <c r="B230" s="101" t="s">
        <v>210</v>
      </c>
      <c r="C230" s="102">
        <f t="shared" si="283"/>
        <v>0</v>
      </c>
      <c r="D230" s="222">
        <f>D231+D251+D259</f>
        <v>0</v>
      </c>
      <c r="E230" s="103">
        <f t="shared" ref="E230:F230" si="300">E231+E251+E259</f>
        <v>0</v>
      </c>
      <c r="F230" s="279">
        <f t="shared" si="300"/>
        <v>0</v>
      </c>
      <c r="G230" s="222">
        <f>G231+G251+G259</f>
        <v>0</v>
      </c>
      <c r="H230" s="255">
        <f t="shared" ref="H230:I230" si="301">H231+H251+H259</f>
        <v>0</v>
      </c>
      <c r="I230" s="104">
        <f t="shared" si="301"/>
        <v>0</v>
      </c>
      <c r="J230" s="255">
        <f>J231+J251+J259</f>
        <v>0</v>
      </c>
      <c r="K230" s="103">
        <f t="shared" ref="K230:L230" si="302">K231+K251+K259</f>
        <v>0</v>
      </c>
      <c r="L230" s="137">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130">
        <f t="shared" ref="E231:F231" si="304">SUM(E232,E233,E235,E238,E244,E245,E246)</f>
        <v>0</v>
      </c>
      <c r="F231" s="283">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138">
        <f t="shared" si="306"/>
        <v>0</v>
      </c>
      <c r="M231" s="129">
        <f>SUM(M232,M233,M235,M238,M244,M245,M246)</f>
        <v>0</v>
      </c>
      <c r="N231" s="130">
        <f t="shared" ref="N231:O231" si="307">SUM(N232,N233,N235,N238,N244,N245,N246)</f>
        <v>0</v>
      </c>
      <c r="O231" s="289">
        <f t="shared" si="307"/>
        <v>0</v>
      </c>
      <c r="P231" s="344"/>
    </row>
    <row r="232" spans="1:16" ht="24" hidden="1" x14ac:dyDescent="0.25">
      <c r="A232" s="379">
        <v>6220</v>
      </c>
      <c r="B232" s="52" t="s">
        <v>212</v>
      </c>
      <c r="C232" s="53">
        <f t="shared" si="283"/>
        <v>0</v>
      </c>
      <c r="D232" s="224"/>
      <c r="E232" s="55"/>
      <c r="F232" s="282">
        <f>D232+E232</f>
        <v>0</v>
      </c>
      <c r="G232" s="224"/>
      <c r="H232" s="256"/>
      <c r="I232" s="119">
        <f>G232+H232</f>
        <v>0</v>
      </c>
      <c r="J232" s="256"/>
      <c r="K232" s="55"/>
      <c r="L232" s="139">
        <f>J232+K232</f>
        <v>0</v>
      </c>
      <c r="M232" s="319"/>
      <c r="N232" s="55"/>
      <c r="O232" s="119">
        <f>M232+N232</f>
        <v>0</v>
      </c>
      <c r="P232" s="110"/>
    </row>
    <row r="233" spans="1:16" hidden="1" x14ac:dyDescent="0.25">
      <c r="A233" s="112">
        <v>6230</v>
      </c>
      <c r="B233" s="57" t="s">
        <v>213</v>
      </c>
      <c r="C233" s="58">
        <f t="shared" si="283"/>
        <v>0</v>
      </c>
      <c r="D233" s="226">
        <f t="shared" ref="D233:O233" si="308">SUM(D234)</f>
        <v>0</v>
      </c>
      <c r="E233" s="113">
        <f t="shared" si="308"/>
        <v>0</v>
      </c>
      <c r="F233" s="146">
        <f t="shared" si="308"/>
        <v>0</v>
      </c>
      <c r="G233" s="226">
        <f t="shared" si="308"/>
        <v>0</v>
      </c>
      <c r="H233" s="120">
        <f t="shared" si="308"/>
        <v>0</v>
      </c>
      <c r="I233" s="114">
        <f t="shared" si="308"/>
        <v>0</v>
      </c>
      <c r="J233" s="120">
        <f t="shared" si="308"/>
        <v>0</v>
      </c>
      <c r="K233" s="113">
        <f t="shared" si="308"/>
        <v>0</v>
      </c>
      <c r="L233" s="135">
        <f t="shared" si="308"/>
        <v>0</v>
      </c>
      <c r="M233" s="58">
        <f t="shared" si="308"/>
        <v>0</v>
      </c>
      <c r="N233" s="113">
        <f t="shared" si="308"/>
        <v>0</v>
      </c>
      <c r="O233" s="114">
        <f t="shared" si="308"/>
        <v>0</v>
      </c>
      <c r="P233" s="111"/>
    </row>
    <row r="234" spans="1:16" hidden="1" x14ac:dyDescent="0.25">
      <c r="A234" s="38">
        <v>6239</v>
      </c>
      <c r="B234" s="52" t="s">
        <v>214</v>
      </c>
      <c r="C234" s="58">
        <f t="shared" si="283"/>
        <v>0</v>
      </c>
      <c r="D234" s="224"/>
      <c r="E234" s="55"/>
      <c r="F234" s="282">
        <f>D234+E234</f>
        <v>0</v>
      </c>
      <c r="G234" s="224"/>
      <c r="H234" s="256"/>
      <c r="I234" s="119">
        <f>G234+H234</f>
        <v>0</v>
      </c>
      <c r="J234" s="256"/>
      <c r="K234" s="55"/>
      <c r="L234" s="139">
        <f>J234+K234</f>
        <v>0</v>
      </c>
      <c r="M234" s="319"/>
      <c r="N234" s="55"/>
      <c r="O234" s="119">
        <f>M234+N234</f>
        <v>0</v>
      </c>
      <c r="P234" s="110"/>
    </row>
    <row r="235" spans="1:16" ht="24" hidden="1" x14ac:dyDescent="0.25">
      <c r="A235" s="112">
        <v>6240</v>
      </c>
      <c r="B235" s="57" t="s">
        <v>215</v>
      </c>
      <c r="C235" s="58">
        <f t="shared" si="283"/>
        <v>0</v>
      </c>
      <c r="D235" s="226">
        <f>SUM(D236:D237)</f>
        <v>0</v>
      </c>
      <c r="E235" s="113">
        <f t="shared" ref="E235:F235" si="309">SUM(E236:E237)</f>
        <v>0</v>
      </c>
      <c r="F235" s="146">
        <f t="shared" si="309"/>
        <v>0</v>
      </c>
      <c r="G235" s="226">
        <f>SUM(G236:G237)</f>
        <v>0</v>
      </c>
      <c r="H235" s="120">
        <f t="shared" ref="H235:I235" si="310">SUM(H236:H237)</f>
        <v>0</v>
      </c>
      <c r="I235" s="114">
        <f t="shared" si="310"/>
        <v>0</v>
      </c>
      <c r="J235" s="120">
        <f>SUM(J236:J237)</f>
        <v>0</v>
      </c>
      <c r="K235" s="113">
        <f t="shared" ref="K235:L235" si="311">SUM(K236:K237)</f>
        <v>0</v>
      </c>
      <c r="L235" s="135">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60"/>
      <c r="F236" s="146">
        <f t="shared" ref="F236:F237" si="313">D236+E236</f>
        <v>0</v>
      </c>
      <c r="G236" s="225"/>
      <c r="H236" s="257"/>
      <c r="I236" s="114">
        <f t="shared" ref="I236:I237" si="314">G236+H236</f>
        <v>0</v>
      </c>
      <c r="J236" s="257"/>
      <c r="K236" s="60"/>
      <c r="L236" s="135">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60"/>
      <c r="F237" s="146">
        <f t="shared" si="313"/>
        <v>0</v>
      </c>
      <c r="G237" s="225"/>
      <c r="H237" s="257"/>
      <c r="I237" s="114">
        <f t="shared" si="314"/>
        <v>0</v>
      </c>
      <c r="J237" s="257"/>
      <c r="K237" s="60"/>
      <c r="L237" s="135">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113">
        <f t="shared" ref="E238:F238" si="317">SUM(E239:E243)</f>
        <v>0</v>
      </c>
      <c r="F238" s="146">
        <f t="shared" si="317"/>
        <v>0</v>
      </c>
      <c r="G238" s="226">
        <f>SUM(G239:G243)</f>
        <v>0</v>
      </c>
      <c r="H238" s="120">
        <f t="shared" ref="H238:I238" si="318">SUM(H239:H243)</f>
        <v>0</v>
      </c>
      <c r="I238" s="114">
        <f t="shared" si="318"/>
        <v>0</v>
      </c>
      <c r="J238" s="120">
        <f>SUM(J239:J243)</f>
        <v>0</v>
      </c>
      <c r="K238" s="113">
        <f t="shared" ref="K238:L238" si="319">SUM(K239:K243)</f>
        <v>0</v>
      </c>
      <c r="L238" s="135">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60"/>
      <c r="F239" s="146">
        <f t="shared" ref="F239:F245" si="321">D239+E239</f>
        <v>0</v>
      </c>
      <c r="G239" s="225"/>
      <c r="H239" s="257"/>
      <c r="I239" s="114">
        <f t="shared" ref="I239:I245" si="322">G239+H239</f>
        <v>0</v>
      </c>
      <c r="J239" s="257"/>
      <c r="K239" s="60"/>
      <c r="L239" s="135">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60"/>
      <c r="F240" s="146">
        <f t="shared" si="321"/>
        <v>0</v>
      </c>
      <c r="G240" s="225"/>
      <c r="H240" s="257"/>
      <c r="I240" s="114">
        <f t="shared" si="322"/>
        <v>0</v>
      </c>
      <c r="J240" s="257"/>
      <c r="K240" s="60"/>
      <c r="L240" s="135">
        <f t="shared" si="323"/>
        <v>0</v>
      </c>
      <c r="M240" s="320"/>
      <c r="N240" s="60"/>
      <c r="O240" s="114">
        <f t="shared" si="324"/>
        <v>0</v>
      </c>
      <c r="P240" s="111"/>
    </row>
    <row r="241" spans="1:16" ht="24" hidden="1" x14ac:dyDescent="0.25">
      <c r="A241" s="38">
        <v>6254</v>
      </c>
      <c r="B241" s="57" t="s">
        <v>221</v>
      </c>
      <c r="C241" s="58">
        <f t="shared" si="283"/>
        <v>0</v>
      </c>
      <c r="D241" s="225"/>
      <c r="E241" s="60"/>
      <c r="F241" s="146">
        <f t="shared" si="321"/>
        <v>0</v>
      </c>
      <c r="G241" s="225"/>
      <c r="H241" s="257"/>
      <c r="I241" s="114">
        <f t="shared" si="322"/>
        <v>0</v>
      </c>
      <c r="J241" s="257"/>
      <c r="K241" s="60"/>
      <c r="L241" s="135">
        <f t="shared" si="323"/>
        <v>0</v>
      </c>
      <c r="M241" s="320"/>
      <c r="N241" s="60"/>
      <c r="O241" s="114">
        <f t="shared" si="324"/>
        <v>0</v>
      </c>
      <c r="P241" s="111"/>
    </row>
    <row r="242" spans="1:16" ht="24" hidden="1" x14ac:dyDescent="0.25">
      <c r="A242" s="38">
        <v>6255</v>
      </c>
      <c r="B242" s="57" t="s">
        <v>222</v>
      </c>
      <c r="C242" s="58">
        <f t="shared" si="283"/>
        <v>0</v>
      </c>
      <c r="D242" s="225"/>
      <c r="E242" s="60"/>
      <c r="F242" s="146">
        <f t="shared" si="321"/>
        <v>0</v>
      </c>
      <c r="G242" s="225"/>
      <c r="H242" s="257"/>
      <c r="I242" s="114">
        <f t="shared" si="322"/>
        <v>0</v>
      </c>
      <c r="J242" s="257"/>
      <c r="K242" s="60"/>
      <c r="L242" s="135">
        <f t="shared" si="323"/>
        <v>0</v>
      </c>
      <c r="M242" s="320"/>
      <c r="N242" s="60"/>
      <c r="O242" s="114">
        <f t="shared" si="324"/>
        <v>0</v>
      </c>
      <c r="P242" s="111"/>
    </row>
    <row r="243" spans="1:16" hidden="1" x14ac:dyDescent="0.25">
      <c r="A243" s="38">
        <v>6259</v>
      </c>
      <c r="B243" s="57" t="s">
        <v>223</v>
      </c>
      <c r="C243" s="58">
        <f t="shared" si="283"/>
        <v>0</v>
      </c>
      <c r="D243" s="225"/>
      <c r="E243" s="60"/>
      <c r="F243" s="146">
        <f t="shared" si="321"/>
        <v>0</v>
      </c>
      <c r="G243" s="225"/>
      <c r="H243" s="257"/>
      <c r="I243" s="114">
        <f t="shared" si="322"/>
        <v>0</v>
      </c>
      <c r="J243" s="257"/>
      <c r="K243" s="60"/>
      <c r="L243" s="135">
        <f t="shared" si="323"/>
        <v>0</v>
      </c>
      <c r="M243" s="320"/>
      <c r="N243" s="60"/>
      <c r="O243" s="114">
        <f t="shared" si="324"/>
        <v>0</v>
      </c>
      <c r="P243" s="111"/>
    </row>
    <row r="244" spans="1:16" ht="24" hidden="1" x14ac:dyDescent="0.25">
      <c r="A244" s="112">
        <v>6260</v>
      </c>
      <c r="B244" s="57" t="s">
        <v>224</v>
      </c>
      <c r="C244" s="58">
        <f t="shared" si="283"/>
        <v>0</v>
      </c>
      <c r="D244" s="225"/>
      <c r="E244" s="60"/>
      <c r="F244" s="146">
        <f t="shared" si="321"/>
        <v>0</v>
      </c>
      <c r="G244" s="225"/>
      <c r="H244" s="257"/>
      <c r="I244" s="114">
        <f t="shared" si="322"/>
        <v>0</v>
      </c>
      <c r="J244" s="257"/>
      <c r="K244" s="60"/>
      <c r="L244" s="135">
        <f t="shared" si="323"/>
        <v>0</v>
      </c>
      <c r="M244" s="320"/>
      <c r="N244" s="60"/>
      <c r="O244" s="114">
        <f t="shared" si="324"/>
        <v>0</v>
      </c>
      <c r="P244" s="111"/>
    </row>
    <row r="245" spans="1:16" hidden="1" x14ac:dyDescent="0.25">
      <c r="A245" s="112">
        <v>6270</v>
      </c>
      <c r="B245" s="57" t="s">
        <v>225</v>
      </c>
      <c r="C245" s="58">
        <f t="shared" si="283"/>
        <v>0</v>
      </c>
      <c r="D245" s="225"/>
      <c r="E245" s="60"/>
      <c r="F245" s="146">
        <f t="shared" si="321"/>
        <v>0</v>
      </c>
      <c r="G245" s="225"/>
      <c r="H245" s="257"/>
      <c r="I245" s="114">
        <f t="shared" si="322"/>
        <v>0</v>
      </c>
      <c r="J245" s="257"/>
      <c r="K245" s="60"/>
      <c r="L245" s="135">
        <f t="shared" si="323"/>
        <v>0</v>
      </c>
      <c r="M245" s="320"/>
      <c r="N245" s="60"/>
      <c r="O245" s="114">
        <f t="shared" si="324"/>
        <v>0</v>
      </c>
      <c r="P245" s="111"/>
    </row>
    <row r="246" spans="1:16" hidden="1" x14ac:dyDescent="0.25">
      <c r="A246" s="379">
        <v>6290</v>
      </c>
      <c r="B246" s="52" t="s">
        <v>226</v>
      </c>
      <c r="C246" s="126">
        <f t="shared" si="283"/>
        <v>0</v>
      </c>
      <c r="D246" s="228">
        <f>SUM(D247:D250)</f>
        <v>0</v>
      </c>
      <c r="E246" s="118">
        <f t="shared" ref="E246:O246" si="325">SUM(E247:E250)</f>
        <v>0</v>
      </c>
      <c r="F246" s="282">
        <f t="shared" si="325"/>
        <v>0</v>
      </c>
      <c r="G246" s="228">
        <f t="shared" si="325"/>
        <v>0</v>
      </c>
      <c r="H246" s="259">
        <f t="shared" si="325"/>
        <v>0</v>
      </c>
      <c r="I246" s="119">
        <f t="shared" si="325"/>
        <v>0</v>
      </c>
      <c r="J246" s="259">
        <f t="shared" si="325"/>
        <v>0</v>
      </c>
      <c r="K246" s="118">
        <f t="shared" si="325"/>
        <v>0</v>
      </c>
      <c r="L246" s="13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60"/>
      <c r="F247" s="146">
        <f t="shared" ref="F247:F250" si="326">D247+E247</f>
        <v>0</v>
      </c>
      <c r="G247" s="225"/>
      <c r="H247" s="257"/>
      <c r="I247" s="114">
        <f t="shared" ref="I247:I250" si="327">G247+H247</f>
        <v>0</v>
      </c>
      <c r="J247" s="257"/>
      <c r="K247" s="60"/>
      <c r="L247" s="135">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60"/>
      <c r="F248" s="146">
        <f t="shared" si="326"/>
        <v>0</v>
      </c>
      <c r="G248" s="225"/>
      <c r="H248" s="257"/>
      <c r="I248" s="114">
        <f t="shared" si="327"/>
        <v>0</v>
      </c>
      <c r="J248" s="257"/>
      <c r="K248" s="60"/>
      <c r="L248" s="135">
        <f t="shared" si="328"/>
        <v>0</v>
      </c>
      <c r="M248" s="320"/>
      <c r="N248" s="60"/>
      <c r="O248" s="114">
        <f t="shared" si="329"/>
        <v>0</v>
      </c>
      <c r="P248" s="111"/>
    </row>
    <row r="249" spans="1:16" ht="72" hidden="1" x14ac:dyDescent="0.25">
      <c r="A249" s="38">
        <v>6296</v>
      </c>
      <c r="B249" s="57" t="s">
        <v>229</v>
      </c>
      <c r="C249" s="58">
        <f t="shared" si="283"/>
        <v>0</v>
      </c>
      <c r="D249" s="225"/>
      <c r="E249" s="60"/>
      <c r="F249" s="146">
        <f t="shared" si="326"/>
        <v>0</v>
      </c>
      <c r="G249" s="225"/>
      <c r="H249" s="257"/>
      <c r="I249" s="114">
        <f t="shared" si="327"/>
        <v>0</v>
      </c>
      <c r="J249" s="257"/>
      <c r="K249" s="60"/>
      <c r="L249" s="135">
        <f t="shared" si="328"/>
        <v>0</v>
      </c>
      <c r="M249" s="320"/>
      <c r="N249" s="60"/>
      <c r="O249" s="114">
        <f t="shared" si="329"/>
        <v>0</v>
      </c>
      <c r="P249" s="111"/>
    </row>
    <row r="250" spans="1:16" ht="39.75" hidden="1" customHeight="1" x14ac:dyDescent="0.25">
      <c r="A250" s="38">
        <v>6299</v>
      </c>
      <c r="B250" s="57" t="s">
        <v>230</v>
      </c>
      <c r="C250" s="58">
        <f t="shared" si="283"/>
        <v>0</v>
      </c>
      <c r="D250" s="225"/>
      <c r="E250" s="60"/>
      <c r="F250" s="146">
        <f t="shared" si="326"/>
        <v>0</v>
      </c>
      <c r="G250" s="225"/>
      <c r="H250" s="257"/>
      <c r="I250" s="114">
        <f t="shared" si="327"/>
        <v>0</v>
      </c>
      <c r="J250" s="257"/>
      <c r="K250" s="60"/>
      <c r="L250" s="135">
        <f t="shared" si="328"/>
        <v>0</v>
      </c>
      <c r="M250" s="320"/>
      <c r="N250" s="60"/>
      <c r="O250" s="114">
        <f t="shared" si="329"/>
        <v>0</v>
      </c>
      <c r="P250" s="111"/>
    </row>
    <row r="251" spans="1:16" hidden="1" x14ac:dyDescent="0.25">
      <c r="A251" s="45">
        <v>6300</v>
      </c>
      <c r="B251" s="105" t="s">
        <v>231</v>
      </c>
      <c r="C251" s="46">
        <f t="shared" si="283"/>
        <v>0</v>
      </c>
      <c r="D251" s="223">
        <f>SUM(D252,D257,D258)</f>
        <v>0</v>
      </c>
      <c r="E251" s="50">
        <f t="shared" ref="E251:O251" si="330">SUM(E252,E257,E258)</f>
        <v>0</v>
      </c>
      <c r="F251" s="280">
        <f t="shared" si="330"/>
        <v>0</v>
      </c>
      <c r="G251" s="223">
        <f t="shared" si="330"/>
        <v>0</v>
      </c>
      <c r="H251" s="106">
        <f t="shared" si="330"/>
        <v>0</v>
      </c>
      <c r="I251" s="117">
        <f t="shared" si="330"/>
        <v>0</v>
      </c>
      <c r="J251" s="106">
        <f t="shared" si="330"/>
        <v>0</v>
      </c>
      <c r="K251" s="50">
        <f t="shared" si="330"/>
        <v>0</v>
      </c>
      <c r="L251" s="125">
        <f t="shared" si="330"/>
        <v>0</v>
      </c>
      <c r="M251" s="163">
        <f t="shared" si="330"/>
        <v>0</v>
      </c>
      <c r="N251" s="164">
        <f t="shared" si="330"/>
        <v>0</v>
      </c>
      <c r="O251" s="165">
        <f t="shared" si="330"/>
        <v>0</v>
      </c>
      <c r="P251" s="383"/>
    </row>
    <row r="252" spans="1:16" ht="24" hidden="1" x14ac:dyDescent="0.25">
      <c r="A252" s="379">
        <v>6320</v>
      </c>
      <c r="B252" s="52" t="s">
        <v>303</v>
      </c>
      <c r="C252" s="126">
        <f t="shared" si="283"/>
        <v>0</v>
      </c>
      <c r="D252" s="228">
        <f>SUM(D253:D256)</f>
        <v>0</v>
      </c>
      <c r="E252" s="118">
        <f t="shared" ref="E252:O252" si="331">SUM(E253:E256)</f>
        <v>0</v>
      </c>
      <c r="F252" s="282">
        <f t="shared" si="331"/>
        <v>0</v>
      </c>
      <c r="G252" s="228">
        <f t="shared" si="331"/>
        <v>0</v>
      </c>
      <c r="H252" s="259">
        <f t="shared" si="331"/>
        <v>0</v>
      </c>
      <c r="I252" s="119">
        <f t="shared" si="331"/>
        <v>0</v>
      </c>
      <c r="J252" s="259">
        <f t="shared" si="331"/>
        <v>0</v>
      </c>
      <c r="K252" s="118">
        <f t="shared" si="331"/>
        <v>0</v>
      </c>
      <c r="L252" s="13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60"/>
      <c r="F253" s="146">
        <f t="shared" ref="F253:F258" si="332">D253+E253</f>
        <v>0</v>
      </c>
      <c r="G253" s="225"/>
      <c r="H253" s="257"/>
      <c r="I253" s="114">
        <f t="shared" ref="I253:I258" si="333">G253+H253</f>
        <v>0</v>
      </c>
      <c r="J253" s="257"/>
      <c r="K253" s="60"/>
      <c r="L253" s="135">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60"/>
      <c r="F254" s="146">
        <f t="shared" si="332"/>
        <v>0</v>
      </c>
      <c r="G254" s="225"/>
      <c r="H254" s="257"/>
      <c r="I254" s="114">
        <f t="shared" si="333"/>
        <v>0</v>
      </c>
      <c r="J254" s="257"/>
      <c r="K254" s="60"/>
      <c r="L254" s="135">
        <f t="shared" si="334"/>
        <v>0</v>
      </c>
      <c r="M254" s="320"/>
      <c r="N254" s="60"/>
      <c r="O254" s="114">
        <f t="shared" si="335"/>
        <v>0</v>
      </c>
      <c r="P254" s="111"/>
    </row>
    <row r="255" spans="1:16" ht="24" hidden="1" x14ac:dyDescent="0.25">
      <c r="A255" s="38">
        <v>6324</v>
      </c>
      <c r="B255" s="57" t="s">
        <v>287</v>
      </c>
      <c r="C255" s="58">
        <f t="shared" si="283"/>
        <v>0</v>
      </c>
      <c r="D255" s="225"/>
      <c r="E255" s="60"/>
      <c r="F255" s="146">
        <f t="shared" si="332"/>
        <v>0</v>
      </c>
      <c r="G255" s="225"/>
      <c r="H255" s="257"/>
      <c r="I255" s="114">
        <f t="shared" si="333"/>
        <v>0</v>
      </c>
      <c r="J255" s="257"/>
      <c r="K255" s="60"/>
      <c r="L255" s="135">
        <f t="shared" si="334"/>
        <v>0</v>
      </c>
      <c r="M255" s="320"/>
      <c r="N255" s="60"/>
      <c r="O255" s="114">
        <f t="shared" si="335"/>
        <v>0</v>
      </c>
      <c r="P255" s="111"/>
    </row>
    <row r="256" spans="1:16" hidden="1" x14ac:dyDescent="0.25">
      <c r="A256" s="33">
        <v>6329</v>
      </c>
      <c r="B256" s="52" t="s">
        <v>288</v>
      </c>
      <c r="C256" s="53">
        <f t="shared" si="283"/>
        <v>0</v>
      </c>
      <c r="D256" s="224"/>
      <c r="E256" s="55"/>
      <c r="F256" s="282">
        <f t="shared" si="332"/>
        <v>0</v>
      </c>
      <c r="G256" s="224"/>
      <c r="H256" s="256"/>
      <c r="I256" s="119">
        <f t="shared" si="333"/>
        <v>0</v>
      </c>
      <c r="J256" s="256"/>
      <c r="K256" s="55"/>
      <c r="L256" s="139">
        <f t="shared" si="334"/>
        <v>0</v>
      </c>
      <c r="M256" s="319"/>
      <c r="N256" s="55"/>
      <c r="O256" s="119">
        <f t="shared" si="335"/>
        <v>0</v>
      </c>
      <c r="P256" s="110"/>
    </row>
    <row r="257" spans="1:16" ht="24" hidden="1" x14ac:dyDescent="0.25">
      <c r="A257" s="142">
        <v>6330</v>
      </c>
      <c r="B257" s="143" t="s">
        <v>234</v>
      </c>
      <c r="C257" s="126">
        <f t="shared" si="283"/>
        <v>0</v>
      </c>
      <c r="D257" s="230"/>
      <c r="E257" s="128"/>
      <c r="F257" s="141">
        <f t="shared" si="332"/>
        <v>0</v>
      </c>
      <c r="G257" s="230"/>
      <c r="H257" s="261"/>
      <c r="I257" s="305">
        <f t="shared" si="333"/>
        <v>0</v>
      </c>
      <c r="J257" s="261"/>
      <c r="K257" s="128"/>
      <c r="L257" s="140">
        <f t="shared" si="334"/>
        <v>0</v>
      </c>
      <c r="M257" s="323"/>
      <c r="N257" s="128"/>
      <c r="O257" s="305">
        <f t="shared" si="335"/>
        <v>0</v>
      </c>
      <c r="P257" s="385"/>
    </row>
    <row r="258" spans="1:16" hidden="1" x14ac:dyDescent="0.25">
      <c r="A258" s="112">
        <v>6360</v>
      </c>
      <c r="B258" s="57" t="s">
        <v>235</v>
      </c>
      <c r="C258" s="58">
        <f t="shared" si="283"/>
        <v>0</v>
      </c>
      <c r="D258" s="225"/>
      <c r="E258" s="60"/>
      <c r="F258" s="146">
        <f t="shared" si="332"/>
        <v>0</v>
      </c>
      <c r="G258" s="225"/>
      <c r="H258" s="257"/>
      <c r="I258" s="114">
        <f t="shared" si="333"/>
        <v>0</v>
      </c>
      <c r="J258" s="257"/>
      <c r="K258" s="60"/>
      <c r="L258" s="135">
        <f t="shared" si="334"/>
        <v>0</v>
      </c>
      <c r="M258" s="320"/>
      <c r="N258" s="60"/>
      <c r="O258" s="114">
        <f t="shared" si="335"/>
        <v>0</v>
      </c>
      <c r="P258" s="111"/>
    </row>
    <row r="259" spans="1:16" ht="24" hidden="1" x14ac:dyDescent="0.25">
      <c r="A259" s="45">
        <v>6400</v>
      </c>
      <c r="B259" s="105" t="s">
        <v>236</v>
      </c>
      <c r="C259" s="46">
        <f t="shared" si="283"/>
        <v>0</v>
      </c>
      <c r="D259" s="223">
        <f>SUM(D260,D264)</f>
        <v>0</v>
      </c>
      <c r="E259" s="50">
        <f t="shared" ref="E259:O259" si="336">SUM(E260,E264)</f>
        <v>0</v>
      </c>
      <c r="F259" s="280">
        <f t="shared" si="336"/>
        <v>0</v>
      </c>
      <c r="G259" s="223">
        <f t="shared" si="336"/>
        <v>0</v>
      </c>
      <c r="H259" s="106">
        <f t="shared" si="336"/>
        <v>0</v>
      </c>
      <c r="I259" s="117">
        <f t="shared" si="336"/>
        <v>0</v>
      </c>
      <c r="J259" s="106">
        <f t="shared" si="336"/>
        <v>0</v>
      </c>
      <c r="K259" s="50">
        <f t="shared" si="336"/>
        <v>0</v>
      </c>
      <c r="L259" s="125">
        <f t="shared" si="336"/>
        <v>0</v>
      </c>
      <c r="M259" s="163">
        <f t="shared" si="336"/>
        <v>0</v>
      </c>
      <c r="N259" s="164">
        <f t="shared" si="336"/>
        <v>0</v>
      </c>
      <c r="O259" s="165">
        <f t="shared" si="336"/>
        <v>0</v>
      </c>
      <c r="P259" s="383"/>
    </row>
    <row r="260" spans="1:16" ht="24" hidden="1" x14ac:dyDescent="0.25">
      <c r="A260" s="379">
        <v>6410</v>
      </c>
      <c r="B260" s="52" t="s">
        <v>237</v>
      </c>
      <c r="C260" s="53">
        <f t="shared" si="283"/>
        <v>0</v>
      </c>
      <c r="D260" s="228">
        <f>SUM(D261:D263)</f>
        <v>0</v>
      </c>
      <c r="E260" s="118">
        <f t="shared" ref="E260:O260" si="337">SUM(E261:E263)</f>
        <v>0</v>
      </c>
      <c r="F260" s="282">
        <f t="shared" si="337"/>
        <v>0</v>
      </c>
      <c r="G260" s="228">
        <f t="shared" si="337"/>
        <v>0</v>
      </c>
      <c r="H260" s="259">
        <f t="shared" si="337"/>
        <v>0</v>
      </c>
      <c r="I260" s="119">
        <f t="shared" si="337"/>
        <v>0</v>
      </c>
      <c r="J260" s="259">
        <f t="shared" si="337"/>
        <v>0</v>
      </c>
      <c r="K260" s="118">
        <f t="shared" si="337"/>
        <v>0</v>
      </c>
      <c r="L260" s="13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60"/>
      <c r="F261" s="146">
        <f t="shared" ref="F261:F263" si="338">D261+E261</f>
        <v>0</v>
      </c>
      <c r="G261" s="225"/>
      <c r="H261" s="257"/>
      <c r="I261" s="114">
        <f t="shared" ref="I261:I263" si="339">G261+H261</f>
        <v>0</v>
      </c>
      <c r="J261" s="257"/>
      <c r="K261" s="60"/>
      <c r="L261" s="135">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60"/>
      <c r="F262" s="146">
        <f t="shared" si="338"/>
        <v>0</v>
      </c>
      <c r="G262" s="225"/>
      <c r="H262" s="257"/>
      <c r="I262" s="114">
        <f t="shared" si="339"/>
        <v>0</v>
      </c>
      <c r="J262" s="257"/>
      <c r="K262" s="60"/>
      <c r="L262" s="135">
        <f t="shared" si="340"/>
        <v>0</v>
      </c>
      <c r="M262" s="320"/>
      <c r="N262" s="60"/>
      <c r="O262" s="114">
        <f t="shared" si="341"/>
        <v>0</v>
      </c>
      <c r="P262" s="111"/>
    </row>
    <row r="263" spans="1:16" ht="36" hidden="1" x14ac:dyDescent="0.25">
      <c r="A263" s="38">
        <v>6419</v>
      </c>
      <c r="B263" s="57" t="s">
        <v>240</v>
      </c>
      <c r="C263" s="58">
        <f t="shared" si="283"/>
        <v>0</v>
      </c>
      <c r="D263" s="225"/>
      <c r="E263" s="60"/>
      <c r="F263" s="146">
        <f t="shared" si="338"/>
        <v>0</v>
      </c>
      <c r="G263" s="225"/>
      <c r="H263" s="257"/>
      <c r="I263" s="114">
        <f t="shared" si="339"/>
        <v>0</v>
      </c>
      <c r="J263" s="257"/>
      <c r="K263" s="60"/>
      <c r="L263" s="135">
        <f t="shared" si="340"/>
        <v>0</v>
      </c>
      <c r="M263" s="320"/>
      <c r="N263" s="60"/>
      <c r="O263" s="114">
        <f t="shared" si="341"/>
        <v>0</v>
      </c>
      <c r="P263" s="111"/>
    </row>
    <row r="264" spans="1:16" ht="36" hidden="1" x14ac:dyDescent="0.25">
      <c r="A264" s="112">
        <v>6420</v>
      </c>
      <c r="B264" s="57" t="s">
        <v>241</v>
      </c>
      <c r="C264" s="58">
        <f t="shared" si="283"/>
        <v>0</v>
      </c>
      <c r="D264" s="226">
        <f>SUM(D265:D268)</f>
        <v>0</v>
      </c>
      <c r="E264" s="113">
        <f t="shared" ref="E264:F264" si="342">SUM(E265:E268)</f>
        <v>0</v>
      </c>
      <c r="F264" s="146">
        <f t="shared" si="342"/>
        <v>0</v>
      </c>
      <c r="G264" s="226">
        <f>SUM(G265:G268)</f>
        <v>0</v>
      </c>
      <c r="H264" s="120">
        <f t="shared" ref="H264:I264" si="343">SUM(H265:H268)</f>
        <v>0</v>
      </c>
      <c r="I264" s="114">
        <f t="shared" si="343"/>
        <v>0</v>
      </c>
      <c r="J264" s="120">
        <f>SUM(J265:J268)</f>
        <v>0</v>
      </c>
      <c r="K264" s="113">
        <f t="shared" ref="K264:L264" si="344">SUM(K265:K268)</f>
        <v>0</v>
      </c>
      <c r="L264" s="135">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60"/>
      <c r="F265" s="146">
        <f t="shared" ref="F265:F268" si="346">D265+E265</f>
        <v>0</v>
      </c>
      <c r="G265" s="225"/>
      <c r="H265" s="257"/>
      <c r="I265" s="114">
        <f t="shared" ref="I265:I268" si="347">G265+H265</f>
        <v>0</v>
      </c>
      <c r="J265" s="257"/>
      <c r="K265" s="60"/>
      <c r="L265" s="135">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60"/>
      <c r="F266" s="146">
        <f t="shared" si="346"/>
        <v>0</v>
      </c>
      <c r="G266" s="225"/>
      <c r="H266" s="257"/>
      <c r="I266" s="114">
        <f t="shared" si="347"/>
        <v>0</v>
      </c>
      <c r="J266" s="257"/>
      <c r="K266" s="60"/>
      <c r="L266" s="135">
        <f t="shared" si="348"/>
        <v>0</v>
      </c>
      <c r="M266" s="320"/>
      <c r="N266" s="60"/>
      <c r="O266" s="114">
        <f t="shared" si="349"/>
        <v>0</v>
      </c>
      <c r="P266" s="111"/>
    </row>
    <row r="267" spans="1:16" ht="13.5" hidden="1" customHeight="1" x14ac:dyDescent="0.25">
      <c r="A267" s="38">
        <v>6423</v>
      </c>
      <c r="B267" s="57" t="s">
        <v>244</v>
      </c>
      <c r="C267" s="58">
        <f t="shared" si="283"/>
        <v>0</v>
      </c>
      <c r="D267" s="225"/>
      <c r="E267" s="60"/>
      <c r="F267" s="146">
        <f t="shared" si="346"/>
        <v>0</v>
      </c>
      <c r="G267" s="225"/>
      <c r="H267" s="257"/>
      <c r="I267" s="114">
        <f t="shared" si="347"/>
        <v>0</v>
      </c>
      <c r="J267" s="257"/>
      <c r="K267" s="60"/>
      <c r="L267" s="135">
        <f t="shared" si="348"/>
        <v>0</v>
      </c>
      <c r="M267" s="320"/>
      <c r="N267" s="60"/>
      <c r="O267" s="114">
        <f t="shared" si="349"/>
        <v>0</v>
      </c>
      <c r="P267" s="111"/>
    </row>
    <row r="268" spans="1:16" ht="36" hidden="1" x14ac:dyDescent="0.25">
      <c r="A268" s="38">
        <v>6424</v>
      </c>
      <c r="B268" s="57" t="s">
        <v>245</v>
      </c>
      <c r="C268" s="58">
        <f t="shared" si="283"/>
        <v>0</v>
      </c>
      <c r="D268" s="225"/>
      <c r="E268" s="60"/>
      <c r="F268" s="146">
        <f t="shared" si="346"/>
        <v>0</v>
      </c>
      <c r="G268" s="225"/>
      <c r="H268" s="257"/>
      <c r="I268" s="114">
        <f t="shared" si="347"/>
        <v>0</v>
      </c>
      <c r="J268" s="257"/>
      <c r="K268" s="60"/>
      <c r="L268" s="135">
        <f t="shared" si="348"/>
        <v>0</v>
      </c>
      <c r="M268" s="320"/>
      <c r="N268" s="60"/>
      <c r="O268" s="114">
        <f t="shared" si="349"/>
        <v>0</v>
      </c>
      <c r="P268" s="111"/>
    </row>
    <row r="269" spans="1:16" ht="36" hidden="1" x14ac:dyDescent="0.25">
      <c r="A269" s="148">
        <v>7000</v>
      </c>
      <c r="B269" s="148" t="s">
        <v>246</v>
      </c>
      <c r="C269" s="151">
        <f t="shared" si="283"/>
        <v>0</v>
      </c>
      <c r="D269" s="232">
        <f>SUM(D270,D281)</f>
        <v>0</v>
      </c>
      <c r="E269" s="150">
        <f t="shared" ref="E269:F269" si="350">SUM(E270,E281)</f>
        <v>0</v>
      </c>
      <c r="F269" s="284">
        <f t="shared" si="350"/>
        <v>0</v>
      </c>
      <c r="G269" s="232">
        <f>SUM(G270,G281)</f>
        <v>0</v>
      </c>
      <c r="H269" s="263">
        <f t="shared" ref="H269:I269" si="351">SUM(H270,H281)</f>
        <v>0</v>
      </c>
      <c r="I269" s="290">
        <f t="shared" si="351"/>
        <v>0</v>
      </c>
      <c r="J269" s="263">
        <f>SUM(J270,J281)</f>
        <v>0</v>
      </c>
      <c r="K269" s="150">
        <f t="shared" ref="K269:L269" si="352">SUM(K270,K281)</f>
        <v>0</v>
      </c>
      <c r="L269" s="149">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50">
        <f t="shared" ref="E270:F270" si="354">SUM(E271,E272,E275,E276,E280)</f>
        <v>0</v>
      </c>
      <c r="F270" s="280">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25">
        <f t="shared" si="356"/>
        <v>0</v>
      </c>
      <c r="M270" s="129">
        <f>SUM(M271,M272,M275,M276,M280)</f>
        <v>0</v>
      </c>
      <c r="N270" s="130">
        <f t="shared" ref="N270:O270" si="357">SUM(N271,N272,N275,N276,N280)</f>
        <v>0</v>
      </c>
      <c r="O270" s="289">
        <f t="shared" si="357"/>
        <v>0</v>
      </c>
      <c r="P270" s="344"/>
    </row>
    <row r="271" spans="1:16" ht="24" hidden="1" x14ac:dyDescent="0.25">
      <c r="A271" s="379">
        <v>7210</v>
      </c>
      <c r="B271" s="52" t="s">
        <v>248</v>
      </c>
      <c r="C271" s="53">
        <f t="shared" si="283"/>
        <v>0</v>
      </c>
      <c r="D271" s="224"/>
      <c r="E271" s="55"/>
      <c r="F271" s="282">
        <f>D271+E271</f>
        <v>0</v>
      </c>
      <c r="G271" s="224"/>
      <c r="H271" s="256"/>
      <c r="I271" s="119">
        <f>G271+H271</f>
        <v>0</v>
      </c>
      <c r="J271" s="256"/>
      <c r="K271" s="55"/>
      <c r="L271" s="13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113">
        <f t="shared" ref="E272:F272" si="358">SUM(E273:E274)</f>
        <v>0</v>
      </c>
      <c r="F272" s="146">
        <f t="shared" si="358"/>
        <v>0</v>
      </c>
      <c r="G272" s="226">
        <f>SUM(G273:G274)</f>
        <v>0</v>
      </c>
      <c r="H272" s="120">
        <f t="shared" ref="H272:I272" si="359">SUM(H273:H274)</f>
        <v>0</v>
      </c>
      <c r="I272" s="114">
        <f t="shared" si="359"/>
        <v>0</v>
      </c>
      <c r="J272" s="120">
        <f>SUM(J273:J274)</f>
        <v>0</v>
      </c>
      <c r="K272" s="113">
        <f t="shared" ref="K272:L272" si="360">SUM(K273:K274)</f>
        <v>0</v>
      </c>
      <c r="L272" s="135">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60"/>
      <c r="F273" s="146">
        <f t="shared" ref="F273:F275" si="362">D273+E273</f>
        <v>0</v>
      </c>
      <c r="G273" s="225"/>
      <c r="H273" s="257"/>
      <c r="I273" s="114">
        <f t="shared" ref="I273:I275" si="363">G273+H273</f>
        <v>0</v>
      </c>
      <c r="J273" s="257"/>
      <c r="K273" s="60"/>
      <c r="L273" s="135">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60"/>
      <c r="F274" s="146">
        <f t="shared" si="362"/>
        <v>0</v>
      </c>
      <c r="G274" s="225"/>
      <c r="H274" s="257"/>
      <c r="I274" s="114">
        <f t="shared" si="363"/>
        <v>0</v>
      </c>
      <c r="J274" s="257"/>
      <c r="K274" s="60"/>
      <c r="L274" s="135">
        <f t="shared" si="364"/>
        <v>0</v>
      </c>
      <c r="M274" s="320"/>
      <c r="N274" s="60"/>
      <c r="O274" s="114">
        <f t="shared" si="365"/>
        <v>0</v>
      </c>
      <c r="P274" s="111"/>
    </row>
    <row r="275" spans="1:16" ht="24" hidden="1" x14ac:dyDescent="0.25">
      <c r="A275" s="112">
        <v>7230</v>
      </c>
      <c r="B275" s="57" t="s">
        <v>292</v>
      </c>
      <c r="C275" s="58">
        <f t="shared" si="283"/>
        <v>0</v>
      </c>
      <c r="D275" s="225"/>
      <c r="E275" s="60"/>
      <c r="F275" s="146">
        <f t="shared" si="362"/>
        <v>0</v>
      </c>
      <c r="G275" s="225"/>
      <c r="H275" s="257"/>
      <c r="I275" s="114">
        <f t="shared" si="363"/>
        <v>0</v>
      </c>
      <c r="J275" s="257"/>
      <c r="K275" s="60"/>
      <c r="L275" s="135">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113">
        <f t="shared" si="366"/>
        <v>0</v>
      </c>
      <c r="F276" s="146">
        <f t="shared" si="366"/>
        <v>0</v>
      </c>
      <c r="G276" s="226">
        <f t="shared" si="366"/>
        <v>0</v>
      </c>
      <c r="H276" s="120">
        <f t="shared" si="366"/>
        <v>0</v>
      </c>
      <c r="I276" s="114">
        <f t="shared" si="366"/>
        <v>0</v>
      </c>
      <c r="J276" s="120">
        <f>SUM(J277:J279)</f>
        <v>0</v>
      </c>
      <c r="K276" s="113">
        <f t="shared" ref="K276:L276" si="367">SUM(K277:K279)</f>
        <v>0</v>
      </c>
      <c r="L276" s="135">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60"/>
      <c r="F277" s="146">
        <f t="shared" ref="F277:F280" si="369">D277+E277</f>
        <v>0</v>
      </c>
      <c r="G277" s="225"/>
      <c r="H277" s="257"/>
      <c r="I277" s="114">
        <f t="shared" ref="I277:I280" si="370">G277+H277</f>
        <v>0</v>
      </c>
      <c r="J277" s="257"/>
      <c r="K277" s="60"/>
      <c r="L277" s="135">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60"/>
      <c r="F278" s="146">
        <f t="shared" si="369"/>
        <v>0</v>
      </c>
      <c r="G278" s="225"/>
      <c r="H278" s="257"/>
      <c r="I278" s="114">
        <f t="shared" si="370"/>
        <v>0</v>
      </c>
      <c r="J278" s="257"/>
      <c r="K278" s="60"/>
      <c r="L278" s="135">
        <f t="shared" si="371"/>
        <v>0</v>
      </c>
      <c r="M278" s="320"/>
      <c r="N278" s="60"/>
      <c r="O278" s="114">
        <f t="shared" si="372"/>
        <v>0</v>
      </c>
      <c r="P278" s="111"/>
    </row>
    <row r="279" spans="1:16" ht="36" hidden="1" x14ac:dyDescent="0.25">
      <c r="A279" s="38">
        <v>7247</v>
      </c>
      <c r="B279" s="57" t="s">
        <v>309</v>
      </c>
      <c r="C279" s="58">
        <f t="shared" si="368"/>
        <v>0</v>
      </c>
      <c r="D279" s="225"/>
      <c r="E279" s="60"/>
      <c r="F279" s="146">
        <f t="shared" si="369"/>
        <v>0</v>
      </c>
      <c r="G279" s="225"/>
      <c r="H279" s="257"/>
      <c r="I279" s="114">
        <f t="shared" si="370"/>
        <v>0</v>
      </c>
      <c r="J279" s="257"/>
      <c r="K279" s="60"/>
      <c r="L279" s="135">
        <f t="shared" si="371"/>
        <v>0</v>
      </c>
      <c r="M279" s="320"/>
      <c r="N279" s="60"/>
      <c r="O279" s="114">
        <f t="shared" si="372"/>
        <v>0</v>
      </c>
      <c r="P279" s="111"/>
    </row>
    <row r="280" spans="1:16" ht="24" hidden="1" x14ac:dyDescent="0.25">
      <c r="A280" s="379">
        <v>7260</v>
      </c>
      <c r="B280" s="52" t="s">
        <v>255</v>
      </c>
      <c r="C280" s="53">
        <f t="shared" si="368"/>
        <v>0</v>
      </c>
      <c r="D280" s="224"/>
      <c r="E280" s="55"/>
      <c r="F280" s="282">
        <f t="shared" si="369"/>
        <v>0</v>
      </c>
      <c r="G280" s="224"/>
      <c r="H280" s="256"/>
      <c r="I280" s="119">
        <f t="shared" si="370"/>
        <v>0</v>
      </c>
      <c r="J280" s="256"/>
      <c r="K280" s="55"/>
      <c r="L280" s="13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164">
        <f t="shared" si="373"/>
        <v>0</v>
      </c>
      <c r="F281" s="285">
        <f t="shared" si="373"/>
        <v>0</v>
      </c>
      <c r="G281" s="233">
        <f t="shared" si="373"/>
        <v>0</v>
      </c>
      <c r="H281" s="264">
        <f t="shared" si="373"/>
        <v>0</v>
      </c>
      <c r="I281" s="165">
        <f t="shared" si="373"/>
        <v>0</v>
      </c>
      <c r="J281" s="264">
        <f t="shared" si="373"/>
        <v>0</v>
      </c>
      <c r="K281" s="164">
        <f t="shared" si="373"/>
        <v>0</v>
      </c>
      <c r="L281" s="196">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66"/>
      <c r="F282" s="144">
        <f>D282+E282</f>
        <v>0</v>
      </c>
      <c r="G282" s="234"/>
      <c r="H282" s="265"/>
      <c r="I282" s="304">
        <f>G282+H282</f>
        <v>0</v>
      </c>
      <c r="J282" s="265"/>
      <c r="K282" s="66"/>
      <c r="L282" s="195">
        <f>J282+K282</f>
        <v>0</v>
      </c>
      <c r="M282" s="326"/>
      <c r="N282" s="66"/>
      <c r="O282" s="304">
        <f>M282+N282</f>
        <v>0</v>
      </c>
      <c r="P282" s="384"/>
    </row>
    <row r="283" spans="1:16" hidden="1" x14ac:dyDescent="0.25">
      <c r="A283" s="145"/>
      <c r="B283" s="57" t="s">
        <v>256</v>
      </c>
      <c r="C283" s="58">
        <f t="shared" si="368"/>
        <v>0</v>
      </c>
      <c r="D283" s="226">
        <f>SUM(D284:D285)</f>
        <v>0</v>
      </c>
      <c r="E283" s="113">
        <f t="shared" ref="E283:F283" si="374">SUM(E284:E285)</f>
        <v>0</v>
      </c>
      <c r="F283" s="146">
        <f t="shared" si="374"/>
        <v>0</v>
      </c>
      <c r="G283" s="226">
        <f>SUM(G284:G285)</f>
        <v>0</v>
      </c>
      <c r="H283" s="120">
        <f t="shared" ref="H283:I283" si="375">SUM(H284:H285)</f>
        <v>0</v>
      </c>
      <c r="I283" s="114">
        <f t="shared" si="375"/>
        <v>0</v>
      </c>
      <c r="J283" s="120">
        <f>SUM(J284:J285)</f>
        <v>0</v>
      </c>
      <c r="K283" s="113">
        <f t="shared" ref="K283:L283" si="376">SUM(K284:K285)</f>
        <v>0</v>
      </c>
      <c r="L283" s="135">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c r="E284" s="60"/>
      <c r="F284" s="146">
        <f t="shared" ref="F284:F285" si="378">D284+E284</f>
        <v>0</v>
      </c>
      <c r="G284" s="225"/>
      <c r="H284" s="257"/>
      <c r="I284" s="114">
        <f t="shared" ref="I284:I285" si="379">G284+H284</f>
        <v>0</v>
      </c>
      <c r="J284" s="257"/>
      <c r="K284" s="60"/>
      <c r="L284" s="135">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c r="E285" s="55"/>
      <c r="F285" s="282">
        <f t="shared" si="378"/>
        <v>0</v>
      </c>
      <c r="G285" s="224"/>
      <c r="H285" s="256"/>
      <c r="I285" s="119">
        <f t="shared" si="379"/>
        <v>0</v>
      </c>
      <c r="J285" s="256"/>
      <c r="K285" s="55"/>
      <c r="L285" s="139">
        <f t="shared" si="380"/>
        <v>0</v>
      </c>
      <c r="M285" s="319"/>
      <c r="N285" s="55"/>
      <c r="O285" s="119">
        <f t="shared" si="381"/>
        <v>0</v>
      </c>
      <c r="P285" s="110"/>
    </row>
    <row r="286" spans="1:16" ht="12.75" thickBot="1" x14ac:dyDescent="0.3">
      <c r="A286" s="170"/>
      <c r="B286" s="170" t="s">
        <v>261</v>
      </c>
      <c r="C286" s="308">
        <f t="shared" si="368"/>
        <v>335902</v>
      </c>
      <c r="D286" s="235">
        <f t="shared" ref="D286:O286" si="382">SUM(D283,D269,D230,D195,D187,D173,D75,D53)</f>
        <v>268154</v>
      </c>
      <c r="E286" s="459">
        <f t="shared" si="382"/>
        <v>218</v>
      </c>
      <c r="F286" s="460">
        <f t="shared" si="382"/>
        <v>268372</v>
      </c>
      <c r="G286" s="235">
        <f t="shared" si="382"/>
        <v>56153</v>
      </c>
      <c r="H286" s="203">
        <f t="shared" si="382"/>
        <v>0</v>
      </c>
      <c r="I286" s="460">
        <f t="shared" si="382"/>
        <v>56153</v>
      </c>
      <c r="J286" s="172">
        <f t="shared" si="382"/>
        <v>11377</v>
      </c>
      <c r="K286" s="459">
        <f t="shared" si="382"/>
        <v>0</v>
      </c>
      <c r="L286" s="460">
        <f t="shared" si="382"/>
        <v>11377</v>
      </c>
      <c r="M286" s="308">
        <f t="shared" si="382"/>
        <v>0</v>
      </c>
      <c r="N286" s="171">
        <f t="shared" si="382"/>
        <v>0</v>
      </c>
      <c r="O286" s="291">
        <f t="shared" si="382"/>
        <v>0</v>
      </c>
      <c r="P286" s="388"/>
    </row>
    <row r="287" spans="1:16" s="21" customFormat="1" ht="13.5" thickTop="1" thickBot="1" x14ac:dyDescent="0.3">
      <c r="A287" s="951" t="s">
        <v>262</v>
      </c>
      <c r="B287" s="952"/>
      <c r="C287" s="179">
        <f t="shared" si="368"/>
        <v>-460</v>
      </c>
      <c r="D287" s="236">
        <f>SUM(D24,D25,D41)-D51</f>
        <v>0</v>
      </c>
      <c r="E287" s="461">
        <f t="shared" ref="E287:F287" si="383">SUM(E24,E25,E41)-E51</f>
        <v>0</v>
      </c>
      <c r="F287" s="462">
        <f t="shared" si="383"/>
        <v>0</v>
      </c>
      <c r="G287" s="236">
        <f>SUM(G24,G25,G41)-G51</f>
        <v>0</v>
      </c>
      <c r="H287" s="173">
        <f t="shared" ref="H287:I287" si="384">SUM(H24,H25,H41)-H51</f>
        <v>0</v>
      </c>
      <c r="I287" s="462">
        <f t="shared" si="384"/>
        <v>0</v>
      </c>
      <c r="J287" s="266">
        <f>(J26+J43)-J51</f>
        <v>-460</v>
      </c>
      <c r="K287" s="461">
        <f t="shared" ref="K287:L287" si="385">(K26+K43)-K51</f>
        <v>0</v>
      </c>
      <c r="L287" s="462">
        <f t="shared" si="385"/>
        <v>-460</v>
      </c>
      <c r="M287" s="179">
        <f>M45-M51</f>
        <v>0</v>
      </c>
      <c r="N287" s="174">
        <f t="shared" ref="N287:O287" si="386">N45-N51</f>
        <v>0</v>
      </c>
      <c r="O287" s="292">
        <f t="shared" si="386"/>
        <v>0</v>
      </c>
      <c r="P287" s="389"/>
    </row>
    <row r="288" spans="1:16" s="21" customFormat="1" ht="12.75" thickTop="1" x14ac:dyDescent="0.25">
      <c r="A288" s="953" t="s">
        <v>263</v>
      </c>
      <c r="B288" s="954"/>
      <c r="C288" s="160">
        <f t="shared" si="368"/>
        <v>460</v>
      </c>
      <c r="D288" s="237">
        <f t="shared" ref="D288:O288" si="387">SUM(D289,D290)-D297+D298</f>
        <v>0</v>
      </c>
      <c r="E288" s="463">
        <f t="shared" si="387"/>
        <v>0</v>
      </c>
      <c r="F288" s="464">
        <f t="shared" si="387"/>
        <v>0</v>
      </c>
      <c r="G288" s="237">
        <f t="shared" si="387"/>
        <v>0</v>
      </c>
      <c r="H288" s="156">
        <f t="shared" si="387"/>
        <v>0</v>
      </c>
      <c r="I288" s="464">
        <f t="shared" si="387"/>
        <v>0</v>
      </c>
      <c r="J288" s="267">
        <f t="shared" si="387"/>
        <v>460</v>
      </c>
      <c r="K288" s="463">
        <f t="shared" si="387"/>
        <v>0</v>
      </c>
      <c r="L288" s="464">
        <f t="shared" si="387"/>
        <v>460</v>
      </c>
      <c r="M288" s="160">
        <f t="shared" si="387"/>
        <v>0</v>
      </c>
      <c r="N288" s="157">
        <f t="shared" si="387"/>
        <v>0</v>
      </c>
      <c r="O288" s="158">
        <f t="shared" si="387"/>
        <v>0</v>
      </c>
      <c r="P288" s="390"/>
    </row>
    <row r="289" spans="1:16" s="21" customFormat="1" ht="12.75" thickBot="1" x14ac:dyDescent="0.3">
      <c r="A289" s="88" t="s">
        <v>264</v>
      </c>
      <c r="B289" s="88" t="s">
        <v>265</v>
      </c>
      <c r="C289" s="89">
        <f t="shared" si="368"/>
        <v>460</v>
      </c>
      <c r="D289" s="219">
        <f t="shared" ref="D289:O289" si="388">D21-D283</f>
        <v>0</v>
      </c>
      <c r="E289" s="433">
        <f t="shared" si="388"/>
        <v>0</v>
      </c>
      <c r="F289" s="434">
        <f t="shared" si="388"/>
        <v>0</v>
      </c>
      <c r="G289" s="219">
        <f t="shared" si="388"/>
        <v>0</v>
      </c>
      <c r="H289" s="177">
        <f t="shared" si="388"/>
        <v>0</v>
      </c>
      <c r="I289" s="434">
        <f t="shared" si="388"/>
        <v>0</v>
      </c>
      <c r="J289" s="252">
        <f t="shared" si="388"/>
        <v>460</v>
      </c>
      <c r="K289" s="433">
        <f t="shared" si="388"/>
        <v>0</v>
      </c>
      <c r="L289" s="434">
        <f t="shared" si="388"/>
        <v>460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157">
        <f t="shared" si="389"/>
        <v>0</v>
      </c>
      <c r="F290" s="169">
        <f t="shared" si="389"/>
        <v>0</v>
      </c>
      <c r="G290" s="237">
        <f t="shared" si="389"/>
        <v>0</v>
      </c>
      <c r="H290" s="267">
        <f t="shared" si="389"/>
        <v>0</v>
      </c>
      <c r="I290" s="158">
        <f t="shared" si="389"/>
        <v>0</v>
      </c>
      <c r="J290" s="267">
        <f t="shared" si="389"/>
        <v>0</v>
      </c>
      <c r="K290" s="157">
        <f t="shared" si="389"/>
        <v>0</v>
      </c>
      <c r="L290" s="156">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66"/>
      <c r="F291" s="144">
        <f t="shared" ref="F291:F298" si="390">D291+E291</f>
        <v>0</v>
      </c>
      <c r="G291" s="234"/>
      <c r="H291" s="265"/>
      <c r="I291" s="304">
        <f t="shared" ref="I291:I298" si="391">G291+H291</f>
        <v>0</v>
      </c>
      <c r="J291" s="265"/>
      <c r="K291" s="66"/>
      <c r="L291" s="195">
        <f t="shared" ref="L291:L298" si="392">J291+K291</f>
        <v>0</v>
      </c>
      <c r="M291" s="326"/>
      <c r="N291" s="66"/>
      <c r="O291" s="304">
        <f t="shared" ref="O291:O298" si="393">M291+N291</f>
        <v>0</v>
      </c>
      <c r="P291" s="384"/>
    </row>
    <row r="292" spans="1:16" ht="12.75" hidden="1" thickTop="1" x14ac:dyDescent="0.25">
      <c r="A292" s="145" t="s">
        <v>270</v>
      </c>
      <c r="B292" s="37" t="s">
        <v>271</v>
      </c>
      <c r="C292" s="58">
        <f t="shared" si="368"/>
        <v>0</v>
      </c>
      <c r="D292" s="225"/>
      <c r="E292" s="60"/>
      <c r="F292" s="146">
        <f t="shared" si="390"/>
        <v>0</v>
      </c>
      <c r="G292" s="225"/>
      <c r="H292" s="257"/>
      <c r="I292" s="114">
        <f t="shared" si="391"/>
        <v>0</v>
      </c>
      <c r="J292" s="257"/>
      <c r="K292" s="60"/>
      <c r="L292" s="135">
        <f t="shared" si="392"/>
        <v>0</v>
      </c>
      <c r="M292" s="320"/>
      <c r="N292" s="60"/>
      <c r="O292" s="114">
        <f t="shared" si="393"/>
        <v>0</v>
      </c>
      <c r="P292" s="111"/>
    </row>
    <row r="293" spans="1:16" ht="12.75" hidden="1" thickTop="1" x14ac:dyDescent="0.25">
      <c r="A293" s="145" t="s">
        <v>272</v>
      </c>
      <c r="B293" s="37" t="s">
        <v>273</v>
      </c>
      <c r="C293" s="58">
        <f t="shared" si="368"/>
        <v>0</v>
      </c>
      <c r="D293" s="225"/>
      <c r="E293" s="60"/>
      <c r="F293" s="146">
        <f t="shared" si="390"/>
        <v>0</v>
      </c>
      <c r="G293" s="225"/>
      <c r="H293" s="257"/>
      <c r="I293" s="114">
        <f t="shared" si="391"/>
        <v>0</v>
      </c>
      <c r="J293" s="257"/>
      <c r="K293" s="60"/>
      <c r="L293" s="135">
        <f t="shared" si="392"/>
        <v>0</v>
      </c>
      <c r="M293" s="320"/>
      <c r="N293" s="60"/>
      <c r="O293" s="114">
        <f t="shared" si="393"/>
        <v>0</v>
      </c>
      <c r="P293" s="111"/>
    </row>
    <row r="294" spans="1:16" ht="24.75" hidden="1" thickTop="1" x14ac:dyDescent="0.25">
      <c r="A294" s="145" t="s">
        <v>274</v>
      </c>
      <c r="B294" s="37" t="s">
        <v>275</v>
      </c>
      <c r="C294" s="58">
        <f>F294+I294+L294+O294</f>
        <v>0</v>
      </c>
      <c r="D294" s="225"/>
      <c r="E294" s="60"/>
      <c r="F294" s="146">
        <f t="shared" si="390"/>
        <v>0</v>
      </c>
      <c r="G294" s="225"/>
      <c r="H294" s="257"/>
      <c r="I294" s="114">
        <f t="shared" si="391"/>
        <v>0</v>
      </c>
      <c r="J294" s="257"/>
      <c r="K294" s="60"/>
      <c r="L294" s="135">
        <f t="shared" si="392"/>
        <v>0</v>
      </c>
      <c r="M294" s="320"/>
      <c r="N294" s="60"/>
      <c r="O294" s="114">
        <f t="shared" si="393"/>
        <v>0</v>
      </c>
      <c r="P294" s="111"/>
    </row>
    <row r="295" spans="1:16" ht="12.75" hidden="1" thickTop="1" x14ac:dyDescent="0.25">
      <c r="A295" s="145" t="s">
        <v>276</v>
      </c>
      <c r="B295" s="37" t="s">
        <v>277</v>
      </c>
      <c r="C295" s="58">
        <f t="shared" si="368"/>
        <v>0</v>
      </c>
      <c r="D295" s="225"/>
      <c r="E295" s="60"/>
      <c r="F295" s="146">
        <f t="shared" si="390"/>
        <v>0</v>
      </c>
      <c r="G295" s="225"/>
      <c r="H295" s="257"/>
      <c r="I295" s="114">
        <f t="shared" si="391"/>
        <v>0</v>
      </c>
      <c r="J295" s="257"/>
      <c r="K295" s="60"/>
      <c r="L295" s="135">
        <f t="shared" si="392"/>
        <v>0</v>
      </c>
      <c r="M295" s="320"/>
      <c r="N295" s="60"/>
      <c r="O295" s="114">
        <f t="shared" si="393"/>
        <v>0</v>
      </c>
      <c r="P295" s="111"/>
    </row>
    <row r="296" spans="1:16" ht="12.75" hidden="1" thickTop="1" x14ac:dyDescent="0.25">
      <c r="A296" s="154" t="s">
        <v>278</v>
      </c>
      <c r="B296" s="155" t="s">
        <v>279</v>
      </c>
      <c r="C296" s="126">
        <f t="shared" si="368"/>
        <v>0</v>
      </c>
      <c r="D296" s="230"/>
      <c r="E296" s="128"/>
      <c r="F296" s="141">
        <f t="shared" si="390"/>
        <v>0</v>
      </c>
      <c r="G296" s="230"/>
      <c r="H296" s="261"/>
      <c r="I296" s="305">
        <f t="shared" si="391"/>
        <v>0</v>
      </c>
      <c r="J296" s="261"/>
      <c r="K296" s="128"/>
      <c r="L296" s="140">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180"/>
      <c r="F297" s="175">
        <f t="shared" si="390"/>
        <v>0</v>
      </c>
      <c r="G297" s="238"/>
      <c r="H297" s="268"/>
      <c r="I297" s="292">
        <f t="shared" si="391"/>
        <v>0</v>
      </c>
      <c r="J297" s="268"/>
      <c r="K297" s="180"/>
      <c r="L297" s="173">
        <f t="shared" si="392"/>
        <v>0</v>
      </c>
      <c r="M297" s="327"/>
      <c r="N297" s="180"/>
      <c r="O297" s="292">
        <f t="shared" si="393"/>
        <v>0</v>
      </c>
      <c r="P297" s="389"/>
    </row>
    <row r="298" spans="1:16" s="21" customFormat="1" ht="36.75" hidden="1" thickTop="1" x14ac:dyDescent="0.25">
      <c r="A298" s="176" t="s">
        <v>282</v>
      </c>
      <c r="B298" s="159" t="s">
        <v>283</v>
      </c>
      <c r="C298" s="160">
        <f t="shared" si="368"/>
        <v>0</v>
      </c>
      <c r="D298" s="229"/>
      <c r="E298" s="121"/>
      <c r="F298" s="280">
        <f t="shared" si="390"/>
        <v>0</v>
      </c>
      <c r="G298" s="229"/>
      <c r="H298" s="260"/>
      <c r="I298" s="117">
        <f t="shared" si="391"/>
        <v>0</v>
      </c>
      <c r="J298" s="260"/>
      <c r="K298" s="121"/>
      <c r="L298" s="125">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ylgTcb+YbqqlShpAIYzNITrBJomvd3kIC8y5cDHyvC5DpqmkHrFBimYAVE44DhmbI7nR7D69fbr+A3XOtX86yw==" saltValue="eAyNYUEp1IxiJxnX5UVV5w==" spinCount="100000" sheet="1" objects="1" scenarios="1" formatCells="0" formatColumns="0" formatRows="0"/>
  <autoFilter ref="A18:P298">
    <filterColumn colId="2">
      <filters blank="1">
        <filter val="1 093"/>
        <filter val="1 103"/>
        <filter val="1 200"/>
        <filter val="1 205"/>
        <filter val="1 235"/>
        <filter val="1 299"/>
        <filter val="1 390"/>
        <filter val="1 455"/>
        <filter val="1 672"/>
        <filter val="1 921"/>
        <filter val="1 950"/>
        <filter val="10 036"/>
        <filter val="10 897"/>
        <filter val="100"/>
        <filter val="13 794"/>
        <filter val="130"/>
        <filter val="14 858"/>
        <filter val="143"/>
        <filter val="16 866"/>
        <filter val="183 091"/>
        <filter val="194"/>
        <filter val="2 700"/>
        <filter val="2 761"/>
        <filter val="2 830"/>
        <filter val="2 886"/>
        <filter val="20"/>
        <filter val="20 027"/>
        <filter val="200"/>
        <filter val="213 960"/>
        <filter val="24 481"/>
        <filter val="250"/>
        <filter val="27 334"/>
        <filter val="284 608"/>
        <filter val="3 481"/>
        <filter val="3 613"/>
        <filter val="3 813"/>
        <filter val="324 525"/>
        <filter val="333 072"/>
        <filter val="335 902"/>
        <filter val="347"/>
        <filter val="35"/>
        <filter val="4 153"/>
        <filter val="4 240"/>
        <filter val="4 323"/>
        <filter val="4 341"/>
        <filter val="4 947"/>
        <filter val="460"/>
        <filter val="-460"/>
        <filter val="48 464"/>
        <filter val="5 018"/>
        <filter val="5 365"/>
        <filter val="50"/>
        <filter val="53 782"/>
        <filter val="580"/>
        <filter val="597"/>
        <filter val="6 388"/>
        <filter val="6 830"/>
        <filter val="60"/>
        <filter val="636"/>
        <filter val="651"/>
        <filter val="70"/>
        <filter val="70 648"/>
        <filter val="715"/>
        <filter val="766"/>
        <filter val="8 276"/>
        <filter val="800"/>
        <filter val="83"/>
        <filter val="840"/>
        <filter val="861"/>
        <filter val="872"/>
        <filter val="896"/>
        <filter val="9 385"/>
        <filter val="960"/>
        <filter val="986"/>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9.pielikums Jūrmalas pilsētas domes
2018.gada 15.marta saistošajiem noteikumiem Nr.11
(protokols Nr.4, 28.punkts)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view="pageLayout" zoomScaleNormal="100" workbookViewId="0">
      <selection activeCell="T7" sqref="T7"/>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357</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332</v>
      </c>
      <c r="D3" s="994"/>
      <c r="E3" s="994"/>
      <c r="F3" s="994"/>
      <c r="G3" s="994"/>
      <c r="H3" s="994"/>
      <c r="I3" s="994"/>
      <c r="J3" s="994"/>
      <c r="K3" s="994"/>
      <c r="L3" s="994"/>
      <c r="M3" s="994"/>
      <c r="N3" s="994"/>
      <c r="O3" s="994"/>
      <c r="P3" s="995"/>
      <c r="Q3" s="393"/>
    </row>
    <row r="4" spans="1:17" ht="12.75" customHeight="1" x14ac:dyDescent="0.25">
      <c r="A4" s="4" t="s">
        <v>1</v>
      </c>
      <c r="B4" s="5"/>
      <c r="C4" s="994" t="s">
        <v>333</v>
      </c>
      <c r="D4" s="994"/>
      <c r="E4" s="994"/>
      <c r="F4" s="994"/>
      <c r="G4" s="994"/>
      <c r="H4" s="994"/>
      <c r="I4" s="994"/>
      <c r="J4" s="994"/>
      <c r="K4" s="994"/>
      <c r="L4" s="994"/>
      <c r="M4" s="994"/>
      <c r="N4" s="994"/>
      <c r="O4" s="994"/>
      <c r="P4" s="995"/>
      <c r="Q4" s="393"/>
    </row>
    <row r="5" spans="1:17" ht="12.75" customHeight="1" x14ac:dyDescent="0.25">
      <c r="A5" s="2" t="s">
        <v>2</v>
      </c>
      <c r="B5" s="3"/>
      <c r="C5" s="989" t="s">
        <v>334</v>
      </c>
      <c r="D5" s="989"/>
      <c r="E5" s="989"/>
      <c r="F5" s="989"/>
      <c r="G5" s="989"/>
      <c r="H5" s="989"/>
      <c r="I5" s="989"/>
      <c r="J5" s="989"/>
      <c r="K5" s="989"/>
      <c r="L5" s="989"/>
      <c r="M5" s="989"/>
      <c r="N5" s="989"/>
      <c r="O5" s="989"/>
      <c r="P5" s="990"/>
      <c r="Q5" s="393"/>
    </row>
    <row r="6" spans="1:17" ht="12.75" customHeight="1" x14ac:dyDescent="0.25">
      <c r="A6" s="2" t="s">
        <v>3</v>
      </c>
      <c r="B6" s="3"/>
      <c r="C6" s="989"/>
      <c r="D6" s="989"/>
      <c r="E6" s="989"/>
      <c r="F6" s="989"/>
      <c r="G6" s="989"/>
      <c r="H6" s="989"/>
      <c r="I6" s="989"/>
      <c r="J6" s="989"/>
      <c r="K6" s="989"/>
      <c r="L6" s="989"/>
      <c r="M6" s="989"/>
      <c r="N6" s="989"/>
      <c r="O6" s="989"/>
      <c r="P6" s="990"/>
      <c r="Q6" s="393"/>
    </row>
    <row r="7" spans="1:17" ht="25.5" customHeight="1" x14ac:dyDescent="0.25">
      <c r="A7" s="2" t="s">
        <v>4</v>
      </c>
      <c r="B7" s="3"/>
      <c r="C7" s="994" t="s">
        <v>358</v>
      </c>
      <c r="D7" s="994"/>
      <c r="E7" s="994"/>
      <c r="F7" s="994"/>
      <c r="G7" s="994"/>
      <c r="H7" s="994"/>
      <c r="I7" s="994"/>
      <c r="J7" s="994"/>
      <c r="K7" s="994"/>
      <c r="L7" s="994"/>
      <c r="M7" s="994"/>
      <c r="N7" s="994"/>
      <c r="O7" s="994"/>
      <c r="P7" s="995"/>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t="s">
        <v>353</v>
      </c>
      <c r="D11" s="996"/>
      <c r="E11" s="996"/>
      <c r="F11" s="996"/>
      <c r="G11" s="996"/>
      <c r="H11" s="996"/>
      <c r="I11" s="996"/>
      <c r="J11" s="996"/>
      <c r="K11" s="996"/>
      <c r="L11" s="996"/>
      <c r="M11" s="996"/>
      <c r="N11" s="996"/>
      <c r="O11" s="996"/>
      <c r="P11" s="997"/>
      <c r="Q11" s="393"/>
    </row>
    <row r="12" spans="1:17" ht="12.75" customHeight="1" x14ac:dyDescent="0.25">
      <c r="A12" s="2"/>
      <c r="B12" s="3" t="s">
        <v>9</v>
      </c>
      <c r="C12" s="989"/>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98" t="s">
        <v>14</v>
      </c>
      <c r="G16" s="978" t="s">
        <v>313</v>
      </c>
      <c r="H16" s="999" t="s">
        <v>319</v>
      </c>
      <c r="I16" s="1002" t="s">
        <v>308</v>
      </c>
      <c r="J16" s="1003" t="s">
        <v>314</v>
      </c>
      <c r="K16" s="1004" t="s">
        <v>317</v>
      </c>
      <c r="L16" s="1000" t="s">
        <v>15</v>
      </c>
      <c r="M16" s="985" t="s">
        <v>315</v>
      </c>
      <c r="N16" s="987" t="s">
        <v>316</v>
      </c>
      <c r="O16" s="981" t="s">
        <v>16</v>
      </c>
      <c r="P16" s="983" t="s">
        <v>318</v>
      </c>
    </row>
    <row r="17" spans="1:16" s="11" customFormat="1" ht="71.25" customHeight="1" thickBot="1" x14ac:dyDescent="0.3">
      <c r="A17" s="963"/>
      <c r="B17" s="965"/>
      <c r="C17" s="970"/>
      <c r="D17" s="972"/>
      <c r="E17" s="974"/>
      <c r="F17" s="976"/>
      <c r="G17" s="978"/>
      <c r="H17" s="999"/>
      <c r="I17" s="1002"/>
      <c r="J17" s="958"/>
      <c r="K17" s="1005"/>
      <c r="L17" s="1001"/>
      <c r="M17" s="986"/>
      <c r="N17" s="988"/>
      <c r="O17" s="982"/>
      <c r="P17" s="984"/>
    </row>
    <row r="18" spans="1:16" s="11" customFormat="1" ht="9.75" customHeight="1" thickTop="1" x14ac:dyDescent="0.25">
      <c r="A18" s="12" t="s">
        <v>17</v>
      </c>
      <c r="B18" s="12">
        <v>2</v>
      </c>
      <c r="C18" s="13">
        <v>3</v>
      </c>
      <c r="D18" s="204">
        <v>4</v>
      </c>
      <c r="E18" s="395">
        <v>5</v>
      </c>
      <c r="F18" s="12">
        <v>6</v>
      </c>
      <c r="G18" s="204">
        <v>7</v>
      </c>
      <c r="H18" s="190">
        <v>8</v>
      </c>
      <c r="I18" s="12">
        <v>9</v>
      </c>
      <c r="J18" s="239">
        <v>10</v>
      </c>
      <c r="K18" s="395">
        <v>11</v>
      </c>
      <c r="L18" s="12">
        <v>12</v>
      </c>
      <c r="M18" s="13">
        <v>13</v>
      </c>
      <c r="N18" s="14">
        <v>14</v>
      </c>
      <c r="O18" s="15">
        <v>15</v>
      </c>
      <c r="P18" s="15">
        <v>16</v>
      </c>
    </row>
    <row r="19" spans="1:16" s="21" customFormat="1" x14ac:dyDescent="0.25">
      <c r="A19" s="16"/>
      <c r="B19" s="17" t="s">
        <v>18</v>
      </c>
      <c r="C19" s="18"/>
      <c r="D19" s="205"/>
      <c r="E19" s="396"/>
      <c r="F19" s="97"/>
      <c r="G19" s="205"/>
      <c r="H19" s="503"/>
      <c r="I19" s="97"/>
      <c r="J19" s="240"/>
      <c r="K19" s="396"/>
      <c r="L19" s="97"/>
      <c r="M19" s="309"/>
      <c r="N19" s="19"/>
      <c r="O19" s="346"/>
      <c r="P19" s="20"/>
    </row>
    <row r="20" spans="1:16" s="21" customFormat="1" ht="12.75" thickBot="1" x14ac:dyDescent="0.3">
      <c r="A20" s="22"/>
      <c r="B20" s="23" t="s">
        <v>19</v>
      </c>
      <c r="C20" s="24">
        <f>F20+I20+L20+O20</f>
        <v>1109</v>
      </c>
      <c r="D20" s="206">
        <f>SUM(D21,D24,D25,D41,D43)</f>
        <v>0</v>
      </c>
      <c r="E20" s="397">
        <f t="shared" ref="E20:F20" si="0">SUM(E21,E24,E25,E41,E43)</f>
        <v>1109</v>
      </c>
      <c r="F20" s="398">
        <f t="shared" si="0"/>
        <v>1109</v>
      </c>
      <c r="G20" s="206">
        <f>SUM(G21,G24,G43)</f>
        <v>0</v>
      </c>
      <c r="H20" s="191">
        <f t="shared" ref="H20:I20" si="1">SUM(H21,H24,H43)</f>
        <v>0</v>
      </c>
      <c r="I20" s="398">
        <f t="shared" si="1"/>
        <v>0</v>
      </c>
      <c r="J20" s="241">
        <f>SUM(J21,J26,J43)</f>
        <v>0</v>
      </c>
      <c r="K20" s="397">
        <f t="shared" ref="K20:L20" si="2">SUM(K21,K26,K43)</f>
        <v>0</v>
      </c>
      <c r="L20" s="398">
        <f t="shared" si="2"/>
        <v>0</v>
      </c>
      <c r="M20" s="24">
        <f>SUM(M21,M45)</f>
        <v>0</v>
      </c>
      <c r="N20" s="25">
        <f t="shared" ref="N20:O20" si="3">SUM(N21,N45)</f>
        <v>0</v>
      </c>
      <c r="O20" s="26">
        <f t="shared" si="3"/>
        <v>0</v>
      </c>
      <c r="P20" s="329"/>
    </row>
    <row r="21" spans="1:16" ht="12.75" hidden="1" thickTop="1" x14ac:dyDescent="0.25">
      <c r="A21" s="27"/>
      <c r="B21" s="28" t="s">
        <v>20</v>
      </c>
      <c r="C21" s="29">
        <f t="shared" ref="C21:C84" si="4">F21+I21+L21+O21</f>
        <v>0</v>
      </c>
      <c r="D21" s="207">
        <f>SUM(D22:D23)</f>
        <v>0</v>
      </c>
      <c r="E21" s="30">
        <f t="shared" ref="E21" si="5">SUM(E22:E23)</f>
        <v>0</v>
      </c>
      <c r="F21" s="269">
        <f>SUM(F22:F23)</f>
        <v>0</v>
      </c>
      <c r="G21" s="207">
        <f>SUM(G22:G23)</f>
        <v>0</v>
      </c>
      <c r="H21" s="242">
        <f t="shared" ref="H21:I21" si="6">SUM(H22:H23)</f>
        <v>0</v>
      </c>
      <c r="I21" s="31">
        <f t="shared" si="6"/>
        <v>0</v>
      </c>
      <c r="J21" s="242">
        <f>SUM(J22:J23)</f>
        <v>0</v>
      </c>
      <c r="K21" s="30">
        <f t="shared" ref="K21:L21" si="7">SUM(K22:K23)</f>
        <v>0</v>
      </c>
      <c r="L21" s="192">
        <f t="shared" si="7"/>
        <v>0</v>
      </c>
      <c r="M21" s="29">
        <f>SUM(M22:M23)</f>
        <v>0</v>
      </c>
      <c r="N21" s="30">
        <f t="shared" ref="N21:O21" si="8">SUM(N22:N23)</f>
        <v>0</v>
      </c>
      <c r="O21" s="31">
        <f t="shared" si="8"/>
        <v>0</v>
      </c>
      <c r="P21" s="330"/>
    </row>
    <row r="22" spans="1:16" ht="12.75" hidden="1" thickTop="1" x14ac:dyDescent="0.25">
      <c r="A22" s="32"/>
      <c r="B22" s="33" t="s">
        <v>21</v>
      </c>
      <c r="C22" s="34">
        <f t="shared" si="4"/>
        <v>0</v>
      </c>
      <c r="D22" s="208"/>
      <c r="E22" s="35"/>
      <c r="F22" s="345">
        <f>D22+E22</f>
        <v>0</v>
      </c>
      <c r="G22" s="208"/>
      <c r="H22" s="243"/>
      <c r="I22" s="347">
        <f>G22+H22</f>
        <v>0</v>
      </c>
      <c r="J22" s="243"/>
      <c r="K22" s="35"/>
      <c r="L22" s="193">
        <f>J22+K22</f>
        <v>0</v>
      </c>
      <c r="M22" s="310"/>
      <c r="N22" s="35"/>
      <c r="O22" s="347">
        <f>M22+N22</f>
        <v>0</v>
      </c>
      <c r="P22" s="36"/>
    </row>
    <row r="23" spans="1:16" ht="12.75" hidden="1" thickTop="1" x14ac:dyDescent="0.25">
      <c r="A23" s="37"/>
      <c r="B23" s="38" t="s">
        <v>22</v>
      </c>
      <c r="C23" s="39">
        <f t="shared" si="4"/>
        <v>0</v>
      </c>
      <c r="D23" s="209"/>
      <c r="E23" s="40"/>
      <c r="F23" s="146">
        <f>D23+E23</f>
        <v>0</v>
      </c>
      <c r="G23" s="209"/>
      <c r="H23" s="244"/>
      <c r="I23" s="303">
        <f>G23+H23</f>
        <v>0</v>
      </c>
      <c r="J23" s="244"/>
      <c r="K23" s="40"/>
      <c r="L23" s="194">
        <f>J23+K23</f>
        <v>0</v>
      </c>
      <c r="M23" s="358"/>
      <c r="N23" s="40"/>
      <c r="O23" s="303">
        <f>M23+N23</f>
        <v>0</v>
      </c>
      <c r="P23" s="381"/>
    </row>
    <row r="24" spans="1:16" s="21" customFormat="1" ht="25.5" thickTop="1" thickBot="1" x14ac:dyDescent="0.3">
      <c r="A24" s="41">
        <v>19300</v>
      </c>
      <c r="B24" s="41" t="s">
        <v>304</v>
      </c>
      <c r="C24" s="42">
        <f>F24+I24</f>
        <v>101</v>
      </c>
      <c r="D24" s="210"/>
      <c r="E24" s="405">
        <v>101</v>
      </c>
      <c r="F24" s="406">
        <f>D24+E24</f>
        <v>101</v>
      </c>
      <c r="G24" s="210"/>
      <c r="H24" s="504"/>
      <c r="I24" s="406">
        <f>G24+H24</f>
        <v>0</v>
      </c>
      <c r="J24" s="286" t="s">
        <v>23</v>
      </c>
      <c r="K24" s="505" t="s">
        <v>23</v>
      </c>
      <c r="L24" s="512" t="s">
        <v>23</v>
      </c>
      <c r="M24" s="311" t="s">
        <v>23</v>
      </c>
      <c r="N24" s="43" t="s">
        <v>23</v>
      </c>
      <c r="O24" s="44" t="s">
        <v>23</v>
      </c>
      <c r="P24" s="382" t="s">
        <v>354</v>
      </c>
    </row>
    <row r="25" spans="1:16" s="21" customFormat="1" ht="24.75" thickTop="1" x14ac:dyDescent="0.25">
      <c r="A25" s="391">
        <v>21429</v>
      </c>
      <c r="B25" s="45" t="s">
        <v>24</v>
      </c>
      <c r="C25" s="46">
        <f>F25</f>
        <v>1008</v>
      </c>
      <c r="D25" s="211"/>
      <c r="E25" s="407">
        <v>1008</v>
      </c>
      <c r="F25" s="408">
        <f>D25+E25</f>
        <v>1008</v>
      </c>
      <c r="G25" s="212" t="s">
        <v>23</v>
      </c>
      <c r="H25" s="293" t="s">
        <v>23</v>
      </c>
      <c r="I25" s="410" t="s">
        <v>23</v>
      </c>
      <c r="J25" s="246" t="s">
        <v>23</v>
      </c>
      <c r="K25" s="409" t="s">
        <v>23</v>
      </c>
      <c r="L25" s="410" t="s">
        <v>23</v>
      </c>
      <c r="M25" s="312" t="s">
        <v>23</v>
      </c>
      <c r="N25" s="48" t="s">
        <v>23</v>
      </c>
      <c r="O25" s="49" t="s">
        <v>23</v>
      </c>
      <c r="P25" s="392" t="s">
        <v>355</v>
      </c>
    </row>
    <row r="26" spans="1:16" s="21" customFormat="1" ht="36" hidden="1" x14ac:dyDescent="0.25">
      <c r="A26" s="45">
        <v>21300</v>
      </c>
      <c r="B26" s="45" t="s">
        <v>305</v>
      </c>
      <c r="C26" s="46">
        <f>L26</f>
        <v>0</v>
      </c>
      <c r="D26" s="212" t="s">
        <v>23</v>
      </c>
      <c r="E26" s="48" t="s">
        <v>23</v>
      </c>
      <c r="F26" s="270" t="s">
        <v>23</v>
      </c>
      <c r="G26" s="212" t="s">
        <v>23</v>
      </c>
      <c r="H26" s="246" t="s">
        <v>23</v>
      </c>
      <c r="I26" s="49" t="s">
        <v>23</v>
      </c>
      <c r="J26" s="106">
        <f>SUM(J27,J31,J33,J36)</f>
        <v>0</v>
      </c>
      <c r="K26" s="50">
        <f t="shared" ref="K26:L26" si="9">SUM(K27,K31,K33,K36)</f>
        <v>0</v>
      </c>
      <c r="L26" s="125">
        <f t="shared" si="9"/>
        <v>0</v>
      </c>
      <c r="M26" s="312" t="s">
        <v>23</v>
      </c>
      <c r="N26" s="48" t="s">
        <v>23</v>
      </c>
      <c r="O26" s="49" t="s">
        <v>23</v>
      </c>
      <c r="P26" s="332"/>
    </row>
    <row r="27" spans="1:16" s="21" customFormat="1" ht="24" hidden="1" x14ac:dyDescent="0.25">
      <c r="A27" s="51">
        <v>21350</v>
      </c>
      <c r="B27" s="45" t="s">
        <v>25</v>
      </c>
      <c r="C27" s="46">
        <f t="shared" ref="C27:C40" si="10">L27</f>
        <v>0</v>
      </c>
      <c r="D27" s="212" t="s">
        <v>23</v>
      </c>
      <c r="E27" s="48" t="s">
        <v>23</v>
      </c>
      <c r="F27" s="270" t="s">
        <v>23</v>
      </c>
      <c r="G27" s="212" t="s">
        <v>23</v>
      </c>
      <c r="H27" s="246" t="s">
        <v>23</v>
      </c>
      <c r="I27" s="49" t="s">
        <v>23</v>
      </c>
      <c r="J27" s="106">
        <f>SUM(J28:J30)</f>
        <v>0</v>
      </c>
      <c r="K27" s="50">
        <f t="shared" ref="K27:L27" si="11">SUM(K28:K30)</f>
        <v>0</v>
      </c>
      <c r="L27" s="125">
        <f t="shared" si="11"/>
        <v>0</v>
      </c>
      <c r="M27" s="312" t="s">
        <v>23</v>
      </c>
      <c r="N27" s="48" t="s">
        <v>23</v>
      </c>
      <c r="O27" s="49" t="s">
        <v>23</v>
      </c>
      <c r="P27" s="332"/>
    </row>
    <row r="28" spans="1:16" hidden="1" x14ac:dyDescent="0.25">
      <c r="A28" s="32">
        <v>21351</v>
      </c>
      <c r="B28" s="52" t="s">
        <v>26</v>
      </c>
      <c r="C28" s="53">
        <f t="shared" si="10"/>
        <v>0</v>
      </c>
      <c r="D28" s="213" t="s">
        <v>23</v>
      </c>
      <c r="E28" s="54" t="s">
        <v>23</v>
      </c>
      <c r="F28" s="271" t="s">
        <v>23</v>
      </c>
      <c r="G28" s="213" t="s">
        <v>23</v>
      </c>
      <c r="H28" s="247" t="s">
        <v>23</v>
      </c>
      <c r="I28" s="56" t="s">
        <v>23</v>
      </c>
      <c r="J28" s="256"/>
      <c r="K28" s="55"/>
      <c r="L28" s="193">
        <f>J28+K28</f>
        <v>0</v>
      </c>
      <c r="M28" s="313" t="s">
        <v>23</v>
      </c>
      <c r="N28" s="54" t="s">
        <v>23</v>
      </c>
      <c r="O28" s="56" t="s">
        <v>23</v>
      </c>
      <c r="P28" s="333"/>
    </row>
    <row r="29" spans="1:16" hidden="1" x14ac:dyDescent="0.25">
      <c r="A29" s="37">
        <v>21352</v>
      </c>
      <c r="B29" s="57" t="s">
        <v>27</v>
      </c>
      <c r="C29" s="58">
        <f t="shared" si="10"/>
        <v>0</v>
      </c>
      <c r="D29" s="214" t="s">
        <v>23</v>
      </c>
      <c r="E29" s="59" t="s">
        <v>23</v>
      </c>
      <c r="F29" s="272" t="s">
        <v>23</v>
      </c>
      <c r="G29" s="214" t="s">
        <v>23</v>
      </c>
      <c r="H29" s="248" t="s">
        <v>23</v>
      </c>
      <c r="I29" s="61" t="s">
        <v>23</v>
      </c>
      <c r="J29" s="257"/>
      <c r="K29" s="60"/>
      <c r="L29" s="194">
        <f>J29+K29</f>
        <v>0</v>
      </c>
      <c r="M29" s="314" t="s">
        <v>23</v>
      </c>
      <c r="N29" s="59" t="s">
        <v>23</v>
      </c>
      <c r="O29" s="61" t="s">
        <v>23</v>
      </c>
      <c r="P29" s="334"/>
    </row>
    <row r="30" spans="1:16" ht="24" hidden="1" x14ac:dyDescent="0.25">
      <c r="A30" s="37">
        <v>21359</v>
      </c>
      <c r="B30" s="57" t="s">
        <v>28</v>
      </c>
      <c r="C30" s="58">
        <f t="shared" si="10"/>
        <v>0</v>
      </c>
      <c r="D30" s="214" t="s">
        <v>23</v>
      </c>
      <c r="E30" s="59" t="s">
        <v>23</v>
      </c>
      <c r="F30" s="272" t="s">
        <v>23</v>
      </c>
      <c r="G30" s="214" t="s">
        <v>23</v>
      </c>
      <c r="H30" s="248" t="s">
        <v>23</v>
      </c>
      <c r="I30" s="61" t="s">
        <v>23</v>
      </c>
      <c r="J30" s="257"/>
      <c r="K30" s="60"/>
      <c r="L30" s="194">
        <f>J30+K30</f>
        <v>0</v>
      </c>
      <c r="M30" s="314" t="s">
        <v>23</v>
      </c>
      <c r="N30" s="59" t="s">
        <v>23</v>
      </c>
      <c r="O30" s="61" t="s">
        <v>23</v>
      </c>
      <c r="P30" s="334"/>
    </row>
    <row r="31" spans="1:16" s="21" customFormat="1" ht="36" hidden="1" x14ac:dyDescent="0.25">
      <c r="A31" s="51">
        <v>21370</v>
      </c>
      <c r="B31" s="45" t="s">
        <v>29</v>
      </c>
      <c r="C31" s="46">
        <f t="shared" si="10"/>
        <v>0</v>
      </c>
      <c r="D31" s="212" t="s">
        <v>23</v>
      </c>
      <c r="E31" s="48" t="s">
        <v>23</v>
      </c>
      <c r="F31" s="270" t="s">
        <v>23</v>
      </c>
      <c r="G31" s="212" t="s">
        <v>23</v>
      </c>
      <c r="H31" s="246" t="s">
        <v>23</v>
      </c>
      <c r="I31" s="49" t="s">
        <v>23</v>
      </c>
      <c r="J31" s="106">
        <f>SUM(J32)</f>
        <v>0</v>
      </c>
      <c r="K31" s="50">
        <f t="shared" ref="K31:L31" si="12">SUM(K32)</f>
        <v>0</v>
      </c>
      <c r="L31" s="125">
        <f t="shared" si="12"/>
        <v>0</v>
      </c>
      <c r="M31" s="312" t="s">
        <v>23</v>
      </c>
      <c r="N31" s="48" t="s">
        <v>23</v>
      </c>
      <c r="O31" s="49" t="s">
        <v>23</v>
      </c>
      <c r="P31" s="332"/>
    </row>
    <row r="32" spans="1:16" ht="36" hidden="1" x14ac:dyDescent="0.25">
      <c r="A32" s="62">
        <v>21379</v>
      </c>
      <c r="B32" s="63" t="s">
        <v>30</v>
      </c>
      <c r="C32" s="64">
        <f t="shared" si="10"/>
        <v>0</v>
      </c>
      <c r="D32" s="215" t="s">
        <v>23</v>
      </c>
      <c r="E32" s="65" t="s">
        <v>23</v>
      </c>
      <c r="F32" s="71" t="s">
        <v>23</v>
      </c>
      <c r="G32" s="215" t="s">
        <v>23</v>
      </c>
      <c r="H32" s="249" t="s">
        <v>23</v>
      </c>
      <c r="I32" s="67" t="s">
        <v>23</v>
      </c>
      <c r="J32" s="265"/>
      <c r="K32" s="66"/>
      <c r="L32" s="350">
        <f>J32+K32</f>
        <v>0</v>
      </c>
      <c r="M32" s="315" t="s">
        <v>23</v>
      </c>
      <c r="N32" s="65" t="s">
        <v>23</v>
      </c>
      <c r="O32" s="67" t="s">
        <v>23</v>
      </c>
      <c r="P32" s="335"/>
    </row>
    <row r="33" spans="1:16" s="21" customFormat="1" hidden="1" x14ac:dyDescent="0.25">
      <c r="A33" s="51">
        <v>21380</v>
      </c>
      <c r="B33" s="45" t="s">
        <v>31</v>
      </c>
      <c r="C33" s="46">
        <f t="shared" si="10"/>
        <v>0</v>
      </c>
      <c r="D33" s="212" t="s">
        <v>23</v>
      </c>
      <c r="E33" s="48" t="s">
        <v>23</v>
      </c>
      <c r="F33" s="270" t="s">
        <v>23</v>
      </c>
      <c r="G33" s="212" t="s">
        <v>23</v>
      </c>
      <c r="H33" s="246" t="s">
        <v>23</v>
      </c>
      <c r="I33" s="49" t="s">
        <v>23</v>
      </c>
      <c r="J33" s="106">
        <f>SUM(J34:J35)</f>
        <v>0</v>
      </c>
      <c r="K33" s="50">
        <f t="shared" ref="K33:L33" si="13">SUM(K34:K35)</f>
        <v>0</v>
      </c>
      <c r="L33" s="125">
        <f t="shared" si="13"/>
        <v>0</v>
      </c>
      <c r="M33" s="312" t="s">
        <v>23</v>
      </c>
      <c r="N33" s="48" t="s">
        <v>23</v>
      </c>
      <c r="O33" s="49" t="s">
        <v>23</v>
      </c>
      <c r="P33" s="332"/>
    </row>
    <row r="34" spans="1:16" hidden="1" x14ac:dyDescent="0.25">
      <c r="A34" s="33">
        <v>21381</v>
      </c>
      <c r="B34" s="52" t="s">
        <v>306</v>
      </c>
      <c r="C34" s="53">
        <f t="shared" si="10"/>
        <v>0</v>
      </c>
      <c r="D34" s="213" t="s">
        <v>23</v>
      </c>
      <c r="E34" s="54" t="s">
        <v>23</v>
      </c>
      <c r="F34" s="271" t="s">
        <v>23</v>
      </c>
      <c r="G34" s="213" t="s">
        <v>23</v>
      </c>
      <c r="H34" s="247" t="s">
        <v>23</v>
      </c>
      <c r="I34" s="56" t="s">
        <v>23</v>
      </c>
      <c r="J34" s="256"/>
      <c r="K34" s="55"/>
      <c r="L34" s="193">
        <f>J34+K34</f>
        <v>0</v>
      </c>
      <c r="M34" s="313" t="s">
        <v>23</v>
      </c>
      <c r="N34" s="54" t="s">
        <v>23</v>
      </c>
      <c r="O34" s="56" t="s">
        <v>23</v>
      </c>
      <c r="P34" s="333"/>
    </row>
    <row r="35" spans="1:16" ht="24" hidden="1" x14ac:dyDescent="0.25">
      <c r="A35" s="38">
        <v>21383</v>
      </c>
      <c r="B35" s="57" t="s">
        <v>32</v>
      </c>
      <c r="C35" s="58">
        <f t="shared" si="10"/>
        <v>0</v>
      </c>
      <c r="D35" s="214" t="s">
        <v>23</v>
      </c>
      <c r="E35" s="59" t="s">
        <v>23</v>
      </c>
      <c r="F35" s="272" t="s">
        <v>23</v>
      </c>
      <c r="G35" s="214" t="s">
        <v>23</v>
      </c>
      <c r="H35" s="248" t="s">
        <v>23</v>
      </c>
      <c r="I35" s="61" t="s">
        <v>23</v>
      </c>
      <c r="J35" s="257"/>
      <c r="K35" s="60"/>
      <c r="L35" s="194">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8" t="s">
        <v>23</v>
      </c>
      <c r="F36" s="270" t="s">
        <v>23</v>
      </c>
      <c r="G36" s="212" t="s">
        <v>23</v>
      </c>
      <c r="H36" s="246" t="s">
        <v>23</v>
      </c>
      <c r="I36" s="49" t="s">
        <v>23</v>
      </c>
      <c r="J36" s="106">
        <f>SUM(J37:J40)</f>
        <v>0</v>
      </c>
      <c r="K36" s="50">
        <f t="shared" ref="K36:L36" si="14">SUM(K37:K40)</f>
        <v>0</v>
      </c>
      <c r="L36" s="125">
        <f t="shared" si="14"/>
        <v>0</v>
      </c>
      <c r="M36" s="312" t="s">
        <v>23</v>
      </c>
      <c r="N36" s="48" t="s">
        <v>23</v>
      </c>
      <c r="O36" s="49" t="s">
        <v>23</v>
      </c>
      <c r="P36" s="332"/>
    </row>
    <row r="37" spans="1:16" ht="24" hidden="1" x14ac:dyDescent="0.25">
      <c r="A37" s="33">
        <v>21391</v>
      </c>
      <c r="B37" s="52" t="s">
        <v>33</v>
      </c>
      <c r="C37" s="53">
        <f t="shared" si="10"/>
        <v>0</v>
      </c>
      <c r="D37" s="213" t="s">
        <v>23</v>
      </c>
      <c r="E37" s="54" t="s">
        <v>23</v>
      </c>
      <c r="F37" s="271" t="s">
        <v>23</v>
      </c>
      <c r="G37" s="213" t="s">
        <v>23</v>
      </c>
      <c r="H37" s="247" t="s">
        <v>23</v>
      </c>
      <c r="I37" s="56" t="s">
        <v>23</v>
      </c>
      <c r="J37" s="256"/>
      <c r="K37" s="55"/>
      <c r="L37" s="193">
        <f>J37+K37</f>
        <v>0</v>
      </c>
      <c r="M37" s="313" t="s">
        <v>23</v>
      </c>
      <c r="N37" s="54" t="s">
        <v>23</v>
      </c>
      <c r="O37" s="56" t="s">
        <v>23</v>
      </c>
      <c r="P37" s="333"/>
    </row>
    <row r="38" spans="1:16" hidden="1" x14ac:dyDescent="0.25">
      <c r="A38" s="38">
        <v>21393</v>
      </c>
      <c r="B38" s="57" t="s">
        <v>34</v>
      </c>
      <c r="C38" s="58">
        <f t="shared" si="10"/>
        <v>0</v>
      </c>
      <c r="D38" s="214" t="s">
        <v>23</v>
      </c>
      <c r="E38" s="59" t="s">
        <v>23</v>
      </c>
      <c r="F38" s="272" t="s">
        <v>23</v>
      </c>
      <c r="G38" s="214" t="s">
        <v>23</v>
      </c>
      <c r="H38" s="248" t="s">
        <v>23</v>
      </c>
      <c r="I38" s="61" t="s">
        <v>23</v>
      </c>
      <c r="J38" s="257"/>
      <c r="K38" s="60"/>
      <c r="L38" s="194">
        <f>J38+K38</f>
        <v>0</v>
      </c>
      <c r="M38" s="314" t="s">
        <v>23</v>
      </c>
      <c r="N38" s="59" t="s">
        <v>23</v>
      </c>
      <c r="O38" s="61" t="s">
        <v>23</v>
      </c>
      <c r="P38" s="334"/>
    </row>
    <row r="39" spans="1:16" hidden="1" x14ac:dyDescent="0.25">
      <c r="A39" s="38">
        <v>21395</v>
      </c>
      <c r="B39" s="57" t="s">
        <v>35</v>
      </c>
      <c r="C39" s="58">
        <f t="shared" si="10"/>
        <v>0</v>
      </c>
      <c r="D39" s="214" t="s">
        <v>23</v>
      </c>
      <c r="E39" s="59" t="s">
        <v>23</v>
      </c>
      <c r="F39" s="272" t="s">
        <v>23</v>
      </c>
      <c r="G39" s="214" t="s">
        <v>23</v>
      </c>
      <c r="H39" s="248" t="s">
        <v>23</v>
      </c>
      <c r="I39" s="61" t="s">
        <v>23</v>
      </c>
      <c r="J39" s="257"/>
      <c r="K39" s="60"/>
      <c r="L39" s="194">
        <f>J39+K39</f>
        <v>0</v>
      </c>
      <c r="M39" s="314" t="s">
        <v>23</v>
      </c>
      <c r="N39" s="59" t="s">
        <v>23</v>
      </c>
      <c r="O39" s="61" t="s">
        <v>23</v>
      </c>
      <c r="P39" s="334"/>
    </row>
    <row r="40" spans="1:16" ht="24" hidden="1" x14ac:dyDescent="0.25">
      <c r="A40" s="184">
        <v>21399</v>
      </c>
      <c r="B40" s="162" t="s">
        <v>36</v>
      </c>
      <c r="C40" s="163">
        <f t="shared" si="10"/>
        <v>0</v>
      </c>
      <c r="D40" s="216" t="s">
        <v>23</v>
      </c>
      <c r="E40" s="76" t="s">
        <v>23</v>
      </c>
      <c r="F40" s="273" t="s">
        <v>23</v>
      </c>
      <c r="G40" s="216" t="s">
        <v>23</v>
      </c>
      <c r="H40" s="250" t="s">
        <v>23</v>
      </c>
      <c r="I40" s="186" t="s">
        <v>23</v>
      </c>
      <c r="J40" s="287"/>
      <c r="K40" s="185"/>
      <c r="L40" s="351">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166">
        <f t="shared" ref="E41:F41" si="15">SUM(E42)</f>
        <v>0</v>
      </c>
      <c r="F41" s="274">
        <f t="shared" si="15"/>
        <v>0</v>
      </c>
      <c r="G41" s="218" t="s">
        <v>23</v>
      </c>
      <c r="H41" s="251" t="s">
        <v>23</v>
      </c>
      <c r="I41" s="183" t="s">
        <v>23</v>
      </c>
      <c r="J41" s="251" t="s">
        <v>23</v>
      </c>
      <c r="K41" s="80" t="s">
        <v>23</v>
      </c>
      <c r="L41" s="294" t="s">
        <v>23</v>
      </c>
      <c r="M41" s="317" t="s">
        <v>23</v>
      </c>
      <c r="N41" s="80" t="s">
        <v>23</v>
      </c>
      <c r="O41" s="183" t="s">
        <v>23</v>
      </c>
      <c r="P41" s="337"/>
    </row>
    <row r="42" spans="1:16" s="21" customFormat="1" ht="26.25" hidden="1" customHeight="1" x14ac:dyDescent="0.25">
      <c r="A42" s="184">
        <v>21429</v>
      </c>
      <c r="B42" s="162" t="s">
        <v>310</v>
      </c>
      <c r="C42" s="163">
        <f>F42</f>
        <v>0</v>
      </c>
      <c r="D42" s="217"/>
      <c r="E42" s="189"/>
      <c r="F42" s="285">
        <f>D42+E42</f>
        <v>0</v>
      </c>
      <c r="G42" s="216" t="s">
        <v>23</v>
      </c>
      <c r="H42" s="250" t="s">
        <v>23</v>
      </c>
      <c r="I42" s="186" t="s">
        <v>23</v>
      </c>
      <c r="J42" s="250" t="s">
        <v>23</v>
      </c>
      <c r="K42" s="76" t="s">
        <v>23</v>
      </c>
      <c r="L42" s="295" t="s">
        <v>23</v>
      </c>
      <c r="M42" s="316" t="s">
        <v>23</v>
      </c>
      <c r="N42" s="76" t="s">
        <v>23</v>
      </c>
      <c r="O42" s="186" t="s">
        <v>23</v>
      </c>
      <c r="P42" s="336"/>
    </row>
    <row r="43" spans="1:16" s="21" customFormat="1" ht="24" hidden="1" x14ac:dyDescent="0.25">
      <c r="A43" s="51">
        <v>21490</v>
      </c>
      <c r="B43" s="45" t="s">
        <v>38</v>
      </c>
      <c r="C43" s="68">
        <f>F43+I43+L43</f>
        <v>0</v>
      </c>
      <c r="D43" s="74">
        <f>D44</f>
        <v>0</v>
      </c>
      <c r="E43" s="75">
        <f t="shared" ref="E43:L43" si="16">E44</f>
        <v>0</v>
      </c>
      <c r="F43" s="275">
        <f t="shared" si="16"/>
        <v>0</v>
      </c>
      <c r="G43" s="74">
        <f t="shared" si="16"/>
        <v>0</v>
      </c>
      <c r="H43" s="198">
        <f t="shared" si="16"/>
        <v>0</v>
      </c>
      <c r="I43" s="288">
        <f t="shared" si="16"/>
        <v>0</v>
      </c>
      <c r="J43" s="198">
        <f t="shared" si="16"/>
        <v>0</v>
      </c>
      <c r="K43" s="75">
        <f t="shared" si="16"/>
        <v>0</v>
      </c>
      <c r="L43" s="197">
        <f t="shared" si="16"/>
        <v>0</v>
      </c>
      <c r="M43" s="312" t="s">
        <v>23</v>
      </c>
      <c r="N43" s="48" t="s">
        <v>23</v>
      </c>
      <c r="O43" s="49" t="s">
        <v>23</v>
      </c>
      <c r="P43" s="332"/>
    </row>
    <row r="44" spans="1:16" s="21" customFormat="1" ht="24" hidden="1" x14ac:dyDescent="0.25">
      <c r="A44" s="38">
        <v>21499</v>
      </c>
      <c r="B44" s="57" t="s">
        <v>39</v>
      </c>
      <c r="C44" s="202">
        <f>F44+I44+L44</f>
        <v>0</v>
      </c>
      <c r="D44" s="296"/>
      <c r="E44" s="70"/>
      <c r="F44" s="144">
        <f>D44+E44</f>
        <v>0</v>
      </c>
      <c r="G44" s="296"/>
      <c r="H44" s="297"/>
      <c r="I44" s="349">
        <f>G44+H44</f>
        <v>0</v>
      </c>
      <c r="J44" s="297"/>
      <c r="K44" s="70"/>
      <c r="L44" s="350">
        <f>J44+K44</f>
        <v>0</v>
      </c>
      <c r="M44" s="315" t="s">
        <v>23</v>
      </c>
      <c r="N44" s="65" t="s">
        <v>23</v>
      </c>
      <c r="O44" s="67" t="s">
        <v>23</v>
      </c>
      <c r="P44" s="335"/>
    </row>
    <row r="45" spans="1:16" ht="12.75" hidden="1" customHeight="1" x14ac:dyDescent="0.25">
      <c r="A45" s="72">
        <v>23000</v>
      </c>
      <c r="B45" s="73" t="s">
        <v>40</v>
      </c>
      <c r="C45" s="68">
        <f>O45</f>
        <v>0</v>
      </c>
      <c r="D45" s="212" t="s">
        <v>23</v>
      </c>
      <c r="E45" s="48" t="s">
        <v>23</v>
      </c>
      <c r="F45" s="270" t="s">
        <v>23</v>
      </c>
      <c r="G45" s="212" t="s">
        <v>23</v>
      </c>
      <c r="H45" s="246" t="s">
        <v>23</v>
      </c>
      <c r="I45" s="49" t="s">
        <v>23</v>
      </c>
      <c r="J45" s="246" t="s">
        <v>23</v>
      </c>
      <c r="K45" s="48" t="s">
        <v>23</v>
      </c>
      <c r="L45" s="293"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80" t="s">
        <v>23</v>
      </c>
      <c r="F46" s="276" t="s">
        <v>23</v>
      </c>
      <c r="G46" s="218" t="s">
        <v>23</v>
      </c>
      <c r="H46" s="251" t="s">
        <v>23</v>
      </c>
      <c r="I46" s="183" t="s">
        <v>23</v>
      </c>
      <c r="J46" s="251" t="s">
        <v>23</v>
      </c>
      <c r="K46" s="80" t="s">
        <v>23</v>
      </c>
      <c r="L46" s="294" t="s">
        <v>23</v>
      </c>
      <c r="M46" s="318"/>
      <c r="N46" s="298"/>
      <c r="O46" s="167">
        <f>M46+N46</f>
        <v>0</v>
      </c>
      <c r="P46" s="81"/>
    </row>
    <row r="47" spans="1:16" ht="24" hidden="1" x14ac:dyDescent="0.25">
      <c r="A47" s="77">
        <v>23510</v>
      </c>
      <c r="B47" s="78" t="s">
        <v>42</v>
      </c>
      <c r="C47" s="82">
        <f t="shared" si="18"/>
        <v>0</v>
      </c>
      <c r="D47" s="218" t="s">
        <v>23</v>
      </c>
      <c r="E47" s="80" t="s">
        <v>23</v>
      </c>
      <c r="F47" s="276" t="s">
        <v>23</v>
      </c>
      <c r="G47" s="218" t="s">
        <v>23</v>
      </c>
      <c r="H47" s="251" t="s">
        <v>23</v>
      </c>
      <c r="I47" s="183" t="s">
        <v>23</v>
      </c>
      <c r="J47" s="251" t="s">
        <v>23</v>
      </c>
      <c r="K47" s="80" t="s">
        <v>23</v>
      </c>
      <c r="L47" s="294" t="s">
        <v>23</v>
      </c>
      <c r="M47" s="318"/>
      <c r="N47" s="298"/>
      <c r="O47" s="167">
        <f>M47+N47</f>
        <v>0</v>
      </c>
      <c r="P47" s="81"/>
    </row>
    <row r="48" spans="1:16" x14ac:dyDescent="0.25">
      <c r="A48" s="83"/>
      <c r="B48" s="78"/>
      <c r="C48" s="84"/>
      <c r="D48" s="352"/>
      <c r="E48" s="430"/>
      <c r="F48" s="429"/>
      <c r="G48" s="352"/>
      <c r="H48" s="506"/>
      <c r="I48" s="513"/>
      <c r="J48" s="357"/>
      <c r="K48" s="508"/>
      <c r="L48" s="421"/>
      <c r="M48" s="318"/>
      <c r="N48" s="298"/>
      <c r="O48" s="167"/>
      <c r="P48" s="81"/>
    </row>
    <row r="49" spans="1:16" s="21" customFormat="1" x14ac:dyDescent="0.25">
      <c r="A49" s="85"/>
      <c r="B49" s="86" t="s">
        <v>43</v>
      </c>
      <c r="C49" s="87"/>
      <c r="D49" s="353"/>
      <c r="E49" s="431"/>
      <c r="F49" s="432"/>
      <c r="G49" s="353"/>
      <c r="H49" s="507"/>
      <c r="I49" s="432"/>
      <c r="J49" s="356"/>
      <c r="K49" s="431"/>
      <c r="L49" s="432"/>
      <c r="M49" s="359"/>
      <c r="N49" s="354"/>
      <c r="O49" s="168"/>
      <c r="P49" s="339"/>
    </row>
    <row r="50" spans="1:16" s="21" customFormat="1" ht="12.75" thickBot="1" x14ac:dyDescent="0.3">
      <c r="A50" s="88"/>
      <c r="B50" s="22" t="s">
        <v>44</v>
      </c>
      <c r="C50" s="89">
        <f t="shared" si="4"/>
        <v>1109</v>
      </c>
      <c r="D50" s="219">
        <f>SUM(D51,D283)</f>
        <v>0</v>
      </c>
      <c r="E50" s="433">
        <f t="shared" ref="E50:F50" si="19">SUM(E51,E283)</f>
        <v>1109</v>
      </c>
      <c r="F50" s="434">
        <f t="shared" si="19"/>
        <v>1109</v>
      </c>
      <c r="G50" s="219">
        <f>SUM(G51,G283)</f>
        <v>0</v>
      </c>
      <c r="H50" s="177">
        <f t="shared" ref="H50:I50" si="20">SUM(H51,H283)</f>
        <v>0</v>
      </c>
      <c r="I50" s="434">
        <f t="shared" si="20"/>
        <v>0</v>
      </c>
      <c r="J50" s="252">
        <f>SUM(J51,J283)</f>
        <v>0</v>
      </c>
      <c r="K50" s="433">
        <f t="shared" ref="K50:L50" si="21">SUM(K51,K283)</f>
        <v>0</v>
      </c>
      <c r="L50" s="434">
        <f t="shared" si="21"/>
        <v>0</v>
      </c>
      <c r="M50" s="89">
        <f>SUM(M51,M283)</f>
        <v>0</v>
      </c>
      <c r="N50" s="90">
        <f t="shared" ref="N50:O50" si="22">SUM(N51,N283)</f>
        <v>0</v>
      </c>
      <c r="O50" s="91">
        <f t="shared" si="22"/>
        <v>0</v>
      </c>
      <c r="P50" s="340"/>
    </row>
    <row r="51" spans="1:16" s="21" customFormat="1" ht="36.75" thickTop="1" x14ac:dyDescent="0.25">
      <c r="A51" s="92"/>
      <c r="B51" s="93" t="s">
        <v>45</v>
      </c>
      <c r="C51" s="94">
        <f t="shared" si="4"/>
        <v>1008</v>
      </c>
      <c r="D51" s="220">
        <f>SUM(D52,D194)</f>
        <v>0</v>
      </c>
      <c r="E51" s="435">
        <f t="shared" ref="E51:F51" si="23">SUM(E52,E194)</f>
        <v>1008</v>
      </c>
      <c r="F51" s="436">
        <f t="shared" si="23"/>
        <v>1008</v>
      </c>
      <c r="G51" s="220">
        <f>SUM(G52,G194)</f>
        <v>0</v>
      </c>
      <c r="H51" s="199">
        <f t="shared" ref="H51:I51" si="24">SUM(H52,H194)</f>
        <v>0</v>
      </c>
      <c r="I51" s="436">
        <f t="shared" si="24"/>
        <v>0</v>
      </c>
      <c r="J51" s="253">
        <f>SUM(J52,J194)</f>
        <v>0</v>
      </c>
      <c r="K51" s="435">
        <f t="shared" ref="K51:L51" si="25">SUM(K52,K194)</f>
        <v>0</v>
      </c>
      <c r="L51" s="436">
        <f t="shared" si="25"/>
        <v>0</v>
      </c>
      <c r="M51" s="94">
        <f>SUM(M52,M194)</f>
        <v>0</v>
      </c>
      <c r="N51" s="95">
        <f t="shared" ref="N51:O51" si="26">SUM(N52,N194)</f>
        <v>0</v>
      </c>
      <c r="O51" s="96">
        <f t="shared" si="26"/>
        <v>0</v>
      </c>
      <c r="P51" s="341"/>
    </row>
    <row r="52" spans="1:16" s="21" customFormat="1" ht="24" x14ac:dyDescent="0.25">
      <c r="A52" s="97"/>
      <c r="B52" s="16" t="s">
        <v>46</v>
      </c>
      <c r="C52" s="98">
        <f t="shared" si="4"/>
        <v>1008</v>
      </c>
      <c r="D52" s="221">
        <f>SUM(D53,D75,D173,D187)</f>
        <v>0</v>
      </c>
      <c r="E52" s="437">
        <f t="shared" ref="E52:F52" si="27">SUM(E53,E75,E173,E187)</f>
        <v>1008</v>
      </c>
      <c r="F52" s="438">
        <f t="shared" si="27"/>
        <v>1008</v>
      </c>
      <c r="G52" s="221">
        <f>SUM(G53,G75,G173,G187)</f>
        <v>0</v>
      </c>
      <c r="H52" s="200">
        <f t="shared" ref="H52:I52" si="28">SUM(H53,H75,H173,H187)</f>
        <v>0</v>
      </c>
      <c r="I52" s="438">
        <f t="shared" si="28"/>
        <v>0</v>
      </c>
      <c r="J52" s="254">
        <f>SUM(J53,J75,J173,J187)</f>
        <v>0</v>
      </c>
      <c r="K52" s="437">
        <f t="shared" ref="K52:L52" si="29">SUM(K53,K75,K173,K187)</f>
        <v>0</v>
      </c>
      <c r="L52" s="438">
        <f t="shared" si="29"/>
        <v>0</v>
      </c>
      <c r="M52" s="98">
        <f>SUM(M53,M75,M173,M187)</f>
        <v>0</v>
      </c>
      <c r="N52" s="99">
        <f t="shared" ref="N52:O52" si="30">SUM(N53,N75,N173,N187)</f>
        <v>0</v>
      </c>
      <c r="O52" s="100">
        <f t="shared" si="30"/>
        <v>0</v>
      </c>
      <c r="P52" s="342"/>
    </row>
    <row r="53" spans="1:16" s="21" customFormat="1" hidden="1" x14ac:dyDescent="0.25">
      <c r="A53" s="101">
        <v>1000</v>
      </c>
      <c r="B53" s="101" t="s">
        <v>47</v>
      </c>
      <c r="C53" s="102">
        <f t="shared" si="4"/>
        <v>0</v>
      </c>
      <c r="D53" s="222">
        <f>SUM(D54,D67)</f>
        <v>0</v>
      </c>
      <c r="E53" s="103">
        <f t="shared" ref="E53:F53" si="31">SUM(E54,E67)</f>
        <v>0</v>
      </c>
      <c r="F53" s="279">
        <f t="shared" si="31"/>
        <v>0</v>
      </c>
      <c r="G53" s="222">
        <f>SUM(G54,G67)</f>
        <v>0</v>
      </c>
      <c r="H53" s="255">
        <f t="shared" ref="H53:I53" si="32">SUM(H54,H67)</f>
        <v>0</v>
      </c>
      <c r="I53" s="104">
        <f t="shared" si="32"/>
        <v>0</v>
      </c>
      <c r="J53" s="255">
        <f>SUM(J54,J67)</f>
        <v>0</v>
      </c>
      <c r="K53" s="103">
        <f t="shared" ref="K53:L53" si="33">SUM(K54,K67)</f>
        <v>0</v>
      </c>
      <c r="L53" s="137">
        <f t="shared" si="33"/>
        <v>0</v>
      </c>
      <c r="M53" s="102">
        <f>SUM(M54,M67)</f>
        <v>0</v>
      </c>
      <c r="N53" s="103">
        <f t="shared" ref="N53:O53" si="34">SUM(N54,N67)</f>
        <v>0</v>
      </c>
      <c r="O53" s="104">
        <f t="shared" si="34"/>
        <v>0</v>
      </c>
      <c r="P53" s="343"/>
    </row>
    <row r="54" spans="1:16" hidden="1" x14ac:dyDescent="0.25">
      <c r="A54" s="45">
        <v>1100</v>
      </c>
      <c r="B54" s="105" t="s">
        <v>48</v>
      </c>
      <c r="C54" s="46">
        <f t="shared" si="4"/>
        <v>0</v>
      </c>
      <c r="D54" s="223">
        <f>SUM(D55,D58,D66)</f>
        <v>0</v>
      </c>
      <c r="E54" s="50">
        <f t="shared" ref="E54:F54" si="35">SUM(E55,E58,E66)</f>
        <v>0</v>
      </c>
      <c r="F54" s="280">
        <f t="shared" si="35"/>
        <v>0</v>
      </c>
      <c r="G54" s="223">
        <f>SUM(G55,G58,G66)</f>
        <v>0</v>
      </c>
      <c r="H54" s="106">
        <f t="shared" ref="H54:I54" si="36">SUM(H55,H58,H66)</f>
        <v>0</v>
      </c>
      <c r="I54" s="117">
        <f t="shared" si="36"/>
        <v>0</v>
      </c>
      <c r="J54" s="106">
        <f>SUM(J55,J58,J66)</f>
        <v>0</v>
      </c>
      <c r="K54" s="50">
        <f t="shared" ref="K54:L54" si="37">SUM(K55,K58,K66)</f>
        <v>0</v>
      </c>
      <c r="L54" s="125">
        <f t="shared" si="37"/>
        <v>0</v>
      </c>
      <c r="M54" s="129">
        <f>SUM(M55,M58,M66)</f>
        <v>0</v>
      </c>
      <c r="N54" s="130">
        <f t="shared" ref="N54:O54" si="38">SUM(N55,N58,N66)</f>
        <v>0</v>
      </c>
      <c r="O54" s="289">
        <f t="shared" si="38"/>
        <v>0</v>
      </c>
      <c r="P54" s="344"/>
    </row>
    <row r="55" spans="1:16" hidden="1" x14ac:dyDescent="0.25">
      <c r="A55" s="107">
        <v>1110</v>
      </c>
      <c r="B55" s="78" t="s">
        <v>49</v>
      </c>
      <c r="C55" s="84">
        <f t="shared" si="4"/>
        <v>0</v>
      </c>
      <c r="D55" s="131">
        <f>SUM(D56:D57)</f>
        <v>0</v>
      </c>
      <c r="E55" s="108">
        <f t="shared" ref="E55:F55" si="39">SUM(E56:E57)</f>
        <v>0</v>
      </c>
      <c r="F55" s="281">
        <f t="shared" si="39"/>
        <v>0</v>
      </c>
      <c r="G55" s="131">
        <f>SUM(G56:G57)</f>
        <v>0</v>
      </c>
      <c r="H55" s="201">
        <f t="shared" ref="H55:I55" si="40">SUM(H56:H57)</f>
        <v>0</v>
      </c>
      <c r="I55" s="109">
        <f t="shared" si="40"/>
        <v>0</v>
      </c>
      <c r="J55" s="201">
        <f>SUM(J56:J57)</f>
        <v>0</v>
      </c>
      <c r="K55" s="108">
        <f t="shared" ref="K55:L55" si="41">SUM(K56:K57)</f>
        <v>0</v>
      </c>
      <c r="L55" s="136">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55"/>
      <c r="F56" s="282">
        <f t="shared" ref="F56:F57" si="43">D56+E56</f>
        <v>0</v>
      </c>
      <c r="G56" s="224"/>
      <c r="H56" s="256"/>
      <c r="I56" s="119">
        <f t="shared" ref="I56:I57" si="44">G56+H56</f>
        <v>0</v>
      </c>
      <c r="J56" s="256"/>
      <c r="K56" s="55"/>
      <c r="L56" s="139">
        <f t="shared" ref="L56:L57" si="45">J56+K56</f>
        <v>0</v>
      </c>
      <c r="M56" s="319"/>
      <c r="N56" s="55"/>
      <c r="O56" s="119">
        <f>M56+N56</f>
        <v>0</v>
      </c>
      <c r="P56" s="110"/>
    </row>
    <row r="57" spans="1:16" ht="24" hidden="1" customHeight="1" x14ac:dyDescent="0.25">
      <c r="A57" s="38">
        <v>1119</v>
      </c>
      <c r="B57" s="57" t="s">
        <v>51</v>
      </c>
      <c r="C57" s="58">
        <f t="shared" si="4"/>
        <v>0</v>
      </c>
      <c r="D57" s="225"/>
      <c r="E57" s="60"/>
      <c r="F57" s="146">
        <f t="shared" si="43"/>
        <v>0</v>
      </c>
      <c r="G57" s="225"/>
      <c r="H57" s="257"/>
      <c r="I57" s="114">
        <f t="shared" si="44"/>
        <v>0</v>
      </c>
      <c r="J57" s="257"/>
      <c r="K57" s="60"/>
      <c r="L57" s="135">
        <f t="shared" si="45"/>
        <v>0</v>
      </c>
      <c r="M57" s="320"/>
      <c r="N57" s="60"/>
      <c r="O57" s="114">
        <f>M57+N57</f>
        <v>0</v>
      </c>
      <c r="P57" s="111"/>
    </row>
    <row r="58" spans="1:16" hidden="1" x14ac:dyDescent="0.25">
      <c r="A58" s="112">
        <v>1140</v>
      </c>
      <c r="B58" s="57" t="s">
        <v>295</v>
      </c>
      <c r="C58" s="58">
        <f t="shared" si="4"/>
        <v>0</v>
      </c>
      <c r="D58" s="226">
        <f>SUM(D59:D65)</f>
        <v>0</v>
      </c>
      <c r="E58" s="113">
        <f t="shared" ref="E58:F58" si="46">SUM(E59:E65)</f>
        <v>0</v>
      </c>
      <c r="F58" s="146">
        <f t="shared" si="46"/>
        <v>0</v>
      </c>
      <c r="G58" s="226">
        <f>SUM(G59:G65)</f>
        <v>0</v>
      </c>
      <c r="H58" s="120">
        <f t="shared" ref="H58:I58" si="47">SUM(H59:H65)</f>
        <v>0</v>
      </c>
      <c r="I58" s="114">
        <f t="shared" si="47"/>
        <v>0</v>
      </c>
      <c r="J58" s="120">
        <f>SUM(J59:J65)</f>
        <v>0</v>
      </c>
      <c r="K58" s="113">
        <f t="shared" ref="K58:L58" si="48">SUM(K59:K65)</f>
        <v>0</v>
      </c>
      <c r="L58" s="135">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c r="E59" s="60"/>
      <c r="F59" s="146">
        <f t="shared" ref="F59:F66" si="50">D59+E59</f>
        <v>0</v>
      </c>
      <c r="G59" s="225"/>
      <c r="H59" s="257"/>
      <c r="I59" s="114">
        <f t="shared" ref="I59:I66" si="51">G59+H59</f>
        <v>0</v>
      </c>
      <c r="J59" s="257"/>
      <c r="K59" s="60"/>
      <c r="L59" s="135">
        <f t="shared" ref="L59:L66" si="52">J59+K59</f>
        <v>0</v>
      </c>
      <c r="M59" s="320"/>
      <c r="N59" s="60"/>
      <c r="O59" s="114">
        <f t="shared" ref="O59:O66" si="53">M59+N59</f>
        <v>0</v>
      </c>
      <c r="P59" s="111"/>
    </row>
    <row r="60" spans="1:16" ht="24.75" hidden="1" customHeight="1" x14ac:dyDescent="0.25">
      <c r="A60" s="38">
        <v>1142</v>
      </c>
      <c r="B60" s="57" t="s">
        <v>53</v>
      </c>
      <c r="C60" s="58">
        <f t="shared" si="4"/>
        <v>0</v>
      </c>
      <c r="D60" s="225"/>
      <c r="E60" s="60"/>
      <c r="F60" s="146">
        <f t="shared" si="50"/>
        <v>0</v>
      </c>
      <c r="G60" s="225"/>
      <c r="H60" s="257"/>
      <c r="I60" s="114">
        <f t="shared" si="51"/>
        <v>0</v>
      </c>
      <c r="J60" s="257"/>
      <c r="K60" s="60"/>
      <c r="L60" s="135">
        <f>J60+K60</f>
        <v>0</v>
      </c>
      <c r="M60" s="320"/>
      <c r="N60" s="60"/>
      <c r="O60" s="114">
        <f t="shared" si="53"/>
        <v>0</v>
      </c>
      <c r="P60" s="111"/>
    </row>
    <row r="61" spans="1:16" ht="24" hidden="1" x14ac:dyDescent="0.25">
      <c r="A61" s="38">
        <v>1145</v>
      </c>
      <c r="B61" s="57" t="s">
        <v>54</v>
      </c>
      <c r="C61" s="58">
        <f t="shared" si="4"/>
        <v>0</v>
      </c>
      <c r="D61" s="225"/>
      <c r="E61" s="60"/>
      <c r="F61" s="146">
        <f t="shared" si="50"/>
        <v>0</v>
      </c>
      <c r="G61" s="225"/>
      <c r="H61" s="257"/>
      <c r="I61" s="114">
        <f t="shared" si="51"/>
        <v>0</v>
      </c>
      <c r="J61" s="257"/>
      <c r="K61" s="60"/>
      <c r="L61" s="135">
        <f t="shared" si="52"/>
        <v>0</v>
      </c>
      <c r="M61" s="320"/>
      <c r="N61" s="60"/>
      <c r="O61" s="114">
        <f>M61+N61</f>
        <v>0</v>
      </c>
      <c r="P61" s="111"/>
    </row>
    <row r="62" spans="1:16" ht="27.75" hidden="1" customHeight="1" x14ac:dyDescent="0.25">
      <c r="A62" s="38">
        <v>1146</v>
      </c>
      <c r="B62" s="57" t="s">
        <v>55</v>
      </c>
      <c r="C62" s="58">
        <f t="shared" si="4"/>
        <v>0</v>
      </c>
      <c r="D62" s="225"/>
      <c r="E62" s="60"/>
      <c r="F62" s="146">
        <f t="shared" si="50"/>
        <v>0</v>
      </c>
      <c r="G62" s="225"/>
      <c r="H62" s="257"/>
      <c r="I62" s="114">
        <f t="shared" si="51"/>
        <v>0</v>
      </c>
      <c r="J62" s="257"/>
      <c r="K62" s="60"/>
      <c r="L62" s="135">
        <f t="shared" si="52"/>
        <v>0</v>
      </c>
      <c r="M62" s="320"/>
      <c r="N62" s="60"/>
      <c r="O62" s="114">
        <f t="shared" si="53"/>
        <v>0</v>
      </c>
      <c r="P62" s="111"/>
    </row>
    <row r="63" spans="1:16" hidden="1" x14ac:dyDescent="0.25">
      <c r="A63" s="38">
        <v>1147</v>
      </c>
      <c r="B63" s="57" t="s">
        <v>56</v>
      </c>
      <c r="C63" s="58">
        <f t="shared" si="4"/>
        <v>0</v>
      </c>
      <c r="D63" s="225"/>
      <c r="E63" s="60"/>
      <c r="F63" s="146">
        <f t="shared" si="50"/>
        <v>0</v>
      </c>
      <c r="G63" s="225"/>
      <c r="H63" s="257"/>
      <c r="I63" s="114">
        <f t="shared" si="51"/>
        <v>0</v>
      </c>
      <c r="J63" s="257"/>
      <c r="K63" s="60"/>
      <c r="L63" s="135">
        <f t="shared" si="52"/>
        <v>0</v>
      </c>
      <c r="M63" s="320"/>
      <c r="N63" s="60"/>
      <c r="O63" s="114">
        <f t="shared" si="53"/>
        <v>0</v>
      </c>
      <c r="P63" s="111"/>
    </row>
    <row r="64" spans="1:16" hidden="1" x14ac:dyDescent="0.25">
      <c r="A64" s="38">
        <v>1148</v>
      </c>
      <c r="B64" s="57" t="s">
        <v>57</v>
      </c>
      <c r="C64" s="58">
        <f t="shared" si="4"/>
        <v>0</v>
      </c>
      <c r="D64" s="225"/>
      <c r="E64" s="60"/>
      <c r="F64" s="146">
        <f t="shared" si="50"/>
        <v>0</v>
      </c>
      <c r="G64" s="225"/>
      <c r="H64" s="257"/>
      <c r="I64" s="114">
        <f t="shared" si="51"/>
        <v>0</v>
      </c>
      <c r="J64" s="257"/>
      <c r="K64" s="60"/>
      <c r="L64" s="135">
        <f t="shared" si="52"/>
        <v>0</v>
      </c>
      <c r="M64" s="320"/>
      <c r="N64" s="60"/>
      <c r="O64" s="114">
        <f t="shared" si="53"/>
        <v>0</v>
      </c>
      <c r="P64" s="111"/>
    </row>
    <row r="65" spans="1:16" ht="24" hidden="1" customHeight="1" x14ac:dyDescent="0.25">
      <c r="A65" s="38">
        <v>1149</v>
      </c>
      <c r="B65" s="57" t="s">
        <v>58</v>
      </c>
      <c r="C65" s="58">
        <f>F65+I65+L65+O65</f>
        <v>0</v>
      </c>
      <c r="D65" s="225"/>
      <c r="E65" s="60"/>
      <c r="F65" s="146">
        <f t="shared" si="50"/>
        <v>0</v>
      </c>
      <c r="G65" s="225"/>
      <c r="H65" s="257"/>
      <c r="I65" s="114">
        <f t="shared" si="51"/>
        <v>0</v>
      </c>
      <c r="J65" s="257"/>
      <c r="K65" s="60"/>
      <c r="L65" s="135">
        <f t="shared" si="52"/>
        <v>0</v>
      </c>
      <c r="M65" s="320"/>
      <c r="N65" s="60"/>
      <c r="O65" s="114">
        <f t="shared" si="53"/>
        <v>0</v>
      </c>
      <c r="P65" s="111"/>
    </row>
    <row r="66" spans="1:16" ht="36" hidden="1" x14ac:dyDescent="0.25">
      <c r="A66" s="107">
        <v>1150</v>
      </c>
      <c r="B66" s="78" t="s">
        <v>59</v>
      </c>
      <c r="C66" s="84">
        <f>F66+I66+L66+O66</f>
        <v>0</v>
      </c>
      <c r="D66" s="227"/>
      <c r="E66" s="115"/>
      <c r="F66" s="281">
        <f t="shared" si="50"/>
        <v>0</v>
      </c>
      <c r="G66" s="227"/>
      <c r="H66" s="258"/>
      <c r="I66" s="109">
        <f t="shared" si="51"/>
        <v>0</v>
      </c>
      <c r="J66" s="258"/>
      <c r="K66" s="115"/>
      <c r="L66" s="136">
        <f t="shared" si="52"/>
        <v>0</v>
      </c>
      <c r="M66" s="321"/>
      <c r="N66" s="115"/>
      <c r="O66" s="109">
        <f t="shared" si="53"/>
        <v>0</v>
      </c>
      <c r="P66" s="116"/>
    </row>
    <row r="67" spans="1:16" ht="24" hidden="1" x14ac:dyDescent="0.25">
      <c r="A67" s="45">
        <v>1200</v>
      </c>
      <c r="B67" s="105" t="s">
        <v>296</v>
      </c>
      <c r="C67" s="46">
        <f t="shared" si="4"/>
        <v>0</v>
      </c>
      <c r="D67" s="223">
        <f>SUM(D68:D69)</f>
        <v>0</v>
      </c>
      <c r="E67" s="50">
        <f t="shared" ref="E67:F67" si="54">SUM(E68:E69)</f>
        <v>0</v>
      </c>
      <c r="F67" s="280">
        <f t="shared" si="54"/>
        <v>0</v>
      </c>
      <c r="G67" s="223">
        <f>SUM(G68:G69)</f>
        <v>0</v>
      </c>
      <c r="H67" s="106">
        <f t="shared" ref="H67:I67" si="55">SUM(H68:H69)</f>
        <v>0</v>
      </c>
      <c r="I67" s="117">
        <f t="shared" si="55"/>
        <v>0</v>
      </c>
      <c r="J67" s="106">
        <f>SUM(J68:J69)</f>
        <v>0</v>
      </c>
      <c r="K67" s="50">
        <f t="shared" ref="K67:L67" si="56">SUM(K68:K69)</f>
        <v>0</v>
      </c>
      <c r="L67" s="125">
        <f t="shared" si="56"/>
        <v>0</v>
      </c>
      <c r="M67" s="46">
        <f>SUM(M68:M69)</f>
        <v>0</v>
      </c>
      <c r="N67" s="50">
        <f t="shared" ref="N67:O67" si="57">SUM(N68:N69)</f>
        <v>0</v>
      </c>
      <c r="O67" s="117">
        <f t="shared" si="57"/>
        <v>0</v>
      </c>
      <c r="P67" s="122"/>
    </row>
    <row r="68" spans="1:16" ht="24" hidden="1" x14ac:dyDescent="0.25">
      <c r="A68" s="379">
        <v>1210</v>
      </c>
      <c r="B68" s="52" t="s">
        <v>60</v>
      </c>
      <c r="C68" s="53">
        <f t="shared" si="4"/>
        <v>0</v>
      </c>
      <c r="D68" s="224"/>
      <c r="E68" s="55"/>
      <c r="F68" s="282">
        <f>D68+E68</f>
        <v>0</v>
      </c>
      <c r="G68" s="224"/>
      <c r="H68" s="256"/>
      <c r="I68" s="119">
        <f>G68+H68</f>
        <v>0</v>
      </c>
      <c r="J68" s="256"/>
      <c r="K68" s="55"/>
      <c r="L68" s="139">
        <f>J68+K68</f>
        <v>0</v>
      </c>
      <c r="M68" s="319"/>
      <c r="N68" s="55"/>
      <c r="O68" s="119">
        <f>M68+N68</f>
        <v>0</v>
      </c>
      <c r="P68" s="110"/>
    </row>
    <row r="69" spans="1:16" ht="24" hidden="1" x14ac:dyDescent="0.25">
      <c r="A69" s="112">
        <v>1220</v>
      </c>
      <c r="B69" s="57" t="s">
        <v>61</v>
      </c>
      <c r="C69" s="58">
        <f t="shared" si="4"/>
        <v>0</v>
      </c>
      <c r="D69" s="226">
        <f>SUM(D70:D74)</f>
        <v>0</v>
      </c>
      <c r="E69" s="113">
        <f t="shared" ref="E69:F69" si="58">SUM(E70:E74)</f>
        <v>0</v>
      </c>
      <c r="F69" s="146">
        <f t="shared" si="58"/>
        <v>0</v>
      </c>
      <c r="G69" s="226">
        <f>SUM(G70:G74)</f>
        <v>0</v>
      </c>
      <c r="H69" s="120">
        <f t="shared" ref="H69:I69" si="59">SUM(H70:H74)</f>
        <v>0</v>
      </c>
      <c r="I69" s="114">
        <f t="shared" si="59"/>
        <v>0</v>
      </c>
      <c r="J69" s="120">
        <f>SUM(J70:J74)</f>
        <v>0</v>
      </c>
      <c r="K69" s="113">
        <f t="shared" ref="K69:L69" si="60">SUM(K70:K74)</f>
        <v>0</v>
      </c>
      <c r="L69" s="135">
        <f t="shared" si="60"/>
        <v>0</v>
      </c>
      <c r="M69" s="58">
        <f>SUM(M70:M74)</f>
        <v>0</v>
      </c>
      <c r="N69" s="113">
        <f t="shared" ref="N69:O69" si="61">SUM(N70:N74)</f>
        <v>0</v>
      </c>
      <c r="O69" s="114">
        <f t="shared" si="61"/>
        <v>0</v>
      </c>
      <c r="P69" s="111"/>
    </row>
    <row r="70" spans="1:16" ht="48" hidden="1" x14ac:dyDescent="0.25">
      <c r="A70" s="38">
        <v>1221</v>
      </c>
      <c r="B70" s="57" t="s">
        <v>297</v>
      </c>
      <c r="C70" s="58">
        <f t="shared" si="4"/>
        <v>0</v>
      </c>
      <c r="D70" s="225"/>
      <c r="E70" s="60"/>
      <c r="F70" s="146">
        <f t="shared" ref="F70:F74" si="62">D70+E70</f>
        <v>0</v>
      </c>
      <c r="G70" s="225"/>
      <c r="H70" s="257"/>
      <c r="I70" s="114">
        <f t="shared" ref="I70:I74" si="63">G70+H70</f>
        <v>0</v>
      </c>
      <c r="J70" s="257"/>
      <c r="K70" s="60"/>
      <c r="L70" s="135">
        <f t="shared" ref="L70:L74" si="64">J70+K70</f>
        <v>0</v>
      </c>
      <c r="M70" s="320"/>
      <c r="N70" s="60"/>
      <c r="O70" s="114">
        <f t="shared" ref="O70:O74" si="65">M70+N70</f>
        <v>0</v>
      </c>
      <c r="P70" s="111"/>
    </row>
    <row r="71" spans="1:16" hidden="1" x14ac:dyDescent="0.25">
      <c r="A71" s="38">
        <v>1223</v>
      </c>
      <c r="B71" s="57" t="s">
        <v>62</v>
      </c>
      <c r="C71" s="58">
        <f t="shared" si="4"/>
        <v>0</v>
      </c>
      <c r="D71" s="225"/>
      <c r="E71" s="60"/>
      <c r="F71" s="146">
        <f t="shared" si="62"/>
        <v>0</v>
      </c>
      <c r="G71" s="225"/>
      <c r="H71" s="257"/>
      <c r="I71" s="114">
        <f t="shared" si="63"/>
        <v>0</v>
      </c>
      <c r="J71" s="257"/>
      <c r="K71" s="60"/>
      <c r="L71" s="135">
        <f t="shared" si="64"/>
        <v>0</v>
      </c>
      <c r="M71" s="320"/>
      <c r="N71" s="60"/>
      <c r="O71" s="114">
        <f t="shared" si="65"/>
        <v>0</v>
      </c>
      <c r="P71" s="111"/>
    </row>
    <row r="72" spans="1:16" hidden="1" x14ac:dyDescent="0.25">
      <c r="A72" s="38">
        <v>1225</v>
      </c>
      <c r="B72" s="57" t="s">
        <v>63</v>
      </c>
      <c r="C72" s="58">
        <f t="shared" si="4"/>
        <v>0</v>
      </c>
      <c r="D72" s="225"/>
      <c r="E72" s="60"/>
      <c r="F72" s="146">
        <f t="shared" si="62"/>
        <v>0</v>
      </c>
      <c r="G72" s="225"/>
      <c r="H72" s="257"/>
      <c r="I72" s="114">
        <f t="shared" si="63"/>
        <v>0</v>
      </c>
      <c r="J72" s="257"/>
      <c r="K72" s="60"/>
      <c r="L72" s="135">
        <f t="shared" si="64"/>
        <v>0</v>
      </c>
      <c r="M72" s="320"/>
      <c r="N72" s="60"/>
      <c r="O72" s="114">
        <f t="shared" si="65"/>
        <v>0</v>
      </c>
      <c r="P72" s="111"/>
    </row>
    <row r="73" spans="1:16" ht="36" hidden="1" x14ac:dyDescent="0.25">
      <c r="A73" s="38">
        <v>1227</v>
      </c>
      <c r="B73" s="57" t="s">
        <v>64</v>
      </c>
      <c r="C73" s="58">
        <f t="shared" si="4"/>
        <v>0</v>
      </c>
      <c r="D73" s="225"/>
      <c r="E73" s="60"/>
      <c r="F73" s="146">
        <f t="shared" si="62"/>
        <v>0</v>
      </c>
      <c r="G73" s="225"/>
      <c r="H73" s="257"/>
      <c r="I73" s="114">
        <f t="shared" si="63"/>
        <v>0</v>
      </c>
      <c r="J73" s="257"/>
      <c r="K73" s="60"/>
      <c r="L73" s="135">
        <f t="shared" si="64"/>
        <v>0</v>
      </c>
      <c r="M73" s="320"/>
      <c r="N73" s="60"/>
      <c r="O73" s="114">
        <f t="shared" si="65"/>
        <v>0</v>
      </c>
      <c r="P73" s="111"/>
    </row>
    <row r="74" spans="1:16" ht="48" hidden="1" x14ac:dyDescent="0.25">
      <c r="A74" s="38">
        <v>1228</v>
      </c>
      <c r="B74" s="57" t="s">
        <v>298</v>
      </c>
      <c r="C74" s="58">
        <f t="shared" si="4"/>
        <v>0</v>
      </c>
      <c r="D74" s="225"/>
      <c r="E74" s="60"/>
      <c r="F74" s="146">
        <f t="shared" si="62"/>
        <v>0</v>
      </c>
      <c r="G74" s="225"/>
      <c r="H74" s="257"/>
      <c r="I74" s="114">
        <f t="shared" si="63"/>
        <v>0</v>
      </c>
      <c r="J74" s="257"/>
      <c r="K74" s="60"/>
      <c r="L74" s="135">
        <f t="shared" si="64"/>
        <v>0</v>
      </c>
      <c r="M74" s="320"/>
      <c r="N74" s="60"/>
      <c r="O74" s="114">
        <f t="shared" si="65"/>
        <v>0</v>
      </c>
      <c r="P74" s="111"/>
    </row>
    <row r="75" spans="1:16" x14ac:dyDescent="0.25">
      <c r="A75" s="101">
        <v>2000</v>
      </c>
      <c r="B75" s="101" t="s">
        <v>65</v>
      </c>
      <c r="C75" s="102">
        <f t="shared" si="4"/>
        <v>1008</v>
      </c>
      <c r="D75" s="222">
        <f>SUM(D76,D83,D130,D164,D165,D172)</f>
        <v>0</v>
      </c>
      <c r="E75" s="439">
        <f t="shared" ref="E75:F75" si="66">SUM(E76,E83,E130,E164,E165,E172)</f>
        <v>1008</v>
      </c>
      <c r="F75" s="440">
        <f t="shared" si="66"/>
        <v>1008</v>
      </c>
      <c r="G75" s="222">
        <f>SUM(G76,G83,G130,G164,G165,G172)</f>
        <v>0</v>
      </c>
      <c r="H75" s="137">
        <f t="shared" ref="H75:I75" si="67">SUM(H76,H83,H130,H164,H165,H172)</f>
        <v>0</v>
      </c>
      <c r="I75" s="440">
        <f t="shared" si="67"/>
        <v>0</v>
      </c>
      <c r="J75" s="255">
        <f>SUM(J76,J83,J130,J164,J165,J172)</f>
        <v>0</v>
      </c>
      <c r="K75" s="439">
        <f t="shared" ref="K75:L75" si="68">SUM(K76,K83,K130,K164,K165,K172)</f>
        <v>0</v>
      </c>
      <c r="L75" s="440">
        <f t="shared" si="68"/>
        <v>0</v>
      </c>
      <c r="M75" s="102">
        <f>SUM(M76,M83,M130,M164,M165,M172)</f>
        <v>0</v>
      </c>
      <c r="N75" s="103">
        <f t="shared" ref="N75:O75" si="69">SUM(N76,N83,N130,N164,N165,N172)</f>
        <v>0</v>
      </c>
      <c r="O75" s="104">
        <f t="shared" si="69"/>
        <v>0</v>
      </c>
      <c r="P75" s="343"/>
    </row>
    <row r="76" spans="1:16" ht="24" hidden="1" x14ac:dyDescent="0.25">
      <c r="A76" s="45">
        <v>2100</v>
      </c>
      <c r="B76" s="105" t="s">
        <v>66</v>
      </c>
      <c r="C76" s="46">
        <f t="shared" si="4"/>
        <v>0</v>
      </c>
      <c r="D76" s="223">
        <f>SUM(D77,D80)</f>
        <v>0</v>
      </c>
      <c r="E76" s="50">
        <f t="shared" ref="E76:F76" si="70">SUM(E77,E80)</f>
        <v>0</v>
      </c>
      <c r="F76" s="280">
        <f t="shared" si="70"/>
        <v>0</v>
      </c>
      <c r="G76" s="223">
        <f>SUM(G77,G80)</f>
        <v>0</v>
      </c>
      <c r="H76" s="106">
        <f t="shared" ref="H76:I76" si="71">SUM(H77,H80)</f>
        <v>0</v>
      </c>
      <c r="I76" s="117">
        <f t="shared" si="71"/>
        <v>0</v>
      </c>
      <c r="J76" s="106">
        <f>SUM(J77,J80)</f>
        <v>0</v>
      </c>
      <c r="K76" s="50">
        <f t="shared" ref="K76:L76" si="72">SUM(K77,K80)</f>
        <v>0</v>
      </c>
      <c r="L76" s="125">
        <f t="shared" si="72"/>
        <v>0</v>
      </c>
      <c r="M76" s="46">
        <f>SUM(M77,M80)</f>
        <v>0</v>
      </c>
      <c r="N76" s="50">
        <f t="shared" ref="N76:O76" si="73">SUM(N77,N80)</f>
        <v>0</v>
      </c>
      <c r="O76" s="117">
        <f t="shared" si="73"/>
        <v>0</v>
      </c>
      <c r="P76" s="122"/>
    </row>
    <row r="77" spans="1:16" ht="24" hidden="1" x14ac:dyDescent="0.25">
      <c r="A77" s="379">
        <v>2110</v>
      </c>
      <c r="B77" s="52" t="s">
        <v>67</v>
      </c>
      <c r="C77" s="53">
        <f t="shared" si="4"/>
        <v>0</v>
      </c>
      <c r="D77" s="228">
        <f>SUM(D78:D79)</f>
        <v>0</v>
      </c>
      <c r="E77" s="118">
        <f t="shared" ref="E77:F77" si="74">SUM(E78:E79)</f>
        <v>0</v>
      </c>
      <c r="F77" s="282">
        <f t="shared" si="74"/>
        <v>0</v>
      </c>
      <c r="G77" s="228">
        <f>SUM(G78:G79)</f>
        <v>0</v>
      </c>
      <c r="H77" s="259">
        <f t="shared" ref="H77:I77" si="75">SUM(H78:H79)</f>
        <v>0</v>
      </c>
      <c r="I77" s="119">
        <f t="shared" si="75"/>
        <v>0</v>
      </c>
      <c r="J77" s="259">
        <f>SUM(J78:J79)</f>
        <v>0</v>
      </c>
      <c r="K77" s="118">
        <f t="shared" ref="K77:L77" si="76">SUM(K78:K79)</f>
        <v>0</v>
      </c>
      <c r="L77" s="13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c r="E78" s="60"/>
      <c r="F78" s="146">
        <f t="shared" ref="F78:F79" si="78">D78+E78</f>
        <v>0</v>
      </c>
      <c r="G78" s="225"/>
      <c r="H78" s="257"/>
      <c r="I78" s="114">
        <f t="shared" ref="I78:I79" si="79">G78+H78</f>
        <v>0</v>
      </c>
      <c r="J78" s="257"/>
      <c r="K78" s="60"/>
      <c r="L78" s="135">
        <f t="shared" ref="L78:L79" si="80">J78+K78</f>
        <v>0</v>
      </c>
      <c r="M78" s="320"/>
      <c r="N78" s="60"/>
      <c r="O78" s="114">
        <f t="shared" ref="O78:O79" si="81">M78+N78</f>
        <v>0</v>
      </c>
      <c r="P78" s="111"/>
    </row>
    <row r="79" spans="1:16" ht="24" hidden="1" x14ac:dyDescent="0.25">
      <c r="A79" s="38">
        <v>2112</v>
      </c>
      <c r="B79" s="57" t="s">
        <v>69</v>
      </c>
      <c r="C79" s="58">
        <f t="shared" si="4"/>
        <v>0</v>
      </c>
      <c r="D79" s="225"/>
      <c r="E79" s="60"/>
      <c r="F79" s="146">
        <f t="shared" si="78"/>
        <v>0</v>
      </c>
      <c r="G79" s="225"/>
      <c r="H79" s="257"/>
      <c r="I79" s="114">
        <f t="shared" si="79"/>
        <v>0</v>
      </c>
      <c r="J79" s="257"/>
      <c r="K79" s="60"/>
      <c r="L79" s="135">
        <f t="shared" si="80"/>
        <v>0</v>
      </c>
      <c r="M79" s="320"/>
      <c r="N79" s="60"/>
      <c r="O79" s="114">
        <f t="shared" si="81"/>
        <v>0</v>
      </c>
      <c r="P79" s="111"/>
    </row>
    <row r="80" spans="1:16" ht="24" hidden="1" x14ac:dyDescent="0.25">
      <c r="A80" s="112">
        <v>2120</v>
      </c>
      <c r="B80" s="57" t="s">
        <v>70</v>
      </c>
      <c r="C80" s="58">
        <f t="shared" si="4"/>
        <v>0</v>
      </c>
      <c r="D80" s="226">
        <f>SUM(D81:D82)</f>
        <v>0</v>
      </c>
      <c r="E80" s="113">
        <f t="shared" ref="E80:F80" si="82">SUM(E81:E82)</f>
        <v>0</v>
      </c>
      <c r="F80" s="146">
        <f t="shared" si="82"/>
        <v>0</v>
      </c>
      <c r="G80" s="226">
        <f>SUM(G81:G82)</f>
        <v>0</v>
      </c>
      <c r="H80" s="120">
        <f t="shared" ref="H80:I80" si="83">SUM(H81:H82)</f>
        <v>0</v>
      </c>
      <c r="I80" s="114">
        <f t="shared" si="83"/>
        <v>0</v>
      </c>
      <c r="J80" s="120">
        <f>SUM(J81:J82)</f>
        <v>0</v>
      </c>
      <c r="K80" s="113">
        <f t="shared" ref="K80:L80" si="84">SUM(K81:K82)</f>
        <v>0</v>
      </c>
      <c r="L80" s="135">
        <f t="shared" si="84"/>
        <v>0</v>
      </c>
      <c r="M80" s="58">
        <f>SUM(M81:M82)</f>
        <v>0</v>
      </c>
      <c r="N80" s="113">
        <f t="shared" ref="N80:O80" si="85">SUM(N81:N82)</f>
        <v>0</v>
      </c>
      <c r="O80" s="114">
        <f t="shared" si="85"/>
        <v>0</v>
      </c>
      <c r="P80" s="111"/>
    </row>
    <row r="81" spans="1:16" hidden="1" x14ac:dyDescent="0.25">
      <c r="A81" s="38">
        <v>2121</v>
      </c>
      <c r="B81" s="57" t="s">
        <v>68</v>
      </c>
      <c r="C81" s="58">
        <f t="shared" si="4"/>
        <v>0</v>
      </c>
      <c r="D81" s="225"/>
      <c r="E81" s="60"/>
      <c r="F81" s="146">
        <f t="shared" ref="F81:F82" si="86">D81+E81</f>
        <v>0</v>
      </c>
      <c r="G81" s="225"/>
      <c r="H81" s="257"/>
      <c r="I81" s="114">
        <f t="shared" ref="I81:I82" si="87">G81+H81</f>
        <v>0</v>
      </c>
      <c r="J81" s="257"/>
      <c r="K81" s="60"/>
      <c r="L81" s="135">
        <f t="shared" ref="L81:L82" si="88">J81+K81</f>
        <v>0</v>
      </c>
      <c r="M81" s="320"/>
      <c r="N81" s="60"/>
      <c r="O81" s="114">
        <f t="shared" ref="O81:O82" si="89">M81+N81</f>
        <v>0</v>
      </c>
      <c r="P81" s="111"/>
    </row>
    <row r="82" spans="1:16" ht="24" hidden="1" x14ac:dyDescent="0.25">
      <c r="A82" s="38">
        <v>2122</v>
      </c>
      <c r="B82" s="57" t="s">
        <v>69</v>
      </c>
      <c r="C82" s="58">
        <f t="shared" si="4"/>
        <v>0</v>
      </c>
      <c r="D82" s="225"/>
      <c r="E82" s="60"/>
      <c r="F82" s="146">
        <f t="shared" si="86"/>
        <v>0</v>
      </c>
      <c r="G82" s="225"/>
      <c r="H82" s="257"/>
      <c r="I82" s="114">
        <f t="shared" si="87"/>
        <v>0</v>
      </c>
      <c r="J82" s="257"/>
      <c r="K82" s="60"/>
      <c r="L82" s="135">
        <f t="shared" si="88"/>
        <v>0</v>
      </c>
      <c r="M82" s="320"/>
      <c r="N82" s="60"/>
      <c r="O82" s="114">
        <f t="shared" si="89"/>
        <v>0</v>
      </c>
      <c r="P82" s="111"/>
    </row>
    <row r="83" spans="1:16" x14ac:dyDescent="0.25">
      <c r="A83" s="45">
        <v>2200</v>
      </c>
      <c r="B83" s="105" t="s">
        <v>71</v>
      </c>
      <c r="C83" s="46">
        <f t="shared" si="4"/>
        <v>762</v>
      </c>
      <c r="D83" s="223">
        <f>SUM(D84,D89,D95,D103,D112,D116,D122,D128)</f>
        <v>0</v>
      </c>
      <c r="E83" s="441">
        <f t="shared" ref="E83:F83" si="90">SUM(E84,E89,E95,E103,E112,E116,E122,E128)</f>
        <v>762</v>
      </c>
      <c r="F83" s="408">
        <f t="shared" si="90"/>
        <v>762</v>
      </c>
      <c r="G83" s="223">
        <f>SUM(G84,G89,G95,G103,G112,G116,G122,G128)</f>
        <v>0</v>
      </c>
      <c r="H83" s="125">
        <f t="shared" ref="H83:I83" si="91">SUM(H84,H89,H95,H103,H112,H116,H122,H128)</f>
        <v>0</v>
      </c>
      <c r="I83" s="408">
        <f t="shared" si="91"/>
        <v>0</v>
      </c>
      <c r="J83" s="106">
        <f>SUM(J84,J89,J95,J103,J112,J116,J122,J128)</f>
        <v>0</v>
      </c>
      <c r="K83" s="441">
        <f t="shared" ref="K83:L83" si="92">SUM(K84,K89,K95,K103,K112,K116,K122,K128)</f>
        <v>0</v>
      </c>
      <c r="L83" s="408">
        <f t="shared" si="92"/>
        <v>0</v>
      </c>
      <c r="M83" s="163">
        <f>SUM(M84,M89,M95,M103,M112,M116,M122,M128)</f>
        <v>0</v>
      </c>
      <c r="N83" s="164">
        <f t="shared" ref="N83:O83" si="93">SUM(N84,N89,N95,N103,N112,N116,N122,N128)</f>
        <v>0</v>
      </c>
      <c r="O83" s="165">
        <f t="shared" si="93"/>
        <v>0</v>
      </c>
      <c r="P83" s="383"/>
    </row>
    <row r="84" spans="1:16" ht="24" hidden="1" x14ac:dyDescent="0.25">
      <c r="A84" s="107">
        <v>2210</v>
      </c>
      <c r="B84" s="78" t="s">
        <v>72</v>
      </c>
      <c r="C84" s="84">
        <f t="shared" si="4"/>
        <v>0</v>
      </c>
      <c r="D84" s="131">
        <f>SUM(D85:D88)</f>
        <v>0</v>
      </c>
      <c r="E84" s="108">
        <f t="shared" ref="E84:F84" si="94">SUM(E85:E88)</f>
        <v>0</v>
      </c>
      <c r="F84" s="281">
        <f t="shared" si="94"/>
        <v>0</v>
      </c>
      <c r="G84" s="131">
        <f>SUM(G85:G88)</f>
        <v>0</v>
      </c>
      <c r="H84" s="201">
        <f t="shared" ref="H84:I84" si="95">SUM(H85:H88)</f>
        <v>0</v>
      </c>
      <c r="I84" s="109">
        <f t="shared" si="95"/>
        <v>0</v>
      </c>
      <c r="J84" s="201">
        <f>SUM(J85:J88)</f>
        <v>0</v>
      </c>
      <c r="K84" s="108">
        <f t="shared" ref="K84:L84" si="96">SUM(K85:K88)</f>
        <v>0</v>
      </c>
      <c r="L84" s="136">
        <f t="shared" si="96"/>
        <v>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55"/>
      <c r="F85" s="282">
        <f t="shared" ref="F85:F88" si="99">D85+E85</f>
        <v>0</v>
      </c>
      <c r="G85" s="224"/>
      <c r="H85" s="256"/>
      <c r="I85" s="119">
        <f t="shared" ref="I85:I88" si="100">G85+H85</f>
        <v>0</v>
      </c>
      <c r="J85" s="256"/>
      <c r="K85" s="55"/>
      <c r="L85" s="139">
        <f t="shared" ref="L85:L88" si="101">J85+K85</f>
        <v>0</v>
      </c>
      <c r="M85" s="319"/>
      <c r="N85" s="55"/>
      <c r="O85" s="119">
        <f t="shared" ref="O85:O88" si="102">M85+N85</f>
        <v>0</v>
      </c>
      <c r="P85" s="110"/>
    </row>
    <row r="86" spans="1:16" ht="36" hidden="1" x14ac:dyDescent="0.25">
      <c r="A86" s="38">
        <v>2212</v>
      </c>
      <c r="B86" s="57" t="s">
        <v>74</v>
      </c>
      <c r="C86" s="58">
        <f t="shared" si="98"/>
        <v>0</v>
      </c>
      <c r="D86" s="225"/>
      <c r="E86" s="60"/>
      <c r="F86" s="146">
        <f t="shared" si="99"/>
        <v>0</v>
      </c>
      <c r="G86" s="225"/>
      <c r="H86" s="257"/>
      <c r="I86" s="114">
        <f t="shared" si="100"/>
        <v>0</v>
      </c>
      <c r="J86" s="257"/>
      <c r="K86" s="60"/>
      <c r="L86" s="135">
        <f t="shared" si="101"/>
        <v>0</v>
      </c>
      <c r="M86" s="320"/>
      <c r="N86" s="60"/>
      <c r="O86" s="114">
        <f t="shared" si="102"/>
        <v>0</v>
      </c>
      <c r="P86" s="111"/>
    </row>
    <row r="87" spans="1:16" ht="24" hidden="1" x14ac:dyDescent="0.25">
      <c r="A87" s="38">
        <v>2214</v>
      </c>
      <c r="B87" s="57" t="s">
        <v>75</v>
      </c>
      <c r="C87" s="58">
        <f t="shared" si="98"/>
        <v>0</v>
      </c>
      <c r="D87" s="225"/>
      <c r="E87" s="60"/>
      <c r="F87" s="146">
        <f t="shared" si="99"/>
        <v>0</v>
      </c>
      <c r="G87" s="225"/>
      <c r="H87" s="257"/>
      <c r="I87" s="114">
        <f t="shared" si="100"/>
        <v>0</v>
      </c>
      <c r="J87" s="257"/>
      <c r="K87" s="60"/>
      <c r="L87" s="135">
        <f t="shared" si="101"/>
        <v>0</v>
      </c>
      <c r="M87" s="320"/>
      <c r="N87" s="60"/>
      <c r="O87" s="114">
        <f t="shared" si="102"/>
        <v>0</v>
      </c>
      <c r="P87" s="111"/>
    </row>
    <row r="88" spans="1:16" hidden="1" x14ac:dyDescent="0.25">
      <c r="A88" s="38">
        <v>2219</v>
      </c>
      <c r="B88" s="57" t="s">
        <v>76</v>
      </c>
      <c r="C88" s="58">
        <f t="shared" si="98"/>
        <v>0</v>
      </c>
      <c r="D88" s="225"/>
      <c r="E88" s="60"/>
      <c r="F88" s="146">
        <f t="shared" si="99"/>
        <v>0</v>
      </c>
      <c r="G88" s="225"/>
      <c r="H88" s="257"/>
      <c r="I88" s="114">
        <f t="shared" si="100"/>
        <v>0</v>
      </c>
      <c r="J88" s="257"/>
      <c r="K88" s="60"/>
      <c r="L88" s="135">
        <f t="shared" si="101"/>
        <v>0</v>
      </c>
      <c r="M88" s="320"/>
      <c r="N88" s="60"/>
      <c r="O88" s="114">
        <f t="shared" si="102"/>
        <v>0</v>
      </c>
      <c r="P88" s="111"/>
    </row>
    <row r="89" spans="1:16" ht="24" hidden="1" x14ac:dyDescent="0.25">
      <c r="A89" s="112">
        <v>2220</v>
      </c>
      <c r="B89" s="57" t="s">
        <v>77</v>
      </c>
      <c r="C89" s="58">
        <f t="shared" si="98"/>
        <v>0</v>
      </c>
      <c r="D89" s="226">
        <f>SUM(D90:D94)</f>
        <v>0</v>
      </c>
      <c r="E89" s="113">
        <f t="shared" ref="E89:F89" si="103">SUM(E90:E94)</f>
        <v>0</v>
      </c>
      <c r="F89" s="146">
        <f t="shared" si="103"/>
        <v>0</v>
      </c>
      <c r="G89" s="226">
        <f>SUM(G90:G94)</f>
        <v>0</v>
      </c>
      <c r="H89" s="120">
        <f t="shared" ref="H89:I89" si="104">SUM(H90:H94)</f>
        <v>0</v>
      </c>
      <c r="I89" s="114">
        <f t="shared" si="104"/>
        <v>0</v>
      </c>
      <c r="J89" s="120">
        <f>SUM(J90:J94)</f>
        <v>0</v>
      </c>
      <c r="K89" s="113">
        <f t="shared" ref="K89:L89" si="105">SUM(K90:K94)</f>
        <v>0</v>
      </c>
      <c r="L89" s="135">
        <f t="shared" si="105"/>
        <v>0</v>
      </c>
      <c r="M89" s="58">
        <f>SUM(M90:M94)</f>
        <v>0</v>
      </c>
      <c r="N89" s="113">
        <f t="shared" ref="N89:O89" si="106">SUM(N90:N94)</f>
        <v>0</v>
      </c>
      <c r="O89" s="114">
        <f t="shared" si="106"/>
        <v>0</v>
      </c>
      <c r="P89" s="111"/>
    </row>
    <row r="90" spans="1:16" ht="24" hidden="1" x14ac:dyDescent="0.25">
      <c r="A90" s="38">
        <v>2221</v>
      </c>
      <c r="B90" s="57" t="s">
        <v>289</v>
      </c>
      <c r="C90" s="58">
        <f t="shared" si="98"/>
        <v>0</v>
      </c>
      <c r="D90" s="225"/>
      <c r="E90" s="60"/>
      <c r="F90" s="146">
        <f t="shared" ref="F90:F94" si="107">D90+E90</f>
        <v>0</v>
      </c>
      <c r="G90" s="225"/>
      <c r="H90" s="257"/>
      <c r="I90" s="114">
        <f t="shared" ref="I90:I94" si="108">G90+H90</f>
        <v>0</v>
      </c>
      <c r="J90" s="257"/>
      <c r="K90" s="60"/>
      <c r="L90" s="135">
        <f t="shared" ref="L90:L94" si="109">J90+K90</f>
        <v>0</v>
      </c>
      <c r="M90" s="320"/>
      <c r="N90" s="60"/>
      <c r="O90" s="114">
        <f t="shared" ref="O90:O94" si="110">M90+N90</f>
        <v>0</v>
      </c>
      <c r="P90" s="111"/>
    </row>
    <row r="91" spans="1:16" hidden="1" x14ac:dyDescent="0.25">
      <c r="A91" s="38">
        <v>2222</v>
      </c>
      <c r="B91" s="57" t="s">
        <v>78</v>
      </c>
      <c r="C91" s="58">
        <f t="shared" si="98"/>
        <v>0</v>
      </c>
      <c r="D91" s="225"/>
      <c r="E91" s="60"/>
      <c r="F91" s="146">
        <f t="shared" si="107"/>
        <v>0</v>
      </c>
      <c r="G91" s="225"/>
      <c r="H91" s="257"/>
      <c r="I91" s="114">
        <f t="shared" si="108"/>
        <v>0</v>
      </c>
      <c r="J91" s="257"/>
      <c r="K91" s="60"/>
      <c r="L91" s="135">
        <f t="shared" si="109"/>
        <v>0</v>
      </c>
      <c r="M91" s="320"/>
      <c r="N91" s="60"/>
      <c r="O91" s="114">
        <f t="shared" si="110"/>
        <v>0</v>
      </c>
      <c r="P91" s="111"/>
    </row>
    <row r="92" spans="1:16" hidden="1" x14ac:dyDescent="0.25">
      <c r="A92" s="38">
        <v>2223</v>
      </c>
      <c r="B92" s="57" t="s">
        <v>79</v>
      </c>
      <c r="C92" s="58">
        <f t="shared" si="98"/>
        <v>0</v>
      </c>
      <c r="D92" s="225"/>
      <c r="E92" s="60"/>
      <c r="F92" s="146">
        <f t="shared" si="107"/>
        <v>0</v>
      </c>
      <c r="G92" s="225"/>
      <c r="H92" s="257"/>
      <c r="I92" s="114">
        <f t="shared" si="108"/>
        <v>0</v>
      </c>
      <c r="J92" s="257"/>
      <c r="K92" s="60"/>
      <c r="L92" s="135">
        <f t="shared" si="109"/>
        <v>0</v>
      </c>
      <c r="M92" s="320"/>
      <c r="N92" s="60"/>
      <c r="O92" s="114">
        <f t="shared" si="110"/>
        <v>0</v>
      </c>
      <c r="P92" s="111"/>
    </row>
    <row r="93" spans="1:16" ht="48" hidden="1" x14ac:dyDescent="0.25">
      <c r="A93" s="38">
        <v>2224</v>
      </c>
      <c r="B93" s="57" t="s">
        <v>299</v>
      </c>
      <c r="C93" s="58">
        <f t="shared" si="98"/>
        <v>0</v>
      </c>
      <c r="D93" s="225"/>
      <c r="E93" s="60"/>
      <c r="F93" s="146">
        <f t="shared" si="107"/>
        <v>0</v>
      </c>
      <c r="G93" s="225"/>
      <c r="H93" s="257"/>
      <c r="I93" s="114">
        <f t="shared" si="108"/>
        <v>0</v>
      </c>
      <c r="J93" s="257"/>
      <c r="K93" s="60"/>
      <c r="L93" s="135">
        <f t="shared" si="109"/>
        <v>0</v>
      </c>
      <c r="M93" s="320"/>
      <c r="N93" s="60"/>
      <c r="O93" s="114">
        <f t="shared" si="110"/>
        <v>0</v>
      </c>
      <c r="P93" s="111"/>
    </row>
    <row r="94" spans="1:16" ht="24" hidden="1" x14ac:dyDescent="0.25">
      <c r="A94" s="38">
        <v>2229</v>
      </c>
      <c r="B94" s="57" t="s">
        <v>80</v>
      </c>
      <c r="C94" s="58">
        <f t="shared" si="98"/>
        <v>0</v>
      </c>
      <c r="D94" s="225"/>
      <c r="E94" s="60"/>
      <c r="F94" s="146">
        <f t="shared" si="107"/>
        <v>0</v>
      </c>
      <c r="G94" s="225"/>
      <c r="H94" s="257"/>
      <c r="I94" s="114">
        <f t="shared" si="108"/>
        <v>0</v>
      </c>
      <c r="J94" s="257"/>
      <c r="K94" s="60"/>
      <c r="L94" s="135">
        <f t="shared" si="109"/>
        <v>0</v>
      </c>
      <c r="M94" s="320"/>
      <c r="N94" s="60"/>
      <c r="O94" s="114">
        <f t="shared" si="110"/>
        <v>0</v>
      </c>
      <c r="P94" s="111"/>
    </row>
    <row r="95" spans="1:16" ht="36" x14ac:dyDescent="0.25">
      <c r="A95" s="112">
        <v>2230</v>
      </c>
      <c r="B95" s="57" t="s">
        <v>81</v>
      </c>
      <c r="C95" s="58">
        <f t="shared" si="98"/>
        <v>690</v>
      </c>
      <c r="D95" s="226">
        <f>SUM(D96:D102)</f>
        <v>0</v>
      </c>
      <c r="E95" s="447">
        <f t="shared" ref="E95:F95" si="111">SUM(E96:E102)</f>
        <v>690</v>
      </c>
      <c r="F95" s="404">
        <f t="shared" si="111"/>
        <v>690</v>
      </c>
      <c r="G95" s="226">
        <f>SUM(G96:G102)</f>
        <v>0</v>
      </c>
      <c r="H95" s="135">
        <f t="shared" ref="H95:I95" si="112">SUM(H96:H102)</f>
        <v>0</v>
      </c>
      <c r="I95" s="404">
        <f t="shared" si="112"/>
        <v>0</v>
      </c>
      <c r="J95" s="120">
        <f>SUM(J96:J102)</f>
        <v>0</v>
      </c>
      <c r="K95" s="447">
        <f t="shared" ref="K95:L95" si="113">SUM(K96:K102)</f>
        <v>0</v>
      </c>
      <c r="L95" s="404">
        <f t="shared" si="113"/>
        <v>0</v>
      </c>
      <c r="M95" s="58">
        <f>SUM(M96:M102)</f>
        <v>0</v>
      </c>
      <c r="N95" s="113">
        <f t="shared" ref="N95:O95" si="114">SUM(N96:N102)</f>
        <v>0</v>
      </c>
      <c r="O95" s="114">
        <f t="shared" si="114"/>
        <v>0</v>
      </c>
      <c r="P95" s="111"/>
    </row>
    <row r="96" spans="1:16" ht="24" x14ac:dyDescent="0.25">
      <c r="A96" s="38">
        <v>2231</v>
      </c>
      <c r="B96" s="57" t="s">
        <v>82</v>
      </c>
      <c r="C96" s="58">
        <f t="shared" si="98"/>
        <v>690</v>
      </c>
      <c r="D96" s="225"/>
      <c r="E96" s="446">
        <v>690</v>
      </c>
      <c r="F96" s="404">
        <f t="shared" ref="F96:F102" si="115">D96+E96</f>
        <v>690</v>
      </c>
      <c r="G96" s="225"/>
      <c r="H96" s="511"/>
      <c r="I96" s="404">
        <f t="shared" ref="I96:I102" si="116">G96+H96</f>
        <v>0</v>
      </c>
      <c r="J96" s="257"/>
      <c r="K96" s="446"/>
      <c r="L96" s="404">
        <f t="shared" ref="L96:L102" si="117">J96+K96</f>
        <v>0</v>
      </c>
      <c r="M96" s="320"/>
      <c r="N96" s="60"/>
      <c r="O96" s="114">
        <f t="shared" ref="O96:O102" si="118">M96+N96</f>
        <v>0</v>
      </c>
      <c r="P96" s="362" t="s">
        <v>356</v>
      </c>
    </row>
    <row r="97" spans="1:16" ht="24.75" hidden="1" customHeight="1" x14ac:dyDescent="0.25">
      <c r="A97" s="38">
        <v>2232</v>
      </c>
      <c r="B97" s="57" t="s">
        <v>83</v>
      </c>
      <c r="C97" s="58">
        <f t="shared" si="98"/>
        <v>0</v>
      </c>
      <c r="D97" s="225"/>
      <c r="E97" s="60"/>
      <c r="F97" s="146">
        <f t="shared" si="115"/>
        <v>0</v>
      </c>
      <c r="G97" s="225"/>
      <c r="H97" s="257"/>
      <c r="I97" s="114">
        <f t="shared" si="116"/>
        <v>0</v>
      </c>
      <c r="J97" s="257"/>
      <c r="K97" s="60"/>
      <c r="L97" s="135">
        <f t="shared" si="117"/>
        <v>0</v>
      </c>
      <c r="M97" s="320"/>
      <c r="N97" s="60"/>
      <c r="O97" s="114">
        <f t="shared" si="118"/>
        <v>0</v>
      </c>
      <c r="P97" s="111"/>
    </row>
    <row r="98" spans="1:16" ht="24" hidden="1" x14ac:dyDescent="0.25">
      <c r="A98" s="33">
        <v>2233</v>
      </c>
      <c r="B98" s="52" t="s">
        <v>84</v>
      </c>
      <c r="C98" s="53">
        <f t="shared" si="98"/>
        <v>0</v>
      </c>
      <c r="D98" s="224"/>
      <c r="E98" s="55"/>
      <c r="F98" s="282">
        <f t="shared" si="115"/>
        <v>0</v>
      </c>
      <c r="G98" s="224"/>
      <c r="H98" s="256"/>
      <c r="I98" s="119">
        <f t="shared" si="116"/>
        <v>0</v>
      </c>
      <c r="J98" s="256"/>
      <c r="K98" s="55"/>
      <c r="L98" s="139">
        <f t="shared" si="117"/>
        <v>0</v>
      </c>
      <c r="M98" s="319"/>
      <c r="N98" s="55"/>
      <c r="O98" s="119">
        <f t="shared" si="118"/>
        <v>0</v>
      </c>
      <c r="P98" s="110"/>
    </row>
    <row r="99" spans="1:16" ht="36" hidden="1" x14ac:dyDescent="0.25">
      <c r="A99" s="38">
        <v>2234</v>
      </c>
      <c r="B99" s="57" t="s">
        <v>85</v>
      </c>
      <c r="C99" s="58">
        <f t="shared" si="98"/>
        <v>0</v>
      </c>
      <c r="D99" s="225"/>
      <c r="E99" s="60"/>
      <c r="F99" s="146">
        <f t="shared" si="115"/>
        <v>0</v>
      </c>
      <c r="G99" s="225"/>
      <c r="H99" s="257"/>
      <c r="I99" s="114">
        <f t="shared" si="116"/>
        <v>0</v>
      </c>
      <c r="J99" s="257"/>
      <c r="K99" s="60"/>
      <c r="L99" s="135">
        <f t="shared" si="117"/>
        <v>0</v>
      </c>
      <c r="M99" s="320"/>
      <c r="N99" s="60"/>
      <c r="O99" s="114">
        <f t="shared" si="118"/>
        <v>0</v>
      </c>
      <c r="P99" s="362"/>
    </row>
    <row r="100" spans="1:16" ht="24" hidden="1" x14ac:dyDescent="0.25">
      <c r="A100" s="38">
        <v>2235</v>
      </c>
      <c r="B100" s="57" t="s">
        <v>86</v>
      </c>
      <c r="C100" s="58">
        <f t="shared" si="98"/>
        <v>0</v>
      </c>
      <c r="D100" s="225"/>
      <c r="E100" s="60"/>
      <c r="F100" s="146">
        <f t="shared" si="115"/>
        <v>0</v>
      </c>
      <c r="G100" s="225"/>
      <c r="H100" s="257"/>
      <c r="I100" s="114">
        <f t="shared" si="116"/>
        <v>0</v>
      </c>
      <c r="J100" s="257"/>
      <c r="K100" s="60"/>
      <c r="L100" s="135">
        <f t="shared" si="117"/>
        <v>0</v>
      </c>
      <c r="M100" s="320"/>
      <c r="N100" s="60"/>
      <c r="O100" s="114">
        <f t="shared" si="118"/>
        <v>0</v>
      </c>
      <c r="P100" s="111"/>
    </row>
    <row r="101" spans="1:16" hidden="1" x14ac:dyDescent="0.25">
      <c r="A101" s="38">
        <v>2236</v>
      </c>
      <c r="B101" s="57" t="s">
        <v>87</v>
      </c>
      <c r="C101" s="58">
        <f t="shared" si="98"/>
        <v>0</v>
      </c>
      <c r="D101" s="225"/>
      <c r="E101" s="60"/>
      <c r="F101" s="146">
        <f t="shared" si="115"/>
        <v>0</v>
      </c>
      <c r="G101" s="225"/>
      <c r="H101" s="257"/>
      <c r="I101" s="114">
        <f t="shared" si="116"/>
        <v>0</v>
      </c>
      <c r="J101" s="257"/>
      <c r="K101" s="60"/>
      <c r="L101" s="135">
        <f t="shared" si="117"/>
        <v>0</v>
      </c>
      <c r="M101" s="320"/>
      <c r="N101" s="60"/>
      <c r="O101" s="114">
        <f t="shared" si="118"/>
        <v>0</v>
      </c>
      <c r="P101" s="111"/>
    </row>
    <row r="102" spans="1:16" ht="24" hidden="1" x14ac:dyDescent="0.25">
      <c r="A102" s="38">
        <v>2239</v>
      </c>
      <c r="B102" s="57" t="s">
        <v>88</v>
      </c>
      <c r="C102" s="58">
        <f t="shared" si="98"/>
        <v>0</v>
      </c>
      <c r="D102" s="225"/>
      <c r="E102" s="60"/>
      <c r="F102" s="146">
        <f t="shared" si="115"/>
        <v>0</v>
      </c>
      <c r="G102" s="225"/>
      <c r="H102" s="257"/>
      <c r="I102" s="114">
        <f t="shared" si="116"/>
        <v>0</v>
      </c>
      <c r="J102" s="257"/>
      <c r="K102" s="60"/>
      <c r="L102" s="135">
        <f t="shared" si="117"/>
        <v>0</v>
      </c>
      <c r="M102" s="320"/>
      <c r="N102" s="60"/>
      <c r="O102" s="114">
        <f t="shared" si="118"/>
        <v>0</v>
      </c>
      <c r="P102" s="111"/>
    </row>
    <row r="103" spans="1:16" ht="36" hidden="1" x14ac:dyDescent="0.25">
      <c r="A103" s="112">
        <v>2240</v>
      </c>
      <c r="B103" s="57" t="s">
        <v>89</v>
      </c>
      <c r="C103" s="58">
        <f t="shared" si="98"/>
        <v>0</v>
      </c>
      <c r="D103" s="226">
        <f>SUM(D104:D111)</f>
        <v>0</v>
      </c>
      <c r="E103" s="113">
        <f t="shared" ref="E103:F103" si="119">SUM(E104:E111)</f>
        <v>0</v>
      </c>
      <c r="F103" s="146">
        <f t="shared" si="119"/>
        <v>0</v>
      </c>
      <c r="G103" s="226">
        <f>SUM(G104:G111)</f>
        <v>0</v>
      </c>
      <c r="H103" s="120">
        <f t="shared" ref="H103:I103" si="120">SUM(H104:H111)</f>
        <v>0</v>
      </c>
      <c r="I103" s="114">
        <f t="shared" si="120"/>
        <v>0</v>
      </c>
      <c r="J103" s="120">
        <f>SUM(J104:J111)</f>
        <v>0</v>
      </c>
      <c r="K103" s="113">
        <f t="shared" ref="K103:L103" si="121">SUM(K104:K111)</f>
        <v>0</v>
      </c>
      <c r="L103" s="135">
        <f t="shared" si="121"/>
        <v>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60"/>
      <c r="F104" s="146">
        <f t="shared" ref="F104:F111" si="123">D104+E104</f>
        <v>0</v>
      </c>
      <c r="G104" s="225"/>
      <c r="H104" s="257"/>
      <c r="I104" s="114">
        <f t="shared" ref="I104:I111" si="124">G104+H104</f>
        <v>0</v>
      </c>
      <c r="J104" s="257"/>
      <c r="K104" s="60"/>
      <c r="L104" s="135">
        <f t="shared" ref="L104:L111" si="125">J104+K104</f>
        <v>0</v>
      </c>
      <c r="M104" s="320"/>
      <c r="N104" s="60"/>
      <c r="O104" s="114">
        <f t="shared" ref="O104:O111" si="126">M104+N104</f>
        <v>0</v>
      </c>
      <c r="P104" s="111"/>
    </row>
    <row r="105" spans="1:16" ht="24" hidden="1" x14ac:dyDescent="0.25">
      <c r="A105" s="38">
        <v>2242</v>
      </c>
      <c r="B105" s="57" t="s">
        <v>91</v>
      </c>
      <c r="C105" s="58">
        <f t="shared" si="98"/>
        <v>0</v>
      </c>
      <c r="D105" s="225"/>
      <c r="E105" s="60"/>
      <c r="F105" s="146">
        <f t="shared" si="123"/>
        <v>0</v>
      </c>
      <c r="G105" s="225"/>
      <c r="H105" s="257"/>
      <c r="I105" s="114">
        <f t="shared" si="124"/>
        <v>0</v>
      </c>
      <c r="J105" s="257"/>
      <c r="K105" s="60"/>
      <c r="L105" s="135">
        <f t="shared" si="125"/>
        <v>0</v>
      </c>
      <c r="M105" s="320"/>
      <c r="N105" s="60"/>
      <c r="O105" s="114">
        <f t="shared" si="126"/>
        <v>0</v>
      </c>
      <c r="P105" s="111"/>
    </row>
    <row r="106" spans="1:16" ht="24" hidden="1" x14ac:dyDescent="0.25">
      <c r="A106" s="38">
        <v>2243</v>
      </c>
      <c r="B106" s="57" t="s">
        <v>92</v>
      </c>
      <c r="C106" s="58">
        <f t="shared" si="98"/>
        <v>0</v>
      </c>
      <c r="D106" s="225"/>
      <c r="E106" s="60"/>
      <c r="F106" s="146">
        <f t="shared" si="123"/>
        <v>0</v>
      </c>
      <c r="G106" s="225"/>
      <c r="H106" s="257"/>
      <c r="I106" s="114">
        <f t="shared" si="124"/>
        <v>0</v>
      </c>
      <c r="J106" s="257"/>
      <c r="K106" s="60"/>
      <c r="L106" s="135">
        <f t="shared" si="125"/>
        <v>0</v>
      </c>
      <c r="M106" s="320"/>
      <c r="N106" s="60"/>
      <c r="O106" s="114">
        <f t="shared" si="126"/>
        <v>0</v>
      </c>
      <c r="P106" s="111"/>
    </row>
    <row r="107" spans="1:16" hidden="1" x14ac:dyDescent="0.25">
      <c r="A107" s="38">
        <v>2244</v>
      </c>
      <c r="B107" s="57" t="s">
        <v>93</v>
      </c>
      <c r="C107" s="58">
        <f t="shared" si="98"/>
        <v>0</v>
      </c>
      <c r="D107" s="225"/>
      <c r="E107" s="60"/>
      <c r="F107" s="146">
        <f t="shared" si="123"/>
        <v>0</v>
      </c>
      <c r="G107" s="225"/>
      <c r="H107" s="257"/>
      <c r="I107" s="114">
        <f t="shared" si="124"/>
        <v>0</v>
      </c>
      <c r="J107" s="257"/>
      <c r="K107" s="60"/>
      <c r="L107" s="135">
        <f t="shared" si="125"/>
        <v>0</v>
      </c>
      <c r="M107" s="320"/>
      <c r="N107" s="60"/>
      <c r="O107" s="114">
        <f t="shared" si="126"/>
        <v>0</v>
      </c>
      <c r="P107" s="111"/>
    </row>
    <row r="108" spans="1:16" ht="24" hidden="1" x14ac:dyDescent="0.25">
      <c r="A108" s="38">
        <v>2246</v>
      </c>
      <c r="B108" s="57" t="s">
        <v>94</v>
      </c>
      <c r="C108" s="58">
        <f t="shared" si="98"/>
        <v>0</v>
      </c>
      <c r="D108" s="225"/>
      <c r="E108" s="60"/>
      <c r="F108" s="146">
        <f t="shared" si="123"/>
        <v>0</v>
      </c>
      <c r="G108" s="225"/>
      <c r="H108" s="257"/>
      <c r="I108" s="114">
        <f t="shared" si="124"/>
        <v>0</v>
      </c>
      <c r="J108" s="257"/>
      <c r="K108" s="60"/>
      <c r="L108" s="135">
        <f t="shared" si="125"/>
        <v>0</v>
      </c>
      <c r="M108" s="320"/>
      <c r="N108" s="60"/>
      <c r="O108" s="114">
        <f t="shared" si="126"/>
        <v>0</v>
      </c>
      <c r="P108" s="111"/>
    </row>
    <row r="109" spans="1:16" hidden="1" x14ac:dyDescent="0.25">
      <c r="A109" s="38">
        <v>2247</v>
      </c>
      <c r="B109" s="57" t="s">
        <v>95</v>
      </c>
      <c r="C109" s="58">
        <f t="shared" si="98"/>
        <v>0</v>
      </c>
      <c r="D109" s="225"/>
      <c r="E109" s="60"/>
      <c r="F109" s="146">
        <f t="shared" si="123"/>
        <v>0</v>
      </c>
      <c r="G109" s="225"/>
      <c r="H109" s="257"/>
      <c r="I109" s="114">
        <f t="shared" si="124"/>
        <v>0</v>
      </c>
      <c r="J109" s="257"/>
      <c r="K109" s="60"/>
      <c r="L109" s="135">
        <f t="shared" si="125"/>
        <v>0</v>
      </c>
      <c r="M109" s="320"/>
      <c r="N109" s="60"/>
      <c r="O109" s="114">
        <f t="shared" si="126"/>
        <v>0</v>
      </c>
      <c r="P109" s="111"/>
    </row>
    <row r="110" spans="1:16" ht="24" hidden="1" x14ac:dyDescent="0.25">
      <c r="A110" s="38">
        <v>2248</v>
      </c>
      <c r="B110" s="57" t="s">
        <v>300</v>
      </c>
      <c r="C110" s="58">
        <f t="shared" si="98"/>
        <v>0</v>
      </c>
      <c r="D110" s="225"/>
      <c r="E110" s="60"/>
      <c r="F110" s="146">
        <f t="shared" si="123"/>
        <v>0</v>
      </c>
      <c r="G110" s="225"/>
      <c r="H110" s="257"/>
      <c r="I110" s="114">
        <f t="shared" si="124"/>
        <v>0</v>
      </c>
      <c r="J110" s="257"/>
      <c r="K110" s="60"/>
      <c r="L110" s="135">
        <f t="shared" si="125"/>
        <v>0</v>
      </c>
      <c r="M110" s="320"/>
      <c r="N110" s="60"/>
      <c r="O110" s="114">
        <f t="shared" si="126"/>
        <v>0</v>
      </c>
      <c r="P110" s="111"/>
    </row>
    <row r="111" spans="1:16" ht="24" hidden="1" x14ac:dyDescent="0.25">
      <c r="A111" s="38">
        <v>2249</v>
      </c>
      <c r="B111" s="57" t="s">
        <v>96</v>
      </c>
      <c r="C111" s="58">
        <f t="shared" si="98"/>
        <v>0</v>
      </c>
      <c r="D111" s="225"/>
      <c r="E111" s="60"/>
      <c r="F111" s="146">
        <f t="shared" si="123"/>
        <v>0</v>
      </c>
      <c r="G111" s="225"/>
      <c r="H111" s="257"/>
      <c r="I111" s="114">
        <f t="shared" si="124"/>
        <v>0</v>
      </c>
      <c r="J111" s="257"/>
      <c r="K111" s="60"/>
      <c r="L111" s="135">
        <f t="shared" si="125"/>
        <v>0</v>
      </c>
      <c r="M111" s="320"/>
      <c r="N111" s="60"/>
      <c r="O111" s="114">
        <f t="shared" si="126"/>
        <v>0</v>
      </c>
      <c r="P111" s="111"/>
    </row>
    <row r="112" spans="1:16" hidden="1" x14ac:dyDescent="0.25">
      <c r="A112" s="112">
        <v>2250</v>
      </c>
      <c r="B112" s="57" t="s">
        <v>97</v>
      </c>
      <c r="C112" s="58">
        <f t="shared" si="98"/>
        <v>0</v>
      </c>
      <c r="D112" s="226">
        <f>SUM(D113:D115)</f>
        <v>0</v>
      </c>
      <c r="E112" s="113">
        <f t="shared" ref="E112:F112" si="127">SUM(E113:E115)</f>
        <v>0</v>
      </c>
      <c r="F112" s="146">
        <f t="shared" si="127"/>
        <v>0</v>
      </c>
      <c r="G112" s="226">
        <f>SUM(G113:G115)</f>
        <v>0</v>
      </c>
      <c r="H112" s="120">
        <f t="shared" ref="H112:I112" si="128">SUM(H113:H115)</f>
        <v>0</v>
      </c>
      <c r="I112" s="114">
        <f t="shared" si="128"/>
        <v>0</v>
      </c>
      <c r="J112" s="120">
        <f>SUM(J113:J115)</f>
        <v>0</v>
      </c>
      <c r="K112" s="113">
        <f t="shared" ref="K112:L112" si="129">SUM(K113:K115)</f>
        <v>0</v>
      </c>
      <c r="L112" s="135">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c r="E113" s="60"/>
      <c r="F113" s="146">
        <f t="shared" ref="F113:F115" si="131">D113+E113</f>
        <v>0</v>
      </c>
      <c r="G113" s="225"/>
      <c r="H113" s="257"/>
      <c r="I113" s="114">
        <f t="shared" ref="I113:I115" si="132">G113+H113</f>
        <v>0</v>
      </c>
      <c r="J113" s="257"/>
      <c r="K113" s="60"/>
      <c r="L113" s="135">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60"/>
      <c r="F114" s="146">
        <f t="shared" si="131"/>
        <v>0</v>
      </c>
      <c r="G114" s="225"/>
      <c r="H114" s="257"/>
      <c r="I114" s="114">
        <f t="shared" si="132"/>
        <v>0</v>
      </c>
      <c r="J114" s="257"/>
      <c r="K114" s="60"/>
      <c r="L114" s="135">
        <f t="shared" si="133"/>
        <v>0</v>
      </c>
      <c r="M114" s="320"/>
      <c r="N114" s="60"/>
      <c r="O114" s="114">
        <f t="shared" si="134"/>
        <v>0</v>
      </c>
      <c r="P114" s="111"/>
    </row>
    <row r="115" spans="1:16" ht="24" hidden="1" x14ac:dyDescent="0.25">
      <c r="A115" s="38">
        <v>2259</v>
      </c>
      <c r="B115" s="57" t="s">
        <v>100</v>
      </c>
      <c r="C115" s="58">
        <f t="shared" si="98"/>
        <v>0</v>
      </c>
      <c r="D115" s="225"/>
      <c r="E115" s="60"/>
      <c r="F115" s="146">
        <f t="shared" si="131"/>
        <v>0</v>
      </c>
      <c r="G115" s="225"/>
      <c r="H115" s="257"/>
      <c r="I115" s="114">
        <f t="shared" si="132"/>
        <v>0</v>
      </c>
      <c r="J115" s="257"/>
      <c r="K115" s="60"/>
      <c r="L115" s="135">
        <f t="shared" si="133"/>
        <v>0</v>
      </c>
      <c r="M115" s="320"/>
      <c r="N115" s="60"/>
      <c r="O115" s="114">
        <f t="shared" si="134"/>
        <v>0</v>
      </c>
      <c r="P115" s="111"/>
    </row>
    <row r="116" spans="1:16" hidden="1" x14ac:dyDescent="0.25">
      <c r="A116" s="112">
        <v>2260</v>
      </c>
      <c r="B116" s="57" t="s">
        <v>101</v>
      </c>
      <c r="C116" s="58">
        <f t="shared" si="98"/>
        <v>0</v>
      </c>
      <c r="D116" s="226">
        <f>SUM(D117:D121)</f>
        <v>0</v>
      </c>
      <c r="E116" s="113">
        <f t="shared" ref="E116:F116" si="135">SUM(E117:E121)</f>
        <v>0</v>
      </c>
      <c r="F116" s="146">
        <f t="shared" si="135"/>
        <v>0</v>
      </c>
      <c r="G116" s="226">
        <f>SUM(G117:G121)</f>
        <v>0</v>
      </c>
      <c r="H116" s="120">
        <f t="shared" ref="H116:I116" si="136">SUM(H117:H121)</f>
        <v>0</v>
      </c>
      <c r="I116" s="114">
        <f t="shared" si="136"/>
        <v>0</v>
      </c>
      <c r="J116" s="120">
        <f>SUM(J117:J121)</f>
        <v>0</v>
      </c>
      <c r="K116" s="113">
        <f t="shared" ref="K116:L116" si="137">SUM(K117:K121)</f>
        <v>0</v>
      </c>
      <c r="L116" s="135">
        <f t="shared" si="137"/>
        <v>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60"/>
      <c r="F117" s="146">
        <f t="shared" ref="F117:F121" si="139">D117+E117</f>
        <v>0</v>
      </c>
      <c r="G117" s="225"/>
      <c r="H117" s="257"/>
      <c r="I117" s="114">
        <f t="shared" ref="I117:I121" si="140">G117+H117</f>
        <v>0</v>
      </c>
      <c r="J117" s="257"/>
      <c r="K117" s="60"/>
      <c r="L117" s="135">
        <f t="shared" ref="L117:L121" si="141">J117+K117</f>
        <v>0</v>
      </c>
      <c r="M117" s="320"/>
      <c r="N117" s="60"/>
      <c r="O117" s="114">
        <f t="shared" ref="O117:O121" si="142">M117+N117</f>
        <v>0</v>
      </c>
      <c r="P117" s="111"/>
    </row>
    <row r="118" spans="1:16" hidden="1" x14ac:dyDescent="0.25">
      <c r="A118" s="38">
        <v>2262</v>
      </c>
      <c r="B118" s="57" t="s">
        <v>103</v>
      </c>
      <c r="C118" s="58">
        <f t="shared" si="98"/>
        <v>0</v>
      </c>
      <c r="D118" s="225"/>
      <c r="E118" s="60"/>
      <c r="F118" s="146">
        <f t="shared" si="139"/>
        <v>0</v>
      </c>
      <c r="G118" s="225"/>
      <c r="H118" s="257"/>
      <c r="I118" s="114">
        <f t="shared" si="140"/>
        <v>0</v>
      </c>
      <c r="J118" s="257"/>
      <c r="K118" s="60"/>
      <c r="L118" s="135">
        <f t="shared" si="141"/>
        <v>0</v>
      </c>
      <c r="M118" s="320"/>
      <c r="N118" s="60"/>
      <c r="O118" s="114">
        <f t="shared" si="142"/>
        <v>0</v>
      </c>
      <c r="P118" s="111"/>
    </row>
    <row r="119" spans="1:16" hidden="1" x14ac:dyDescent="0.25">
      <c r="A119" s="38">
        <v>2263</v>
      </c>
      <c r="B119" s="57" t="s">
        <v>104</v>
      </c>
      <c r="C119" s="58">
        <f t="shared" si="98"/>
        <v>0</v>
      </c>
      <c r="D119" s="225"/>
      <c r="E119" s="60"/>
      <c r="F119" s="146">
        <f t="shared" si="139"/>
        <v>0</v>
      </c>
      <c r="G119" s="225"/>
      <c r="H119" s="257"/>
      <c r="I119" s="114">
        <f t="shared" si="140"/>
        <v>0</v>
      </c>
      <c r="J119" s="257"/>
      <c r="K119" s="60"/>
      <c r="L119" s="135">
        <f t="shared" si="141"/>
        <v>0</v>
      </c>
      <c r="M119" s="320"/>
      <c r="N119" s="60"/>
      <c r="O119" s="114">
        <f t="shared" si="142"/>
        <v>0</v>
      </c>
      <c r="P119" s="111"/>
    </row>
    <row r="120" spans="1:16" ht="24" hidden="1" x14ac:dyDescent="0.25">
      <c r="A120" s="38">
        <v>2264</v>
      </c>
      <c r="B120" s="57" t="s">
        <v>105</v>
      </c>
      <c r="C120" s="58">
        <f t="shared" si="98"/>
        <v>0</v>
      </c>
      <c r="D120" s="225"/>
      <c r="E120" s="60"/>
      <c r="F120" s="146">
        <f t="shared" si="139"/>
        <v>0</v>
      </c>
      <c r="G120" s="225"/>
      <c r="H120" s="257"/>
      <c r="I120" s="114">
        <f t="shared" si="140"/>
        <v>0</v>
      </c>
      <c r="J120" s="257"/>
      <c r="K120" s="60"/>
      <c r="L120" s="135">
        <f t="shared" si="141"/>
        <v>0</v>
      </c>
      <c r="M120" s="320"/>
      <c r="N120" s="60"/>
      <c r="O120" s="114">
        <f t="shared" si="142"/>
        <v>0</v>
      </c>
      <c r="P120" s="111"/>
    </row>
    <row r="121" spans="1:16" hidden="1" x14ac:dyDescent="0.25">
      <c r="A121" s="38">
        <v>2269</v>
      </c>
      <c r="B121" s="57" t="s">
        <v>106</v>
      </c>
      <c r="C121" s="58">
        <f t="shared" si="98"/>
        <v>0</v>
      </c>
      <c r="D121" s="225"/>
      <c r="E121" s="60"/>
      <c r="F121" s="146">
        <f t="shared" si="139"/>
        <v>0</v>
      </c>
      <c r="G121" s="225"/>
      <c r="H121" s="257"/>
      <c r="I121" s="114">
        <f t="shared" si="140"/>
        <v>0</v>
      </c>
      <c r="J121" s="257"/>
      <c r="K121" s="60"/>
      <c r="L121" s="135">
        <f t="shared" si="141"/>
        <v>0</v>
      </c>
      <c r="M121" s="320"/>
      <c r="N121" s="60"/>
      <c r="O121" s="114">
        <f t="shared" si="142"/>
        <v>0</v>
      </c>
      <c r="P121" s="111"/>
    </row>
    <row r="122" spans="1:16" x14ac:dyDescent="0.25">
      <c r="A122" s="112">
        <v>2270</v>
      </c>
      <c r="B122" s="57" t="s">
        <v>107</v>
      </c>
      <c r="C122" s="58">
        <f t="shared" si="98"/>
        <v>72</v>
      </c>
      <c r="D122" s="226">
        <f>SUM(D123:D127)</f>
        <v>0</v>
      </c>
      <c r="E122" s="447">
        <f t="shared" ref="E122:F122" si="143">SUM(E123:E127)</f>
        <v>72</v>
      </c>
      <c r="F122" s="404">
        <f t="shared" si="143"/>
        <v>72</v>
      </c>
      <c r="G122" s="226">
        <f>SUM(G123:G127)</f>
        <v>0</v>
      </c>
      <c r="H122" s="135">
        <f t="shared" ref="H122:I122" si="144">SUM(H123:H127)</f>
        <v>0</v>
      </c>
      <c r="I122" s="404">
        <f t="shared" si="144"/>
        <v>0</v>
      </c>
      <c r="J122" s="120">
        <f>SUM(J123:J127)</f>
        <v>0</v>
      </c>
      <c r="K122" s="447">
        <f t="shared" ref="K122:L122" si="145">SUM(K123:K127)</f>
        <v>0</v>
      </c>
      <c r="L122" s="40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60"/>
      <c r="F123" s="146">
        <f t="shared" ref="F123:F127" si="147">D123+E123</f>
        <v>0</v>
      </c>
      <c r="G123" s="225"/>
      <c r="H123" s="257"/>
      <c r="I123" s="114">
        <f t="shared" ref="I123:I127" si="148">G123+H123</f>
        <v>0</v>
      </c>
      <c r="J123" s="257"/>
      <c r="K123" s="60"/>
      <c r="L123" s="135">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60"/>
      <c r="F124" s="146">
        <f t="shared" si="147"/>
        <v>0</v>
      </c>
      <c r="G124" s="225"/>
      <c r="H124" s="257"/>
      <c r="I124" s="114">
        <f t="shared" si="148"/>
        <v>0</v>
      </c>
      <c r="J124" s="257"/>
      <c r="K124" s="60"/>
      <c r="L124" s="135">
        <f t="shared" si="149"/>
        <v>0</v>
      </c>
      <c r="M124" s="320"/>
      <c r="N124" s="60"/>
      <c r="O124" s="114">
        <f t="shared" si="150"/>
        <v>0</v>
      </c>
      <c r="P124" s="111"/>
    </row>
    <row r="125" spans="1:16" ht="24" hidden="1" x14ac:dyDescent="0.25">
      <c r="A125" s="38">
        <v>2275</v>
      </c>
      <c r="B125" s="57" t="s">
        <v>109</v>
      </c>
      <c r="C125" s="58">
        <f t="shared" si="98"/>
        <v>0</v>
      </c>
      <c r="D125" s="225"/>
      <c r="E125" s="60"/>
      <c r="F125" s="146">
        <f t="shared" si="147"/>
        <v>0</v>
      </c>
      <c r="G125" s="225"/>
      <c r="H125" s="257"/>
      <c r="I125" s="114">
        <f t="shared" si="148"/>
        <v>0</v>
      </c>
      <c r="J125" s="257"/>
      <c r="K125" s="60"/>
      <c r="L125" s="135">
        <f t="shared" si="149"/>
        <v>0</v>
      </c>
      <c r="M125" s="320"/>
      <c r="N125" s="60"/>
      <c r="O125" s="114">
        <f t="shared" si="150"/>
        <v>0</v>
      </c>
      <c r="P125" s="111"/>
    </row>
    <row r="126" spans="1:16" ht="36" hidden="1" x14ac:dyDescent="0.25">
      <c r="A126" s="38">
        <v>2276</v>
      </c>
      <c r="B126" s="57" t="s">
        <v>110</v>
      </c>
      <c r="C126" s="58">
        <f t="shared" si="98"/>
        <v>0</v>
      </c>
      <c r="D126" s="225"/>
      <c r="E126" s="60"/>
      <c r="F126" s="146">
        <f t="shared" si="147"/>
        <v>0</v>
      </c>
      <c r="G126" s="225"/>
      <c r="H126" s="257"/>
      <c r="I126" s="114">
        <f t="shared" si="148"/>
        <v>0</v>
      </c>
      <c r="J126" s="257"/>
      <c r="K126" s="60"/>
      <c r="L126" s="135">
        <f t="shared" si="149"/>
        <v>0</v>
      </c>
      <c r="M126" s="320"/>
      <c r="N126" s="60"/>
      <c r="O126" s="114">
        <f t="shared" si="150"/>
        <v>0</v>
      </c>
      <c r="P126" s="111"/>
    </row>
    <row r="127" spans="1:16" ht="24" x14ac:dyDescent="0.25">
      <c r="A127" s="38">
        <v>2279</v>
      </c>
      <c r="B127" s="57" t="s">
        <v>111</v>
      </c>
      <c r="C127" s="58">
        <f t="shared" si="98"/>
        <v>72</v>
      </c>
      <c r="D127" s="225"/>
      <c r="E127" s="446">
        <v>72</v>
      </c>
      <c r="F127" s="404">
        <f t="shared" si="147"/>
        <v>72</v>
      </c>
      <c r="G127" s="225"/>
      <c r="H127" s="511"/>
      <c r="I127" s="404">
        <f t="shared" si="148"/>
        <v>0</v>
      </c>
      <c r="J127" s="257"/>
      <c r="K127" s="446"/>
      <c r="L127" s="404">
        <f t="shared" si="149"/>
        <v>0</v>
      </c>
      <c r="M127" s="320"/>
      <c r="N127" s="60"/>
      <c r="O127" s="114">
        <f t="shared" si="150"/>
        <v>0</v>
      </c>
      <c r="P127" s="362" t="s">
        <v>356</v>
      </c>
    </row>
    <row r="128" spans="1:16" ht="24" hidden="1" x14ac:dyDescent="0.25">
      <c r="A128" s="379">
        <v>2280</v>
      </c>
      <c r="B128" s="52" t="s">
        <v>301</v>
      </c>
      <c r="C128" s="53">
        <f t="shared" si="98"/>
        <v>0</v>
      </c>
      <c r="D128" s="228">
        <f t="shared" ref="D128:O128" si="151">SUM(D129)</f>
        <v>0</v>
      </c>
      <c r="E128" s="118">
        <f t="shared" si="151"/>
        <v>0</v>
      </c>
      <c r="F128" s="282">
        <f t="shared" si="151"/>
        <v>0</v>
      </c>
      <c r="G128" s="228">
        <f t="shared" si="151"/>
        <v>0</v>
      </c>
      <c r="H128" s="259">
        <f t="shared" si="151"/>
        <v>0</v>
      </c>
      <c r="I128" s="119">
        <f t="shared" si="151"/>
        <v>0</v>
      </c>
      <c r="J128" s="259">
        <f t="shared" si="151"/>
        <v>0</v>
      </c>
      <c r="K128" s="118">
        <f t="shared" si="151"/>
        <v>0</v>
      </c>
      <c r="L128" s="13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60"/>
      <c r="F129" s="146">
        <f>D129+E129</f>
        <v>0</v>
      </c>
      <c r="G129" s="225"/>
      <c r="H129" s="257"/>
      <c r="I129" s="114">
        <f>G129+H129</f>
        <v>0</v>
      </c>
      <c r="J129" s="257"/>
      <c r="K129" s="60"/>
      <c r="L129" s="135">
        <f>J129+K129</f>
        <v>0</v>
      </c>
      <c r="M129" s="320"/>
      <c r="N129" s="60"/>
      <c r="O129" s="114">
        <f>M129+N129</f>
        <v>0</v>
      </c>
      <c r="P129" s="111"/>
    </row>
    <row r="130" spans="1:16" ht="38.25" customHeight="1" x14ac:dyDescent="0.25">
      <c r="A130" s="45">
        <v>2300</v>
      </c>
      <c r="B130" s="105" t="s">
        <v>113</v>
      </c>
      <c r="C130" s="46">
        <f t="shared" si="98"/>
        <v>246</v>
      </c>
      <c r="D130" s="223">
        <f>SUM(D131,D136,D140,D141,D144,D151,D159,D160,D163)</f>
        <v>0</v>
      </c>
      <c r="E130" s="441">
        <f t="shared" ref="E130:F130" si="152">SUM(E131,E136,E140,E141,E144,E151,E159,E160,E163)</f>
        <v>246</v>
      </c>
      <c r="F130" s="408">
        <f t="shared" si="152"/>
        <v>246</v>
      </c>
      <c r="G130" s="223">
        <f>SUM(G131,G136,G140,G141,G144,G151,G159,G160,G163)</f>
        <v>0</v>
      </c>
      <c r="H130" s="125">
        <f t="shared" ref="H130:I130" si="153">SUM(H131,H136,H140,H141,H144,H151,H159,H160,H163)</f>
        <v>0</v>
      </c>
      <c r="I130" s="408">
        <f t="shared" si="153"/>
        <v>0</v>
      </c>
      <c r="J130" s="106">
        <f>SUM(J131,J136,J140,J141,J144,J151,J159,J160,J163)</f>
        <v>0</v>
      </c>
      <c r="K130" s="441">
        <f t="shared" ref="K130:L130" si="154">SUM(K131,K136,K140,K141,K144,K151,K159,K160,K163)</f>
        <v>0</v>
      </c>
      <c r="L130" s="408">
        <f t="shared" si="154"/>
        <v>0</v>
      </c>
      <c r="M130" s="46">
        <f>SUM(M131,M136,M140,M141,M144,M151,M159,M160,M163)</f>
        <v>0</v>
      </c>
      <c r="N130" s="50">
        <f t="shared" ref="N130:O130" si="155">SUM(N131,N136,N140,N141,N144,N151,N159,N160,N163)</f>
        <v>0</v>
      </c>
      <c r="O130" s="117">
        <f t="shared" si="155"/>
        <v>0</v>
      </c>
      <c r="P130" s="122"/>
    </row>
    <row r="131" spans="1:16" ht="24" x14ac:dyDescent="0.25">
      <c r="A131" s="379">
        <v>2310</v>
      </c>
      <c r="B131" s="52" t="s">
        <v>114</v>
      </c>
      <c r="C131" s="53">
        <f t="shared" si="98"/>
        <v>246</v>
      </c>
      <c r="D131" s="228">
        <f t="shared" ref="D131:O131" si="156">SUM(D132:D135)</f>
        <v>0</v>
      </c>
      <c r="E131" s="449">
        <f t="shared" si="156"/>
        <v>246</v>
      </c>
      <c r="F131" s="445">
        <f t="shared" si="156"/>
        <v>246</v>
      </c>
      <c r="G131" s="228">
        <f t="shared" si="156"/>
        <v>0</v>
      </c>
      <c r="H131" s="139">
        <f t="shared" si="156"/>
        <v>0</v>
      </c>
      <c r="I131" s="445">
        <f t="shared" si="156"/>
        <v>0</v>
      </c>
      <c r="J131" s="259">
        <f t="shared" si="156"/>
        <v>0</v>
      </c>
      <c r="K131" s="449">
        <f t="shared" si="156"/>
        <v>0</v>
      </c>
      <c r="L131" s="445">
        <f t="shared" si="156"/>
        <v>0</v>
      </c>
      <c r="M131" s="53">
        <f t="shared" si="156"/>
        <v>0</v>
      </c>
      <c r="N131" s="118">
        <f t="shared" si="156"/>
        <v>0</v>
      </c>
      <c r="O131" s="119">
        <f t="shared" si="156"/>
        <v>0</v>
      </c>
      <c r="P131" s="110"/>
    </row>
    <row r="132" spans="1:16" ht="24" x14ac:dyDescent="0.25">
      <c r="A132" s="38">
        <v>2311</v>
      </c>
      <c r="B132" s="57" t="s">
        <v>115</v>
      </c>
      <c r="C132" s="58">
        <f t="shared" si="98"/>
        <v>246</v>
      </c>
      <c r="D132" s="225"/>
      <c r="E132" s="446">
        <v>246</v>
      </c>
      <c r="F132" s="404">
        <f t="shared" ref="F132:F135" si="157">D132+E132</f>
        <v>246</v>
      </c>
      <c r="G132" s="225"/>
      <c r="H132" s="511"/>
      <c r="I132" s="404">
        <f t="shared" ref="I132:I135" si="158">G132+H132</f>
        <v>0</v>
      </c>
      <c r="J132" s="257"/>
      <c r="K132" s="446"/>
      <c r="L132" s="404">
        <f t="shared" ref="L132:L135" si="159">J132+K132</f>
        <v>0</v>
      </c>
      <c r="M132" s="320"/>
      <c r="N132" s="60"/>
      <c r="O132" s="114">
        <f t="shared" ref="O132:O135" si="160">M132+N132</f>
        <v>0</v>
      </c>
      <c r="P132" s="362" t="s">
        <v>356</v>
      </c>
    </row>
    <row r="133" spans="1:16" hidden="1" x14ac:dyDescent="0.25">
      <c r="A133" s="38">
        <v>2312</v>
      </c>
      <c r="B133" s="57" t="s">
        <v>116</v>
      </c>
      <c r="C133" s="58">
        <f t="shared" si="98"/>
        <v>0</v>
      </c>
      <c r="D133" s="225"/>
      <c r="E133" s="60"/>
      <c r="F133" s="146">
        <f t="shared" si="157"/>
        <v>0</v>
      </c>
      <c r="G133" s="225"/>
      <c r="H133" s="257"/>
      <c r="I133" s="114">
        <f t="shared" si="158"/>
        <v>0</v>
      </c>
      <c r="J133" s="257"/>
      <c r="K133" s="60"/>
      <c r="L133" s="135">
        <f t="shared" si="159"/>
        <v>0</v>
      </c>
      <c r="M133" s="320"/>
      <c r="N133" s="60"/>
      <c r="O133" s="114">
        <f t="shared" si="160"/>
        <v>0</v>
      </c>
      <c r="P133" s="111"/>
    </row>
    <row r="134" spans="1:16" hidden="1" x14ac:dyDescent="0.25">
      <c r="A134" s="38">
        <v>2313</v>
      </c>
      <c r="B134" s="57" t="s">
        <v>117</v>
      </c>
      <c r="C134" s="58">
        <f t="shared" si="98"/>
        <v>0</v>
      </c>
      <c r="D134" s="225"/>
      <c r="E134" s="60"/>
      <c r="F134" s="146">
        <f t="shared" si="157"/>
        <v>0</v>
      </c>
      <c r="G134" s="225"/>
      <c r="H134" s="257"/>
      <c r="I134" s="114">
        <f t="shared" si="158"/>
        <v>0</v>
      </c>
      <c r="J134" s="257"/>
      <c r="K134" s="60"/>
      <c r="L134" s="135">
        <f t="shared" si="159"/>
        <v>0</v>
      </c>
      <c r="M134" s="320"/>
      <c r="N134" s="60"/>
      <c r="O134" s="114">
        <f t="shared" si="160"/>
        <v>0</v>
      </c>
      <c r="P134" s="111"/>
    </row>
    <row r="135" spans="1:16" ht="36" hidden="1" customHeight="1" x14ac:dyDescent="0.25">
      <c r="A135" s="38">
        <v>2314</v>
      </c>
      <c r="B135" s="57" t="s">
        <v>291</v>
      </c>
      <c r="C135" s="58">
        <f t="shared" si="98"/>
        <v>0</v>
      </c>
      <c r="D135" s="225"/>
      <c r="E135" s="60"/>
      <c r="F135" s="146">
        <f t="shared" si="157"/>
        <v>0</v>
      </c>
      <c r="G135" s="225"/>
      <c r="H135" s="257"/>
      <c r="I135" s="114">
        <f t="shared" si="158"/>
        <v>0</v>
      </c>
      <c r="J135" s="257"/>
      <c r="K135" s="60"/>
      <c r="L135" s="135">
        <f t="shared" si="159"/>
        <v>0</v>
      </c>
      <c r="M135" s="320"/>
      <c r="N135" s="60"/>
      <c r="O135" s="114">
        <f t="shared" si="160"/>
        <v>0</v>
      </c>
      <c r="P135" s="111"/>
    </row>
    <row r="136" spans="1:16" hidden="1" x14ac:dyDescent="0.25">
      <c r="A136" s="112">
        <v>2320</v>
      </c>
      <c r="B136" s="57" t="s">
        <v>118</v>
      </c>
      <c r="C136" s="58">
        <f t="shared" si="98"/>
        <v>0</v>
      </c>
      <c r="D136" s="226">
        <f>SUM(D137:D139)</f>
        <v>0</v>
      </c>
      <c r="E136" s="113">
        <f t="shared" ref="E136:F136" si="161">SUM(E137:E139)</f>
        <v>0</v>
      </c>
      <c r="F136" s="146">
        <f t="shared" si="161"/>
        <v>0</v>
      </c>
      <c r="G136" s="226">
        <f>SUM(G137:G139)</f>
        <v>0</v>
      </c>
      <c r="H136" s="120">
        <f t="shared" ref="H136:I136" si="162">SUM(H137:H139)</f>
        <v>0</v>
      </c>
      <c r="I136" s="114">
        <f t="shared" si="162"/>
        <v>0</v>
      </c>
      <c r="J136" s="120">
        <f>SUM(J137:J139)</f>
        <v>0</v>
      </c>
      <c r="K136" s="113">
        <f t="shared" ref="K136:L136" si="163">SUM(K137:K139)</f>
        <v>0</v>
      </c>
      <c r="L136" s="135">
        <f t="shared" si="163"/>
        <v>0</v>
      </c>
      <c r="M136" s="58">
        <f>SUM(M137:M139)</f>
        <v>0</v>
      </c>
      <c r="N136" s="113">
        <f t="shared" ref="N136:O136" si="164">SUM(N137:N139)</f>
        <v>0</v>
      </c>
      <c r="O136" s="114">
        <f t="shared" si="164"/>
        <v>0</v>
      </c>
      <c r="P136" s="111"/>
    </row>
    <row r="137" spans="1:16" hidden="1" x14ac:dyDescent="0.25">
      <c r="A137" s="38">
        <v>2321</v>
      </c>
      <c r="B137" s="57" t="s">
        <v>119</v>
      </c>
      <c r="C137" s="58">
        <f t="shared" si="98"/>
        <v>0</v>
      </c>
      <c r="D137" s="225"/>
      <c r="E137" s="60"/>
      <c r="F137" s="146">
        <f t="shared" ref="F137:F140" si="165">D137+E137</f>
        <v>0</v>
      </c>
      <c r="G137" s="225"/>
      <c r="H137" s="257"/>
      <c r="I137" s="114">
        <f t="shared" ref="I137:I140" si="166">G137+H137</f>
        <v>0</v>
      </c>
      <c r="J137" s="257"/>
      <c r="K137" s="60"/>
      <c r="L137" s="135">
        <f t="shared" ref="L137:L140" si="167">J137+K137</f>
        <v>0</v>
      </c>
      <c r="M137" s="320"/>
      <c r="N137" s="60"/>
      <c r="O137" s="114">
        <f t="shared" ref="O137:O140" si="168">M137+N137</f>
        <v>0</v>
      </c>
      <c r="P137" s="111"/>
    </row>
    <row r="138" spans="1:16" hidden="1" x14ac:dyDescent="0.25">
      <c r="A138" s="38">
        <v>2322</v>
      </c>
      <c r="B138" s="57" t="s">
        <v>120</v>
      </c>
      <c r="C138" s="58">
        <f t="shared" si="98"/>
        <v>0</v>
      </c>
      <c r="D138" s="225"/>
      <c r="E138" s="60"/>
      <c r="F138" s="146">
        <f t="shared" si="165"/>
        <v>0</v>
      </c>
      <c r="G138" s="225"/>
      <c r="H138" s="257"/>
      <c r="I138" s="114">
        <f t="shared" si="166"/>
        <v>0</v>
      </c>
      <c r="J138" s="257"/>
      <c r="K138" s="60"/>
      <c r="L138" s="135">
        <f t="shared" si="167"/>
        <v>0</v>
      </c>
      <c r="M138" s="320"/>
      <c r="N138" s="60"/>
      <c r="O138" s="114">
        <f t="shared" si="168"/>
        <v>0</v>
      </c>
      <c r="P138" s="111"/>
    </row>
    <row r="139" spans="1:16" ht="10.5" hidden="1" customHeight="1" x14ac:dyDescent="0.25">
      <c r="A139" s="38">
        <v>2329</v>
      </c>
      <c r="B139" s="57" t="s">
        <v>121</v>
      </c>
      <c r="C139" s="58">
        <f t="shared" si="98"/>
        <v>0</v>
      </c>
      <c r="D139" s="225"/>
      <c r="E139" s="60"/>
      <c r="F139" s="146">
        <f t="shared" si="165"/>
        <v>0</v>
      </c>
      <c r="G139" s="225"/>
      <c r="H139" s="257"/>
      <c r="I139" s="114">
        <f t="shared" si="166"/>
        <v>0</v>
      </c>
      <c r="J139" s="257"/>
      <c r="K139" s="60"/>
      <c r="L139" s="135">
        <f t="shared" si="167"/>
        <v>0</v>
      </c>
      <c r="M139" s="320"/>
      <c r="N139" s="60"/>
      <c r="O139" s="114">
        <f t="shared" si="168"/>
        <v>0</v>
      </c>
      <c r="P139" s="111"/>
    </row>
    <row r="140" spans="1:16" hidden="1" x14ac:dyDescent="0.25">
      <c r="A140" s="112">
        <v>2330</v>
      </c>
      <c r="B140" s="57" t="s">
        <v>122</v>
      </c>
      <c r="C140" s="58">
        <f t="shared" si="98"/>
        <v>0</v>
      </c>
      <c r="D140" s="225"/>
      <c r="E140" s="60"/>
      <c r="F140" s="146">
        <f t="shared" si="165"/>
        <v>0</v>
      </c>
      <c r="G140" s="225"/>
      <c r="H140" s="257"/>
      <c r="I140" s="114">
        <f t="shared" si="166"/>
        <v>0</v>
      </c>
      <c r="J140" s="257"/>
      <c r="K140" s="60"/>
      <c r="L140" s="135">
        <f t="shared" si="167"/>
        <v>0</v>
      </c>
      <c r="M140" s="320"/>
      <c r="N140" s="60"/>
      <c r="O140" s="114">
        <f t="shared" si="168"/>
        <v>0</v>
      </c>
      <c r="P140" s="111"/>
    </row>
    <row r="141" spans="1:16" ht="48" hidden="1" x14ac:dyDescent="0.25">
      <c r="A141" s="112">
        <v>2340</v>
      </c>
      <c r="B141" s="57" t="s">
        <v>302</v>
      </c>
      <c r="C141" s="58">
        <f t="shared" si="98"/>
        <v>0</v>
      </c>
      <c r="D141" s="226">
        <f>SUM(D142:D143)</f>
        <v>0</v>
      </c>
      <c r="E141" s="113">
        <f t="shared" ref="E141:F141" si="169">SUM(E142:E143)</f>
        <v>0</v>
      </c>
      <c r="F141" s="146">
        <f t="shared" si="169"/>
        <v>0</v>
      </c>
      <c r="G141" s="226">
        <f>SUM(G142:G143)</f>
        <v>0</v>
      </c>
      <c r="H141" s="120">
        <f t="shared" ref="H141:I141" si="170">SUM(H142:H143)</f>
        <v>0</v>
      </c>
      <c r="I141" s="114">
        <f t="shared" si="170"/>
        <v>0</v>
      </c>
      <c r="J141" s="120">
        <f>SUM(J142:J143)</f>
        <v>0</v>
      </c>
      <c r="K141" s="113">
        <f t="shared" ref="K141:L141" si="171">SUM(K142:K143)</f>
        <v>0</v>
      </c>
      <c r="L141" s="135">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c r="E142" s="60"/>
      <c r="F142" s="146">
        <f t="shared" ref="F142:F143" si="173">D142+E142</f>
        <v>0</v>
      </c>
      <c r="G142" s="225"/>
      <c r="H142" s="257"/>
      <c r="I142" s="114">
        <f t="shared" ref="I142:I143" si="174">G142+H142</f>
        <v>0</v>
      </c>
      <c r="J142" s="257"/>
      <c r="K142" s="60"/>
      <c r="L142" s="135">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60"/>
      <c r="F143" s="146">
        <f t="shared" si="173"/>
        <v>0</v>
      </c>
      <c r="G143" s="225"/>
      <c r="H143" s="257"/>
      <c r="I143" s="114">
        <f t="shared" si="174"/>
        <v>0</v>
      </c>
      <c r="J143" s="257"/>
      <c r="K143" s="60"/>
      <c r="L143" s="135">
        <f t="shared" si="175"/>
        <v>0</v>
      </c>
      <c r="M143" s="320"/>
      <c r="N143" s="60"/>
      <c r="O143" s="114">
        <f t="shared" si="176"/>
        <v>0</v>
      </c>
      <c r="P143" s="111"/>
    </row>
    <row r="144" spans="1:16" ht="24" hidden="1" x14ac:dyDescent="0.25">
      <c r="A144" s="107">
        <v>2350</v>
      </c>
      <c r="B144" s="78" t="s">
        <v>125</v>
      </c>
      <c r="C144" s="84">
        <f t="shared" si="98"/>
        <v>0</v>
      </c>
      <c r="D144" s="131">
        <f>SUM(D145:D150)</f>
        <v>0</v>
      </c>
      <c r="E144" s="108">
        <f t="shared" ref="E144:F144" si="177">SUM(E145:E150)</f>
        <v>0</v>
      </c>
      <c r="F144" s="281">
        <f t="shared" si="177"/>
        <v>0</v>
      </c>
      <c r="G144" s="131">
        <f>SUM(G145:G150)</f>
        <v>0</v>
      </c>
      <c r="H144" s="201">
        <f t="shared" ref="H144:I144" si="178">SUM(H145:H150)</f>
        <v>0</v>
      </c>
      <c r="I144" s="109">
        <f t="shared" si="178"/>
        <v>0</v>
      </c>
      <c r="J144" s="201">
        <f>SUM(J145:J150)</f>
        <v>0</v>
      </c>
      <c r="K144" s="108">
        <f t="shared" ref="K144:L144" si="179">SUM(K145:K150)</f>
        <v>0</v>
      </c>
      <c r="L144" s="136">
        <f t="shared" si="179"/>
        <v>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c r="E145" s="55"/>
      <c r="F145" s="282">
        <f t="shared" ref="F145:F150" si="181">D145+E145</f>
        <v>0</v>
      </c>
      <c r="G145" s="224"/>
      <c r="H145" s="256"/>
      <c r="I145" s="119">
        <f t="shared" ref="I145:I150" si="182">G145+H145</f>
        <v>0</v>
      </c>
      <c r="J145" s="256"/>
      <c r="K145" s="55"/>
      <c r="L145" s="139">
        <f t="shared" ref="L145:L150" si="183">J145+K145</f>
        <v>0</v>
      </c>
      <c r="M145" s="319"/>
      <c r="N145" s="55"/>
      <c r="O145" s="119">
        <f t="shared" ref="O145:O150" si="184">M145+N145</f>
        <v>0</v>
      </c>
      <c r="P145" s="110"/>
    </row>
    <row r="146" spans="1:16" hidden="1" x14ac:dyDescent="0.25">
      <c r="A146" s="38">
        <v>2352</v>
      </c>
      <c r="B146" s="57" t="s">
        <v>127</v>
      </c>
      <c r="C146" s="58">
        <f t="shared" si="98"/>
        <v>0</v>
      </c>
      <c r="D146" s="225"/>
      <c r="E146" s="60"/>
      <c r="F146" s="146">
        <f t="shared" si="181"/>
        <v>0</v>
      </c>
      <c r="G146" s="225"/>
      <c r="H146" s="257"/>
      <c r="I146" s="114">
        <f t="shared" si="182"/>
        <v>0</v>
      </c>
      <c r="J146" s="257"/>
      <c r="K146" s="60"/>
      <c r="L146" s="135">
        <f t="shared" si="183"/>
        <v>0</v>
      </c>
      <c r="M146" s="320"/>
      <c r="N146" s="60"/>
      <c r="O146" s="114">
        <f t="shared" si="184"/>
        <v>0</v>
      </c>
      <c r="P146" s="111"/>
    </row>
    <row r="147" spans="1:16" ht="24" hidden="1" x14ac:dyDescent="0.25">
      <c r="A147" s="38">
        <v>2353</v>
      </c>
      <c r="B147" s="57" t="s">
        <v>128</v>
      </c>
      <c r="C147" s="58">
        <f t="shared" si="98"/>
        <v>0</v>
      </c>
      <c r="D147" s="225"/>
      <c r="E147" s="60"/>
      <c r="F147" s="146">
        <f t="shared" si="181"/>
        <v>0</v>
      </c>
      <c r="G147" s="225"/>
      <c r="H147" s="257"/>
      <c r="I147" s="114">
        <f t="shared" si="182"/>
        <v>0</v>
      </c>
      <c r="J147" s="257"/>
      <c r="K147" s="60"/>
      <c r="L147" s="135">
        <f t="shared" si="183"/>
        <v>0</v>
      </c>
      <c r="M147" s="320"/>
      <c r="N147" s="60"/>
      <c r="O147" s="114">
        <f t="shared" si="184"/>
        <v>0</v>
      </c>
      <c r="P147" s="111"/>
    </row>
    <row r="148" spans="1:16" ht="24" hidden="1" x14ac:dyDescent="0.25">
      <c r="A148" s="38">
        <v>2354</v>
      </c>
      <c r="B148" s="57" t="s">
        <v>129</v>
      </c>
      <c r="C148" s="58">
        <f t="shared" si="98"/>
        <v>0</v>
      </c>
      <c r="D148" s="225"/>
      <c r="E148" s="60"/>
      <c r="F148" s="146">
        <f t="shared" si="181"/>
        <v>0</v>
      </c>
      <c r="G148" s="225"/>
      <c r="H148" s="257"/>
      <c r="I148" s="114">
        <f t="shared" si="182"/>
        <v>0</v>
      </c>
      <c r="J148" s="257"/>
      <c r="K148" s="60"/>
      <c r="L148" s="135">
        <f t="shared" si="183"/>
        <v>0</v>
      </c>
      <c r="M148" s="320"/>
      <c r="N148" s="60"/>
      <c r="O148" s="114">
        <f t="shared" si="184"/>
        <v>0</v>
      </c>
      <c r="P148" s="111"/>
    </row>
    <row r="149" spans="1:16" ht="24" hidden="1" x14ac:dyDescent="0.25">
      <c r="A149" s="38">
        <v>2355</v>
      </c>
      <c r="B149" s="57" t="s">
        <v>130</v>
      </c>
      <c r="C149" s="58">
        <f t="shared" ref="C149:C212" si="185">F149+I149+L149+O149</f>
        <v>0</v>
      </c>
      <c r="D149" s="225"/>
      <c r="E149" s="60"/>
      <c r="F149" s="146">
        <f t="shared" si="181"/>
        <v>0</v>
      </c>
      <c r="G149" s="225"/>
      <c r="H149" s="257"/>
      <c r="I149" s="114">
        <f t="shared" si="182"/>
        <v>0</v>
      </c>
      <c r="J149" s="257"/>
      <c r="K149" s="60"/>
      <c r="L149" s="135">
        <f t="shared" si="183"/>
        <v>0</v>
      </c>
      <c r="M149" s="320"/>
      <c r="N149" s="60"/>
      <c r="O149" s="114">
        <f t="shared" si="184"/>
        <v>0</v>
      </c>
      <c r="P149" s="111"/>
    </row>
    <row r="150" spans="1:16" ht="24" hidden="1" x14ac:dyDescent="0.25">
      <c r="A150" s="38">
        <v>2359</v>
      </c>
      <c r="B150" s="57" t="s">
        <v>131</v>
      </c>
      <c r="C150" s="58">
        <f t="shared" si="185"/>
        <v>0</v>
      </c>
      <c r="D150" s="225"/>
      <c r="E150" s="60"/>
      <c r="F150" s="146">
        <f t="shared" si="181"/>
        <v>0</v>
      </c>
      <c r="G150" s="225"/>
      <c r="H150" s="257"/>
      <c r="I150" s="114">
        <f t="shared" si="182"/>
        <v>0</v>
      </c>
      <c r="J150" s="257"/>
      <c r="K150" s="60"/>
      <c r="L150" s="135">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113">
        <f t="shared" ref="E151:F151" si="186">SUM(E152:E158)</f>
        <v>0</v>
      </c>
      <c r="F151" s="146">
        <f t="shared" si="186"/>
        <v>0</v>
      </c>
      <c r="G151" s="226">
        <f>SUM(G152:G158)</f>
        <v>0</v>
      </c>
      <c r="H151" s="120">
        <f t="shared" ref="H151:I151" si="187">SUM(H152:H158)</f>
        <v>0</v>
      </c>
      <c r="I151" s="114">
        <f t="shared" si="187"/>
        <v>0</v>
      </c>
      <c r="J151" s="120">
        <f>SUM(J152:J158)</f>
        <v>0</v>
      </c>
      <c r="K151" s="113">
        <f t="shared" ref="K151:L151" si="188">SUM(K152:K158)</f>
        <v>0</v>
      </c>
      <c r="L151" s="135">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c r="E152" s="60"/>
      <c r="F152" s="146">
        <f t="shared" ref="F152:F159" si="190">D152+E152</f>
        <v>0</v>
      </c>
      <c r="G152" s="225"/>
      <c r="H152" s="257"/>
      <c r="I152" s="114">
        <f t="shared" ref="I152:I159" si="191">G152+H152</f>
        <v>0</v>
      </c>
      <c r="J152" s="257"/>
      <c r="K152" s="60"/>
      <c r="L152" s="135">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c r="E153" s="60"/>
      <c r="F153" s="146">
        <f t="shared" si="190"/>
        <v>0</v>
      </c>
      <c r="G153" s="225"/>
      <c r="H153" s="257"/>
      <c r="I153" s="114">
        <f t="shared" si="191"/>
        <v>0</v>
      </c>
      <c r="J153" s="257"/>
      <c r="K153" s="60"/>
      <c r="L153" s="135">
        <f t="shared" si="192"/>
        <v>0</v>
      </c>
      <c r="M153" s="320"/>
      <c r="N153" s="60"/>
      <c r="O153" s="114">
        <f t="shared" si="193"/>
        <v>0</v>
      </c>
      <c r="P153" s="111"/>
    </row>
    <row r="154" spans="1:16" hidden="1" x14ac:dyDescent="0.25">
      <c r="A154" s="37">
        <v>2363</v>
      </c>
      <c r="B154" s="57" t="s">
        <v>135</v>
      </c>
      <c r="C154" s="58">
        <f t="shared" si="185"/>
        <v>0</v>
      </c>
      <c r="D154" s="225"/>
      <c r="E154" s="60"/>
      <c r="F154" s="146">
        <f t="shared" si="190"/>
        <v>0</v>
      </c>
      <c r="G154" s="225"/>
      <c r="H154" s="257"/>
      <c r="I154" s="114">
        <f t="shared" si="191"/>
        <v>0</v>
      </c>
      <c r="J154" s="257"/>
      <c r="K154" s="60"/>
      <c r="L154" s="135">
        <f t="shared" si="192"/>
        <v>0</v>
      </c>
      <c r="M154" s="320"/>
      <c r="N154" s="60"/>
      <c r="O154" s="114">
        <f t="shared" si="193"/>
        <v>0</v>
      </c>
      <c r="P154" s="111"/>
    </row>
    <row r="155" spans="1:16" hidden="1" x14ac:dyDescent="0.25">
      <c r="A155" s="37">
        <v>2364</v>
      </c>
      <c r="B155" s="57" t="s">
        <v>136</v>
      </c>
      <c r="C155" s="58">
        <f t="shared" si="185"/>
        <v>0</v>
      </c>
      <c r="D155" s="225"/>
      <c r="E155" s="60"/>
      <c r="F155" s="146">
        <f t="shared" si="190"/>
        <v>0</v>
      </c>
      <c r="G155" s="225"/>
      <c r="H155" s="257"/>
      <c r="I155" s="114">
        <f t="shared" si="191"/>
        <v>0</v>
      </c>
      <c r="J155" s="257"/>
      <c r="K155" s="60"/>
      <c r="L155" s="135">
        <f t="shared" si="192"/>
        <v>0</v>
      </c>
      <c r="M155" s="320"/>
      <c r="N155" s="60"/>
      <c r="O155" s="114">
        <f t="shared" si="193"/>
        <v>0</v>
      </c>
      <c r="P155" s="111"/>
    </row>
    <row r="156" spans="1:16" ht="12.75" hidden="1" customHeight="1" x14ac:dyDescent="0.25">
      <c r="A156" s="37">
        <v>2365</v>
      </c>
      <c r="B156" s="57" t="s">
        <v>137</v>
      </c>
      <c r="C156" s="58">
        <f t="shared" si="185"/>
        <v>0</v>
      </c>
      <c r="D156" s="225"/>
      <c r="E156" s="60"/>
      <c r="F156" s="146">
        <f t="shared" si="190"/>
        <v>0</v>
      </c>
      <c r="G156" s="225"/>
      <c r="H156" s="257"/>
      <c r="I156" s="114">
        <f t="shared" si="191"/>
        <v>0</v>
      </c>
      <c r="J156" s="257"/>
      <c r="K156" s="60"/>
      <c r="L156" s="135">
        <f t="shared" si="192"/>
        <v>0</v>
      </c>
      <c r="M156" s="320"/>
      <c r="N156" s="60"/>
      <c r="O156" s="114">
        <f t="shared" si="193"/>
        <v>0</v>
      </c>
      <c r="P156" s="111"/>
    </row>
    <row r="157" spans="1:16" ht="36" hidden="1" x14ac:dyDescent="0.25">
      <c r="A157" s="37">
        <v>2366</v>
      </c>
      <c r="B157" s="57" t="s">
        <v>138</v>
      </c>
      <c r="C157" s="58">
        <f t="shared" si="185"/>
        <v>0</v>
      </c>
      <c r="D157" s="225"/>
      <c r="E157" s="60"/>
      <c r="F157" s="146">
        <f t="shared" si="190"/>
        <v>0</v>
      </c>
      <c r="G157" s="225"/>
      <c r="H157" s="257"/>
      <c r="I157" s="114">
        <f t="shared" si="191"/>
        <v>0</v>
      </c>
      <c r="J157" s="257"/>
      <c r="K157" s="60"/>
      <c r="L157" s="135">
        <f t="shared" si="192"/>
        <v>0</v>
      </c>
      <c r="M157" s="320"/>
      <c r="N157" s="60"/>
      <c r="O157" s="114">
        <f t="shared" si="193"/>
        <v>0</v>
      </c>
      <c r="P157" s="111"/>
    </row>
    <row r="158" spans="1:16" ht="48" hidden="1" x14ac:dyDescent="0.25">
      <c r="A158" s="37">
        <v>2369</v>
      </c>
      <c r="B158" s="57" t="s">
        <v>139</v>
      </c>
      <c r="C158" s="58">
        <f t="shared" si="185"/>
        <v>0</v>
      </c>
      <c r="D158" s="225"/>
      <c r="E158" s="60"/>
      <c r="F158" s="146">
        <f t="shared" si="190"/>
        <v>0</v>
      </c>
      <c r="G158" s="225"/>
      <c r="H158" s="257"/>
      <c r="I158" s="114">
        <f t="shared" si="191"/>
        <v>0</v>
      </c>
      <c r="J158" s="257"/>
      <c r="K158" s="60"/>
      <c r="L158" s="135">
        <f t="shared" si="192"/>
        <v>0</v>
      </c>
      <c r="M158" s="320"/>
      <c r="N158" s="60"/>
      <c r="O158" s="114">
        <f t="shared" si="193"/>
        <v>0</v>
      </c>
      <c r="P158" s="111"/>
    </row>
    <row r="159" spans="1:16" hidden="1" x14ac:dyDescent="0.25">
      <c r="A159" s="107">
        <v>2370</v>
      </c>
      <c r="B159" s="78" t="s">
        <v>140</v>
      </c>
      <c r="C159" s="84">
        <f t="shared" si="185"/>
        <v>0</v>
      </c>
      <c r="D159" s="227"/>
      <c r="E159" s="115"/>
      <c r="F159" s="281">
        <f t="shared" si="190"/>
        <v>0</v>
      </c>
      <c r="G159" s="227"/>
      <c r="H159" s="258"/>
      <c r="I159" s="109">
        <f t="shared" si="191"/>
        <v>0</v>
      </c>
      <c r="J159" s="258"/>
      <c r="K159" s="115"/>
      <c r="L159" s="136">
        <f t="shared" si="192"/>
        <v>0</v>
      </c>
      <c r="M159" s="321"/>
      <c r="N159" s="115"/>
      <c r="O159" s="109">
        <f t="shared" si="193"/>
        <v>0</v>
      </c>
      <c r="P159" s="116"/>
    </row>
    <row r="160" spans="1:16" hidden="1" x14ac:dyDescent="0.25">
      <c r="A160" s="107">
        <v>2380</v>
      </c>
      <c r="B160" s="78" t="s">
        <v>141</v>
      </c>
      <c r="C160" s="84">
        <f t="shared" si="185"/>
        <v>0</v>
      </c>
      <c r="D160" s="131">
        <f>SUM(D161:D162)</f>
        <v>0</v>
      </c>
      <c r="E160" s="108">
        <f t="shared" ref="E160:F160" si="194">SUM(E161:E162)</f>
        <v>0</v>
      </c>
      <c r="F160" s="281">
        <f t="shared" si="194"/>
        <v>0</v>
      </c>
      <c r="G160" s="131">
        <f>SUM(G161:G162)</f>
        <v>0</v>
      </c>
      <c r="H160" s="201">
        <f t="shared" ref="H160:I160" si="195">SUM(H161:H162)</f>
        <v>0</v>
      </c>
      <c r="I160" s="109">
        <f t="shared" si="195"/>
        <v>0</v>
      </c>
      <c r="J160" s="201">
        <f>SUM(J161:J162)</f>
        <v>0</v>
      </c>
      <c r="K160" s="108">
        <f t="shared" ref="K160:L160" si="196">SUM(K161:K162)</f>
        <v>0</v>
      </c>
      <c r="L160" s="136">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55"/>
      <c r="F161" s="282">
        <f t="shared" ref="F161:F164" si="198">D161+E161</f>
        <v>0</v>
      </c>
      <c r="G161" s="224"/>
      <c r="H161" s="256"/>
      <c r="I161" s="119">
        <f t="shared" ref="I161:I164" si="199">G161+H161</f>
        <v>0</v>
      </c>
      <c r="J161" s="256"/>
      <c r="K161" s="55"/>
      <c r="L161" s="13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c r="E162" s="60"/>
      <c r="F162" s="146">
        <f t="shared" si="198"/>
        <v>0</v>
      </c>
      <c r="G162" s="225"/>
      <c r="H162" s="257"/>
      <c r="I162" s="114">
        <f t="shared" si="199"/>
        <v>0</v>
      </c>
      <c r="J162" s="257"/>
      <c r="K162" s="60"/>
      <c r="L162" s="135">
        <f t="shared" si="200"/>
        <v>0</v>
      </c>
      <c r="M162" s="320"/>
      <c r="N162" s="60"/>
      <c r="O162" s="114">
        <f t="shared" si="201"/>
        <v>0</v>
      </c>
      <c r="P162" s="111"/>
    </row>
    <row r="163" spans="1:16" hidden="1" x14ac:dyDescent="0.25">
      <c r="A163" s="107">
        <v>2390</v>
      </c>
      <c r="B163" s="78" t="s">
        <v>144</v>
      </c>
      <c r="C163" s="84">
        <f t="shared" si="185"/>
        <v>0</v>
      </c>
      <c r="D163" s="227"/>
      <c r="E163" s="115"/>
      <c r="F163" s="281">
        <f t="shared" si="198"/>
        <v>0</v>
      </c>
      <c r="G163" s="227"/>
      <c r="H163" s="258"/>
      <c r="I163" s="109">
        <f t="shared" si="199"/>
        <v>0</v>
      </c>
      <c r="J163" s="258"/>
      <c r="K163" s="115"/>
      <c r="L163" s="136">
        <f t="shared" si="200"/>
        <v>0</v>
      </c>
      <c r="M163" s="321"/>
      <c r="N163" s="115"/>
      <c r="O163" s="109">
        <f t="shared" si="201"/>
        <v>0</v>
      </c>
      <c r="P163" s="116"/>
    </row>
    <row r="164" spans="1:16" hidden="1" x14ac:dyDescent="0.25">
      <c r="A164" s="45">
        <v>2400</v>
      </c>
      <c r="B164" s="105" t="s">
        <v>145</v>
      </c>
      <c r="C164" s="46">
        <f t="shared" si="185"/>
        <v>0</v>
      </c>
      <c r="D164" s="229"/>
      <c r="E164" s="121"/>
      <c r="F164" s="280">
        <f t="shared" si="198"/>
        <v>0</v>
      </c>
      <c r="G164" s="229"/>
      <c r="H164" s="260"/>
      <c r="I164" s="117">
        <f t="shared" si="199"/>
        <v>0</v>
      </c>
      <c r="J164" s="260"/>
      <c r="K164" s="121"/>
      <c r="L164" s="125">
        <f t="shared" si="200"/>
        <v>0</v>
      </c>
      <c r="M164" s="322"/>
      <c r="N164" s="121"/>
      <c r="O164" s="117">
        <f t="shared" si="201"/>
        <v>0</v>
      </c>
      <c r="P164" s="122"/>
    </row>
    <row r="165" spans="1:16" ht="24" hidden="1" x14ac:dyDescent="0.25">
      <c r="A165" s="45">
        <v>2500</v>
      </c>
      <c r="B165" s="105" t="s">
        <v>146</v>
      </c>
      <c r="C165" s="46">
        <f t="shared" si="185"/>
        <v>0</v>
      </c>
      <c r="D165" s="223">
        <f>SUM(D166,D171)</f>
        <v>0</v>
      </c>
      <c r="E165" s="50">
        <f t="shared" ref="E165:O165" si="202">SUM(E166,E171)</f>
        <v>0</v>
      </c>
      <c r="F165" s="280">
        <f t="shared" si="202"/>
        <v>0</v>
      </c>
      <c r="G165" s="223">
        <f t="shared" si="202"/>
        <v>0</v>
      </c>
      <c r="H165" s="106">
        <f t="shared" si="202"/>
        <v>0</v>
      </c>
      <c r="I165" s="117">
        <f t="shared" si="202"/>
        <v>0</v>
      </c>
      <c r="J165" s="106">
        <f t="shared" si="202"/>
        <v>0</v>
      </c>
      <c r="K165" s="50">
        <f t="shared" si="202"/>
        <v>0</v>
      </c>
      <c r="L165" s="125">
        <f t="shared" si="202"/>
        <v>0</v>
      </c>
      <c r="M165" s="129">
        <f t="shared" si="202"/>
        <v>0</v>
      </c>
      <c r="N165" s="130">
        <f t="shared" si="202"/>
        <v>0</v>
      </c>
      <c r="O165" s="289">
        <f t="shared" si="202"/>
        <v>0</v>
      </c>
      <c r="P165" s="344"/>
    </row>
    <row r="166" spans="1:16" ht="16.5" hidden="1" customHeight="1" x14ac:dyDescent="0.25">
      <c r="A166" s="379">
        <v>2510</v>
      </c>
      <c r="B166" s="52" t="s">
        <v>147</v>
      </c>
      <c r="C166" s="53">
        <f t="shared" si="185"/>
        <v>0</v>
      </c>
      <c r="D166" s="228">
        <f>SUM(D167:D170)</f>
        <v>0</v>
      </c>
      <c r="E166" s="118">
        <f t="shared" ref="E166:O166" si="203">SUM(E167:E170)</f>
        <v>0</v>
      </c>
      <c r="F166" s="282">
        <f t="shared" si="203"/>
        <v>0</v>
      </c>
      <c r="G166" s="228">
        <f t="shared" si="203"/>
        <v>0</v>
      </c>
      <c r="H166" s="259">
        <f t="shared" si="203"/>
        <v>0</v>
      </c>
      <c r="I166" s="119">
        <f t="shared" si="203"/>
        <v>0</v>
      </c>
      <c r="J166" s="259">
        <f t="shared" si="203"/>
        <v>0</v>
      </c>
      <c r="K166" s="118">
        <f t="shared" si="203"/>
        <v>0</v>
      </c>
      <c r="L166" s="139">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60"/>
      <c r="F167" s="146">
        <f t="shared" ref="F167:F172" si="204">D167+E167</f>
        <v>0</v>
      </c>
      <c r="G167" s="225"/>
      <c r="H167" s="257"/>
      <c r="I167" s="114">
        <f t="shared" ref="I167:I172" si="205">G167+H167</f>
        <v>0</v>
      </c>
      <c r="J167" s="257"/>
      <c r="K167" s="60"/>
      <c r="L167" s="135">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c r="E168" s="60"/>
      <c r="F168" s="146">
        <f t="shared" si="204"/>
        <v>0</v>
      </c>
      <c r="G168" s="225"/>
      <c r="H168" s="257"/>
      <c r="I168" s="114">
        <f t="shared" si="205"/>
        <v>0</v>
      </c>
      <c r="J168" s="257"/>
      <c r="K168" s="60"/>
      <c r="L168" s="135">
        <f t="shared" si="206"/>
        <v>0</v>
      </c>
      <c r="M168" s="320"/>
      <c r="N168" s="60"/>
      <c r="O168" s="114">
        <f t="shared" si="207"/>
        <v>0</v>
      </c>
      <c r="P168" s="111"/>
    </row>
    <row r="169" spans="1:16" ht="24" hidden="1" x14ac:dyDescent="0.25">
      <c r="A169" s="38">
        <v>2515</v>
      </c>
      <c r="B169" s="57" t="s">
        <v>150</v>
      </c>
      <c r="C169" s="58">
        <f t="shared" si="185"/>
        <v>0</v>
      </c>
      <c r="D169" s="225"/>
      <c r="E169" s="60"/>
      <c r="F169" s="146">
        <f t="shared" si="204"/>
        <v>0</v>
      </c>
      <c r="G169" s="225"/>
      <c r="H169" s="257"/>
      <c r="I169" s="114">
        <f t="shared" si="205"/>
        <v>0</v>
      </c>
      <c r="J169" s="257"/>
      <c r="K169" s="60"/>
      <c r="L169" s="135">
        <f t="shared" si="206"/>
        <v>0</v>
      </c>
      <c r="M169" s="320"/>
      <c r="N169" s="60"/>
      <c r="O169" s="114">
        <f t="shared" si="207"/>
        <v>0</v>
      </c>
      <c r="P169" s="111"/>
    </row>
    <row r="170" spans="1:16" ht="24" hidden="1" x14ac:dyDescent="0.25">
      <c r="A170" s="38">
        <v>2519</v>
      </c>
      <c r="B170" s="57" t="s">
        <v>151</v>
      </c>
      <c r="C170" s="58">
        <f t="shared" si="185"/>
        <v>0</v>
      </c>
      <c r="D170" s="225"/>
      <c r="E170" s="60"/>
      <c r="F170" s="146">
        <f t="shared" si="204"/>
        <v>0</v>
      </c>
      <c r="G170" s="225"/>
      <c r="H170" s="257"/>
      <c r="I170" s="114">
        <f t="shared" si="205"/>
        <v>0</v>
      </c>
      <c r="J170" s="257"/>
      <c r="K170" s="60"/>
      <c r="L170" s="135">
        <f t="shared" si="206"/>
        <v>0</v>
      </c>
      <c r="M170" s="320"/>
      <c r="N170" s="60"/>
      <c r="O170" s="114">
        <f t="shared" si="207"/>
        <v>0</v>
      </c>
      <c r="P170" s="111"/>
    </row>
    <row r="171" spans="1:16" ht="24" hidden="1" x14ac:dyDescent="0.25">
      <c r="A171" s="112">
        <v>2520</v>
      </c>
      <c r="B171" s="57" t="s">
        <v>152</v>
      </c>
      <c r="C171" s="58">
        <f t="shared" si="185"/>
        <v>0</v>
      </c>
      <c r="D171" s="225"/>
      <c r="E171" s="60"/>
      <c r="F171" s="146">
        <f t="shared" si="204"/>
        <v>0</v>
      </c>
      <c r="G171" s="225"/>
      <c r="H171" s="257"/>
      <c r="I171" s="114">
        <f t="shared" si="205"/>
        <v>0</v>
      </c>
      <c r="J171" s="257"/>
      <c r="K171" s="60"/>
      <c r="L171" s="135">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35"/>
      <c r="F172" s="345">
        <f t="shared" si="204"/>
        <v>0</v>
      </c>
      <c r="G172" s="208"/>
      <c r="H172" s="243"/>
      <c r="I172" s="347">
        <f t="shared" si="205"/>
        <v>0</v>
      </c>
      <c r="J172" s="243"/>
      <c r="K172" s="35"/>
      <c r="L172" s="193">
        <f t="shared" si="206"/>
        <v>0</v>
      </c>
      <c r="M172" s="310"/>
      <c r="N172" s="35"/>
      <c r="O172" s="347">
        <f t="shared" si="207"/>
        <v>0</v>
      </c>
      <c r="P172" s="36"/>
    </row>
    <row r="173" spans="1:16" hidden="1" x14ac:dyDescent="0.25">
      <c r="A173" s="101">
        <v>3000</v>
      </c>
      <c r="B173" s="101" t="s">
        <v>154</v>
      </c>
      <c r="C173" s="102">
        <f t="shared" si="185"/>
        <v>0</v>
      </c>
      <c r="D173" s="222">
        <f>SUM(D174,D184)</f>
        <v>0</v>
      </c>
      <c r="E173" s="103">
        <f t="shared" ref="E173:F173" si="208">SUM(E174,E184)</f>
        <v>0</v>
      </c>
      <c r="F173" s="279">
        <f t="shared" si="208"/>
        <v>0</v>
      </c>
      <c r="G173" s="222">
        <f>SUM(G174,G184)</f>
        <v>0</v>
      </c>
      <c r="H173" s="255">
        <f t="shared" ref="H173:I173" si="209">SUM(H174,H184)</f>
        <v>0</v>
      </c>
      <c r="I173" s="104">
        <f t="shared" si="209"/>
        <v>0</v>
      </c>
      <c r="J173" s="255">
        <f>SUM(J174,J184)</f>
        <v>0</v>
      </c>
      <c r="K173" s="103">
        <f t="shared" ref="K173:L173" si="210">SUM(K174,K184)</f>
        <v>0</v>
      </c>
      <c r="L173" s="137">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50">
        <f t="shared" ref="E174:O174" si="212">SUM(E175,E179)</f>
        <v>0</v>
      </c>
      <c r="F174" s="280">
        <f t="shared" si="212"/>
        <v>0</v>
      </c>
      <c r="G174" s="223">
        <f t="shared" si="212"/>
        <v>0</v>
      </c>
      <c r="H174" s="106">
        <f t="shared" si="212"/>
        <v>0</v>
      </c>
      <c r="I174" s="117">
        <f t="shared" si="212"/>
        <v>0</v>
      </c>
      <c r="J174" s="106">
        <f t="shared" si="212"/>
        <v>0</v>
      </c>
      <c r="K174" s="50">
        <f t="shared" si="212"/>
        <v>0</v>
      </c>
      <c r="L174" s="125">
        <f t="shared" si="212"/>
        <v>0</v>
      </c>
      <c r="M174" s="129">
        <f t="shared" si="212"/>
        <v>0</v>
      </c>
      <c r="N174" s="130">
        <f t="shared" si="212"/>
        <v>0</v>
      </c>
      <c r="O174" s="289">
        <f t="shared" si="212"/>
        <v>0</v>
      </c>
      <c r="P174" s="344"/>
    </row>
    <row r="175" spans="1:16" ht="36" hidden="1" x14ac:dyDescent="0.25">
      <c r="A175" s="379">
        <v>3260</v>
      </c>
      <c r="B175" s="52" t="s">
        <v>156</v>
      </c>
      <c r="C175" s="53">
        <f t="shared" si="185"/>
        <v>0</v>
      </c>
      <c r="D175" s="228">
        <f>SUM(D176:D178)</f>
        <v>0</v>
      </c>
      <c r="E175" s="118">
        <f t="shared" ref="E175:F175" si="213">SUM(E176:E178)</f>
        <v>0</v>
      </c>
      <c r="F175" s="282">
        <f t="shared" si="213"/>
        <v>0</v>
      </c>
      <c r="G175" s="228">
        <f>SUM(G176:G178)</f>
        <v>0</v>
      </c>
      <c r="H175" s="259">
        <f t="shared" ref="H175:I175" si="214">SUM(H176:H178)</f>
        <v>0</v>
      </c>
      <c r="I175" s="119">
        <f t="shared" si="214"/>
        <v>0</v>
      </c>
      <c r="J175" s="259">
        <f>SUM(J176:J178)</f>
        <v>0</v>
      </c>
      <c r="K175" s="118">
        <f t="shared" ref="K175:L175" si="215">SUM(K176:K178)</f>
        <v>0</v>
      </c>
      <c r="L175" s="13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60"/>
      <c r="F176" s="146">
        <f t="shared" ref="F176:F178" si="217">D176+E176</f>
        <v>0</v>
      </c>
      <c r="G176" s="225"/>
      <c r="H176" s="257"/>
      <c r="I176" s="114">
        <f t="shared" ref="I176:I178" si="218">G176+H176</f>
        <v>0</v>
      </c>
      <c r="J176" s="257"/>
      <c r="K176" s="60"/>
      <c r="L176" s="135">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60"/>
      <c r="F177" s="146">
        <f t="shared" si="217"/>
        <v>0</v>
      </c>
      <c r="G177" s="225"/>
      <c r="H177" s="257"/>
      <c r="I177" s="114">
        <f t="shared" si="218"/>
        <v>0</v>
      </c>
      <c r="J177" s="257"/>
      <c r="K177" s="60"/>
      <c r="L177" s="135">
        <f t="shared" si="219"/>
        <v>0</v>
      </c>
      <c r="M177" s="320"/>
      <c r="N177" s="60"/>
      <c r="O177" s="114">
        <f t="shared" si="220"/>
        <v>0</v>
      </c>
      <c r="P177" s="111"/>
    </row>
    <row r="178" spans="1:16" ht="24" hidden="1" x14ac:dyDescent="0.25">
      <c r="A178" s="38">
        <v>3263</v>
      </c>
      <c r="B178" s="57" t="s">
        <v>159</v>
      </c>
      <c r="C178" s="58">
        <f t="shared" si="185"/>
        <v>0</v>
      </c>
      <c r="D178" s="225"/>
      <c r="E178" s="60"/>
      <c r="F178" s="146">
        <f t="shared" si="217"/>
        <v>0</v>
      </c>
      <c r="G178" s="225"/>
      <c r="H178" s="257"/>
      <c r="I178" s="114">
        <f t="shared" si="218"/>
        <v>0</v>
      </c>
      <c r="J178" s="257"/>
      <c r="K178" s="60"/>
      <c r="L178" s="135">
        <f t="shared" si="219"/>
        <v>0</v>
      </c>
      <c r="M178" s="320"/>
      <c r="N178" s="60"/>
      <c r="O178" s="114">
        <f t="shared" si="220"/>
        <v>0</v>
      </c>
      <c r="P178" s="111"/>
    </row>
    <row r="179" spans="1:16" ht="84" hidden="1" x14ac:dyDescent="0.25">
      <c r="A179" s="379">
        <v>3290</v>
      </c>
      <c r="B179" s="52" t="s">
        <v>286</v>
      </c>
      <c r="C179" s="126">
        <f t="shared" si="185"/>
        <v>0</v>
      </c>
      <c r="D179" s="228">
        <f>SUM(D180:D183)</f>
        <v>0</v>
      </c>
      <c r="E179" s="118">
        <f t="shared" ref="E179:O179" si="221">SUM(E180:E183)</f>
        <v>0</v>
      </c>
      <c r="F179" s="282">
        <f t="shared" si="221"/>
        <v>0</v>
      </c>
      <c r="G179" s="228">
        <f t="shared" si="221"/>
        <v>0</v>
      </c>
      <c r="H179" s="259">
        <f t="shared" si="221"/>
        <v>0</v>
      </c>
      <c r="I179" s="119">
        <f t="shared" si="221"/>
        <v>0</v>
      </c>
      <c r="J179" s="259">
        <f t="shared" si="221"/>
        <v>0</v>
      </c>
      <c r="K179" s="118">
        <f t="shared" si="221"/>
        <v>0</v>
      </c>
      <c r="L179" s="13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c r="E180" s="60"/>
      <c r="F180" s="146">
        <f t="shared" ref="F180:F183" si="222">D180+E180</f>
        <v>0</v>
      </c>
      <c r="G180" s="225"/>
      <c r="H180" s="257"/>
      <c r="I180" s="114">
        <f t="shared" ref="I180:I183" si="223">G180+H180</f>
        <v>0</v>
      </c>
      <c r="J180" s="257"/>
      <c r="K180" s="60"/>
      <c r="L180" s="135">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60"/>
      <c r="F181" s="146">
        <f t="shared" si="222"/>
        <v>0</v>
      </c>
      <c r="G181" s="225"/>
      <c r="H181" s="257"/>
      <c r="I181" s="114">
        <f t="shared" si="223"/>
        <v>0</v>
      </c>
      <c r="J181" s="257"/>
      <c r="K181" s="60"/>
      <c r="L181" s="135">
        <f t="shared" si="224"/>
        <v>0</v>
      </c>
      <c r="M181" s="320"/>
      <c r="N181" s="60"/>
      <c r="O181" s="114">
        <f t="shared" si="225"/>
        <v>0</v>
      </c>
      <c r="P181" s="111"/>
    </row>
    <row r="182" spans="1:16" ht="72" hidden="1" x14ac:dyDescent="0.25">
      <c r="A182" s="38">
        <v>3293</v>
      </c>
      <c r="B182" s="57" t="s">
        <v>162</v>
      </c>
      <c r="C182" s="58">
        <f t="shared" si="185"/>
        <v>0</v>
      </c>
      <c r="D182" s="225"/>
      <c r="E182" s="60"/>
      <c r="F182" s="146">
        <f t="shared" si="222"/>
        <v>0</v>
      </c>
      <c r="G182" s="225"/>
      <c r="H182" s="257"/>
      <c r="I182" s="114">
        <f t="shared" si="223"/>
        <v>0</v>
      </c>
      <c r="J182" s="257"/>
      <c r="K182" s="60"/>
      <c r="L182" s="135">
        <f t="shared" si="224"/>
        <v>0</v>
      </c>
      <c r="M182" s="320"/>
      <c r="N182" s="60"/>
      <c r="O182" s="114">
        <f t="shared" si="225"/>
        <v>0</v>
      </c>
      <c r="P182" s="111"/>
    </row>
    <row r="183" spans="1:16" ht="60" hidden="1" x14ac:dyDescent="0.25">
      <c r="A183" s="127">
        <v>3294</v>
      </c>
      <c r="B183" s="57" t="s">
        <v>163</v>
      </c>
      <c r="C183" s="126">
        <f t="shared" si="185"/>
        <v>0</v>
      </c>
      <c r="D183" s="230"/>
      <c r="E183" s="128"/>
      <c r="F183" s="141">
        <f t="shared" si="222"/>
        <v>0</v>
      </c>
      <c r="G183" s="230"/>
      <c r="H183" s="261"/>
      <c r="I183" s="305">
        <f t="shared" si="223"/>
        <v>0</v>
      </c>
      <c r="J183" s="261"/>
      <c r="K183" s="128"/>
      <c r="L183" s="140">
        <f t="shared" si="224"/>
        <v>0</v>
      </c>
      <c r="M183" s="323"/>
      <c r="N183" s="128"/>
      <c r="O183" s="305">
        <f t="shared" si="225"/>
        <v>0</v>
      </c>
      <c r="P183" s="385"/>
    </row>
    <row r="184" spans="1:16" ht="48" hidden="1" x14ac:dyDescent="0.25">
      <c r="A184" s="69">
        <v>3300</v>
      </c>
      <c r="B184" s="124" t="s">
        <v>164</v>
      </c>
      <c r="C184" s="129">
        <f t="shared" si="185"/>
        <v>0</v>
      </c>
      <c r="D184" s="231">
        <f>SUM(D185:D186)</f>
        <v>0</v>
      </c>
      <c r="E184" s="130">
        <f t="shared" ref="E184:O184" si="226">SUM(E185:E186)</f>
        <v>0</v>
      </c>
      <c r="F184" s="283">
        <f t="shared" si="226"/>
        <v>0</v>
      </c>
      <c r="G184" s="231">
        <f t="shared" si="226"/>
        <v>0</v>
      </c>
      <c r="H184" s="262">
        <f t="shared" si="226"/>
        <v>0</v>
      </c>
      <c r="I184" s="289">
        <f t="shared" si="226"/>
        <v>0</v>
      </c>
      <c r="J184" s="262">
        <f t="shared" si="226"/>
        <v>0</v>
      </c>
      <c r="K184" s="130">
        <f t="shared" si="226"/>
        <v>0</v>
      </c>
      <c r="L184" s="138">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115"/>
      <c r="F185" s="281">
        <f t="shared" ref="F185:F186" si="227">D185+E185</f>
        <v>0</v>
      </c>
      <c r="G185" s="227"/>
      <c r="H185" s="258"/>
      <c r="I185" s="109">
        <f t="shared" ref="I185:I186" si="228">G185+H185</f>
        <v>0</v>
      </c>
      <c r="J185" s="258"/>
      <c r="K185" s="115"/>
      <c r="L185" s="136">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55"/>
      <c r="F186" s="282">
        <f t="shared" si="227"/>
        <v>0</v>
      </c>
      <c r="G186" s="224"/>
      <c r="H186" s="256"/>
      <c r="I186" s="119">
        <f t="shared" si="228"/>
        <v>0</v>
      </c>
      <c r="J186" s="256"/>
      <c r="K186" s="55"/>
      <c r="L186" s="139">
        <f t="shared" si="229"/>
        <v>0</v>
      </c>
      <c r="M186" s="319"/>
      <c r="N186" s="55"/>
      <c r="O186" s="119">
        <f t="shared" si="230"/>
        <v>0</v>
      </c>
      <c r="P186" s="110"/>
    </row>
    <row r="187" spans="1:16" hidden="1" x14ac:dyDescent="0.25">
      <c r="A187" s="132">
        <v>4000</v>
      </c>
      <c r="B187" s="101" t="s">
        <v>167</v>
      </c>
      <c r="C187" s="102">
        <f t="shared" si="185"/>
        <v>0</v>
      </c>
      <c r="D187" s="222">
        <f>SUM(D188,D191)</f>
        <v>0</v>
      </c>
      <c r="E187" s="103">
        <f t="shared" ref="E187:F187" si="231">SUM(E188,E191)</f>
        <v>0</v>
      </c>
      <c r="F187" s="279">
        <f t="shared" si="231"/>
        <v>0</v>
      </c>
      <c r="G187" s="222">
        <f>SUM(G188,G191)</f>
        <v>0</v>
      </c>
      <c r="H187" s="255">
        <f t="shared" ref="H187:I187" si="232">SUM(H188,H191)</f>
        <v>0</v>
      </c>
      <c r="I187" s="104">
        <f t="shared" si="232"/>
        <v>0</v>
      </c>
      <c r="J187" s="255">
        <f>SUM(J188,J191)</f>
        <v>0</v>
      </c>
      <c r="K187" s="103">
        <f t="shared" ref="K187:L187" si="233">SUM(K188,K191)</f>
        <v>0</v>
      </c>
      <c r="L187" s="137">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50">
        <f t="shared" ref="E188:F188" si="235">SUM(E189,E190)</f>
        <v>0</v>
      </c>
      <c r="F188" s="280">
        <f t="shared" si="235"/>
        <v>0</v>
      </c>
      <c r="G188" s="223">
        <f>SUM(G189,G190)</f>
        <v>0</v>
      </c>
      <c r="H188" s="106">
        <f t="shared" ref="H188:I188" si="236">SUM(H189,H190)</f>
        <v>0</v>
      </c>
      <c r="I188" s="117">
        <f t="shared" si="236"/>
        <v>0</v>
      </c>
      <c r="J188" s="106">
        <f>SUM(J189,J190)</f>
        <v>0</v>
      </c>
      <c r="K188" s="50">
        <f t="shared" ref="K188:L188" si="237">SUM(K189,K190)</f>
        <v>0</v>
      </c>
      <c r="L188" s="125">
        <f t="shared" si="237"/>
        <v>0</v>
      </c>
      <c r="M188" s="46">
        <f>SUM(M189,M190)</f>
        <v>0</v>
      </c>
      <c r="N188" s="50">
        <f t="shared" ref="N188:O188" si="238">SUM(N189,N190)</f>
        <v>0</v>
      </c>
      <c r="O188" s="117">
        <f t="shared" si="238"/>
        <v>0</v>
      </c>
      <c r="P188" s="122"/>
    </row>
    <row r="189" spans="1:16" ht="36" hidden="1" x14ac:dyDescent="0.25">
      <c r="A189" s="379">
        <v>4240</v>
      </c>
      <c r="B189" s="52" t="s">
        <v>169</v>
      </c>
      <c r="C189" s="53">
        <f t="shared" si="185"/>
        <v>0</v>
      </c>
      <c r="D189" s="224"/>
      <c r="E189" s="55"/>
      <c r="F189" s="282">
        <f t="shared" ref="F189:F190" si="239">D189+E189</f>
        <v>0</v>
      </c>
      <c r="G189" s="224"/>
      <c r="H189" s="256"/>
      <c r="I189" s="119">
        <f t="shared" ref="I189:I190" si="240">G189+H189</f>
        <v>0</v>
      </c>
      <c r="J189" s="256"/>
      <c r="K189" s="55"/>
      <c r="L189" s="13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60"/>
      <c r="F190" s="146">
        <f t="shared" si="239"/>
        <v>0</v>
      </c>
      <c r="G190" s="225"/>
      <c r="H190" s="257"/>
      <c r="I190" s="114">
        <f t="shared" si="240"/>
        <v>0</v>
      </c>
      <c r="J190" s="257"/>
      <c r="K190" s="60"/>
      <c r="L190" s="135">
        <f t="shared" si="241"/>
        <v>0</v>
      </c>
      <c r="M190" s="320"/>
      <c r="N190" s="60"/>
      <c r="O190" s="114">
        <f t="shared" si="242"/>
        <v>0</v>
      </c>
      <c r="P190" s="111"/>
    </row>
    <row r="191" spans="1:16" hidden="1" x14ac:dyDescent="0.25">
      <c r="A191" s="45">
        <v>4300</v>
      </c>
      <c r="B191" s="105" t="s">
        <v>171</v>
      </c>
      <c r="C191" s="46">
        <f t="shared" si="185"/>
        <v>0</v>
      </c>
      <c r="D191" s="223">
        <f>SUM(D192)</f>
        <v>0</v>
      </c>
      <c r="E191" s="50">
        <f t="shared" ref="E191:F191" si="243">SUM(E192)</f>
        <v>0</v>
      </c>
      <c r="F191" s="280">
        <f t="shared" si="243"/>
        <v>0</v>
      </c>
      <c r="G191" s="223">
        <f>SUM(G192)</f>
        <v>0</v>
      </c>
      <c r="H191" s="106">
        <f t="shared" ref="H191:I191" si="244">SUM(H192)</f>
        <v>0</v>
      </c>
      <c r="I191" s="117">
        <f t="shared" si="244"/>
        <v>0</v>
      </c>
      <c r="J191" s="106">
        <f>SUM(J192)</f>
        <v>0</v>
      </c>
      <c r="K191" s="50">
        <f t="shared" ref="K191:L191" si="245">SUM(K192)</f>
        <v>0</v>
      </c>
      <c r="L191" s="125">
        <f t="shared" si="245"/>
        <v>0</v>
      </c>
      <c r="M191" s="46">
        <f>SUM(M192)</f>
        <v>0</v>
      </c>
      <c r="N191" s="50">
        <f t="shared" ref="N191:O191" si="246">SUM(N192)</f>
        <v>0</v>
      </c>
      <c r="O191" s="117">
        <f t="shared" si="246"/>
        <v>0</v>
      </c>
      <c r="P191" s="122"/>
    </row>
    <row r="192" spans="1:16" ht="24" hidden="1" x14ac:dyDescent="0.25">
      <c r="A192" s="379">
        <v>4310</v>
      </c>
      <c r="B192" s="52" t="s">
        <v>172</v>
      </c>
      <c r="C192" s="53">
        <f t="shared" si="185"/>
        <v>0</v>
      </c>
      <c r="D192" s="228">
        <f>SUM(D193:D193)</f>
        <v>0</v>
      </c>
      <c r="E192" s="118">
        <f t="shared" ref="E192:F192" si="247">SUM(E193:E193)</f>
        <v>0</v>
      </c>
      <c r="F192" s="282">
        <f t="shared" si="247"/>
        <v>0</v>
      </c>
      <c r="G192" s="228">
        <f>SUM(G193:G193)</f>
        <v>0</v>
      </c>
      <c r="H192" s="259">
        <f t="shared" ref="H192:I192" si="248">SUM(H193:H193)</f>
        <v>0</v>
      </c>
      <c r="I192" s="119">
        <f t="shared" si="248"/>
        <v>0</v>
      </c>
      <c r="J192" s="259">
        <f>SUM(J193:J193)</f>
        <v>0</v>
      </c>
      <c r="K192" s="118">
        <f t="shared" ref="K192:L192" si="249">SUM(K193:K193)</f>
        <v>0</v>
      </c>
      <c r="L192" s="13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60"/>
      <c r="F193" s="146">
        <f>D193+E193</f>
        <v>0</v>
      </c>
      <c r="G193" s="225"/>
      <c r="H193" s="257"/>
      <c r="I193" s="114">
        <f>G193+H193</f>
        <v>0</v>
      </c>
      <c r="J193" s="257"/>
      <c r="K193" s="60"/>
      <c r="L193" s="135">
        <f>J193+K193</f>
        <v>0</v>
      </c>
      <c r="M193" s="320"/>
      <c r="N193" s="60"/>
      <c r="O193" s="114">
        <f>M193+N193</f>
        <v>0</v>
      </c>
      <c r="P193" s="111"/>
    </row>
    <row r="194" spans="1:16" s="21" customFormat="1" ht="24" hidden="1" x14ac:dyDescent="0.25">
      <c r="A194" s="134"/>
      <c r="B194" s="17" t="s">
        <v>174</v>
      </c>
      <c r="C194" s="98">
        <f t="shared" si="185"/>
        <v>0</v>
      </c>
      <c r="D194" s="221">
        <f>SUM(D195,D230,D269)</f>
        <v>0</v>
      </c>
      <c r="E194" s="99">
        <f t="shared" ref="E194:F194" si="251">SUM(E195,E230,E269)</f>
        <v>0</v>
      </c>
      <c r="F194" s="278">
        <f t="shared" si="251"/>
        <v>0</v>
      </c>
      <c r="G194" s="221">
        <f>SUM(G195,G230,G269)</f>
        <v>0</v>
      </c>
      <c r="H194" s="254">
        <f t="shared" ref="H194:I194" si="252">SUM(H195,H230,H269)</f>
        <v>0</v>
      </c>
      <c r="I194" s="100">
        <f t="shared" si="252"/>
        <v>0</v>
      </c>
      <c r="J194" s="254">
        <f>SUM(J195,J230,J269)</f>
        <v>0</v>
      </c>
      <c r="K194" s="99">
        <f t="shared" ref="K194:L194" si="253">SUM(K195,K230,K269)</f>
        <v>0</v>
      </c>
      <c r="L194" s="200">
        <f t="shared" si="253"/>
        <v>0</v>
      </c>
      <c r="M194" s="324">
        <f>SUM(M195,M230,M269)</f>
        <v>0</v>
      </c>
      <c r="N194" s="301">
        <f t="shared" ref="N194:O194" si="254">SUM(N195,N230,N269)</f>
        <v>0</v>
      </c>
      <c r="O194" s="306">
        <f t="shared" si="254"/>
        <v>0</v>
      </c>
      <c r="P194" s="386"/>
    </row>
    <row r="195" spans="1:16" hidden="1" x14ac:dyDescent="0.25">
      <c r="A195" s="101">
        <v>5000</v>
      </c>
      <c r="B195" s="101" t="s">
        <v>175</v>
      </c>
      <c r="C195" s="102">
        <f t="shared" si="185"/>
        <v>0</v>
      </c>
      <c r="D195" s="222">
        <f>D196+D204</f>
        <v>0</v>
      </c>
      <c r="E195" s="103">
        <f t="shared" ref="E195:F195" si="255">E196+E204</f>
        <v>0</v>
      </c>
      <c r="F195" s="279">
        <f t="shared" si="255"/>
        <v>0</v>
      </c>
      <c r="G195" s="222">
        <f>G196+G204</f>
        <v>0</v>
      </c>
      <c r="H195" s="255">
        <f t="shared" ref="H195:I195" si="256">H196+H204</f>
        <v>0</v>
      </c>
      <c r="I195" s="104">
        <f t="shared" si="256"/>
        <v>0</v>
      </c>
      <c r="J195" s="255">
        <f>J196+J204</f>
        <v>0</v>
      </c>
      <c r="K195" s="103">
        <f t="shared" ref="K195:L195" si="257">K196+K204</f>
        <v>0</v>
      </c>
      <c r="L195" s="137">
        <f t="shared" si="257"/>
        <v>0</v>
      </c>
      <c r="M195" s="102">
        <f>M196+M204</f>
        <v>0</v>
      </c>
      <c r="N195" s="103">
        <f t="shared" ref="N195:O195" si="258">N196+N204</f>
        <v>0</v>
      </c>
      <c r="O195" s="104">
        <f t="shared" si="258"/>
        <v>0</v>
      </c>
      <c r="P195" s="343"/>
    </row>
    <row r="196" spans="1:16" hidden="1" x14ac:dyDescent="0.25">
      <c r="A196" s="45">
        <v>5100</v>
      </c>
      <c r="B196" s="105" t="s">
        <v>176</v>
      </c>
      <c r="C196" s="46">
        <f t="shared" si="185"/>
        <v>0</v>
      </c>
      <c r="D196" s="223">
        <f>D197+D198+D201+D202+D203</f>
        <v>0</v>
      </c>
      <c r="E196" s="50">
        <f t="shared" ref="E196:F196" si="259">E197+E198+E201+E202+E203</f>
        <v>0</v>
      </c>
      <c r="F196" s="280">
        <f t="shared" si="259"/>
        <v>0</v>
      </c>
      <c r="G196" s="223">
        <f>G197+G198+G201+G202+G203</f>
        <v>0</v>
      </c>
      <c r="H196" s="106">
        <f t="shared" ref="H196:I196" si="260">H197+H198+H201+H202+H203</f>
        <v>0</v>
      </c>
      <c r="I196" s="117">
        <f t="shared" si="260"/>
        <v>0</v>
      </c>
      <c r="J196" s="106">
        <f>J197+J198+J201+J202+J203</f>
        <v>0</v>
      </c>
      <c r="K196" s="50">
        <f t="shared" ref="K196:L196" si="261">K197+K198+K201+K202+K203</f>
        <v>0</v>
      </c>
      <c r="L196" s="125">
        <f t="shared" si="261"/>
        <v>0</v>
      </c>
      <c r="M196" s="46">
        <f>M197+M198+M201+M202+M203</f>
        <v>0</v>
      </c>
      <c r="N196" s="50">
        <f t="shared" ref="N196:O196" si="262">N197+N198+N201+N202+N203</f>
        <v>0</v>
      </c>
      <c r="O196" s="117">
        <f t="shared" si="262"/>
        <v>0</v>
      </c>
      <c r="P196" s="122"/>
    </row>
    <row r="197" spans="1:16" hidden="1" x14ac:dyDescent="0.25">
      <c r="A197" s="379">
        <v>5110</v>
      </c>
      <c r="B197" s="52" t="s">
        <v>177</v>
      </c>
      <c r="C197" s="53">
        <f t="shared" si="185"/>
        <v>0</v>
      </c>
      <c r="D197" s="224"/>
      <c r="E197" s="55"/>
      <c r="F197" s="282">
        <f>D197+E197</f>
        <v>0</v>
      </c>
      <c r="G197" s="224"/>
      <c r="H197" s="256"/>
      <c r="I197" s="119">
        <f>G197+H197</f>
        <v>0</v>
      </c>
      <c r="J197" s="256"/>
      <c r="K197" s="55"/>
      <c r="L197" s="139">
        <f>J197+K197</f>
        <v>0</v>
      </c>
      <c r="M197" s="319"/>
      <c r="N197" s="55"/>
      <c r="O197" s="119">
        <f>M197+N197</f>
        <v>0</v>
      </c>
      <c r="P197" s="110"/>
    </row>
    <row r="198" spans="1:16" ht="24" hidden="1" x14ac:dyDescent="0.25">
      <c r="A198" s="112">
        <v>5120</v>
      </c>
      <c r="B198" s="57" t="s">
        <v>178</v>
      </c>
      <c r="C198" s="58">
        <f t="shared" si="185"/>
        <v>0</v>
      </c>
      <c r="D198" s="226">
        <f>D199+D200</f>
        <v>0</v>
      </c>
      <c r="E198" s="113">
        <f t="shared" ref="E198:F198" si="263">E199+E200</f>
        <v>0</v>
      </c>
      <c r="F198" s="146">
        <f t="shared" si="263"/>
        <v>0</v>
      </c>
      <c r="G198" s="226">
        <f>G199+G200</f>
        <v>0</v>
      </c>
      <c r="H198" s="120">
        <f t="shared" ref="H198:I198" si="264">H199+H200</f>
        <v>0</v>
      </c>
      <c r="I198" s="114">
        <f t="shared" si="264"/>
        <v>0</v>
      </c>
      <c r="J198" s="120">
        <f>J199+J200</f>
        <v>0</v>
      </c>
      <c r="K198" s="113">
        <f t="shared" ref="K198:L198" si="265">K199+K200</f>
        <v>0</v>
      </c>
      <c r="L198" s="135">
        <f t="shared" si="265"/>
        <v>0</v>
      </c>
      <c r="M198" s="58">
        <f>M199+M200</f>
        <v>0</v>
      </c>
      <c r="N198" s="113">
        <f t="shared" ref="N198:O198" si="266">N199+N200</f>
        <v>0</v>
      </c>
      <c r="O198" s="114">
        <f t="shared" si="266"/>
        <v>0</v>
      </c>
      <c r="P198" s="111"/>
    </row>
    <row r="199" spans="1:16" hidden="1" x14ac:dyDescent="0.25">
      <c r="A199" s="38">
        <v>5121</v>
      </c>
      <c r="B199" s="57" t="s">
        <v>179</v>
      </c>
      <c r="C199" s="58">
        <f t="shared" si="185"/>
        <v>0</v>
      </c>
      <c r="D199" s="225"/>
      <c r="E199" s="60"/>
      <c r="F199" s="146">
        <f t="shared" ref="F199:F203" si="267">D199+E199</f>
        <v>0</v>
      </c>
      <c r="G199" s="225"/>
      <c r="H199" s="257"/>
      <c r="I199" s="114">
        <f t="shared" ref="I199:I203" si="268">G199+H199</f>
        <v>0</v>
      </c>
      <c r="J199" s="257"/>
      <c r="K199" s="60"/>
      <c r="L199" s="135">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60"/>
      <c r="F200" s="146">
        <f t="shared" si="267"/>
        <v>0</v>
      </c>
      <c r="G200" s="225"/>
      <c r="H200" s="257"/>
      <c r="I200" s="114">
        <f t="shared" si="268"/>
        <v>0</v>
      </c>
      <c r="J200" s="257"/>
      <c r="K200" s="60"/>
      <c r="L200" s="135">
        <f t="shared" si="269"/>
        <v>0</v>
      </c>
      <c r="M200" s="320"/>
      <c r="N200" s="60"/>
      <c r="O200" s="114">
        <f t="shared" si="270"/>
        <v>0</v>
      </c>
      <c r="P200" s="111"/>
    </row>
    <row r="201" spans="1:16" hidden="1" x14ac:dyDescent="0.25">
      <c r="A201" s="112">
        <v>5130</v>
      </c>
      <c r="B201" s="57" t="s">
        <v>181</v>
      </c>
      <c r="C201" s="58">
        <f t="shared" si="185"/>
        <v>0</v>
      </c>
      <c r="D201" s="225"/>
      <c r="E201" s="60"/>
      <c r="F201" s="146">
        <f t="shared" si="267"/>
        <v>0</v>
      </c>
      <c r="G201" s="225"/>
      <c r="H201" s="257"/>
      <c r="I201" s="114">
        <f t="shared" si="268"/>
        <v>0</v>
      </c>
      <c r="J201" s="257"/>
      <c r="K201" s="60"/>
      <c r="L201" s="135">
        <f t="shared" si="269"/>
        <v>0</v>
      </c>
      <c r="M201" s="320"/>
      <c r="N201" s="60"/>
      <c r="O201" s="114">
        <f t="shared" si="270"/>
        <v>0</v>
      </c>
      <c r="P201" s="111"/>
    </row>
    <row r="202" spans="1:16" hidden="1" x14ac:dyDescent="0.25">
      <c r="A202" s="112">
        <v>5140</v>
      </c>
      <c r="B202" s="57" t="s">
        <v>182</v>
      </c>
      <c r="C202" s="58">
        <f t="shared" si="185"/>
        <v>0</v>
      </c>
      <c r="D202" s="225"/>
      <c r="E202" s="60"/>
      <c r="F202" s="146">
        <f t="shared" si="267"/>
        <v>0</v>
      </c>
      <c r="G202" s="225"/>
      <c r="H202" s="257"/>
      <c r="I202" s="114">
        <f t="shared" si="268"/>
        <v>0</v>
      </c>
      <c r="J202" s="257"/>
      <c r="K202" s="60"/>
      <c r="L202" s="135">
        <f t="shared" si="269"/>
        <v>0</v>
      </c>
      <c r="M202" s="320"/>
      <c r="N202" s="60"/>
      <c r="O202" s="114">
        <f t="shared" si="270"/>
        <v>0</v>
      </c>
      <c r="P202" s="111"/>
    </row>
    <row r="203" spans="1:16" ht="24" hidden="1" x14ac:dyDescent="0.25">
      <c r="A203" s="112">
        <v>5170</v>
      </c>
      <c r="B203" s="57" t="s">
        <v>183</v>
      </c>
      <c r="C203" s="58">
        <f t="shared" si="185"/>
        <v>0</v>
      </c>
      <c r="D203" s="225"/>
      <c r="E203" s="60"/>
      <c r="F203" s="146">
        <f t="shared" si="267"/>
        <v>0</v>
      </c>
      <c r="G203" s="225"/>
      <c r="H203" s="257"/>
      <c r="I203" s="114">
        <f t="shared" si="268"/>
        <v>0</v>
      </c>
      <c r="J203" s="257"/>
      <c r="K203" s="60"/>
      <c r="L203" s="135">
        <f t="shared" si="269"/>
        <v>0</v>
      </c>
      <c r="M203" s="320"/>
      <c r="N203" s="60"/>
      <c r="O203" s="114">
        <f t="shared" si="270"/>
        <v>0</v>
      </c>
      <c r="P203" s="111"/>
    </row>
    <row r="204" spans="1:16" hidden="1" x14ac:dyDescent="0.25">
      <c r="A204" s="45">
        <v>5200</v>
      </c>
      <c r="B204" s="105" t="s">
        <v>184</v>
      </c>
      <c r="C204" s="46">
        <f t="shared" si="185"/>
        <v>0</v>
      </c>
      <c r="D204" s="223">
        <f>D205+D215+D216+D225+D226+D227+D229</f>
        <v>0</v>
      </c>
      <c r="E204" s="50">
        <f t="shared" ref="E204:F204" si="271">E205+E215+E216+E225+E226+E227+E229</f>
        <v>0</v>
      </c>
      <c r="F204" s="280">
        <f t="shared" si="271"/>
        <v>0</v>
      </c>
      <c r="G204" s="223">
        <f>G205+G215+G216+G225+G226+G227+G229</f>
        <v>0</v>
      </c>
      <c r="H204" s="106">
        <f t="shared" ref="H204:I204" si="272">H205+H215+H216+H225+H226+H227+H229</f>
        <v>0</v>
      </c>
      <c r="I204" s="117">
        <f t="shared" si="272"/>
        <v>0</v>
      </c>
      <c r="J204" s="106">
        <f>J205+J215+J216+J225+J226+J227+J229</f>
        <v>0</v>
      </c>
      <c r="K204" s="50">
        <f t="shared" ref="K204:L204" si="273">K205+K215+K216+K225+K226+K227+K229</f>
        <v>0</v>
      </c>
      <c r="L204" s="125">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108">
        <f t="shared" ref="E205:F205" si="275">SUM(E206:E214)</f>
        <v>0</v>
      </c>
      <c r="F205" s="281">
        <f t="shared" si="275"/>
        <v>0</v>
      </c>
      <c r="G205" s="131">
        <f>SUM(G206:G214)</f>
        <v>0</v>
      </c>
      <c r="H205" s="201">
        <f t="shared" ref="H205:I205" si="276">SUM(H206:H214)</f>
        <v>0</v>
      </c>
      <c r="I205" s="109">
        <f t="shared" si="276"/>
        <v>0</v>
      </c>
      <c r="J205" s="201">
        <f>SUM(J206:J214)</f>
        <v>0</v>
      </c>
      <c r="K205" s="108">
        <f t="shared" ref="K205:L205" si="277">SUM(K206:K214)</f>
        <v>0</v>
      </c>
      <c r="L205" s="136">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55"/>
      <c r="F206" s="282">
        <f t="shared" ref="F206:F215" si="279">D206+E206</f>
        <v>0</v>
      </c>
      <c r="G206" s="224"/>
      <c r="H206" s="256"/>
      <c r="I206" s="119">
        <f t="shared" ref="I206:I215" si="280">G206+H206</f>
        <v>0</v>
      </c>
      <c r="J206" s="256"/>
      <c r="K206" s="55"/>
      <c r="L206" s="13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60"/>
      <c r="F207" s="146">
        <f t="shared" si="279"/>
        <v>0</v>
      </c>
      <c r="G207" s="225"/>
      <c r="H207" s="257"/>
      <c r="I207" s="114">
        <f t="shared" si="280"/>
        <v>0</v>
      </c>
      <c r="J207" s="257"/>
      <c r="K207" s="60"/>
      <c r="L207" s="135">
        <f t="shared" si="281"/>
        <v>0</v>
      </c>
      <c r="M207" s="320"/>
      <c r="N207" s="60"/>
      <c r="O207" s="114">
        <f t="shared" si="282"/>
        <v>0</v>
      </c>
      <c r="P207" s="111"/>
    </row>
    <row r="208" spans="1:16" hidden="1" x14ac:dyDescent="0.25">
      <c r="A208" s="38">
        <v>5213</v>
      </c>
      <c r="B208" s="57" t="s">
        <v>188</v>
      </c>
      <c r="C208" s="58">
        <f t="shared" si="185"/>
        <v>0</v>
      </c>
      <c r="D208" s="225"/>
      <c r="E208" s="60"/>
      <c r="F208" s="146">
        <f t="shared" si="279"/>
        <v>0</v>
      </c>
      <c r="G208" s="225"/>
      <c r="H208" s="257"/>
      <c r="I208" s="114">
        <f t="shared" si="280"/>
        <v>0</v>
      </c>
      <c r="J208" s="257"/>
      <c r="K208" s="60"/>
      <c r="L208" s="135">
        <f t="shared" si="281"/>
        <v>0</v>
      </c>
      <c r="M208" s="320"/>
      <c r="N208" s="60"/>
      <c r="O208" s="114">
        <f t="shared" si="282"/>
        <v>0</v>
      </c>
      <c r="P208" s="111"/>
    </row>
    <row r="209" spans="1:16" hidden="1" x14ac:dyDescent="0.25">
      <c r="A209" s="38">
        <v>5214</v>
      </c>
      <c r="B209" s="57" t="s">
        <v>189</v>
      </c>
      <c r="C209" s="58">
        <f t="shared" si="185"/>
        <v>0</v>
      </c>
      <c r="D209" s="225"/>
      <c r="E209" s="60"/>
      <c r="F209" s="146">
        <f t="shared" si="279"/>
        <v>0</v>
      </c>
      <c r="G209" s="225"/>
      <c r="H209" s="257"/>
      <c r="I209" s="114">
        <f t="shared" si="280"/>
        <v>0</v>
      </c>
      <c r="J209" s="257"/>
      <c r="K209" s="60"/>
      <c r="L209" s="135">
        <f t="shared" si="281"/>
        <v>0</v>
      </c>
      <c r="M209" s="320"/>
      <c r="N209" s="60"/>
      <c r="O209" s="114">
        <f t="shared" si="282"/>
        <v>0</v>
      </c>
      <c r="P209" s="111"/>
    </row>
    <row r="210" spans="1:16" hidden="1" x14ac:dyDescent="0.25">
      <c r="A210" s="38">
        <v>5215</v>
      </c>
      <c r="B210" s="57" t="s">
        <v>190</v>
      </c>
      <c r="C210" s="58">
        <f t="shared" si="185"/>
        <v>0</v>
      </c>
      <c r="D210" s="225"/>
      <c r="E210" s="60"/>
      <c r="F210" s="146">
        <f t="shared" si="279"/>
        <v>0</v>
      </c>
      <c r="G210" s="225"/>
      <c r="H210" s="257"/>
      <c r="I210" s="114">
        <f t="shared" si="280"/>
        <v>0</v>
      </c>
      <c r="J210" s="257"/>
      <c r="K210" s="60"/>
      <c r="L210" s="135">
        <f t="shared" si="281"/>
        <v>0</v>
      </c>
      <c r="M210" s="320"/>
      <c r="N210" s="60"/>
      <c r="O210" s="114">
        <f t="shared" si="282"/>
        <v>0</v>
      </c>
      <c r="P210" s="111"/>
    </row>
    <row r="211" spans="1:16" ht="14.25" hidden="1" customHeight="1" x14ac:dyDescent="0.25">
      <c r="A211" s="38">
        <v>5216</v>
      </c>
      <c r="B211" s="57" t="s">
        <v>191</v>
      </c>
      <c r="C211" s="58">
        <f t="shared" si="185"/>
        <v>0</v>
      </c>
      <c r="D211" s="225"/>
      <c r="E211" s="60"/>
      <c r="F211" s="146">
        <f t="shared" si="279"/>
        <v>0</v>
      </c>
      <c r="G211" s="225"/>
      <c r="H211" s="257"/>
      <c r="I211" s="114">
        <f t="shared" si="280"/>
        <v>0</v>
      </c>
      <c r="J211" s="257"/>
      <c r="K211" s="60"/>
      <c r="L211" s="135">
        <f t="shared" si="281"/>
        <v>0</v>
      </c>
      <c r="M211" s="320"/>
      <c r="N211" s="60"/>
      <c r="O211" s="114">
        <f t="shared" si="282"/>
        <v>0</v>
      </c>
      <c r="P211" s="111"/>
    </row>
    <row r="212" spans="1:16" hidden="1" x14ac:dyDescent="0.25">
      <c r="A212" s="38">
        <v>5217</v>
      </c>
      <c r="B212" s="57" t="s">
        <v>192</v>
      </c>
      <c r="C212" s="58">
        <f t="shared" si="185"/>
        <v>0</v>
      </c>
      <c r="D212" s="225"/>
      <c r="E212" s="60"/>
      <c r="F212" s="146">
        <f t="shared" si="279"/>
        <v>0</v>
      </c>
      <c r="G212" s="225"/>
      <c r="H212" s="257"/>
      <c r="I212" s="114">
        <f t="shared" si="280"/>
        <v>0</v>
      </c>
      <c r="J212" s="257"/>
      <c r="K212" s="60"/>
      <c r="L212" s="135">
        <f t="shared" si="281"/>
        <v>0</v>
      </c>
      <c r="M212" s="320"/>
      <c r="N212" s="60"/>
      <c r="O212" s="114">
        <f t="shared" si="282"/>
        <v>0</v>
      </c>
      <c r="P212" s="111"/>
    </row>
    <row r="213" spans="1:16" hidden="1" x14ac:dyDescent="0.25">
      <c r="A213" s="38">
        <v>5218</v>
      </c>
      <c r="B213" s="57" t="s">
        <v>193</v>
      </c>
      <c r="C213" s="58">
        <f t="shared" ref="C213:C276" si="283">F213+I213+L213+O213</f>
        <v>0</v>
      </c>
      <c r="D213" s="225"/>
      <c r="E213" s="60"/>
      <c r="F213" s="146">
        <f t="shared" si="279"/>
        <v>0</v>
      </c>
      <c r="G213" s="225"/>
      <c r="H213" s="257"/>
      <c r="I213" s="114">
        <f t="shared" si="280"/>
        <v>0</v>
      </c>
      <c r="J213" s="257"/>
      <c r="K213" s="60"/>
      <c r="L213" s="135">
        <f t="shared" si="281"/>
        <v>0</v>
      </c>
      <c r="M213" s="320"/>
      <c r="N213" s="60"/>
      <c r="O213" s="114">
        <f t="shared" si="282"/>
        <v>0</v>
      </c>
      <c r="P213" s="111"/>
    </row>
    <row r="214" spans="1:16" hidden="1" x14ac:dyDescent="0.25">
      <c r="A214" s="38">
        <v>5219</v>
      </c>
      <c r="B214" s="57" t="s">
        <v>194</v>
      </c>
      <c r="C214" s="58">
        <f t="shared" si="283"/>
        <v>0</v>
      </c>
      <c r="D214" s="225"/>
      <c r="E214" s="60"/>
      <c r="F214" s="146">
        <f t="shared" si="279"/>
        <v>0</v>
      </c>
      <c r="G214" s="225"/>
      <c r="H214" s="257"/>
      <c r="I214" s="114">
        <f t="shared" si="280"/>
        <v>0</v>
      </c>
      <c r="J214" s="257"/>
      <c r="K214" s="60"/>
      <c r="L214" s="135">
        <f t="shared" si="281"/>
        <v>0</v>
      </c>
      <c r="M214" s="320"/>
      <c r="N214" s="60"/>
      <c r="O214" s="114">
        <f t="shared" si="282"/>
        <v>0</v>
      </c>
      <c r="P214" s="111"/>
    </row>
    <row r="215" spans="1:16" ht="13.5" hidden="1" customHeight="1" x14ac:dyDescent="0.25">
      <c r="A215" s="112">
        <v>5220</v>
      </c>
      <c r="B215" s="57" t="s">
        <v>195</v>
      </c>
      <c r="C215" s="58">
        <f t="shared" si="283"/>
        <v>0</v>
      </c>
      <c r="D215" s="225"/>
      <c r="E215" s="60"/>
      <c r="F215" s="146">
        <f t="shared" si="279"/>
        <v>0</v>
      </c>
      <c r="G215" s="225"/>
      <c r="H215" s="257"/>
      <c r="I215" s="114">
        <f t="shared" si="280"/>
        <v>0</v>
      </c>
      <c r="J215" s="257"/>
      <c r="K215" s="60"/>
      <c r="L215" s="135">
        <f t="shared" si="281"/>
        <v>0</v>
      </c>
      <c r="M215" s="320"/>
      <c r="N215" s="60"/>
      <c r="O215" s="114">
        <f t="shared" si="282"/>
        <v>0</v>
      </c>
      <c r="P215" s="111"/>
    </row>
    <row r="216" spans="1:16" hidden="1" x14ac:dyDescent="0.25">
      <c r="A216" s="112">
        <v>5230</v>
      </c>
      <c r="B216" s="57" t="s">
        <v>196</v>
      </c>
      <c r="C216" s="58">
        <f t="shared" si="283"/>
        <v>0</v>
      </c>
      <c r="D216" s="226">
        <f>SUM(D217:D224)</f>
        <v>0</v>
      </c>
      <c r="E216" s="113">
        <f t="shared" ref="E216:F216" si="284">SUM(E217:E224)</f>
        <v>0</v>
      </c>
      <c r="F216" s="146">
        <f t="shared" si="284"/>
        <v>0</v>
      </c>
      <c r="G216" s="226">
        <f>SUM(G217:G224)</f>
        <v>0</v>
      </c>
      <c r="H216" s="120">
        <f t="shared" ref="H216:I216" si="285">SUM(H217:H224)</f>
        <v>0</v>
      </c>
      <c r="I216" s="114">
        <f t="shared" si="285"/>
        <v>0</v>
      </c>
      <c r="J216" s="120">
        <f>SUM(J217:J224)</f>
        <v>0</v>
      </c>
      <c r="K216" s="113">
        <f t="shared" ref="K216:L216" si="286">SUM(K217:K224)</f>
        <v>0</v>
      </c>
      <c r="L216" s="135">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60"/>
      <c r="F217" s="146">
        <f t="shared" ref="F217:F226" si="288">D217+E217</f>
        <v>0</v>
      </c>
      <c r="G217" s="225"/>
      <c r="H217" s="257"/>
      <c r="I217" s="114">
        <f t="shared" ref="I217:I226" si="289">G217+H217</f>
        <v>0</v>
      </c>
      <c r="J217" s="257"/>
      <c r="K217" s="60"/>
      <c r="L217" s="135">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60"/>
      <c r="F218" s="146">
        <f t="shared" si="288"/>
        <v>0</v>
      </c>
      <c r="G218" s="225"/>
      <c r="H218" s="257"/>
      <c r="I218" s="114">
        <f t="shared" si="289"/>
        <v>0</v>
      </c>
      <c r="J218" s="257"/>
      <c r="K218" s="60"/>
      <c r="L218" s="135">
        <f t="shared" si="290"/>
        <v>0</v>
      </c>
      <c r="M218" s="320"/>
      <c r="N218" s="60"/>
      <c r="O218" s="114">
        <f t="shared" si="291"/>
        <v>0</v>
      </c>
      <c r="P218" s="111"/>
    </row>
    <row r="219" spans="1:16" hidden="1" x14ac:dyDescent="0.25">
      <c r="A219" s="38">
        <v>5233</v>
      </c>
      <c r="B219" s="57" t="s">
        <v>199</v>
      </c>
      <c r="C219" s="58">
        <f t="shared" si="283"/>
        <v>0</v>
      </c>
      <c r="D219" s="225"/>
      <c r="E219" s="60"/>
      <c r="F219" s="146">
        <f t="shared" si="288"/>
        <v>0</v>
      </c>
      <c r="G219" s="225"/>
      <c r="H219" s="257"/>
      <c r="I219" s="114">
        <f t="shared" si="289"/>
        <v>0</v>
      </c>
      <c r="J219" s="257"/>
      <c r="K219" s="60"/>
      <c r="L219" s="135">
        <f t="shared" si="290"/>
        <v>0</v>
      </c>
      <c r="M219" s="320"/>
      <c r="N219" s="60"/>
      <c r="O219" s="114">
        <f t="shared" si="291"/>
        <v>0</v>
      </c>
      <c r="P219" s="111"/>
    </row>
    <row r="220" spans="1:16" ht="24" hidden="1" x14ac:dyDescent="0.25">
      <c r="A220" s="38">
        <v>5234</v>
      </c>
      <c r="B220" s="57" t="s">
        <v>200</v>
      </c>
      <c r="C220" s="58">
        <f t="shared" si="283"/>
        <v>0</v>
      </c>
      <c r="D220" s="225"/>
      <c r="E220" s="60"/>
      <c r="F220" s="146">
        <f t="shared" si="288"/>
        <v>0</v>
      </c>
      <c r="G220" s="225"/>
      <c r="H220" s="257"/>
      <c r="I220" s="114">
        <f t="shared" si="289"/>
        <v>0</v>
      </c>
      <c r="J220" s="257"/>
      <c r="K220" s="60"/>
      <c r="L220" s="135">
        <f t="shared" si="290"/>
        <v>0</v>
      </c>
      <c r="M220" s="320"/>
      <c r="N220" s="60"/>
      <c r="O220" s="114">
        <f t="shared" si="291"/>
        <v>0</v>
      </c>
      <c r="P220" s="111"/>
    </row>
    <row r="221" spans="1:16" ht="14.25" hidden="1" customHeight="1" x14ac:dyDescent="0.25">
      <c r="A221" s="38">
        <v>5236</v>
      </c>
      <c r="B221" s="57" t="s">
        <v>201</v>
      </c>
      <c r="C221" s="58">
        <f t="shared" si="283"/>
        <v>0</v>
      </c>
      <c r="D221" s="225"/>
      <c r="E221" s="60"/>
      <c r="F221" s="146">
        <f t="shared" si="288"/>
        <v>0</v>
      </c>
      <c r="G221" s="225"/>
      <c r="H221" s="257"/>
      <c r="I221" s="114">
        <f t="shared" si="289"/>
        <v>0</v>
      </c>
      <c r="J221" s="257"/>
      <c r="K221" s="60"/>
      <c r="L221" s="135">
        <f t="shared" si="290"/>
        <v>0</v>
      </c>
      <c r="M221" s="320"/>
      <c r="N221" s="60"/>
      <c r="O221" s="114">
        <f t="shared" si="291"/>
        <v>0</v>
      </c>
      <c r="P221" s="111"/>
    </row>
    <row r="222" spans="1:16" ht="14.25" hidden="1" customHeight="1" x14ac:dyDescent="0.25">
      <c r="A222" s="38">
        <v>5237</v>
      </c>
      <c r="B222" s="57" t="s">
        <v>202</v>
      </c>
      <c r="C222" s="58">
        <f t="shared" si="283"/>
        <v>0</v>
      </c>
      <c r="D222" s="225"/>
      <c r="E222" s="60"/>
      <c r="F222" s="146">
        <f t="shared" si="288"/>
        <v>0</v>
      </c>
      <c r="G222" s="225"/>
      <c r="H222" s="257"/>
      <c r="I222" s="114">
        <f t="shared" si="289"/>
        <v>0</v>
      </c>
      <c r="J222" s="257"/>
      <c r="K222" s="60"/>
      <c r="L222" s="135">
        <f t="shared" si="290"/>
        <v>0</v>
      </c>
      <c r="M222" s="320"/>
      <c r="N222" s="60"/>
      <c r="O222" s="114">
        <f t="shared" si="291"/>
        <v>0</v>
      </c>
      <c r="P222" s="111"/>
    </row>
    <row r="223" spans="1:16" ht="24" hidden="1" x14ac:dyDescent="0.25">
      <c r="A223" s="38">
        <v>5238</v>
      </c>
      <c r="B223" s="57" t="s">
        <v>203</v>
      </c>
      <c r="C223" s="58">
        <f t="shared" si="283"/>
        <v>0</v>
      </c>
      <c r="D223" s="225"/>
      <c r="E223" s="60"/>
      <c r="F223" s="146">
        <f t="shared" si="288"/>
        <v>0</v>
      </c>
      <c r="G223" s="225"/>
      <c r="H223" s="257"/>
      <c r="I223" s="114">
        <f t="shared" si="289"/>
        <v>0</v>
      </c>
      <c r="J223" s="257"/>
      <c r="K223" s="60"/>
      <c r="L223" s="135">
        <f t="shared" si="290"/>
        <v>0</v>
      </c>
      <c r="M223" s="320"/>
      <c r="N223" s="60"/>
      <c r="O223" s="114">
        <f t="shared" si="291"/>
        <v>0</v>
      </c>
      <c r="P223" s="111"/>
    </row>
    <row r="224" spans="1:16" ht="24" hidden="1" x14ac:dyDescent="0.25">
      <c r="A224" s="38">
        <v>5239</v>
      </c>
      <c r="B224" s="57" t="s">
        <v>204</v>
      </c>
      <c r="C224" s="58">
        <f t="shared" si="283"/>
        <v>0</v>
      </c>
      <c r="D224" s="225"/>
      <c r="E224" s="60"/>
      <c r="F224" s="146">
        <f t="shared" si="288"/>
        <v>0</v>
      </c>
      <c r="G224" s="225"/>
      <c r="H224" s="257"/>
      <c r="I224" s="114">
        <f t="shared" si="289"/>
        <v>0</v>
      </c>
      <c r="J224" s="257"/>
      <c r="K224" s="60"/>
      <c r="L224" s="135">
        <f t="shared" si="290"/>
        <v>0</v>
      </c>
      <c r="M224" s="320"/>
      <c r="N224" s="60"/>
      <c r="O224" s="114">
        <f t="shared" si="291"/>
        <v>0</v>
      </c>
      <c r="P224" s="111"/>
    </row>
    <row r="225" spans="1:16" ht="24" hidden="1" x14ac:dyDescent="0.25">
      <c r="A225" s="112">
        <v>5240</v>
      </c>
      <c r="B225" s="57" t="s">
        <v>205</v>
      </c>
      <c r="C225" s="58">
        <f t="shared" si="283"/>
        <v>0</v>
      </c>
      <c r="D225" s="225"/>
      <c r="E225" s="60"/>
      <c r="F225" s="146">
        <f t="shared" si="288"/>
        <v>0</v>
      </c>
      <c r="G225" s="225"/>
      <c r="H225" s="257"/>
      <c r="I225" s="114">
        <f t="shared" si="289"/>
        <v>0</v>
      </c>
      <c r="J225" s="257"/>
      <c r="K225" s="60"/>
      <c r="L225" s="135">
        <f t="shared" si="290"/>
        <v>0</v>
      </c>
      <c r="M225" s="320"/>
      <c r="N225" s="60"/>
      <c r="O225" s="114">
        <f t="shared" si="291"/>
        <v>0</v>
      </c>
      <c r="P225" s="111"/>
    </row>
    <row r="226" spans="1:16" hidden="1" x14ac:dyDescent="0.25">
      <c r="A226" s="112">
        <v>5250</v>
      </c>
      <c r="B226" s="57" t="s">
        <v>206</v>
      </c>
      <c r="C226" s="58">
        <f t="shared" si="283"/>
        <v>0</v>
      </c>
      <c r="D226" s="225"/>
      <c r="E226" s="60"/>
      <c r="F226" s="146">
        <f t="shared" si="288"/>
        <v>0</v>
      </c>
      <c r="G226" s="225"/>
      <c r="H226" s="257"/>
      <c r="I226" s="114">
        <f t="shared" si="289"/>
        <v>0</v>
      </c>
      <c r="J226" s="257"/>
      <c r="K226" s="60"/>
      <c r="L226" s="135">
        <f t="shared" si="290"/>
        <v>0</v>
      </c>
      <c r="M226" s="320"/>
      <c r="N226" s="60"/>
      <c r="O226" s="114">
        <f t="shared" si="291"/>
        <v>0</v>
      </c>
      <c r="P226" s="111"/>
    </row>
    <row r="227" spans="1:16" hidden="1" x14ac:dyDescent="0.25">
      <c r="A227" s="112">
        <v>5260</v>
      </c>
      <c r="B227" s="57" t="s">
        <v>207</v>
      </c>
      <c r="C227" s="58">
        <f t="shared" si="283"/>
        <v>0</v>
      </c>
      <c r="D227" s="226">
        <f>SUM(D228)</f>
        <v>0</v>
      </c>
      <c r="E227" s="113">
        <f t="shared" ref="E227:F227" si="292">SUM(E228)</f>
        <v>0</v>
      </c>
      <c r="F227" s="146">
        <f t="shared" si="292"/>
        <v>0</v>
      </c>
      <c r="G227" s="226">
        <f>SUM(G228)</f>
        <v>0</v>
      </c>
      <c r="H227" s="120">
        <f t="shared" ref="H227:I227" si="293">SUM(H228)</f>
        <v>0</v>
      </c>
      <c r="I227" s="114">
        <f t="shared" si="293"/>
        <v>0</v>
      </c>
      <c r="J227" s="120">
        <f>SUM(J228)</f>
        <v>0</v>
      </c>
      <c r="K227" s="113">
        <f t="shared" ref="K227:L227" si="294">SUM(K228)</f>
        <v>0</v>
      </c>
      <c r="L227" s="135">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60"/>
      <c r="F228" s="146">
        <f t="shared" ref="F228:F229" si="296">D228+E228</f>
        <v>0</v>
      </c>
      <c r="G228" s="225"/>
      <c r="H228" s="257"/>
      <c r="I228" s="114">
        <f t="shared" ref="I228:I229" si="297">G228+H228</f>
        <v>0</v>
      </c>
      <c r="J228" s="257"/>
      <c r="K228" s="60"/>
      <c r="L228" s="135">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115"/>
      <c r="F229" s="281">
        <f t="shared" si="296"/>
        <v>0</v>
      </c>
      <c r="G229" s="227"/>
      <c r="H229" s="258"/>
      <c r="I229" s="109">
        <f t="shared" si="297"/>
        <v>0</v>
      </c>
      <c r="J229" s="258"/>
      <c r="K229" s="115"/>
      <c r="L229" s="136">
        <f t="shared" si="298"/>
        <v>0</v>
      </c>
      <c r="M229" s="321"/>
      <c r="N229" s="115"/>
      <c r="O229" s="109">
        <f t="shared" si="299"/>
        <v>0</v>
      </c>
      <c r="P229" s="116"/>
    </row>
    <row r="230" spans="1:16" hidden="1" x14ac:dyDescent="0.25">
      <c r="A230" s="101">
        <v>6000</v>
      </c>
      <c r="B230" s="101" t="s">
        <v>210</v>
      </c>
      <c r="C230" s="102">
        <f t="shared" si="283"/>
        <v>0</v>
      </c>
      <c r="D230" s="222">
        <f>D231+D251+D259</f>
        <v>0</v>
      </c>
      <c r="E230" s="103">
        <f t="shared" ref="E230:F230" si="300">E231+E251+E259</f>
        <v>0</v>
      </c>
      <c r="F230" s="279">
        <f t="shared" si="300"/>
        <v>0</v>
      </c>
      <c r="G230" s="222">
        <f>G231+G251+G259</f>
        <v>0</v>
      </c>
      <c r="H230" s="255">
        <f t="shared" ref="H230:I230" si="301">H231+H251+H259</f>
        <v>0</v>
      </c>
      <c r="I230" s="104">
        <f t="shared" si="301"/>
        <v>0</v>
      </c>
      <c r="J230" s="255">
        <f>J231+J251+J259</f>
        <v>0</v>
      </c>
      <c r="K230" s="103">
        <f t="shared" ref="K230:L230" si="302">K231+K251+K259</f>
        <v>0</v>
      </c>
      <c r="L230" s="137">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130">
        <f t="shared" ref="E231:F231" si="304">SUM(E232,E233,E235,E238,E244,E245,E246)</f>
        <v>0</v>
      </c>
      <c r="F231" s="283">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138">
        <f t="shared" si="306"/>
        <v>0</v>
      </c>
      <c r="M231" s="129">
        <f>SUM(M232,M233,M235,M238,M244,M245,M246)</f>
        <v>0</v>
      </c>
      <c r="N231" s="130">
        <f t="shared" ref="N231:O231" si="307">SUM(N232,N233,N235,N238,N244,N245,N246)</f>
        <v>0</v>
      </c>
      <c r="O231" s="289">
        <f t="shared" si="307"/>
        <v>0</v>
      </c>
      <c r="P231" s="344"/>
    </row>
    <row r="232" spans="1:16" ht="24" hidden="1" x14ac:dyDescent="0.25">
      <c r="A232" s="379">
        <v>6220</v>
      </c>
      <c r="B232" s="52" t="s">
        <v>212</v>
      </c>
      <c r="C232" s="53">
        <f t="shared" si="283"/>
        <v>0</v>
      </c>
      <c r="D232" s="224"/>
      <c r="E232" s="55"/>
      <c r="F232" s="282">
        <f>D232+E232</f>
        <v>0</v>
      </c>
      <c r="G232" s="224"/>
      <c r="H232" s="256"/>
      <c r="I232" s="119">
        <f>G232+H232</f>
        <v>0</v>
      </c>
      <c r="J232" s="256"/>
      <c r="K232" s="55"/>
      <c r="L232" s="139">
        <f>J232+K232</f>
        <v>0</v>
      </c>
      <c r="M232" s="319"/>
      <c r="N232" s="55"/>
      <c r="O232" s="119">
        <f>M232+N232</f>
        <v>0</v>
      </c>
      <c r="P232" s="110"/>
    </row>
    <row r="233" spans="1:16" hidden="1" x14ac:dyDescent="0.25">
      <c r="A233" s="112">
        <v>6230</v>
      </c>
      <c r="B233" s="57" t="s">
        <v>213</v>
      </c>
      <c r="C233" s="58">
        <f t="shared" si="283"/>
        <v>0</v>
      </c>
      <c r="D233" s="226">
        <f t="shared" ref="D233:O233" si="308">SUM(D234)</f>
        <v>0</v>
      </c>
      <c r="E233" s="113">
        <f t="shared" si="308"/>
        <v>0</v>
      </c>
      <c r="F233" s="146">
        <f t="shared" si="308"/>
        <v>0</v>
      </c>
      <c r="G233" s="226">
        <f t="shared" si="308"/>
        <v>0</v>
      </c>
      <c r="H233" s="120">
        <f t="shared" si="308"/>
        <v>0</v>
      </c>
      <c r="I233" s="114">
        <f t="shared" si="308"/>
        <v>0</v>
      </c>
      <c r="J233" s="120">
        <f t="shared" si="308"/>
        <v>0</v>
      </c>
      <c r="K233" s="113">
        <f t="shared" si="308"/>
        <v>0</v>
      </c>
      <c r="L233" s="135">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c r="E234" s="55"/>
      <c r="F234" s="282">
        <f>D234+E234</f>
        <v>0</v>
      </c>
      <c r="G234" s="224"/>
      <c r="H234" s="256"/>
      <c r="I234" s="119">
        <f>G234+H234</f>
        <v>0</v>
      </c>
      <c r="J234" s="256"/>
      <c r="K234" s="55"/>
      <c r="L234" s="139">
        <f>J234+K234</f>
        <v>0</v>
      </c>
      <c r="M234" s="319"/>
      <c r="N234" s="55"/>
      <c r="O234" s="119">
        <f>M234+N234</f>
        <v>0</v>
      </c>
      <c r="P234" s="110"/>
    </row>
    <row r="235" spans="1:16" ht="24" hidden="1" x14ac:dyDescent="0.25">
      <c r="A235" s="112">
        <v>6240</v>
      </c>
      <c r="B235" s="57" t="s">
        <v>215</v>
      </c>
      <c r="C235" s="58">
        <f t="shared" si="283"/>
        <v>0</v>
      </c>
      <c r="D235" s="226">
        <f>SUM(D236:D237)</f>
        <v>0</v>
      </c>
      <c r="E235" s="113">
        <f t="shared" ref="E235:F235" si="309">SUM(E236:E237)</f>
        <v>0</v>
      </c>
      <c r="F235" s="146">
        <f t="shared" si="309"/>
        <v>0</v>
      </c>
      <c r="G235" s="226">
        <f>SUM(G236:G237)</f>
        <v>0</v>
      </c>
      <c r="H235" s="120">
        <f t="shared" ref="H235:I235" si="310">SUM(H236:H237)</f>
        <v>0</v>
      </c>
      <c r="I235" s="114">
        <f t="shared" si="310"/>
        <v>0</v>
      </c>
      <c r="J235" s="120">
        <f>SUM(J236:J237)</f>
        <v>0</v>
      </c>
      <c r="K235" s="113">
        <f t="shared" ref="K235:L235" si="311">SUM(K236:K237)</f>
        <v>0</v>
      </c>
      <c r="L235" s="135">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60"/>
      <c r="F236" s="146">
        <f t="shared" ref="F236:F237" si="313">D236+E236</f>
        <v>0</v>
      </c>
      <c r="G236" s="225"/>
      <c r="H236" s="257"/>
      <c r="I236" s="114">
        <f t="shared" ref="I236:I237" si="314">G236+H236</f>
        <v>0</v>
      </c>
      <c r="J236" s="257"/>
      <c r="K236" s="60"/>
      <c r="L236" s="135">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60"/>
      <c r="F237" s="146">
        <f t="shared" si="313"/>
        <v>0</v>
      </c>
      <c r="G237" s="225"/>
      <c r="H237" s="257"/>
      <c r="I237" s="114">
        <f t="shared" si="314"/>
        <v>0</v>
      </c>
      <c r="J237" s="257"/>
      <c r="K237" s="60"/>
      <c r="L237" s="135">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113">
        <f t="shared" ref="E238:F238" si="317">SUM(E239:E243)</f>
        <v>0</v>
      </c>
      <c r="F238" s="146">
        <f t="shared" si="317"/>
        <v>0</v>
      </c>
      <c r="G238" s="226">
        <f>SUM(G239:G243)</f>
        <v>0</v>
      </c>
      <c r="H238" s="120">
        <f t="shared" ref="H238:I238" si="318">SUM(H239:H243)</f>
        <v>0</v>
      </c>
      <c r="I238" s="114">
        <f t="shared" si="318"/>
        <v>0</v>
      </c>
      <c r="J238" s="120">
        <f>SUM(J239:J243)</f>
        <v>0</v>
      </c>
      <c r="K238" s="113">
        <f t="shared" ref="K238:L238" si="319">SUM(K239:K243)</f>
        <v>0</v>
      </c>
      <c r="L238" s="135">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60"/>
      <c r="F239" s="146">
        <f t="shared" ref="F239:F245" si="321">D239+E239</f>
        <v>0</v>
      </c>
      <c r="G239" s="225"/>
      <c r="H239" s="257"/>
      <c r="I239" s="114">
        <f t="shared" ref="I239:I245" si="322">G239+H239</f>
        <v>0</v>
      </c>
      <c r="J239" s="257"/>
      <c r="K239" s="60"/>
      <c r="L239" s="135">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60"/>
      <c r="F240" s="146">
        <f t="shared" si="321"/>
        <v>0</v>
      </c>
      <c r="G240" s="225"/>
      <c r="H240" s="257"/>
      <c r="I240" s="114">
        <f t="shared" si="322"/>
        <v>0</v>
      </c>
      <c r="J240" s="257"/>
      <c r="K240" s="60"/>
      <c r="L240" s="135">
        <f t="shared" si="323"/>
        <v>0</v>
      </c>
      <c r="M240" s="320"/>
      <c r="N240" s="60"/>
      <c r="O240" s="114">
        <f t="shared" si="324"/>
        <v>0</v>
      </c>
      <c r="P240" s="111"/>
    </row>
    <row r="241" spans="1:16" ht="24" hidden="1" x14ac:dyDescent="0.25">
      <c r="A241" s="38">
        <v>6254</v>
      </c>
      <c r="B241" s="57" t="s">
        <v>221</v>
      </c>
      <c r="C241" s="58">
        <f t="shared" si="283"/>
        <v>0</v>
      </c>
      <c r="D241" s="225"/>
      <c r="E241" s="60"/>
      <c r="F241" s="146">
        <f t="shared" si="321"/>
        <v>0</v>
      </c>
      <c r="G241" s="225"/>
      <c r="H241" s="257"/>
      <c r="I241" s="114">
        <f t="shared" si="322"/>
        <v>0</v>
      </c>
      <c r="J241" s="257"/>
      <c r="K241" s="60"/>
      <c r="L241" s="135">
        <f t="shared" si="323"/>
        <v>0</v>
      </c>
      <c r="M241" s="320"/>
      <c r="N241" s="60"/>
      <c r="O241" s="114">
        <f t="shared" si="324"/>
        <v>0</v>
      </c>
      <c r="P241" s="111"/>
    </row>
    <row r="242" spans="1:16" ht="24" hidden="1" x14ac:dyDescent="0.25">
      <c r="A242" s="38">
        <v>6255</v>
      </c>
      <c r="B242" s="57" t="s">
        <v>222</v>
      </c>
      <c r="C242" s="58">
        <f t="shared" si="283"/>
        <v>0</v>
      </c>
      <c r="D242" s="225"/>
      <c r="E242" s="60"/>
      <c r="F242" s="146">
        <f t="shared" si="321"/>
        <v>0</v>
      </c>
      <c r="G242" s="225"/>
      <c r="H242" s="257"/>
      <c r="I242" s="114">
        <f t="shared" si="322"/>
        <v>0</v>
      </c>
      <c r="J242" s="257"/>
      <c r="K242" s="60"/>
      <c r="L242" s="135">
        <f t="shared" si="323"/>
        <v>0</v>
      </c>
      <c r="M242" s="320"/>
      <c r="N242" s="60"/>
      <c r="O242" s="114">
        <f t="shared" si="324"/>
        <v>0</v>
      </c>
      <c r="P242" s="111"/>
    </row>
    <row r="243" spans="1:16" hidden="1" x14ac:dyDescent="0.25">
      <c r="A243" s="38">
        <v>6259</v>
      </c>
      <c r="B243" s="57" t="s">
        <v>223</v>
      </c>
      <c r="C243" s="58">
        <f t="shared" si="283"/>
        <v>0</v>
      </c>
      <c r="D243" s="225"/>
      <c r="E243" s="60"/>
      <c r="F243" s="146">
        <f t="shared" si="321"/>
        <v>0</v>
      </c>
      <c r="G243" s="225"/>
      <c r="H243" s="257"/>
      <c r="I243" s="114">
        <f t="shared" si="322"/>
        <v>0</v>
      </c>
      <c r="J243" s="257"/>
      <c r="K243" s="60"/>
      <c r="L243" s="135">
        <f t="shared" si="323"/>
        <v>0</v>
      </c>
      <c r="M243" s="320"/>
      <c r="N243" s="60"/>
      <c r="O243" s="114">
        <f t="shared" si="324"/>
        <v>0</v>
      </c>
      <c r="P243" s="111"/>
    </row>
    <row r="244" spans="1:16" ht="24" hidden="1" x14ac:dyDescent="0.25">
      <c r="A244" s="112">
        <v>6260</v>
      </c>
      <c r="B244" s="57" t="s">
        <v>224</v>
      </c>
      <c r="C244" s="58">
        <f t="shared" si="283"/>
        <v>0</v>
      </c>
      <c r="D244" s="225"/>
      <c r="E244" s="60"/>
      <c r="F244" s="146">
        <f t="shared" si="321"/>
        <v>0</v>
      </c>
      <c r="G244" s="225"/>
      <c r="H244" s="257"/>
      <c r="I244" s="114">
        <f t="shared" si="322"/>
        <v>0</v>
      </c>
      <c r="J244" s="257"/>
      <c r="K244" s="60"/>
      <c r="L244" s="135">
        <f t="shared" si="323"/>
        <v>0</v>
      </c>
      <c r="M244" s="320"/>
      <c r="N244" s="60"/>
      <c r="O244" s="114">
        <f t="shared" si="324"/>
        <v>0</v>
      </c>
      <c r="P244" s="111"/>
    </row>
    <row r="245" spans="1:16" hidden="1" x14ac:dyDescent="0.25">
      <c r="A245" s="112">
        <v>6270</v>
      </c>
      <c r="B245" s="57" t="s">
        <v>225</v>
      </c>
      <c r="C245" s="58">
        <f t="shared" si="283"/>
        <v>0</v>
      </c>
      <c r="D245" s="225"/>
      <c r="E245" s="60"/>
      <c r="F245" s="146">
        <f t="shared" si="321"/>
        <v>0</v>
      </c>
      <c r="G245" s="225"/>
      <c r="H245" s="257"/>
      <c r="I245" s="114">
        <f t="shared" si="322"/>
        <v>0</v>
      </c>
      <c r="J245" s="257"/>
      <c r="K245" s="60"/>
      <c r="L245" s="135">
        <f t="shared" si="323"/>
        <v>0</v>
      </c>
      <c r="M245" s="320"/>
      <c r="N245" s="60"/>
      <c r="O245" s="114">
        <f t="shared" si="324"/>
        <v>0</v>
      </c>
      <c r="P245" s="111"/>
    </row>
    <row r="246" spans="1:16" ht="24" hidden="1" x14ac:dyDescent="0.25">
      <c r="A246" s="379">
        <v>6290</v>
      </c>
      <c r="B246" s="52" t="s">
        <v>226</v>
      </c>
      <c r="C246" s="126">
        <f t="shared" si="283"/>
        <v>0</v>
      </c>
      <c r="D246" s="228">
        <f>SUM(D247:D250)</f>
        <v>0</v>
      </c>
      <c r="E246" s="118">
        <f t="shared" ref="E246:O246" si="325">SUM(E247:E250)</f>
        <v>0</v>
      </c>
      <c r="F246" s="282">
        <f t="shared" si="325"/>
        <v>0</v>
      </c>
      <c r="G246" s="228">
        <f t="shared" si="325"/>
        <v>0</v>
      </c>
      <c r="H246" s="259">
        <f t="shared" si="325"/>
        <v>0</v>
      </c>
      <c r="I246" s="119">
        <f t="shared" si="325"/>
        <v>0</v>
      </c>
      <c r="J246" s="259">
        <f t="shared" si="325"/>
        <v>0</v>
      </c>
      <c r="K246" s="118">
        <f t="shared" si="325"/>
        <v>0</v>
      </c>
      <c r="L246" s="13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60"/>
      <c r="F247" s="146">
        <f t="shared" ref="F247:F250" si="326">D247+E247</f>
        <v>0</v>
      </c>
      <c r="G247" s="225"/>
      <c r="H247" s="257"/>
      <c r="I247" s="114">
        <f t="shared" ref="I247:I250" si="327">G247+H247</f>
        <v>0</v>
      </c>
      <c r="J247" s="257"/>
      <c r="K247" s="60"/>
      <c r="L247" s="135">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60"/>
      <c r="F248" s="146">
        <f t="shared" si="326"/>
        <v>0</v>
      </c>
      <c r="G248" s="225"/>
      <c r="H248" s="257"/>
      <c r="I248" s="114">
        <f t="shared" si="327"/>
        <v>0</v>
      </c>
      <c r="J248" s="257"/>
      <c r="K248" s="60"/>
      <c r="L248" s="135">
        <f t="shared" si="328"/>
        <v>0</v>
      </c>
      <c r="M248" s="320"/>
      <c r="N248" s="60"/>
      <c r="O248" s="114">
        <f t="shared" si="329"/>
        <v>0</v>
      </c>
      <c r="P248" s="111"/>
    </row>
    <row r="249" spans="1:16" ht="72" hidden="1" x14ac:dyDescent="0.25">
      <c r="A249" s="38">
        <v>6296</v>
      </c>
      <c r="B249" s="57" t="s">
        <v>229</v>
      </c>
      <c r="C249" s="58">
        <f t="shared" si="283"/>
        <v>0</v>
      </c>
      <c r="D249" s="225"/>
      <c r="E249" s="60"/>
      <c r="F249" s="146">
        <f t="shared" si="326"/>
        <v>0</v>
      </c>
      <c r="G249" s="225"/>
      <c r="H249" s="257"/>
      <c r="I249" s="114">
        <f t="shared" si="327"/>
        <v>0</v>
      </c>
      <c r="J249" s="257"/>
      <c r="K249" s="60"/>
      <c r="L249" s="135">
        <f t="shared" si="328"/>
        <v>0</v>
      </c>
      <c r="M249" s="320"/>
      <c r="N249" s="60"/>
      <c r="O249" s="114">
        <f t="shared" si="329"/>
        <v>0</v>
      </c>
      <c r="P249" s="111"/>
    </row>
    <row r="250" spans="1:16" ht="39.75" hidden="1" customHeight="1" x14ac:dyDescent="0.25">
      <c r="A250" s="38">
        <v>6299</v>
      </c>
      <c r="B250" s="57" t="s">
        <v>230</v>
      </c>
      <c r="C250" s="58">
        <f t="shared" si="283"/>
        <v>0</v>
      </c>
      <c r="D250" s="225"/>
      <c r="E250" s="60"/>
      <c r="F250" s="146">
        <f t="shared" si="326"/>
        <v>0</v>
      </c>
      <c r="G250" s="225"/>
      <c r="H250" s="257"/>
      <c r="I250" s="114">
        <f t="shared" si="327"/>
        <v>0</v>
      </c>
      <c r="J250" s="257"/>
      <c r="K250" s="60"/>
      <c r="L250" s="135">
        <f t="shared" si="328"/>
        <v>0</v>
      </c>
      <c r="M250" s="320"/>
      <c r="N250" s="60"/>
      <c r="O250" s="114">
        <f t="shared" si="329"/>
        <v>0</v>
      </c>
      <c r="P250" s="111"/>
    </row>
    <row r="251" spans="1:16" hidden="1" x14ac:dyDescent="0.25">
      <c r="A251" s="45">
        <v>6300</v>
      </c>
      <c r="B251" s="105" t="s">
        <v>231</v>
      </c>
      <c r="C251" s="46">
        <f t="shared" si="283"/>
        <v>0</v>
      </c>
      <c r="D251" s="223">
        <f>SUM(D252,D257,D258)</f>
        <v>0</v>
      </c>
      <c r="E251" s="50">
        <f t="shared" ref="E251:O251" si="330">SUM(E252,E257,E258)</f>
        <v>0</v>
      </c>
      <c r="F251" s="280">
        <f t="shared" si="330"/>
        <v>0</v>
      </c>
      <c r="G251" s="223">
        <f t="shared" si="330"/>
        <v>0</v>
      </c>
      <c r="H251" s="106">
        <f t="shared" si="330"/>
        <v>0</v>
      </c>
      <c r="I251" s="117">
        <f t="shared" si="330"/>
        <v>0</v>
      </c>
      <c r="J251" s="106">
        <f t="shared" si="330"/>
        <v>0</v>
      </c>
      <c r="K251" s="50">
        <f t="shared" si="330"/>
        <v>0</v>
      </c>
      <c r="L251" s="125">
        <f t="shared" si="330"/>
        <v>0</v>
      </c>
      <c r="M251" s="163">
        <f t="shared" si="330"/>
        <v>0</v>
      </c>
      <c r="N251" s="164">
        <f t="shared" si="330"/>
        <v>0</v>
      </c>
      <c r="O251" s="165">
        <f t="shared" si="330"/>
        <v>0</v>
      </c>
      <c r="P251" s="383"/>
    </row>
    <row r="252" spans="1:16" ht="24" hidden="1" x14ac:dyDescent="0.25">
      <c r="A252" s="379">
        <v>6320</v>
      </c>
      <c r="B252" s="52" t="s">
        <v>303</v>
      </c>
      <c r="C252" s="126">
        <f t="shared" si="283"/>
        <v>0</v>
      </c>
      <c r="D252" s="228">
        <f>SUM(D253:D256)</f>
        <v>0</v>
      </c>
      <c r="E252" s="118">
        <f t="shared" ref="E252:O252" si="331">SUM(E253:E256)</f>
        <v>0</v>
      </c>
      <c r="F252" s="282">
        <f t="shared" si="331"/>
        <v>0</v>
      </c>
      <c r="G252" s="228">
        <f t="shared" si="331"/>
        <v>0</v>
      </c>
      <c r="H252" s="259">
        <f t="shared" si="331"/>
        <v>0</v>
      </c>
      <c r="I252" s="119">
        <f t="shared" si="331"/>
        <v>0</v>
      </c>
      <c r="J252" s="259">
        <f t="shared" si="331"/>
        <v>0</v>
      </c>
      <c r="K252" s="118">
        <f t="shared" si="331"/>
        <v>0</v>
      </c>
      <c r="L252" s="13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60"/>
      <c r="F253" s="146">
        <f t="shared" ref="F253:F258" si="332">D253+E253</f>
        <v>0</v>
      </c>
      <c r="G253" s="225"/>
      <c r="H253" s="257"/>
      <c r="I253" s="114">
        <f t="shared" ref="I253:I258" si="333">G253+H253</f>
        <v>0</v>
      </c>
      <c r="J253" s="257"/>
      <c r="K253" s="60"/>
      <c r="L253" s="135">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60"/>
      <c r="F254" s="146">
        <f t="shared" si="332"/>
        <v>0</v>
      </c>
      <c r="G254" s="225"/>
      <c r="H254" s="257"/>
      <c r="I254" s="114">
        <f t="shared" si="333"/>
        <v>0</v>
      </c>
      <c r="J254" s="257"/>
      <c r="K254" s="60"/>
      <c r="L254" s="135">
        <f t="shared" si="334"/>
        <v>0</v>
      </c>
      <c r="M254" s="320"/>
      <c r="N254" s="60"/>
      <c r="O254" s="114">
        <f t="shared" si="335"/>
        <v>0</v>
      </c>
      <c r="P254" s="111"/>
    </row>
    <row r="255" spans="1:16" ht="24" hidden="1" x14ac:dyDescent="0.25">
      <c r="A255" s="38">
        <v>6324</v>
      </c>
      <c r="B255" s="57" t="s">
        <v>287</v>
      </c>
      <c r="C255" s="58">
        <f t="shared" si="283"/>
        <v>0</v>
      </c>
      <c r="D255" s="225"/>
      <c r="E255" s="60"/>
      <c r="F255" s="146">
        <f t="shared" si="332"/>
        <v>0</v>
      </c>
      <c r="G255" s="225"/>
      <c r="H255" s="257"/>
      <c r="I255" s="114">
        <f t="shared" si="333"/>
        <v>0</v>
      </c>
      <c r="J255" s="257"/>
      <c r="K255" s="60"/>
      <c r="L255" s="135">
        <f t="shared" si="334"/>
        <v>0</v>
      </c>
      <c r="M255" s="320"/>
      <c r="N255" s="60"/>
      <c r="O255" s="114">
        <f t="shared" si="335"/>
        <v>0</v>
      </c>
      <c r="P255" s="111"/>
    </row>
    <row r="256" spans="1:16" hidden="1" x14ac:dyDescent="0.25">
      <c r="A256" s="33">
        <v>6329</v>
      </c>
      <c r="B256" s="52" t="s">
        <v>288</v>
      </c>
      <c r="C256" s="53">
        <f t="shared" si="283"/>
        <v>0</v>
      </c>
      <c r="D256" s="224"/>
      <c r="E256" s="55"/>
      <c r="F256" s="282">
        <f t="shared" si="332"/>
        <v>0</v>
      </c>
      <c r="G256" s="224"/>
      <c r="H256" s="256"/>
      <c r="I256" s="119">
        <f t="shared" si="333"/>
        <v>0</v>
      </c>
      <c r="J256" s="256"/>
      <c r="K256" s="55"/>
      <c r="L256" s="139">
        <f t="shared" si="334"/>
        <v>0</v>
      </c>
      <c r="M256" s="319"/>
      <c r="N256" s="55"/>
      <c r="O256" s="119">
        <f t="shared" si="335"/>
        <v>0</v>
      </c>
      <c r="P256" s="110"/>
    </row>
    <row r="257" spans="1:16" ht="24" hidden="1" x14ac:dyDescent="0.25">
      <c r="A257" s="142">
        <v>6330</v>
      </c>
      <c r="B257" s="143" t="s">
        <v>234</v>
      </c>
      <c r="C257" s="126">
        <f t="shared" si="283"/>
        <v>0</v>
      </c>
      <c r="D257" s="230"/>
      <c r="E257" s="128"/>
      <c r="F257" s="141">
        <f t="shared" si="332"/>
        <v>0</v>
      </c>
      <c r="G257" s="230"/>
      <c r="H257" s="261"/>
      <c r="I257" s="305">
        <f t="shared" si="333"/>
        <v>0</v>
      </c>
      <c r="J257" s="261"/>
      <c r="K257" s="128"/>
      <c r="L257" s="140">
        <f t="shared" si="334"/>
        <v>0</v>
      </c>
      <c r="M257" s="323"/>
      <c r="N257" s="128"/>
      <c r="O257" s="305">
        <f t="shared" si="335"/>
        <v>0</v>
      </c>
      <c r="P257" s="385"/>
    </row>
    <row r="258" spans="1:16" hidden="1" x14ac:dyDescent="0.25">
      <c r="A258" s="112">
        <v>6360</v>
      </c>
      <c r="B258" s="57" t="s">
        <v>235</v>
      </c>
      <c r="C258" s="58">
        <f t="shared" si="283"/>
        <v>0</v>
      </c>
      <c r="D258" s="225"/>
      <c r="E258" s="60"/>
      <c r="F258" s="146">
        <f t="shared" si="332"/>
        <v>0</v>
      </c>
      <c r="G258" s="225"/>
      <c r="H258" s="257"/>
      <c r="I258" s="114">
        <f t="shared" si="333"/>
        <v>0</v>
      </c>
      <c r="J258" s="257"/>
      <c r="K258" s="60"/>
      <c r="L258" s="135">
        <f t="shared" si="334"/>
        <v>0</v>
      </c>
      <c r="M258" s="320"/>
      <c r="N258" s="60"/>
      <c r="O258" s="114">
        <f t="shared" si="335"/>
        <v>0</v>
      </c>
      <c r="P258" s="111"/>
    </row>
    <row r="259" spans="1:16" ht="36" hidden="1" x14ac:dyDescent="0.25">
      <c r="A259" s="45">
        <v>6400</v>
      </c>
      <c r="B259" s="105" t="s">
        <v>236</v>
      </c>
      <c r="C259" s="46">
        <f t="shared" si="283"/>
        <v>0</v>
      </c>
      <c r="D259" s="223">
        <f>SUM(D260,D264)</f>
        <v>0</v>
      </c>
      <c r="E259" s="50">
        <f t="shared" ref="E259:O259" si="336">SUM(E260,E264)</f>
        <v>0</v>
      </c>
      <c r="F259" s="280">
        <f t="shared" si="336"/>
        <v>0</v>
      </c>
      <c r="G259" s="223">
        <f t="shared" si="336"/>
        <v>0</v>
      </c>
      <c r="H259" s="106">
        <f t="shared" si="336"/>
        <v>0</v>
      </c>
      <c r="I259" s="117">
        <f t="shared" si="336"/>
        <v>0</v>
      </c>
      <c r="J259" s="106">
        <f t="shared" si="336"/>
        <v>0</v>
      </c>
      <c r="K259" s="50">
        <f t="shared" si="336"/>
        <v>0</v>
      </c>
      <c r="L259" s="125">
        <f t="shared" si="336"/>
        <v>0</v>
      </c>
      <c r="M259" s="163">
        <f t="shared" si="336"/>
        <v>0</v>
      </c>
      <c r="N259" s="164">
        <f t="shared" si="336"/>
        <v>0</v>
      </c>
      <c r="O259" s="165">
        <f t="shared" si="336"/>
        <v>0</v>
      </c>
      <c r="P259" s="383"/>
    </row>
    <row r="260" spans="1:16" ht="24" hidden="1" x14ac:dyDescent="0.25">
      <c r="A260" s="379">
        <v>6410</v>
      </c>
      <c r="B260" s="52" t="s">
        <v>237</v>
      </c>
      <c r="C260" s="53">
        <f t="shared" si="283"/>
        <v>0</v>
      </c>
      <c r="D260" s="228">
        <f>SUM(D261:D263)</f>
        <v>0</v>
      </c>
      <c r="E260" s="118">
        <f t="shared" ref="E260:O260" si="337">SUM(E261:E263)</f>
        <v>0</v>
      </c>
      <c r="F260" s="282">
        <f t="shared" si="337"/>
        <v>0</v>
      </c>
      <c r="G260" s="228">
        <f t="shared" si="337"/>
        <v>0</v>
      </c>
      <c r="H260" s="259">
        <f t="shared" si="337"/>
        <v>0</v>
      </c>
      <c r="I260" s="119">
        <f t="shared" si="337"/>
        <v>0</v>
      </c>
      <c r="J260" s="259">
        <f t="shared" si="337"/>
        <v>0</v>
      </c>
      <c r="K260" s="118">
        <f t="shared" si="337"/>
        <v>0</v>
      </c>
      <c r="L260" s="13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60"/>
      <c r="F261" s="146">
        <f t="shared" ref="F261:F263" si="338">D261+E261</f>
        <v>0</v>
      </c>
      <c r="G261" s="225"/>
      <c r="H261" s="257"/>
      <c r="I261" s="114">
        <f t="shared" ref="I261:I263" si="339">G261+H261</f>
        <v>0</v>
      </c>
      <c r="J261" s="257"/>
      <c r="K261" s="60"/>
      <c r="L261" s="135">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60"/>
      <c r="F262" s="146">
        <f t="shared" si="338"/>
        <v>0</v>
      </c>
      <c r="G262" s="225"/>
      <c r="H262" s="257"/>
      <c r="I262" s="114">
        <f t="shared" si="339"/>
        <v>0</v>
      </c>
      <c r="J262" s="257"/>
      <c r="K262" s="60"/>
      <c r="L262" s="135">
        <f t="shared" si="340"/>
        <v>0</v>
      </c>
      <c r="M262" s="320"/>
      <c r="N262" s="60"/>
      <c r="O262" s="114">
        <f t="shared" si="341"/>
        <v>0</v>
      </c>
      <c r="P262" s="111"/>
    </row>
    <row r="263" spans="1:16" ht="36" hidden="1" x14ac:dyDescent="0.25">
      <c r="A263" s="38">
        <v>6419</v>
      </c>
      <c r="B263" s="57" t="s">
        <v>240</v>
      </c>
      <c r="C263" s="58">
        <f t="shared" si="283"/>
        <v>0</v>
      </c>
      <c r="D263" s="225"/>
      <c r="E263" s="60"/>
      <c r="F263" s="146">
        <f t="shared" si="338"/>
        <v>0</v>
      </c>
      <c r="G263" s="225"/>
      <c r="H263" s="257"/>
      <c r="I263" s="114">
        <f t="shared" si="339"/>
        <v>0</v>
      </c>
      <c r="J263" s="257"/>
      <c r="K263" s="60"/>
      <c r="L263" s="135">
        <f t="shared" si="340"/>
        <v>0</v>
      </c>
      <c r="M263" s="320"/>
      <c r="N263" s="60"/>
      <c r="O263" s="114">
        <f t="shared" si="341"/>
        <v>0</v>
      </c>
      <c r="P263" s="111"/>
    </row>
    <row r="264" spans="1:16" ht="36" hidden="1" x14ac:dyDescent="0.25">
      <c r="A264" s="112">
        <v>6420</v>
      </c>
      <c r="B264" s="57" t="s">
        <v>241</v>
      </c>
      <c r="C264" s="58">
        <f t="shared" si="283"/>
        <v>0</v>
      </c>
      <c r="D264" s="226">
        <f>SUM(D265:D268)</f>
        <v>0</v>
      </c>
      <c r="E264" s="113">
        <f t="shared" ref="E264:F264" si="342">SUM(E265:E268)</f>
        <v>0</v>
      </c>
      <c r="F264" s="146">
        <f t="shared" si="342"/>
        <v>0</v>
      </c>
      <c r="G264" s="226">
        <f>SUM(G265:G268)</f>
        <v>0</v>
      </c>
      <c r="H264" s="120">
        <f t="shared" ref="H264:I264" si="343">SUM(H265:H268)</f>
        <v>0</v>
      </c>
      <c r="I264" s="114">
        <f t="shared" si="343"/>
        <v>0</v>
      </c>
      <c r="J264" s="120">
        <f>SUM(J265:J268)</f>
        <v>0</v>
      </c>
      <c r="K264" s="113">
        <f t="shared" ref="K264:L264" si="344">SUM(K265:K268)</f>
        <v>0</v>
      </c>
      <c r="L264" s="135">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60"/>
      <c r="F265" s="146">
        <f t="shared" ref="F265:F268" si="346">D265+E265</f>
        <v>0</v>
      </c>
      <c r="G265" s="225"/>
      <c r="H265" s="257"/>
      <c r="I265" s="114">
        <f t="shared" ref="I265:I268" si="347">G265+H265</f>
        <v>0</v>
      </c>
      <c r="J265" s="257"/>
      <c r="K265" s="60"/>
      <c r="L265" s="135">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60"/>
      <c r="F266" s="146">
        <f t="shared" si="346"/>
        <v>0</v>
      </c>
      <c r="G266" s="225"/>
      <c r="H266" s="257"/>
      <c r="I266" s="114">
        <f t="shared" si="347"/>
        <v>0</v>
      </c>
      <c r="J266" s="257"/>
      <c r="K266" s="60"/>
      <c r="L266" s="135">
        <f t="shared" si="348"/>
        <v>0</v>
      </c>
      <c r="M266" s="320"/>
      <c r="N266" s="60"/>
      <c r="O266" s="114">
        <f t="shared" si="349"/>
        <v>0</v>
      </c>
      <c r="P266" s="111"/>
    </row>
    <row r="267" spans="1:16" ht="13.5" hidden="1" customHeight="1" x14ac:dyDescent="0.25">
      <c r="A267" s="38">
        <v>6423</v>
      </c>
      <c r="B267" s="57" t="s">
        <v>244</v>
      </c>
      <c r="C267" s="58">
        <f t="shared" si="283"/>
        <v>0</v>
      </c>
      <c r="D267" s="225"/>
      <c r="E267" s="60"/>
      <c r="F267" s="146">
        <f t="shared" si="346"/>
        <v>0</v>
      </c>
      <c r="G267" s="225"/>
      <c r="H267" s="257"/>
      <c r="I267" s="114">
        <f t="shared" si="347"/>
        <v>0</v>
      </c>
      <c r="J267" s="257"/>
      <c r="K267" s="60"/>
      <c r="L267" s="135">
        <f t="shared" si="348"/>
        <v>0</v>
      </c>
      <c r="M267" s="320"/>
      <c r="N267" s="60"/>
      <c r="O267" s="114">
        <f t="shared" si="349"/>
        <v>0</v>
      </c>
      <c r="P267" s="111"/>
    </row>
    <row r="268" spans="1:16" ht="36" hidden="1" x14ac:dyDescent="0.25">
      <c r="A268" s="38">
        <v>6424</v>
      </c>
      <c r="B268" s="57" t="s">
        <v>245</v>
      </c>
      <c r="C268" s="58">
        <f t="shared" si="283"/>
        <v>0</v>
      </c>
      <c r="D268" s="225"/>
      <c r="E268" s="60"/>
      <c r="F268" s="146">
        <f t="shared" si="346"/>
        <v>0</v>
      </c>
      <c r="G268" s="225"/>
      <c r="H268" s="257"/>
      <c r="I268" s="114">
        <f t="shared" si="347"/>
        <v>0</v>
      </c>
      <c r="J268" s="257"/>
      <c r="K268" s="60"/>
      <c r="L268" s="135">
        <f t="shared" si="348"/>
        <v>0</v>
      </c>
      <c r="M268" s="320"/>
      <c r="N268" s="60"/>
      <c r="O268" s="114">
        <f t="shared" si="349"/>
        <v>0</v>
      </c>
      <c r="P268" s="111"/>
    </row>
    <row r="269" spans="1:16" ht="36" hidden="1" x14ac:dyDescent="0.25">
      <c r="A269" s="148">
        <v>7000</v>
      </c>
      <c r="B269" s="148" t="s">
        <v>246</v>
      </c>
      <c r="C269" s="151">
        <f t="shared" si="283"/>
        <v>0</v>
      </c>
      <c r="D269" s="232">
        <f>SUM(D270,D281)</f>
        <v>0</v>
      </c>
      <c r="E269" s="150">
        <f t="shared" ref="E269:F269" si="350">SUM(E270,E281)</f>
        <v>0</v>
      </c>
      <c r="F269" s="284">
        <f t="shared" si="350"/>
        <v>0</v>
      </c>
      <c r="G269" s="232">
        <f>SUM(G270,G281)</f>
        <v>0</v>
      </c>
      <c r="H269" s="263">
        <f t="shared" ref="H269:I269" si="351">SUM(H270,H281)</f>
        <v>0</v>
      </c>
      <c r="I269" s="290">
        <f t="shared" si="351"/>
        <v>0</v>
      </c>
      <c r="J269" s="263">
        <f>SUM(J270,J281)</f>
        <v>0</v>
      </c>
      <c r="K269" s="150">
        <f t="shared" ref="K269:L269" si="352">SUM(K270,K281)</f>
        <v>0</v>
      </c>
      <c r="L269" s="149">
        <f t="shared" si="352"/>
        <v>0</v>
      </c>
      <c r="M269" s="325">
        <f>SUM(M270,M281)</f>
        <v>0</v>
      </c>
      <c r="N269" s="302">
        <f t="shared" ref="N269:O269" si="353">SUM(N270,N281)</f>
        <v>0</v>
      </c>
      <c r="O269" s="307">
        <f t="shared" si="353"/>
        <v>0</v>
      </c>
      <c r="P269" s="387"/>
    </row>
    <row r="270" spans="1:16" ht="24" hidden="1" x14ac:dyDescent="0.25">
      <c r="A270" s="45">
        <v>7200</v>
      </c>
      <c r="B270" s="105" t="s">
        <v>247</v>
      </c>
      <c r="C270" s="46">
        <f t="shared" si="283"/>
        <v>0</v>
      </c>
      <c r="D270" s="223">
        <f>SUM(D271,D272,D275,D276,D280)</f>
        <v>0</v>
      </c>
      <c r="E270" s="50">
        <f t="shared" ref="E270:F270" si="354">SUM(E271,E272,E275,E276,E280)</f>
        <v>0</v>
      </c>
      <c r="F270" s="280">
        <f t="shared" si="354"/>
        <v>0</v>
      </c>
      <c r="G270" s="223">
        <f>SUM(G271,G272,G275,G276,G280)</f>
        <v>0</v>
      </c>
      <c r="H270" s="106">
        <f t="shared" ref="H270:I270" si="355">SUM(H271,H272,H275,H276,H280)</f>
        <v>0</v>
      </c>
      <c r="I270" s="117">
        <f t="shared" si="355"/>
        <v>0</v>
      </c>
      <c r="J270" s="106">
        <f>SUM(J271,J272,J275,J276,J280)</f>
        <v>0</v>
      </c>
      <c r="K270" s="50">
        <f t="shared" ref="K270:L270" si="356">SUM(K271,K272,K275,K276,K280)</f>
        <v>0</v>
      </c>
      <c r="L270" s="125">
        <f t="shared" si="356"/>
        <v>0</v>
      </c>
      <c r="M270" s="129">
        <f>SUM(M271,M272,M275,M276,M280)</f>
        <v>0</v>
      </c>
      <c r="N270" s="130">
        <f t="shared" ref="N270:O270" si="357">SUM(N271,N272,N275,N276,N280)</f>
        <v>0</v>
      </c>
      <c r="O270" s="289">
        <f t="shared" si="357"/>
        <v>0</v>
      </c>
      <c r="P270" s="344"/>
    </row>
    <row r="271" spans="1:16" ht="24" hidden="1" x14ac:dyDescent="0.25">
      <c r="A271" s="379">
        <v>7210</v>
      </c>
      <c r="B271" s="52" t="s">
        <v>248</v>
      </c>
      <c r="C271" s="53">
        <f t="shared" si="283"/>
        <v>0</v>
      </c>
      <c r="D271" s="224"/>
      <c r="E271" s="55"/>
      <c r="F271" s="282">
        <f>D271+E271</f>
        <v>0</v>
      </c>
      <c r="G271" s="224"/>
      <c r="H271" s="256"/>
      <c r="I271" s="119">
        <f>G271+H271</f>
        <v>0</v>
      </c>
      <c r="J271" s="256"/>
      <c r="K271" s="55"/>
      <c r="L271" s="13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113">
        <f t="shared" ref="E272:F272" si="358">SUM(E273:E274)</f>
        <v>0</v>
      </c>
      <c r="F272" s="146">
        <f t="shared" si="358"/>
        <v>0</v>
      </c>
      <c r="G272" s="226">
        <f>SUM(G273:G274)</f>
        <v>0</v>
      </c>
      <c r="H272" s="120">
        <f t="shared" ref="H272:I272" si="359">SUM(H273:H274)</f>
        <v>0</v>
      </c>
      <c r="I272" s="114">
        <f t="shared" si="359"/>
        <v>0</v>
      </c>
      <c r="J272" s="120">
        <f>SUM(J273:J274)</f>
        <v>0</v>
      </c>
      <c r="K272" s="113">
        <f t="shared" ref="K272:L272" si="360">SUM(K273:K274)</f>
        <v>0</v>
      </c>
      <c r="L272" s="135">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60"/>
      <c r="F273" s="146">
        <f t="shared" ref="F273:F275" si="362">D273+E273</f>
        <v>0</v>
      </c>
      <c r="G273" s="225"/>
      <c r="H273" s="257"/>
      <c r="I273" s="114">
        <f t="shared" ref="I273:I275" si="363">G273+H273</f>
        <v>0</v>
      </c>
      <c r="J273" s="257"/>
      <c r="K273" s="60"/>
      <c r="L273" s="135">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60"/>
      <c r="F274" s="146">
        <f t="shared" si="362"/>
        <v>0</v>
      </c>
      <c r="G274" s="225"/>
      <c r="H274" s="257"/>
      <c r="I274" s="114">
        <f t="shared" si="363"/>
        <v>0</v>
      </c>
      <c r="J274" s="257"/>
      <c r="K274" s="60"/>
      <c r="L274" s="135">
        <f t="shared" si="364"/>
        <v>0</v>
      </c>
      <c r="M274" s="320"/>
      <c r="N274" s="60"/>
      <c r="O274" s="114">
        <f t="shared" si="365"/>
        <v>0</v>
      </c>
      <c r="P274" s="111"/>
    </row>
    <row r="275" spans="1:16" ht="24" hidden="1" x14ac:dyDescent="0.25">
      <c r="A275" s="112">
        <v>7230</v>
      </c>
      <c r="B275" s="57" t="s">
        <v>292</v>
      </c>
      <c r="C275" s="58">
        <f t="shared" si="283"/>
        <v>0</v>
      </c>
      <c r="D275" s="225"/>
      <c r="E275" s="60"/>
      <c r="F275" s="146">
        <f t="shared" si="362"/>
        <v>0</v>
      </c>
      <c r="G275" s="225"/>
      <c r="H275" s="257"/>
      <c r="I275" s="114">
        <f t="shared" si="363"/>
        <v>0</v>
      </c>
      <c r="J275" s="257"/>
      <c r="K275" s="60"/>
      <c r="L275" s="135">
        <f t="shared" si="364"/>
        <v>0</v>
      </c>
      <c r="M275" s="320"/>
      <c r="N275" s="60"/>
      <c r="O275" s="114">
        <f t="shared" si="365"/>
        <v>0</v>
      </c>
      <c r="P275" s="111"/>
    </row>
    <row r="276" spans="1:16" ht="24" hidden="1" x14ac:dyDescent="0.25">
      <c r="A276" s="112">
        <v>7240</v>
      </c>
      <c r="B276" s="57" t="s">
        <v>252</v>
      </c>
      <c r="C276" s="58">
        <f t="shared" si="283"/>
        <v>0</v>
      </c>
      <c r="D276" s="226">
        <f t="shared" ref="D276:O276" si="366">SUM(D277:D279)</f>
        <v>0</v>
      </c>
      <c r="E276" s="113">
        <f t="shared" si="366"/>
        <v>0</v>
      </c>
      <c r="F276" s="146">
        <f t="shared" si="366"/>
        <v>0</v>
      </c>
      <c r="G276" s="226">
        <f t="shared" si="366"/>
        <v>0</v>
      </c>
      <c r="H276" s="120">
        <f t="shared" si="366"/>
        <v>0</v>
      </c>
      <c r="I276" s="114">
        <f t="shared" si="366"/>
        <v>0</v>
      </c>
      <c r="J276" s="120">
        <f>SUM(J277:J279)</f>
        <v>0</v>
      </c>
      <c r="K276" s="113">
        <f t="shared" ref="K276:L276" si="367">SUM(K277:K279)</f>
        <v>0</v>
      </c>
      <c r="L276" s="135">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60"/>
      <c r="F277" s="146">
        <f t="shared" ref="F277:F280" si="369">D277+E277</f>
        <v>0</v>
      </c>
      <c r="G277" s="225"/>
      <c r="H277" s="257"/>
      <c r="I277" s="114">
        <f t="shared" ref="I277:I280" si="370">G277+H277</f>
        <v>0</v>
      </c>
      <c r="J277" s="257"/>
      <c r="K277" s="60"/>
      <c r="L277" s="135">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60"/>
      <c r="F278" s="146">
        <f t="shared" si="369"/>
        <v>0</v>
      </c>
      <c r="G278" s="225"/>
      <c r="H278" s="257"/>
      <c r="I278" s="114">
        <f t="shared" si="370"/>
        <v>0</v>
      </c>
      <c r="J278" s="257"/>
      <c r="K278" s="60"/>
      <c r="L278" s="135">
        <f t="shared" si="371"/>
        <v>0</v>
      </c>
      <c r="M278" s="320"/>
      <c r="N278" s="60"/>
      <c r="O278" s="114">
        <f t="shared" si="372"/>
        <v>0</v>
      </c>
      <c r="P278" s="111"/>
    </row>
    <row r="279" spans="1:16" ht="36" hidden="1" x14ac:dyDescent="0.25">
      <c r="A279" s="38">
        <v>7247</v>
      </c>
      <c r="B279" s="57" t="s">
        <v>309</v>
      </c>
      <c r="C279" s="58">
        <f t="shared" si="368"/>
        <v>0</v>
      </c>
      <c r="D279" s="225"/>
      <c r="E279" s="60"/>
      <c r="F279" s="146">
        <f t="shared" si="369"/>
        <v>0</v>
      </c>
      <c r="G279" s="225"/>
      <c r="H279" s="257"/>
      <c r="I279" s="114">
        <f t="shared" si="370"/>
        <v>0</v>
      </c>
      <c r="J279" s="257"/>
      <c r="K279" s="60"/>
      <c r="L279" s="135">
        <f t="shared" si="371"/>
        <v>0</v>
      </c>
      <c r="M279" s="320"/>
      <c r="N279" s="60"/>
      <c r="O279" s="114">
        <f t="shared" si="372"/>
        <v>0</v>
      </c>
      <c r="P279" s="111"/>
    </row>
    <row r="280" spans="1:16" ht="24" hidden="1" x14ac:dyDescent="0.25">
      <c r="A280" s="379">
        <v>7260</v>
      </c>
      <c r="B280" s="52" t="s">
        <v>255</v>
      </c>
      <c r="C280" s="53">
        <f t="shared" si="368"/>
        <v>0</v>
      </c>
      <c r="D280" s="224"/>
      <c r="E280" s="55"/>
      <c r="F280" s="282">
        <f t="shared" si="369"/>
        <v>0</v>
      </c>
      <c r="G280" s="224"/>
      <c r="H280" s="256"/>
      <c r="I280" s="119">
        <f t="shared" si="370"/>
        <v>0</v>
      </c>
      <c r="J280" s="256"/>
      <c r="K280" s="55"/>
      <c r="L280" s="13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164">
        <f t="shared" si="373"/>
        <v>0</v>
      </c>
      <c r="F281" s="285">
        <f t="shared" si="373"/>
        <v>0</v>
      </c>
      <c r="G281" s="233">
        <f t="shared" si="373"/>
        <v>0</v>
      </c>
      <c r="H281" s="264">
        <f t="shared" si="373"/>
        <v>0</v>
      </c>
      <c r="I281" s="165">
        <f t="shared" si="373"/>
        <v>0</v>
      </c>
      <c r="J281" s="264">
        <f t="shared" si="373"/>
        <v>0</v>
      </c>
      <c r="K281" s="164">
        <f t="shared" si="373"/>
        <v>0</v>
      </c>
      <c r="L281" s="196">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66"/>
      <c r="F282" s="144">
        <f>D282+E282</f>
        <v>0</v>
      </c>
      <c r="G282" s="234"/>
      <c r="H282" s="265"/>
      <c r="I282" s="304">
        <f>G282+H282</f>
        <v>0</v>
      </c>
      <c r="J282" s="265"/>
      <c r="K282" s="66"/>
      <c r="L282" s="195">
        <f>J282+K282</f>
        <v>0</v>
      </c>
      <c r="M282" s="326"/>
      <c r="N282" s="66"/>
      <c r="O282" s="304">
        <f>M282+N282</f>
        <v>0</v>
      </c>
      <c r="P282" s="384"/>
    </row>
    <row r="283" spans="1:16" x14ac:dyDescent="0.25">
      <c r="A283" s="145"/>
      <c r="B283" s="57" t="s">
        <v>256</v>
      </c>
      <c r="C283" s="58">
        <f t="shared" si="368"/>
        <v>101</v>
      </c>
      <c r="D283" s="226">
        <f>SUM(D284:D285)</f>
        <v>0</v>
      </c>
      <c r="E283" s="447">
        <f t="shared" ref="E283:F283" si="374">SUM(E284:E285)</f>
        <v>101</v>
      </c>
      <c r="F283" s="404">
        <f t="shared" si="374"/>
        <v>101</v>
      </c>
      <c r="G283" s="226">
        <f>SUM(G284:G285)</f>
        <v>0</v>
      </c>
      <c r="H283" s="135">
        <f t="shared" ref="H283:I283" si="375">SUM(H284:H285)</f>
        <v>0</v>
      </c>
      <c r="I283" s="404">
        <f t="shared" si="375"/>
        <v>0</v>
      </c>
      <c r="J283" s="120">
        <f>SUM(J284:J285)</f>
        <v>0</v>
      </c>
      <c r="K283" s="447">
        <f t="shared" ref="K283:L283" si="376">SUM(K284:K285)</f>
        <v>0</v>
      </c>
      <c r="L283" s="404">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c r="E284" s="60"/>
      <c r="F284" s="146">
        <f t="shared" ref="F284:F285" si="378">D284+E284</f>
        <v>0</v>
      </c>
      <c r="G284" s="225"/>
      <c r="H284" s="257"/>
      <c r="I284" s="114">
        <f t="shared" ref="I284:I285" si="379">G284+H284</f>
        <v>0</v>
      </c>
      <c r="J284" s="257"/>
      <c r="K284" s="60"/>
      <c r="L284" s="135">
        <f t="shared" ref="L284:L285" si="380">J284+K284</f>
        <v>0</v>
      </c>
      <c r="M284" s="320"/>
      <c r="N284" s="60"/>
      <c r="O284" s="114">
        <f t="shared" ref="O284:O285" si="381">M284+N284</f>
        <v>0</v>
      </c>
      <c r="P284" s="111"/>
    </row>
    <row r="285" spans="1:16" ht="24" x14ac:dyDescent="0.25">
      <c r="A285" s="145" t="s">
        <v>259</v>
      </c>
      <c r="B285" s="152" t="s">
        <v>260</v>
      </c>
      <c r="C285" s="53">
        <f t="shared" si="368"/>
        <v>101</v>
      </c>
      <c r="D285" s="224"/>
      <c r="E285" s="444">
        <v>101</v>
      </c>
      <c r="F285" s="445">
        <f t="shared" si="378"/>
        <v>101</v>
      </c>
      <c r="G285" s="224"/>
      <c r="H285" s="510"/>
      <c r="I285" s="445">
        <f t="shared" si="379"/>
        <v>0</v>
      </c>
      <c r="J285" s="256"/>
      <c r="K285" s="444"/>
      <c r="L285" s="445">
        <f t="shared" si="380"/>
        <v>0</v>
      </c>
      <c r="M285" s="319"/>
      <c r="N285" s="55"/>
      <c r="O285" s="119">
        <f t="shared" si="381"/>
        <v>0</v>
      </c>
      <c r="P285" s="110"/>
    </row>
    <row r="286" spans="1:16" ht="12.75" thickBot="1" x14ac:dyDescent="0.3">
      <c r="A286" s="170"/>
      <c r="B286" s="170" t="s">
        <v>261</v>
      </c>
      <c r="C286" s="308">
        <f t="shared" si="368"/>
        <v>1109</v>
      </c>
      <c r="D286" s="235">
        <f t="shared" ref="D286:O286" si="382">SUM(D283,D269,D230,D195,D187,D173,D75,D53)</f>
        <v>0</v>
      </c>
      <c r="E286" s="459">
        <f t="shared" si="382"/>
        <v>1109</v>
      </c>
      <c r="F286" s="460">
        <f t="shared" si="382"/>
        <v>1109</v>
      </c>
      <c r="G286" s="235">
        <f t="shared" si="382"/>
        <v>0</v>
      </c>
      <c r="H286" s="203">
        <f t="shared" si="382"/>
        <v>0</v>
      </c>
      <c r="I286" s="460">
        <f t="shared" si="382"/>
        <v>0</v>
      </c>
      <c r="J286" s="172">
        <f t="shared" si="382"/>
        <v>0</v>
      </c>
      <c r="K286" s="459">
        <f t="shared" si="382"/>
        <v>0</v>
      </c>
      <c r="L286" s="460">
        <f t="shared" si="382"/>
        <v>0</v>
      </c>
      <c r="M286" s="308">
        <f t="shared" si="382"/>
        <v>0</v>
      </c>
      <c r="N286" s="171">
        <f t="shared" si="382"/>
        <v>0</v>
      </c>
      <c r="O286" s="291">
        <f t="shared" si="382"/>
        <v>0</v>
      </c>
      <c r="P286" s="388"/>
    </row>
    <row r="287" spans="1:16" s="21" customFormat="1" ht="13.5" thickTop="1" thickBot="1" x14ac:dyDescent="0.3">
      <c r="A287" s="951" t="s">
        <v>262</v>
      </c>
      <c r="B287" s="952"/>
      <c r="C287" s="179">
        <f t="shared" si="368"/>
        <v>101</v>
      </c>
      <c r="D287" s="236">
        <f>SUM(D24,D25,D41)-D51</f>
        <v>0</v>
      </c>
      <c r="E287" s="461">
        <f t="shared" ref="E287:F287" si="383">SUM(E24,E25,E41)-E51</f>
        <v>101</v>
      </c>
      <c r="F287" s="462">
        <f t="shared" si="383"/>
        <v>101</v>
      </c>
      <c r="G287" s="236">
        <f>SUM(G24,G25,G41)-G51</f>
        <v>0</v>
      </c>
      <c r="H287" s="173">
        <f t="shared" ref="H287:I287" si="384">SUM(H24,H25,H41)-H51</f>
        <v>0</v>
      </c>
      <c r="I287" s="462">
        <f t="shared" si="384"/>
        <v>0</v>
      </c>
      <c r="J287" s="266">
        <f>(J26+J43)-J51</f>
        <v>0</v>
      </c>
      <c r="K287" s="461">
        <f t="shared" ref="K287:L287" si="385">(K26+K43)-K51</f>
        <v>0</v>
      </c>
      <c r="L287" s="462">
        <f t="shared" si="385"/>
        <v>0</v>
      </c>
      <c r="M287" s="179">
        <f>M45-M51</f>
        <v>0</v>
      </c>
      <c r="N287" s="174">
        <f t="shared" ref="N287:O287" si="386">N45-N51</f>
        <v>0</v>
      </c>
      <c r="O287" s="292">
        <f t="shared" si="386"/>
        <v>0</v>
      </c>
      <c r="P287" s="389"/>
    </row>
    <row r="288" spans="1:16" s="21" customFormat="1" ht="12.75" thickTop="1" x14ac:dyDescent="0.25">
      <c r="A288" s="953" t="s">
        <v>263</v>
      </c>
      <c r="B288" s="954"/>
      <c r="C288" s="160">
        <f t="shared" si="368"/>
        <v>-101</v>
      </c>
      <c r="D288" s="237">
        <f t="shared" ref="D288:O288" si="387">SUM(D289,D290)-D297+D298</f>
        <v>0</v>
      </c>
      <c r="E288" s="463">
        <f t="shared" si="387"/>
        <v>-101</v>
      </c>
      <c r="F288" s="464">
        <f t="shared" si="387"/>
        <v>-101</v>
      </c>
      <c r="G288" s="237">
        <f t="shared" si="387"/>
        <v>0</v>
      </c>
      <c r="H288" s="156">
        <f t="shared" si="387"/>
        <v>0</v>
      </c>
      <c r="I288" s="464">
        <f t="shared" si="387"/>
        <v>0</v>
      </c>
      <c r="J288" s="267">
        <f t="shared" si="387"/>
        <v>0</v>
      </c>
      <c r="K288" s="463">
        <f t="shared" si="387"/>
        <v>0</v>
      </c>
      <c r="L288" s="464">
        <f t="shared" si="387"/>
        <v>0</v>
      </c>
      <c r="M288" s="160">
        <f t="shared" si="387"/>
        <v>0</v>
      </c>
      <c r="N288" s="157">
        <f t="shared" si="387"/>
        <v>0</v>
      </c>
      <c r="O288" s="158">
        <f t="shared" si="387"/>
        <v>0</v>
      </c>
      <c r="P288" s="390"/>
    </row>
    <row r="289" spans="1:16" s="21" customFormat="1" ht="12.75" thickBot="1" x14ac:dyDescent="0.3">
      <c r="A289" s="88" t="s">
        <v>264</v>
      </c>
      <c r="B289" s="88" t="s">
        <v>265</v>
      </c>
      <c r="C289" s="89">
        <f t="shared" si="368"/>
        <v>-101</v>
      </c>
      <c r="D289" s="219">
        <f t="shared" ref="D289:O289" si="388">D21-D283</f>
        <v>0</v>
      </c>
      <c r="E289" s="433">
        <f t="shared" si="388"/>
        <v>-101</v>
      </c>
      <c r="F289" s="434">
        <f t="shared" si="388"/>
        <v>-101</v>
      </c>
      <c r="G289" s="219">
        <f t="shared" si="388"/>
        <v>0</v>
      </c>
      <c r="H289" s="177">
        <f t="shared" si="388"/>
        <v>0</v>
      </c>
      <c r="I289" s="434">
        <f t="shared" si="388"/>
        <v>0</v>
      </c>
      <c r="J289" s="252">
        <f t="shared" si="388"/>
        <v>0</v>
      </c>
      <c r="K289" s="433">
        <f t="shared" si="388"/>
        <v>0</v>
      </c>
      <c r="L289" s="434">
        <f t="shared" si="388"/>
        <v>0</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157">
        <f t="shared" si="389"/>
        <v>0</v>
      </c>
      <c r="F290" s="169">
        <f t="shared" si="389"/>
        <v>0</v>
      </c>
      <c r="G290" s="237">
        <f t="shared" si="389"/>
        <v>0</v>
      </c>
      <c r="H290" s="267">
        <f t="shared" si="389"/>
        <v>0</v>
      </c>
      <c r="I290" s="158">
        <f t="shared" si="389"/>
        <v>0</v>
      </c>
      <c r="J290" s="267">
        <f t="shared" si="389"/>
        <v>0</v>
      </c>
      <c r="K290" s="157">
        <f t="shared" si="389"/>
        <v>0</v>
      </c>
      <c r="L290" s="156">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66"/>
      <c r="F291" s="144">
        <f t="shared" ref="F291:F298" si="390">D291+E291</f>
        <v>0</v>
      </c>
      <c r="G291" s="234"/>
      <c r="H291" s="265"/>
      <c r="I291" s="304">
        <f t="shared" ref="I291:I298" si="391">G291+H291</f>
        <v>0</v>
      </c>
      <c r="J291" s="265"/>
      <c r="K291" s="66"/>
      <c r="L291" s="195">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60"/>
      <c r="F292" s="146">
        <f t="shared" si="390"/>
        <v>0</v>
      </c>
      <c r="G292" s="225"/>
      <c r="H292" s="257"/>
      <c r="I292" s="114">
        <f t="shared" si="391"/>
        <v>0</v>
      </c>
      <c r="J292" s="257"/>
      <c r="K292" s="60"/>
      <c r="L292" s="135">
        <f t="shared" si="392"/>
        <v>0</v>
      </c>
      <c r="M292" s="320"/>
      <c r="N292" s="60"/>
      <c r="O292" s="114">
        <f t="shared" si="393"/>
        <v>0</v>
      </c>
      <c r="P292" s="111"/>
    </row>
    <row r="293" spans="1:16" ht="12.75" hidden="1" thickTop="1" x14ac:dyDescent="0.25">
      <c r="A293" s="145" t="s">
        <v>272</v>
      </c>
      <c r="B293" s="37" t="s">
        <v>273</v>
      </c>
      <c r="C293" s="58">
        <f t="shared" si="368"/>
        <v>0</v>
      </c>
      <c r="D293" s="225"/>
      <c r="E293" s="60"/>
      <c r="F293" s="146">
        <f t="shared" si="390"/>
        <v>0</v>
      </c>
      <c r="G293" s="225"/>
      <c r="H293" s="257"/>
      <c r="I293" s="114">
        <f t="shared" si="391"/>
        <v>0</v>
      </c>
      <c r="J293" s="257"/>
      <c r="K293" s="60"/>
      <c r="L293" s="135">
        <f t="shared" si="392"/>
        <v>0</v>
      </c>
      <c r="M293" s="320"/>
      <c r="N293" s="60"/>
      <c r="O293" s="114">
        <f t="shared" si="393"/>
        <v>0</v>
      </c>
      <c r="P293" s="111"/>
    </row>
    <row r="294" spans="1:16" ht="24.75" hidden="1" thickTop="1" x14ac:dyDescent="0.25">
      <c r="A294" s="145" t="s">
        <v>274</v>
      </c>
      <c r="B294" s="37" t="s">
        <v>275</v>
      </c>
      <c r="C294" s="58">
        <f>F294+I294+L294+O294</f>
        <v>0</v>
      </c>
      <c r="D294" s="225"/>
      <c r="E294" s="60"/>
      <c r="F294" s="146">
        <f t="shared" si="390"/>
        <v>0</v>
      </c>
      <c r="G294" s="225"/>
      <c r="H294" s="257"/>
      <c r="I294" s="114">
        <f t="shared" si="391"/>
        <v>0</v>
      </c>
      <c r="J294" s="257"/>
      <c r="K294" s="60"/>
      <c r="L294" s="135">
        <f t="shared" si="392"/>
        <v>0</v>
      </c>
      <c r="M294" s="320"/>
      <c r="N294" s="60"/>
      <c r="O294" s="114">
        <f t="shared" si="393"/>
        <v>0</v>
      </c>
      <c r="P294" s="111"/>
    </row>
    <row r="295" spans="1:16" ht="12.75" hidden="1" thickTop="1" x14ac:dyDescent="0.25">
      <c r="A295" s="145" t="s">
        <v>276</v>
      </c>
      <c r="B295" s="37" t="s">
        <v>277</v>
      </c>
      <c r="C295" s="58">
        <f t="shared" si="368"/>
        <v>0</v>
      </c>
      <c r="D295" s="225"/>
      <c r="E295" s="60"/>
      <c r="F295" s="146">
        <f t="shared" si="390"/>
        <v>0</v>
      </c>
      <c r="G295" s="225"/>
      <c r="H295" s="257"/>
      <c r="I295" s="114">
        <f t="shared" si="391"/>
        <v>0</v>
      </c>
      <c r="J295" s="257"/>
      <c r="K295" s="60"/>
      <c r="L295" s="135">
        <f t="shared" si="392"/>
        <v>0</v>
      </c>
      <c r="M295" s="320"/>
      <c r="N295" s="60"/>
      <c r="O295" s="114">
        <f t="shared" si="393"/>
        <v>0</v>
      </c>
      <c r="P295" s="111"/>
    </row>
    <row r="296" spans="1:16" ht="24.75" hidden="1" thickTop="1" x14ac:dyDescent="0.25">
      <c r="A296" s="154" t="s">
        <v>278</v>
      </c>
      <c r="B296" s="155" t="s">
        <v>279</v>
      </c>
      <c r="C296" s="126">
        <f t="shared" si="368"/>
        <v>0</v>
      </c>
      <c r="D296" s="230"/>
      <c r="E296" s="128"/>
      <c r="F296" s="141">
        <f t="shared" si="390"/>
        <v>0</v>
      </c>
      <c r="G296" s="230"/>
      <c r="H296" s="261"/>
      <c r="I296" s="305">
        <f t="shared" si="391"/>
        <v>0</v>
      </c>
      <c r="J296" s="261"/>
      <c r="K296" s="128"/>
      <c r="L296" s="140">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180"/>
      <c r="F297" s="175">
        <f t="shared" si="390"/>
        <v>0</v>
      </c>
      <c r="G297" s="238"/>
      <c r="H297" s="268"/>
      <c r="I297" s="292">
        <f t="shared" si="391"/>
        <v>0</v>
      </c>
      <c r="J297" s="268"/>
      <c r="K297" s="180"/>
      <c r="L297" s="173">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121"/>
      <c r="F298" s="280">
        <f t="shared" si="390"/>
        <v>0</v>
      </c>
      <c r="G298" s="229"/>
      <c r="H298" s="260"/>
      <c r="I298" s="117">
        <f t="shared" si="391"/>
        <v>0</v>
      </c>
      <c r="J298" s="260"/>
      <c r="K298" s="121"/>
      <c r="L298" s="125">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sheetData>
  <sheetProtection algorithmName="SHA-512" hashValue="Cv7/y3JW3Q/RLwICYVrEo88CHAMK4wjNtJA9HGrEcSBIRzYQea6sYK4VkRNi39OyLaQ5gOUf6rQhKJkTBQ8nPw==" saltValue="BPHsnvmUkf/9egh/fI3hnQ==" spinCount="100000" sheet="1" objects="1" scenarios="1" formatCells="0" formatColumns="0" formatRows="0"/>
  <autoFilter ref="A18:P298">
    <filterColumn colId="2">
      <filters blank="1">
        <filter val="1 008"/>
        <filter val="1 109"/>
        <filter val="101"/>
        <filter val="-101"/>
        <filter val="246"/>
        <filter val="690"/>
        <filter val="72"/>
        <filter val="762"/>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10.pielikums Jūrmalas pilsētas domes
2018.gada 15.marta saistošajiem noteikumiem Nr.11
(protokols Nr.4, 28.punkts)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5" sqref="T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8"/>
      <c r="B1" s="328"/>
      <c r="C1" s="328"/>
      <c r="D1" s="328"/>
      <c r="E1" s="328"/>
      <c r="F1" s="328"/>
      <c r="G1" s="328"/>
      <c r="H1" s="328"/>
      <c r="I1" s="328"/>
      <c r="J1" s="328"/>
      <c r="K1" s="328"/>
      <c r="L1" s="328"/>
      <c r="M1" s="328"/>
      <c r="N1" s="161"/>
      <c r="O1" s="360" t="s">
        <v>365</v>
      </c>
      <c r="P1" s="328"/>
    </row>
    <row r="2" spans="1:17" ht="35.25" customHeight="1" x14ac:dyDescent="0.25">
      <c r="A2" s="991" t="s">
        <v>293</v>
      </c>
      <c r="B2" s="992"/>
      <c r="C2" s="992"/>
      <c r="D2" s="992"/>
      <c r="E2" s="992"/>
      <c r="F2" s="992"/>
      <c r="G2" s="992"/>
      <c r="H2" s="992"/>
      <c r="I2" s="992"/>
      <c r="J2" s="992"/>
      <c r="K2" s="992"/>
      <c r="L2" s="992"/>
      <c r="M2" s="992"/>
      <c r="N2" s="992"/>
      <c r="O2" s="992"/>
      <c r="P2" s="993"/>
      <c r="Q2" s="393"/>
    </row>
    <row r="3" spans="1:17" ht="12.75" customHeight="1" x14ac:dyDescent="0.25">
      <c r="A3" s="4" t="s">
        <v>0</v>
      </c>
      <c r="B3" s="5"/>
      <c r="C3" s="994" t="s">
        <v>439</v>
      </c>
      <c r="D3" s="994"/>
      <c r="E3" s="994"/>
      <c r="F3" s="994"/>
      <c r="G3" s="994"/>
      <c r="H3" s="994"/>
      <c r="I3" s="994"/>
      <c r="J3" s="994"/>
      <c r="K3" s="994"/>
      <c r="L3" s="994"/>
      <c r="M3" s="994"/>
      <c r="N3" s="994"/>
      <c r="O3" s="994"/>
      <c r="P3" s="995"/>
      <c r="Q3" s="393"/>
    </row>
    <row r="4" spans="1:17" ht="12.75" customHeight="1" x14ac:dyDescent="0.25">
      <c r="A4" s="4" t="s">
        <v>1</v>
      </c>
      <c r="B4" s="5"/>
      <c r="C4" s="994" t="s">
        <v>366</v>
      </c>
      <c r="D4" s="994"/>
      <c r="E4" s="994"/>
      <c r="F4" s="994"/>
      <c r="G4" s="994"/>
      <c r="H4" s="994"/>
      <c r="I4" s="994"/>
      <c r="J4" s="994"/>
      <c r="K4" s="994"/>
      <c r="L4" s="994"/>
      <c r="M4" s="994"/>
      <c r="N4" s="994"/>
      <c r="O4" s="994"/>
      <c r="P4" s="995"/>
      <c r="Q4" s="393"/>
    </row>
    <row r="5" spans="1:17" ht="12.75" customHeight="1" x14ac:dyDescent="0.25">
      <c r="A5" s="2" t="s">
        <v>2</v>
      </c>
      <c r="B5" s="3"/>
      <c r="C5" s="989" t="s">
        <v>367</v>
      </c>
      <c r="D5" s="989"/>
      <c r="E5" s="989"/>
      <c r="F5" s="989"/>
      <c r="G5" s="989"/>
      <c r="H5" s="989"/>
      <c r="I5" s="989"/>
      <c r="J5" s="989"/>
      <c r="K5" s="989"/>
      <c r="L5" s="989"/>
      <c r="M5" s="989"/>
      <c r="N5" s="989"/>
      <c r="O5" s="989"/>
      <c r="P5" s="990"/>
      <c r="Q5" s="393"/>
    </row>
    <row r="6" spans="1:17" ht="12.75" customHeight="1" x14ac:dyDescent="0.25">
      <c r="A6" s="2" t="s">
        <v>3</v>
      </c>
      <c r="B6" s="3"/>
      <c r="C6" s="989" t="s">
        <v>368</v>
      </c>
      <c r="D6" s="989"/>
      <c r="E6" s="989"/>
      <c r="F6" s="989"/>
      <c r="G6" s="989"/>
      <c r="H6" s="989"/>
      <c r="I6" s="989"/>
      <c r="J6" s="989"/>
      <c r="K6" s="989"/>
      <c r="L6" s="989"/>
      <c r="M6" s="989"/>
      <c r="N6" s="989"/>
      <c r="O6" s="989"/>
      <c r="P6" s="990"/>
      <c r="Q6" s="393"/>
    </row>
    <row r="7" spans="1:17" ht="15" customHeight="1" x14ac:dyDescent="0.25">
      <c r="A7" s="2" t="s">
        <v>4</v>
      </c>
      <c r="B7" s="3"/>
      <c r="C7" s="1006" t="s">
        <v>369</v>
      </c>
      <c r="D7" s="1006"/>
      <c r="E7" s="1006"/>
      <c r="F7" s="1006"/>
      <c r="G7" s="1006"/>
      <c r="H7" s="1006"/>
      <c r="I7" s="1006"/>
      <c r="J7" s="1006"/>
      <c r="K7" s="1006"/>
      <c r="L7" s="1006"/>
      <c r="M7" s="1006"/>
      <c r="N7" s="1006"/>
      <c r="O7" s="1006"/>
      <c r="P7" s="1007"/>
      <c r="Q7" s="393"/>
    </row>
    <row r="8" spans="1:17" ht="12.75" customHeight="1" x14ac:dyDescent="0.25">
      <c r="A8" s="7" t="s">
        <v>5</v>
      </c>
      <c r="B8" s="3"/>
      <c r="C8" s="996"/>
      <c r="D8" s="996"/>
      <c r="E8" s="996"/>
      <c r="F8" s="996"/>
      <c r="G8" s="996"/>
      <c r="H8" s="996"/>
      <c r="I8" s="996"/>
      <c r="J8" s="996"/>
      <c r="K8" s="996"/>
      <c r="L8" s="996"/>
      <c r="M8" s="996"/>
      <c r="N8" s="996"/>
      <c r="O8" s="996"/>
      <c r="P8" s="997"/>
      <c r="Q8" s="393"/>
    </row>
    <row r="9" spans="1:17" ht="12.75" customHeight="1" x14ac:dyDescent="0.25">
      <c r="A9" s="2"/>
      <c r="B9" s="3" t="s">
        <v>6</v>
      </c>
      <c r="C9" s="989" t="s">
        <v>370</v>
      </c>
      <c r="D9" s="989"/>
      <c r="E9" s="989"/>
      <c r="F9" s="989"/>
      <c r="G9" s="989"/>
      <c r="H9" s="989"/>
      <c r="I9" s="989"/>
      <c r="J9" s="989"/>
      <c r="K9" s="989"/>
      <c r="L9" s="989"/>
      <c r="M9" s="989"/>
      <c r="N9" s="989"/>
      <c r="O9" s="989"/>
      <c r="P9" s="990"/>
      <c r="Q9" s="393"/>
    </row>
    <row r="10" spans="1:17" ht="12.75" customHeight="1" x14ac:dyDescent="0.25">
      <c r="A10" s="2"/>
      <c r="B10" s="3" t="s">
        <v>7</v>
      </c>
      <c r="C10" s="989"/>
      <c r="D10" s="989"/>
      <c r="E10" s="989"/>
      <c r="F10" s="989"/>
      <c r="G10" s="989"/>
      <c r="H10" s="989"/>
      <c r="I10" s="989"/>
      <c r="J10" s="989"/>
      <c r="K10" s="989"/>
      <c r="L10" s="989"/>
      <c r="M10" s="989"/>
      <c r="N10" s="989"/>
      <c r="O10" s="989"/>
      <c r="P10" s="990"/>
      <c r="Q10" s="393"/>
    </row>
    <row r="11" spans="1:17" ht="12.75" customHeight="1" x14ac:dyDescent="0.25">
      <c r="A11" s="2"/>
      <c r="B11" s="3" t="s">
        <v>8</v>
      </c>
      <c r="C11" s="996"/>
      <c r="D11" s="996"/>
      <c r="E11" s="996"/>
      <c r="F11" s="996"/>
      <c r="G11" s="996"/>
      <c r="H11" s="996"/>
      <c r="I11" s="996"/>
      <c r="J11" s="996"/>
      <c r="K11" s="996"/>
      <c r="L11" s="996"/>
      <c r="M11" s="996"/>
      <c r="N11" s="996"/>
      <c r="O11" s="996"/>
      <c r="P11" s="997"/>
      <c r="Q11" s="393"/>
    </row>
    <row r="12" spans="1:17" ht="12.75" customHeight="1" x14ac:dyDescent="0.25">
      <c r="A12" s="2"/>
      <c r="B12" s="3" t="s">
        <v>9</v>
      </c>
      <c r="C12" s="989" t="s">
        <v>371</v>
      </c>
      <c r="D12" s="989"/>
      <c r="E12" s="989"/>
      <c r="F12" s="989"/>
      <c r="G12" s="989"/>
      <c r="H12" s="989"/>
      <c r="I12" s="989"/>
      <c r="J12" s="989"/>
      <c r="K12" s="989"/>
      <c r="L12" s="989"/>
      <c r="M12" s="989"/>
      <c r="N12" s="989"/>
      <c r="O12" s="989"/>
      <c r="P12" s="990"/>
      <c r="Q12" s="393"/>
    </row>
    <row r="13" spans="1:17" ht="12.75" customHeight="1" x14ac:dyDescent="0.25">
      <c r="A13" s="2"/>
      <c r="B13" s="3" t="s">
        <v>10</v>
      </c>
      <c r="C13" s="989"/>
      <c r="D13" s="989"/>
      <c r="E13" s="989"/>
      <c r="F13" s="989"/>
      <c r="G13" s="989"/>
      <c r="H13" s="989"/>
      <c r="I13" s="989"/>
      <c r="J13" s="989"/>
      <c r="K13" s="989"/>
      <c r="L13" s="989"/>
      <c r="M13" s="989"/>
      <c r="N13" s="989"/>
      <c r="O13" s="989"/>
      <c r="P13" s="990"/>
      <c r="Q13" s="393"/>
    </row>
    <row r="14" spans="1:17" ht="12.75" customHeight="1" x14ac:dyDescent="0.25">
      <c r="A14" s="8"/>
      <c r="B14" s="9"/>
      <c r="C14" s="959"/>
      <c r="D14" s="959"/>
      <c r="E14" s="959"/>
      <c r="F14" s="959"/>
      <c r="G14" s="959"/>
      <c r="H14" s="959"/>
      <c r="I14" s="959"/>
      <c r="J14" s="959"/>
      <c r="K14" s="959"/>
      <c r="L14" s="959"/>
      <c r="M14" s="959"/>
      <c r="N14" s="959"/>
      <c r="O14" s="959"/>
      <c r="P14" s="960"/>
      <c r="Q14" s="393"/>
    </row>
    <row r="15" spans="1:17" s="10" customFormat="1" ht="12.75" customHeight="1" x14ac:dyDescent="0.25">
      <c r="A15" s="961" t="s">
        <v>11</v>
      </c>
      <c r="B15" s="964" t="s">
        <v>12</v>
      </c>
      <c r="C15" s="966" t="s">
        <v>294</v>
      </c>
      <c r="D15" s="967"/>
      <c r="E15" s="967"/>
      <c r="F15" s="967"/>
      <c r="G15" s="967"/>
      <c r="H15" s="967"/>
      <c r="I15" s="967"/>
      <c r="J15" s="967"/>
      <c r="K15" s="967"/>
      <c r="L15" s="967"/>
      <c r="M15" s="967"/>
      <c r="N15" s="967"/>
      <c r="O15" s="967"/>
      <c r="P15" s="968"/>
      <c r="Q15" s="394"/>
    </row>
    <row r="16" spans="1:17" s="10" customFormat="1" ht="12.75" customHeight="1" x14ac:dyDescent="0.25">
      <c r="A16" s="962"/>
      <c r="B16" s="965"/>
      <c r="C16" s="969" t="s">
        <v>13</v>
      </c>
      <c r="D16" s="971" t="s">
        <v>311</v>
      </c>
      <c r="E16" s="973" t="s">
        <v>312</v>
      </c>
      <c r="F16" s="998" t="s">
        <v>14</v>
      </c>
      <c r="G16" s="978" t="s">
        <v>313</v>
      </c>
      <c r="H16" s="999" t="s">
        <v>319</v>
      </c>
      <c r="I16" s="1002" t="s">
        <v>308</v>
      </c>
      <c r="J16" s="1003" t="s">
        <v>314</v>
      </c>
      <c r="K16" s="1004" t="s">
        <v>317</v>
      </c>
      <c r="L16" s="1000" t="s">
        <v>15</v>
      </c>
      <c r="M16" s="985" t="s">
        <v>315</v>
      </c>
      <c r="N16" s="987" t="s">
        <v>316</v>
      </c>
      <c r="O16" s="981" t="s">
        <v>16</v>
      </c>
      <c r="P16" s="983" t="s">
        <v>318</v>
      </c>
      <c r="Q16" s="394"/>
    </row>
    <row r="17" spans="1:16" s="11" customFormat="1" ht="71.25" customHeight="1" thickBot="1" x14ac:dyDescent="0.3">
      <c r="A17" s="963"/>
      <c r="B17" s="965"/>
      <c r="C17" s="970"/>
      <c r="D17" s="972"/>
      <c r="E17" s="974"/>
      <c r="F17" s="976"/>
      <c r="G17" s="978"/>
      <c r="H17" s="999"/>
      <c r="I17" s="1002"/>
      <c r="J17" s="958"/>
      <c r="K17" s="1005"/>
      <c r="L17" s="1001"/>
      <c r="M17" s="986"/>
      <c r="N17" s="988"/>
      <c r="O17" s="982"/>
      <c r="P17" s="984"/>
    </row>
    <row r="18" spans="1:16" s="11" customFormat="1" ht="9.75" customHeight="1" thickTop="1" x14ac:dyDescent="0.25">
      <c r="A18" s="12" t="s">
        <v>17</v>
      </c>
      <c r="B18" s="12">
        <v>2</v>
      </c>
      <c r="C18" s="13">
        <v>3</v>
      </c>
      <c r="D18" s="204">
        <v>4</v>
      </c>
      <c r="E18" s="395">
        <v>5</v>
      </c>
      <c r="F18" s="12">
        <v>6</v>
      </c>
      <c r="G18" s="204">
        <v>7</v>
      </c>
      <c r="H18" s="190">
        <v>8</v>
      </c>
      <c r="I18" s="12">
        <v>9</v>
      </c>
      <c r="J18" s="239">
        <v>10</v>
      </c>
      <c r="K18" s="395">
        <v>11</v>
      </c>
      <c r="L18" s="12">
        <v>12</v>
      </c>
      <c r="M18" s="13">
        <v>13</v>
      </c>
      <c r="N18" s="14">
        <v>14</v>
      </c>
      <c r="O18" s="15">
        <v>15</v>
      </c>
      <c r="P18" s="15">
        <v>16</v>
      </c>
    </row>
    <row r="19" spans="1:16" s="21" customFormat="1" x14ac:dyDescent="0.25">
      <c r="A19" s="16"/>
      <c r="B19" s="17" t="s">
        <v>18</v>
      </c>
      <c r="C19" s="18"/>
      <c r="D19" s="205"/>
      <c r="E19" s="396"/>
      <c r="F19" s="97"/>
      <c r="G19" s="205"/>
      <c r="H19" s="503"/>
      <c r="I19" s="97"/>
      <c r="J19" s="240"/>
      <c r="K19" s="396"/>
      <c r="L19" s="97"/>
      <c r="M19" s="309"/>
      <c r="N19" s="19"/>
      <c r="O19" s="346"/>
      <c r="P19" s="20"/>
    </row>
    <row r="20" spans="1:16" s="21" customFormat="1" ht="12.75" thickBot="1" x14ac:dyDescent="0.3">
      <c r="A20" s="22"/>
      <c r="B20" s="23" t="s">
        <v>19</v>
      </c>
      <c r="C20" s="24">
        <f>F20+I20+L20+O20</f>
        <v>780892</v>
      </c>
      <c r="D20" s="206">
        <f>SUM(D21,D24,D25,D41,D43)</f>
        <v>777621</v>
      </c>
      <c r="E20" s="397">
        <f t="shared" ref="E20:F20" si="0">SUM(E21,E24,E25,E41,E43)</f>
        <v>559</v>
      </c>
      <c r="F20" s="398">
        <f t="shared" si="0"/>
        <v>778180</v>
      </c>
      <c r="G20" s="206">
        <f>SUM(G21,G24,G43)</f>
        <v>0</v>
      </c>
      <c r="H20" s="191">
        <f t="shared" ref="H20:I20" si="1">SUM(H21,H24,H43)</f>
        <v>0</v>
      </c>
      <c r="I20" s="398">
        <f t="shared" si="1"/>
        <v>0</v>
      </c>
      <c r="J20" s="241">
        <f>SUM(J21,J26,J43)</f>
        <v>60</v>
      </c>
      <c r="K20" s="397">
        <f t="shared" ref="K20:L20" si="2">SUM(K21,K26,K43)</f>
        <v>2652</v>
      </c>
      <c r="L20" s="398">
        <f t="shared" si="2"/>
        <v>2712</v>
      </c>
      <c r="M20" s="24">
        <f>SUM(M21,M45)</f>
        <v>0</v>
      </c>
      <c r="N20" s="25">
        <f t="shared" ref="N20:O20" si="3">SUM(N21,N45)</f>
        <v>0</v>
      </c>
      <c r="O20" s="26">
        <f t="shared" si="3"/>
        <v>0</v>
      </c>
      <c r="P20" s="329"/>
    </row>
    <row r="21" spans="1:16" ht="12.75" thickTop="1" x14ac:dyDescent="0.25">
      <c r="A21" s="27"/>
      <c r="B21" s="28" t="s">
        <v>20</v>
      </c>
      <c r="C21" s="29">
        <f t="shared" ref="C21:C84" si="4">F21+I21+L21+O21</f>
        <v>149</v>
      </c>
      <c r="D21" s="207">
        <f>SUM(D22:D23)</f>
        <v>0</v>
      </c>
      <c r="E21" s="399">
        <f t="shared" ref="E21" si="5">SUM(E22:E23)</f>
        <v>0</v>
      </c>
      <c r="F21" s="400">
        <f>SUM(F22:F23)</f>
        <v>0</v>
      </c>
      <c r="G21" s="207">
        <f>SUM(G22:G23)</f>
        <v>0</v>
      </c>
      <c r="H21" s="192">
        <f t="shared" ref="H21:I21" si="6">SUM(H22:H23)</f>
        <v>0</v>
      </c>
      <c r="I21" s="400">
        <f t="shared" si="6"/>
        <v>0</v>
      </c>
      <c r="J21" s="242">
        <f>SUM(J22:J23)</f>
        <v>0</v>
      </c>
      <c r="K21" s="399">
        <f t="shared" ref="K21:L21" si="7">SUM(K22:K23)</f>
        <v>149</v>
      </c>
      <c r="L21" s="400">
        <f t="shared" si="7"/>
        <v>149</v>
      </c>
      <c r="M21" s="29">
        <f>SUM(M22:M23)</f>
        <v>0</v>
      </c>
      <c r="N21" s="30">
        <f t="shared" ref="N21:O21" si="8">SUM(N22:N23)</f>
        <v>0</v>
      </c>
      <c r="O21" s="31">
        <f t="shared" si="8"/>
        <v>0</v>
      </c>
      <c r="P21" s="330"/>
    </row>
    <row r="22" spans="1:16" hidden="1" x14ac:dyDescent="0.25">
      <c r="A22" s="32"/>
      <c r="B22" s="33" t="s">
        <v>21</v>
      </c>
      <c r="C22" s="34">
        <f t="shared" si="4"/>
        <v>0</v>
      </c>
      <c r="D22" s="208"/>
      <c r="E22" s="35"/>
      <c r="F22" s="345">
        <f>D22+E22</f>
        <v>0</v>
      </c>
      <c r="G22" s="208"/>
      <c r="H22" s="243"/>
      <c r="I22" s="347">
        <f>G22+H22</f>
        <v>0</v>
      </c>
      <c r="J22" s="243"/>
      <c r="K22" s="35"/>
      <c r="L22" s="193">
        <f>J22+K22</f>
        <v>0</v>
      </c>
      <c r="M22" s="310"/>
      <c r="N22" s="35"/>
      <c r="O22" s="347">
        <f>M22+N22</f>
        <v>0</v>
      </c>
      <c r="P22" s="36"/>
    </row>
    <row r="23" spans="1:16" ht="36" x14ac:dyDescent="0.25">
      <c r="A23" s="37"/>
      <c r="B23" s="38" t="s">
        <v>22</v>
      </c>
      <c r="C23" s="39">
        <f t="shared" si="4"/>
        <v>149</v>
      </c>
      <c r="D23" s="209"/>
      <c r="E23" s="403"/>
      <c r="F23" s="404">
        <f>D23+E23</f>
        <v>0</v>
      </c>
      <c r="G23" s="209"/>
      <c r="H23" s="514"/>
      <c r="I23" s="513">
        <f>G23+H23</f>
        <v>0</v>
      </c>
      <c r="J23" s="244"/>
      <c r="K23" s="403">
        <v>149</v>
      </c>
      <c r="L23" s="513">
        <f>J23+K23</f>
        <v>149</v>
      </c>
      <c r="M23" s="358"/>
      <c r="N23" s="40"/>
      <c r="O23" s="303">
        <f>M23+N23</f>
        <v>0</v>
      </c>
      <c r="P23" s="466" t="s">
        <v>372</v>
      </c>
    </row>
    <row r="24" spans="1:16" s="21" customFormat="1" ht="24.75" thickBot="1" x14ac:dyDescent="0.3">
      <c r="A24" s="41">
        <v>19300</v>
      </c>
      <c r="B24" s="41" t="s">
        <v>304</v>
      </c>
      <c r="C24" s="42">
        <f>F24+I24</f>
        <v>778180</v>
      </c>
      <c r="D24" s="210">
        <v>777621</v>
      </c>
      <c r="E24" s="405">
        <v>559</v>
      </c>
      <c r="F24" s="406">
        <f>D24+E24</f>
        <v>778180</v>
      </c>
      <c r="G24" s="210"/>
      <c r="H24" s="504"/>
      <c r="I24" s="406">
        <f>G24+H24</f>
        <v>0</v>
      </c>
      <c r="J24" s="286" t="s">
        <v>23</v>
      </c>
      <c r="K24" s="505" t="s">
        <v>23</v>
      </c>
      <c r="L24" s="512" t="s">
        <v>23</v>
      </c>
      <c r="M24" s="311" t="s">
        <v>23</v>
      </c>
      <c r="N24" s="43" t="s">
        <v>23</v>
      </c>
      <c r="O24" s="44" t="s">
        <v>23</v>
      </c>
      <c r="P24" s="467" t="s">
        <v>373</v>
      </c>
    </row>
    <row r="25" spans="1:16" s="21" customFormat="1" ht="24.75" hidden="1" thickTop="1" x14ac:dyDescent="0.25">
      <c r="A25" s="182"/>
      <c r="B25" s="45" t="s">
        <v>24</v>
      </c>
      <c r="C25" s="46">
        <f>F25</f>
        <v>0</v>
      </c>
      <c r="D25" s="211"/>
      <c r="E25" s="47"/>
      <c r="F25" s="280">
        <f>D25+E25</f>
        <v>0</v>
      </c>
      <c r="G25" s="212" t="s">
        <v>23</v>
      </c>
      <c r="H25" s="246" t="s">
        <v>23</v>
      </c>
      <c r="I25" s="49" t="s">
        <v>23</v>
      </c>
      <c r="J25" s="246" t="s">
        <v>23</v>
      </c>
      <c r="K25" s="48" t="s">
        <v>23</v>
      </c>
      <c r="L25" s="293" t="s">
        <v>23</v>
      </c>
      <c r="M25" s="312" t="s">
        <v>23</v>
      </c>
      <c r="N25" s="48" t="s">
        <v>23</v>
      </c>
      <c r="O25" s="49" t="s">
        <v>23</v>
      </c>
      <c r="P25" s="332"/>
    </row>
    <row r="26" spans="1:16" s="21" customFormat="1" ht="36.75" hidden="1" thickTop="1" x14ac:dyDescent="0.25">
      <c r="A26" s="45">
        <v>21300</v>
      </c>
      <c r="B26" s="45" t="s">
        <v>305</v>
      </c>
      <c r="C26" s="46">
        <f>L26</f>
        <v>0</v>
      </c>
      <c r="D26" s="212" t="s">
        <v>23</v>
      </c>
      <c r="E26" s="48" t="s">
        <v>23</v>
      </c>
      <c r="F26" s="270" t="s">
        <v>23</v>
      </c>
      <c r="G26" s="212" t="s">
        <v>23</v>
      </c>
      <c r="H26" s="246" t="s">
        <v>23</v>
      </c>
      <c r="I26" s="49" t="s">
        <v>23</v>
      </c>
      <c r="J26" s="106">
        <f>SUM(J27,J31,J33,J36)</f>
        <v>0</v>
      </c>
      <c r="K26" s="50">
        <f t="shared" ref="K26:L26" si="9">SUM(K27,K31,K33,K36)</f>
        <v>0</v>
      </c>
      <c r="L26" s="125">
        <f t="shared" si="9"/>
        <v>0</v>
      </c>
      <c r="M26" s="312" t="s">
        <v>23</v>
      </c>
      <c r="N26" s="48" t="s">
        <v>23</v>
      </c>
      <c r="O26" s="49" t="s">
        <v>23</v>
      </c>
      <c r="P26" s="332"/>
    </row>
    <row r="27" spans="1:16" s="21" customFormat="1" ht="24.75" hidden="1" thickTop="1" x14ac:dyDescent="0.25">
      <c r="A27" s="51">
        <v>21350</v>
      </c>
      <c r="B27" s="45" t="s">
        <v>25</v>
      </c>
      <c r="C27" s="46">
        <f t="shared" ref="C27:C40" si="10">L27</f>
        <v>0</v>
      </c>
      <c r="D27" s="212" t="s">
        <v>23</v>
      </c>
      <c r="E27" s="48" t="s">
        <v>23</v>
      </c>
      <c r="F27" s="270" t="s">
        <v>23</v>
      </c>
      <c r="G27" s="212" t="s">
        <v>23</v>
      </c>
      <c r="H27" s="246" t="s">
        <v>23</v>
      </c>
      <c r="I27" s="49" t="s">
        <v>23</v>
      </c>
      <c r="J27" s="106">
        <f>SUM(J28:J30)</f>
        <v>0</v>
      </c>
      <c r="K27" s="50">
        <f t="shared" ref="K27:L27" si="11">SUM(K28:K30)</f>
        <v>0</v>
      </c>
      <c r="L27" s="125">
        <f t="shared" si="11"/>
        <v>0</v>
      </c>
      <c r="M27" s="312" t="s">
        <v>23</v>
      </c>
      <c r="N27" s="48" t="s">
        <v>23</v>
      </c>
      <c r="O27" s="49" t="s">
        <v>23</v>
      </c>
      <c r="P27" s="332"/>
    </row>
    <row r="28" spans="1:16" ht="12.75" hidden="1" thickTop="1" x14ac:dyDescent="0.25">
      <c r="A28" s="32">
        <v>21351</v>
      </c>
      <c r="B28" s="52" t="s">
        <v>26</v>
      </c>
      <c r="C28" s="53">
        <f t="shared" si="10"/>
        <v>0</v>
      </c>
      <c r="D28" s="213" t="s">
        <v>23</v>
      </c>
      <c r="E28" s="54" t="s">
        <v>23</v>
      </c>
      <c r="F28" s="271" t="s">
        <v>23</v>
      </c>
      <c r="G28" s="213" t="s">
        <v>23</v>
      </c>
      <c r="H28" s="247" t="s">
        <v>23</v>
      </c>
      <c r="I28" s="56" t="s">
        <v>23</v>
      </c>
      <c r="J28" s="256"/>
      <c r="K28" s="55"/>
      <c r="L28" s="193">
        <f>J28+K28</f>
        <v>0</v>
      </c>
      <c r="M28" s="313" t="s">
        <v>23</v>
      </c>
      <c r="N28" s="54" t="s">
        <v>23</v>
      </c>
      <c r="O28" s="56" t="s">
        <v>23</v>
      </c>
      <c r="P28" s="333"/>
    </row>
    <row r="29" spans="1:16" ht="12.75" hidden="1" thickTop="1" x14ac:dyDescent="0.25">
      <c r="A29" s="37">
        <v>21352</v>
      </c>
      <c r="B29" s="57" t="s">
        <v>27</v>
      </c>
      <c r="C29" s="58">
        <f t="shared" si="10"/>
        <v>0</v>
      </c>
      <c r="D29" s="214" t="s">
        <v>23</v>
      </c>
      <c r="E29" s="59" t="s">
        <v>23</v>
      </c>
      <c r="F29" s="272" t="s">
        <v>23</v>
      </c>
      <c r="G29" s="214" t="s">
        <v>23</v>
      </c>
      <c r="H29" s="248" t="s">
        <v>23</v>
      </c>
      <c r="I29" s="61" t="s">
        <v>23</v>
      </c>
      <c r="J29" s="257"/>
      <c r="K29" s="60"/>
      <c r="L29" s="194">
        <f>J29+K29</f>
        <v>0</v>
      </c>
      <c r="M29" s="314" t="s">
        <v>23</v>
      </c>
      <c r="N29" s="59" t="s">
        <v>23</v>
      </c>
      <c r="O29" s="61" t="s">
        <v>23</v>
      </c>
      <c r="P29" s="334"/>
    </row>
    <row r="30" spans="1:16" ht="24.75" hidden="1" thickTop="1" x14ac:dyDescent="0.25">
      <c r="A30" s="37">
        <v>21359</v>
      </c>
      <c r="B30" s="57" t="s">
        <v>28</v>
      </c>
      <c r="C30" s="58">
        <f t="shared" si="10"/>
        <v>0</v>
      </c>
      <c r="D30" s="214" t="s">
        <v>23</v>
      </c>
      <c r="E30" s="59" t="s">
        <v>23</v>
      </c>
      <c r="F30" s="272" t="s">
        <v>23</v>
      </c>
      <c r="G30" s="214" t="s">
        <v>23</v>
      </c>
      <c r="H30" s="248" t="s">
        <v>23</v>
      </c>
      <c r="I30" s="61" t="s">
        <v>23</v>
      </c>
      <c r="J30" s="257"/>
      <c r="K30" s="60"/>
      <c r="L30" s="194">
        <f>J30+K30</f>
        <v>0</v>
      </c>
      <c r="M30" s="314" t="s">
        <v>23</v>
      </c>
      <c r="N30" s="59" t="s">
        <v>23</v>
      </c>
      <c r="O30" s="61" t="s">
        <v>23</v>
      </c>
      <c r="P30" s="334"/>
    </row>
    <row r="31" spans="1:16" s="21" customFormat="1" ht="36.75" hidden="1" thickTop="1" x14ac:dyDescent="0.25">
      <c r="A31" s="51">
        <v>21370</v>
      </c>
      <c r="B31" s="45" t="s">
        <v>29</v>
      </c>
      <c r="C31" s="46">
        <f t="shared" si="10"/>
        <v>0</v>
      </c>
      <c r="D31" s="212" t="s">
        <v>23</v>
      </c>
      <c r="E31" s="48" t="s">
        <v>23</v>
      </c>
      <c r="F31" s="270" t="s">
        <v>23</v>
      </c>
      <c r="G31" s="212" t="s">
        <v>23</v>
      </c>
      <c r="H31" s="246" t="s">
        <v>23</v>
      </c>
      <c r="I31" s="49" t="s">
        <v>23</v>
      </c>
      <c r="J31" s="106">
        <f>SUM(J32)</f>
        <v>0</v>
      </c>
      <c r="K31" s="50">
        <f t="shared" ref="K31:L31" si="12">SUM(K32)</f>
        <v>0</v>
      </c>
      <c r="L31" s="125">
        <f t="shared" si="12"/>
        <v>0</v>
      </c>
      <c r="M31" s="312" t="s">
        <v>23</v>
      </c>
      <c r="N31" s="48" t="s">
        <v>23</v>
      </c>
      <c r="O31" s="49" t="s">
        <v>23</v>
      </c>
      <c r="P31" s="332"/>
    </row>
    <row r="32" spans="1:16" ht="36.75" hidden="1" thickTop="1" x14ac:dyDescent="0.25">
      <c r="A32" s="62">
        <v>21379</v>
      </c>
      <c r="B32" s="63" t="s">
        <v>30</v>
      </c>
      <c r="C32" s="64">
        <f t="shared" si="10"/>
        <v>0</v>
      </c>
      <c r="D32" s="215" t="s">
        <v>23</v>
      </c>
      <c r="E32" s="65" t="s">
        <v>23</v>
      </c>
      <c r="F32" s="71" t="s">
        <v>23</v>
      </c>
      <c r="G32" s="215" t="s">
        <v>23</v>
      </c>
      <c r="H32" s="249" t="s">
        <v>23</v>
      </c>
      <c r="I32" s="67" t="s">
        <v>23</v>
      </c>
      <c r="J32" s="265"/>
      <c r="K32" s="66"/>
      <c r="L32" s="350">
        <f>J32+K32</f>
        <v>0</v>
      </c>
      <c r="M32" s="315" t="s">
        <v>23</v>
      </c>
      <c r="N32" s="65" t="s">
        <v>23</v>
      </c>
      <c r="O32" s="67" t="s">
        <v>23</v>
      </c>
      <c r="P32" s="335"/>
    </row>
    <row r="33" spans="1:16" s="21" customFormat="1" ht="12.75" hidden="1" thickTop="1" x14ac:dyDescent="0.25">
      <c r="A33" s="51">
        <v>21380</v>
      </c>
      <c r="B33" s="45" t="s">
        <v>31</v>
      </c>
      <c r="C33" s="46">
        <f t="shared" si="10"/>
        <v>0</v>
      </c>
      <c r="D33" s="212" t="s">
        <v>23</v>
      </c>
      <c r="E33" s="48" t="s">
        <v>23</v>
      </c>
      <c r="F33" s="270" t="s">
        <v>23</v>
      </c>
      <c r="G33" s="212" t="s">
        <v>23</v>
      </c>
      <c r="H33" s="246" t="s">
        <v>23</v>
      </c>
      <c r="I33" s="49" t="s">
        <v>23</v>
      </c>
      <c r="J33" s="106">
        <f>SUM(J34:J35)</f>
        <v>0</v>
      </c>
      <c r="K33" s="50">
        <f t="shared" ref="K33:L33" si="13">SUM(K34:K35)</f>
        <v>0</v>
      </c>
      <c r="L33" s="125">
        <f t="shared" si="13"/>
        <v>0</v>
      </c>
      <c r="M33" s="312" t="s">
        <v>23</v>
      </c>
      <c r="N33" s="48" t="s">
        <v>23</v>
      </c>
      <c r="O33" s="49" t="s">
        <v>23</v>
      </c>
      <c r="P33" s="332"/>
    </row>
    <row r="34" spans="1:16" ht="12.75" hidden="1" thickTop="1" x14ac:dyDescent="0.25">
      <c r="A34" s="33">
        <v>21381</v>
      </c>
      <c r="B34" s="52" t="s">
        <v>306</v>
      </c>
      <c r="C34" s="53">
        <f t="shared" si="10"/>
        <v>0</v>
      </c>
      <c r="D34" s="213" t="s">
        <v>23</v>
      </c>
      <c r="E34" s="54" t="s">
        <v>23</v>
      </c>
      <c r="F34" s="271" t="s">
        <v>23</v>
      </c>
      <c r="G34" s="213" t="s">
        <v>23</v>
      </c>
      <c r="H34" s="247" t="s">
        <v>23</v>
      </c>
      <c r="I34" s="56" t="s">
        <v>23</v>
      </c>
      <c r="J34" s="256"/>
      <c r="K34" s="55"/>
      <c r="L34" s="193">
        <f>J34+K34</f>
        <v>0</v>
      </c>
      <c r="M34" s="313" t="s">
        <v>23</v>
      </c>
      <c r="N34" s="54" t="s">
        <v>23</v>
      </c>
      <c r="O34" s="56" t="s">
        <v>23</v>
      </c>
      <c r="P34" s="333"/>
    </row>
    <row r="35" spans="1:16" ht="24.75" hidden="1" thickTop="1" x14ac:dyDescent="0.25">
      <c r="A35" s="38">
        <v>21383</v>
      </c>
      <c r="B35" s="57" t="s">
        <v>32</v>
      </c>
      <c r="C35" s="58">
        <f t="shared" si="10"/>
        <v>0</v>
      </c>
      <c r="D35" s="214" t="s">
        <v>23</v>
      </c>
      <c r="E35" s="59" t="s">
        <v>23</v>
      </c>
      <c r="F35" s="272" t="s">
        <v>23</v>
      </c>
      <c r="G35" s="214" t="s">
        <v>23</v>
      </c>
      <c r="H35" s="248" t="s">
        <v>23</v>
      </c>
      <c r="I35" s="61" t="s">
        <v>23</v>
      </c>
      <c r="J35" s="257"/>
      <c r="K35" s="60"/>
      <c r="L35" s="194">
        <f>J35+K35</f>
        <v>0</v>
      </c>
      <c r="M35" s="314" t="s">
        <v>23</v>
      </c>
      <c r="N35" s="59" t="s">
        <v>23</v>
      </c>
      <c r="O35" s="61" t="s">
        <v>23</v>
      </c>
      <c r="P35" s="334"/>
    </row>
    <row r="36" spans="1:16" s="21" customFormat="1" ht="25.5" hidden="1" customHeight="1" x14ac:dyDescent="0.25">
      <c r="A36" s="51">
        <v>21390</v>
      </c>
      <c r="B36" s="45" t="s">
        <v>307</v>
      </c>
      <c r="C36" s="46">
        <f t="shared" si="10"/>
        <v>0</v>
      </c>
      <c r="D36" s="212" t="s">
        <v>23</v>
      </c>
      <c r="E36" s="48" t="s">
        <v>23</v>
      </c>
      <c r="F36" s="270" t="s">
        <v>23</v>
      </c>
      <c r="G36" s="212" t="s">
        <v>23</v>
      </c>
      <c r="H36" s="246" t="s">
        <v>23</v>
      </c>
      <c r="I36" s="49" t="s">
        <v>23</v>
      </c>
      <c r="J36" s="106">
        <f>SUM(J37:J40)</f>
        <v>0</v>
      </c>
      <c r="K36" s="50">
        <f t="shared" ref="K36:L36" si="14">SUM(K37:K40)</f>
        <v>0</v>
      </c>
      <c r="L36" s="125">
        <f t="shared" si="14"/>
        <v>0</v>
      </c>
      <c r="M36" s="312" t="s">
        <v>23</v>
      </c>
      <c r="N36" s="48" t="s">
        <v>23</v>
      </c>
      <c r="O36" s="49" t="s">
        <v>23</v>
      </c>
      <c r="P36" s="332"/>
    </row>
    <row r="37" spans="1:16" ht="24.75" hidden="1" thickTop="1" x14ac:dyDescent="0.25">
      <c r="A37" s="33">
        <v>21391</v>
      </c>
      <c r="B37" s="52" t="s">
        <v>33</v>
      </c>
      <c r="C37" s="53">
        <f t="shared" si="10"/>
        <v>0</v>
      </c>
      <c r="D37" s="213" t="s">
        <v>23</v>
      </c>
      <c r="E37" s="54" t="s">
        <v>23</v>
      </c>
      <c r="F37" s="271" t="s">
        <v>23</v>
      </c>
      <c r="G37" s="213" t="s">
        <v>23</v>
      </c>
      <c r="H37" s="247" t="s">
        <v>23</v>
      </c>
      <c r="I37" s="56" t="s">
        <v>23</v>
      </c>
      <c r="J37" s="256"/>
      <c r="K37" s="55"/>
      <c r="L37" s="193">
        <f>J37+K37</f>
        <v>0</v>
      </c>
      <c r="M37" s="313" t="s">
        <v>23</v>
      </c>
      <c r="N37" s="54" t="s">
        <v>23</v>
      </c>
      <c r="O37" s="56" t="s">
        <v>23</v>
      </c>
      <c r="P37" s="333"/>
    </row>
    <row r="38" spans="1:16" ht="12.75" hidden="1" thickTop="1" x14ac:dyDescent="0.25">
      <c r="A38" s="38">
        <v>21393</v>
      </c>
      <c r="B38" s="57" t="s">
        <v>34</v>
      </c>
      <c r="C38" s="58">
        <f t="shared" si="10"/>
        <v>0</v>
      </c>
      <c r="D38" s="214" t="s">
        <v>23</v>
      </c>
      <c r="E38" s="59" t="s">
        <v>23</v>
      </c>
      <c r="F38" s="272" t="s">
        <v>23</v>
      </c>
      <c r="G38" s="214" t="s">
        <v>23</v>
      </c>
      <c r="H38" s="248" t="s">
        <v>23</v>
      </c>
      <c r="I38" s="61" t="s">
        <v>23</v>
      </c>
      <c r="J38" s="257"/>
      <c r="K38" s="60"/>
      <c r="L38" s="194">
        <f>J38+K38</f>
        <v>0</v>
      </c>
      <c r="M38" s="314" t="s">
        <v>23</v>
      </c>
      <c r="N38" s="59" t="s">
        <v>23</v>
      </c>
      <c r="O38" s="61" t="s">
        <v>23</v>
      </c>
      <c r="P38" s="334"/>
    </row>
    <row r="39" spans="1:16" ht="12.75" hidden="1" thickTop="1" x14ac:dyDescent="0.25">
      <c r="A39" s="38">
        <v>21395</v>
      </c>
      <c r="B39" s="57" t="s">
        <v>35</v>
      </c>
      <c r="C39" s="58">
        <f t="shared" si="10"/>
        <v>0</v>
      </c>
      <c r="D39" s="214" t="s">
        <v>23</v>
      </c>
      <c r="E39" s="59" t="s">
        <v>23</v>
      </c>
      <c r="F39" s="272" t="s">
        <v>23</v>
      </c>
      <c r="G39" s="214" t="s">
        <v>23</v>
      </c>
      <c r="H39" s="248" t="s">
        <v>23</v>
      </c>
      <c r="I39" s="61" t="s">
        <v>23</v>
      </c>
      <c r="J39" s="257"/>
      <c r="K39" s="60"/>
      <c r="L39" s="194">
        <f>J39+K39</f>
        <v>0</v>
      </c>
      <c r="M39" s="314" t="s">
        <v>23</v>
      </c>
      <c r="N39" s="59" t="s">
        <v>23</v>
      </c>
      <c r="O39" s="61" t="s">
        <v>23</v>
      </c>
      <c r="P39" s="334"/>
    </row>
    <row r="40" spans="1:16" ht="24.75" hidden="1" thickTop="1" x14ac:dyDescent="0.25">
      <c r="A40" s="184">
        <v>21399</v>
      </c>
      <c r="B40" s="162" t="s">
        <v>36</v>
      </c>
      <c r="C40" s="163">
        <f t="shared" si="10"/>
        <v>0</v>
      </c>
      <c r="D40" s="216" t="s">
        <v>23</v>
      </c>
      <c r="E40" s="76" t="s">
        <v>23</v>
      </c>
      <c r="F40" s="273" t="s">
        <v>23</v>
      </c>
      <c r="G40" s="216" t="s">
        <v>23</v>
      </c>
      <c r="H40" s="250" t="s">
        <v>23</v>
      </c>
      <c r="I40" s="186" t="s">
        <v>23</v>
      </c>
      <c r="J40" s="287"/>
      <c r="K40" s="185"/>
      <c r="L40" s="351">
        <f>J40+K40</f>
        <v>0</v>
      </c>
      <c r="M40" s="316" t="s">
        <v>23</v>
      </c>
      <c r="N40" s="76" t="s">
        <v>23</v>
      </c>
      <c r="O40" s="186" t="s">
        <v>23</v>
      </c>
      <c r="P40" s="336"/>
    </row>
    <row r="41" spans="1:16" s="21" customFormat="1" ht="26.25" hidden="1" customHeight="1" x14ac:dyDescent="0.25">
      <c r="A41" s="187">
        <v>21420</v>
      </c>
      <c r="B41" s="188" t="s">
        <v>37</v>
      </c>
      <c r="C41" s="82">
        <f>F41</f>
        <v>0</v>
      </c>
      <c r="D41" s="79">
        <f>SUM(D42)</f>
        <v>0</v>
      </c>
      <c r="E41" s="166">
        <f t="shared" ref="E41:F41" si="15">SUM(E42)</f>
        <v>0</v>
      </c>
      <c r="F41" s="274">
        <f t="shared" si="15"/>
        <v>0</v>
      </c>
      <c r="G41" s="218" t="s">
        <v>23</v>
      </c>
      <c r="H41" s="251" t="s">
        <v>23</v>
      </c>
      <c r="I41" s="183" t="s">
        <v>23</v>
      </c>
      <c r="J41" s="251" t="s">
        <v>23</v>
      </c>
      <c r="K41" s="80" t="s">
        <v>23</v>
      </c>
      <c r="L41" s="294" t="s">
        <v>23</v>
      </c>
      <c r="M41" s="317" t="s">
        <v>23</v>
      </c>
      <c r="N41" s="80" t="s">
        <v>23</v>
      </c>
      <c r="O41" s="183" t="s">
        <v>23</v>
      </c>
      <c r="P41" s="337"/>
    </row>
    <row r="42" spans="1:16" s="21" customFormat="1" ht="26.25" hidden="1" customHeight="1" x14ac:dyDescent="0.25">
      <c r="A42" s="184">
        <v>21429</v>
      </c>
      <c r="B42" s="162" t="s">
        <v>310</v>
      </c>
      <c r="C42" s="163">
        <f>F42</f>
        <v>0</v>
      </c>
      <c r="D42" s="217"/>
      <c r="E42" s="189"/>
      <c r="F42" s="285">
        <f>D42+E42</f>
        <v>0</v>
      </c>
      <c r="G42" s="216" t="s">
        <v>23</v>
      </c>
      <c r="H42" s="250" t="s">
        <v>23</v>
      </c>
      <c r="I42" s="186" t="s">
        <v>23</v>
      </c>
      <c r="J42" s="250" t="s">
        <v>23</v>
      </c>
      <c r="K42" s="76" t="s">
        <v>23</v>
      </c>
      <c r="L42" s="295" t="s">
        <v>23</v>
      </c>
      <c r="M42" s="316" t="s">
        <v>23</v>
      </c>
      <c r="N42" s="76" t="s">
        <v>23</v>
      </c>
      <c r="O42" s="186" t="s">
        <v>23</v>
      </c>
      <c r="P42" s="336"/>
    </row>
    <row r="43" spans="1:16" s="21" customFormat="1" ht="24.75" thickTop="1" x14ac:dyDescent="0.25">
      <c r="A43" s="51">
        <v>21490</v>
      </c>
      <c r="B43" s="45" t="s">
        <v>38</v>
      </c>
      <c r="C43" s="68">
        <f>F43+I43+L43</f>
        <v>2563</v>
      </c>
      <c r="D43" s="74">
        <f>D44</f>
        <v>0</v>
      </c>
      <c r="E43" s="424">
        <f t="shared" ref="E43:L43" si="16">E44</f>
        <v>0</v>
      </c>
      <c r="F43" s="425">
        <f t="shared" si="16"/>
        <v>0</v>
      </c>
      <c r="G43" s="74">
        <f t="shared" si="16"/>
        <v>0</v>
      </c>
      <c r="H43" s="197">
        <f t="shared" si="16"/>
        <v>0</v>
      </c>
      <c r="I43" s="425">
        <f t="shared" si="16"/>
        <v>0</v>
      </c>
      <c r="J43" s="198">
        <f t="shared" si="16"/>
        <v>60</v>
      </c>
      <c r="K43" s="424">
        <f t="shared" si="16"/>
        <v>2503</v>
      </c>
      <c r="L43" s="425">
        <f t="shared" si="16"/>
        <v>2563</v>
      </c>
      <c r="M43" s="312" t="s">
        <v>23</v>
      </c>
      <c r="N43" s="48" t="s">
        <v>23</v>
      </c>
      <c r="O43" s="49" t="s">
        <v>23</v>
      </c>
      <c r="P43" s="332"/>
    </row>
    <row r="44" spans="1:16" s="21" customFormat="1" ht="48" x14ac:dyDescent="0.25">
      <c r="A44" s="38">
        <v>21499</v>
      </c>
      <c r="B44" s="57" t="s">
        <v>39</v>
      </c>
      <c r="C44" s="202">
        <f>F44+I44+L44</f>
        <v>2563</v>
      </c>
      <c r="D44" s="296"/>
      <c r="E44" s="426"/>
      <c r="F44" s="427">
        <f>D44+E44</f>
        <v>0</v>
      </c>
      <c r="G44" s="296"/>
      <c r="H44" s="517"/>
      <c r="I44" s="519">
        <f>G44+H44</f>
        <v>0</v>
      </c>
      <c r="J44" s="297">
        <v>60</v>
      </c>
      <c r="K44" s="426">
        <v>2503</v>
      </c>
      <c r="L44" s="519">
        <f>J44+K44</f>
        <v>2563</v>
      </c>
      <c r="M44" s="315" t="s">
        <v>23</v>
      </c>
      <c r="N44" s="65" t="s">
        <v>23</v>
      </c>
      <c r="O44" s="67" t="s">
        <v>23</v>
      </c>
      <c r="P44" s="468" t="s">
        <v>374</v>
      </c>
    </row>
    <row r="45" spans="1:16" ht="12.75" hidden="1" customHeight="1" x14ac:dyDescent="0.25">
      <c r="A45" s="72">
        <v>23000</v>
      </c>
      <c r="B45" s="73" t="s">
        <v>40</v>
      </c>
      <c r="C45" s="68">
        <f>O45</f>
        <v>0</v>
      </c>
      <c r="D45" s="212" t="s">
        <v>23</v>
      </c>
      <c r="E45" s="48" t="s">
        <v>23</v>
      </c>
      <c r="F45" s="270" t="s">
        <v>23</v>
      </c>
      <c r="G45" s="212" t="s">
        <v>23</v>
      </c>
      <c r="H45" s="246" t="s">
        <v>23</v>
      </c>
      <c r="I45" s="49" t="s">
        <v>23</v>
      </c>
      <c r="J45" s="246" t="s">
        <v>23</v>
      </c>
      <c r="K45" s="48" t="s">
        <v>23</v>
      </c>
      <c r="L45" s="293" t="s">
        <v>23</v>
      </c>
      <c r="M45" s="68">
        <f>SUM(M46:M47)</f>
        <v>0</v>
      </c>
      <c r="N45" s="75">
        <f t="shared" ref="N45:O45" si="17">SUM(N46:N47)</f>
        <v>0</v>
      </c>
      <c r="O45" s="288">
        <f t="shared" si="17"/>
        <v>0</v>
      </c>
      <c r="P45" s="338"/>
    </row>
    <row r="46" spans="1:16" ht="24" hidden="1" x14ac:dyDescent="0.25">
      <c r="A46" s="77">
        <v>23410</v>
      </c>
      <c r="B46" s="78" t="s">
        <v>41</v>
      </c>
      <c r="C46" s="82">
        <f t="shared" ref="C46:C47" si="18">O46</f>
        <v>0</v>
      </c>
      <c r="D46" s="218" t="s">
        <v>23</v>
      </c>
      <c r="E46" s="80" t="s">
        <v>23</v>
      </c>
      <c r="F46" s="276" t="s">
        <v>23</v>
      </c>
      <c r="G46" s="218" t="s">
        <v>23</v>
      </c>
      <c r="H46" s="251" t="s">
        <v>23</v>
      </c>
      <c r="I46" s="183" t="s">
        <v>23</v>
      </c>
      <c r="J46" s="251" t="s">
        <v>23</v>
      </c>
      <c r="K46" s="80" t="s">
        <v>23</v>
      </c>
      <c r="L46" s="294" t="s">
        <v>23</v>
      </c>
      <c r="M46" s="318"/>
      <c r="N46" s="298"/>
      <c r="O46" s="167">
        <f>M46+N46</f>
        <v>0</v>
      </c>
      <c r="P46" s="81"/>
    </row>
    <row r="47" spans="1:16" ht="24" hidden="1" x14ac:dyDescent="0.25">
      <c r="A47" s="77">
        <v>23510</v>
      </c>
      <c r="B47" s="78" t="s">
        <v>42</v>
      </c>
      <c r="C47" s="82">
        <f t="shared" si="18"/>
        <v>0</v>
      </c>
      <c r="D47" s="218" t="s">
        <v>23</v>
      </c>
      <c r="E47" s="80" t="s">
        <v>23</v>
      </c>
      <c r="F47" s="276" t="s">
        <v>23</v>
      </c>
      <c r="G47" s="218" t="s">
        <v>23</v>
      </c>
      <c r="H47" s="251" t="s">
        <v>23</v>
      </c>
      <c r="I47" s="183" t="s">
        <v>23</v>
      </c>
      <c r="J47" s="251" t="s">
        <v>23</v>
      </c>
      <c r="K47" s="80" t="s">
        <v>23</v>
      </c>
      <c r="L47" s="294" t="s">
        <v>23</v>
      </c>
      <c r="M47" s="318"/>
      <c r="N47" s="298"/>
      <c r="O47" s="167">
        <f>M47+N47</f>
        <v>0</v>
      </c>
      <c r="P47" s="81"/>
    </row>
    <row r="48" spans="1:16" x14ac:dyDescent="0.25">
      <c r="A48" s="83"/>
      <c r="B48" s="78"/>
      <c r="C48" s="84"/>
      <c r="D48" s="352"/>
      <c r="E48" s="430"/>
      <c r="F48" s="429"/>
      <c r="G48" s="352"/>
      <c r="H48" s="506"/>
      <c r="I48" s="513"/>
      <c r="J48" s="357"/>
      <c r="K48" s="508"/>
      <c r="L48" s="421"/>
      <c r="M48" s="318"/>
      <c r="N48" s="298"/>
      <c r="O48" s="167"/>
      <c r="P48" s="81"/>
    </row>
    <row r="49" spans="1:16" s="21" customFormat="1" x14ac:dyDescent="0.25">
      <c r="A49" s="85"/>
      <c r="B49" s="86" t="s">
        <v>43</v>
      </c>
      <c r="C49" s="87"/>
      <c r="D49" s="353"/>
      <c r="E49" s="431"/>
      <c r="F49" s="432"/>
      <c r="G49" s="353"/>
      <c r="H49" s="507"/>
      <c r="I49" s="432"/>
      <c r="J49" s="356"/>
      <c r="K49" s="431"/>
      <c r="L49" s="432"/>
      <c r="M49" s="359"/>
      <c r="N49" s="354"/>
      <c r="O49" s="168"/>
      <c r="P49" s="339"/>
    </row>
    <row r="50" spans="1:16" s="21" customFormat="1" ht="12.75" thickBot="1" x14ac:dyDescent="0.3">
      <c r="A50" s="88"/>
      <c r="B50" s="22" t="s">
        <v>44</v>
      </c>
      <c r="C50" s="89">
        <f t="shared" si="4"/>
        <v>780892</v>
      </c>
      <c r="D50" s="219">
        <f>SUM(D51,D283)</f>
        <v>777621</v>
      </c>
      <c r="E50" s="433">
        <f t="shared" ref="E50:F50" si="19">SUM(E51,E283)</f>
        <v>559</v>
      </c>
      <c r="F50" s="434">
        <f t="shared" si="19"/>
        <v>778180</v>
      </c>
      <c r="G50" s="219">
        <f>SUM(G51,G283)</f>
        <v>0</v>
      </c>
      <c r="H50" s="177">
        <f t="shared" ref="H50:I50" si="20">SUM(H51,H283)</f>
        <v>0</v>
      </c>
      <c r="I50" s="434">
        <f t="shared" si="20"/>
        <v>0</v>
      </c>
      <c r="J50" s="252">
        <f>SUM(J51,J283)</f>
        <v>60</v>
      </c>
      <c r="K50" s="433">
        <f t="shared" ref="K50:L50" si="21">SUM(K51,K283)</f>
        <v>2652</v>
      </c>
      <c r="L50" s="434">
        <f t="shared" si="21"/>
        <v>2712</v>
      </c>
      <c r="M50" s="89">
        <f>SUM(M51,M283)</f>
        <v>0</v>
      </c>
      <c r="N50" s="90">
        <f t="shared" ref="N50:O50" si="22">SUM(N51,N283)</f>
        <v>0</v>
      </c>
      <c r="O50" s="91">
        <f t="shared" si="22"/>
        <v>0</v>
      </c>
      <c r="P50" s="340"/>
    </row>
    <row r="51" spans="1:16" s="21" customFormat="1" ht="36.75" thickTop="1" x14ac:dyDescent="0.25">
      <c r="A51" s="92"/>
      <c r="B51" s="93" t="s">
        <v>45</v>
      </c>
      <c r="C51" s="94">
        <f t="shared" si="4"/>
        <v>780892</v>
      </c>
      <c r="D51" s="220">
        <f>SUM(D52,D194)</f>
        <v>777621</v>
      </c>
      <c r="E51" s="435">
        <f t="shared" ref="E51:F51" si="23">SUM(E52,E194)</f>
        <v>559</v>
      </c>
      <c r="F51" s="436">
        <f t="shared" si="23"/>
        <v>778180</v>
      </c>
      <c r="G51" s="220">
        <f>SUM(G52,G194)</f>
        <v>0</v>
      </c>
      <c r="H51" s="199">
        <f t="shared" ref="H51:I51" si="24">SUM(H52,H194)</f>
        <v>0</v>
      </c>
      <c r="I51" s="436">
        <f t="shared" si="24"/>
        <v>0</v>
      </c>
      <c r="J51" s="253">
        <f>SUM(J52,J194)</f>
        <v>60</v>
      </c>
      <c r="K51" s="435">
        <f t="shared" ref="K51:L51" si="25">SUM(K52,K194)</f>
        <v>2652</v>
      </c>
      <c r="L51" s="436">
        <f t="shared" si="25"/>
        <v>2712</v>
      </c>
      <c r="M51" s="94">
        <f>SUM(M52,M194)</f>
        <v>0</v>
      </c>
      <c r="N51" s="95">
        <f t="shared" ref="N51:O51" si="26">SUM(N52,N194)</f>
        <v>0</v>
      </c>
      <c r="O51" s="96">
        <f t="shared" si="26"/>
        <v>0</v>
      </c>
      <c r="P51" s="341"/>
    </row>
    <row r="52" spans="1:16" s="21" customFormat="1" ht="24" x14ac:dyDescent="0.25">
      <c r="A52" s="97"/>
      <c r="B52" s="16" t="s">
        <v>46</v>
      </c>
      <c r="C52" s="98">
        <f t="shared" si="4"/>
        <v>775080</v>
      </c>
      <c r="D52" s="221">
        <f>SUM(D53,D75,D173,D187)</f>
        <v>774461</v>
      </c>
      <c r="E52" s="437">
        <f t="shared" ref="E52:F52" si="27">SUM(E53,E75,E173,E187)</f>
        <v>559</v>
      </c>
      <c r="F52" s="438">
        <f t="shared" si="27"/>
        <v>775020</v>
      </c>
      <c r="G52" s="221">
        <f>SUM(G53,G75,G173,G187)</f>
        <v>0</v>
      </c>
      <c r="H52" s="200">
        <f t="shared" ref="H52:I52" si="28">SUM(H53,H75,H173,H187)</f>
        <v>0</v>
      </c>
      <c r="I52" s="438">
        <f t="shared" si="28"/>
        <v>0</v>
      </c>
      <c r="J52" s="254">
        <f>SUM(J53,J75,J173,J187)</f>
        <v>60</v>
      </c>
      <c r="K52" s="437">
        <f t="shared" ref="K52:L52" si="29">SUM(K53,K75,K173,K187)</f>
        <v>0</v>
      </c>
      <c r="L52" s="438">
        <f t="shared" si="29"/>
        <v>60</v>
      </c>
      <c r="M52" s="98">
        <f>SUM(M53,M75,M173,M187)</f>
        <v>0</v>
      </c>
      <c r="N52" s="99">
        <f t="shared" ref="N52:O52" si="30">SUM(N53,N75,N173,N187)</f>
        <v>0</v>
      </c>
      <c r="O52" s="100">
        <f t="shared" si="30"/>
        <v>0</v>
      </c>
      <c r="P52" s="342"/>
    </row>
    <row r="53" spans="1:16" s="21" customFormat="1" x14ac:dyDescent="0.25">
      <c r="A53" s="101">
        <v>1000</v>
      </c>
      <c r="B53" s="101" t="s">
        <v>47</v>
      </c>
      <c r="C53" s="102">
        <f t="shared" si="4"/>
        <v>715789</v>
      </c>
      <c r="D53" s="222">
        <f>SUM(D54,D67)</f>
        <v>715789</v>
      </c>
      <c r="E53" s="439">
        <f t="shared" ref="E53:F53" si="31">SUM(E54,E67)</f>
        <v>0</v>
      </c>
      <c r="F53" s="440">
        <f t="shared" si="31"/>
        <v>715789</v>
      </c>
      <c r="G53" s="222">
        <f>SUM(G54,G67)</f>
        <v>0</v>
      </c>
      <c r="H53" s="137">
        <f t="shared" ref="H53:I53" si="32">SUM(H54,H67)</f>
        <v>0</v>
      </c>
      <c r="I53" s="440">
        <f t="shared" si="32"/>
        <v>0</v>
      </c>
      <c r="J53" s="255">
        <f>SUM(J54,J67)</f>
        <v>0</v>
      </c>
      <c r="K53" s="439">
        <f t="shared" ref="K53:L53" si="33">SUM(K54,K67)</f>
        <v>0</v>
      </c>
      <c r="L53" s="440">
        <f t="shared" si="33"/>
        <v>0</v>
      </c>
      <c r="M53" s="102">
        <f>SUM(M54,M67)</f>
        <v>0</v>
      </c>
      <c r="N53" s="103">
        <f t="shared" ref="N53:O53" si="34">SUM(N54,N67)</f>
        <v>0</v>
      </c>
      <c r="O53" s="104">
        <f t="shared" si="34"/>
        <v>0</v>
      </c>
      <c r="P53" s="343"/>
    </row>
    <row r="54" spans="1:16" x14ac:dyDescent="0.25">
      <c r="A54" s="45">
        <v>1100</v>
      </c>
      <c r="B54" s="105" t="s">
        <v>48</v>
      </c>
      <c r="C54" s="46">
        <f t="shared" si="4"/>
        <v>541962</v>
      </c>
      <c r="D54" s="223">
        <f>SUM(D55,D58,D66)</f>
        <v>541962</v>
      </c>
      <c r="E54" s="441">
        <f t="shared" ref="E54:F54" si="35">SUM(E55,E58,E66)</f>
        <v>0</v>
      </c>
      <c r="F54" s="408">
        <f t="shared" si="35"/>
        <v>541962</v>
      </c>
      <c r="G54" s="223">
        <f>SUM(G55,G58,G66)</f>
        <v>0</v>
      </c>
      <c r="H54" s="125">
        <f t="shared" ref="H54:I54" si="36">SUM(H55,H58,H66)</f>
        <v>0</v>
      </c>
      <c r="I54" s="408">
        <f t="shared" si="36"/>
        <v>0</v>
      </c>
      <c r="J54" s="106">
        <f>SUM(J55,J58,J66)</f>
        <v>0</v>
      </c>
      <c r="K54" s="441">
        <f t="shared" ref="K54:L54" si="37">SUM(K55,K58,K66)</f>
        <v>0</v>
      </c>
      <c r="L54" s="408">
        <f t="shared" si="37"/>
        <v>0</v>
      </c>
      <c r="M54" s="129">
        <f>SUM(M55,M58,M66)</f>
        <v>0</v>
      </c>
      <c r="N54" s="130">
        <f t="shared" ref="N54:O54" si="38">SUM(N55,N58,N66)</f>
        <v>0</v>
      </c>
      <c r="O54" s="289">
        <f t="shared" si="38"/>
        <v>0</v>
      </c>
      <c r="P54" s="344"/>
    </row>
    <row r="55" spans="1:16" x14ac:dyDescent="0.25">
      <c r="A55" s="107">
        <v>1110</v>
      </c>
      <c r="B55" s="78" t="s">
        <v>49</v>
      </c>
      <c r="C55" s="84">
        <f t="shared" si="4"/>
        <v>493537</v>
      </c>
      <c r="D55" s="131">
        <f>SUM(D56:D57)</f>
        <v>493537</v>
      </c>
      <c r="E55" s="442">
        <f t="shared" ref="E55:F55" si="39">SUM(E56:E57)</f>
        <v>0</v>
      </c>
      <c r="F55" s="443">
        <f t="shared" si="39"/>
        <v>493537</v>
      </c>
      <c r="G55" s="131">
        <f>SUM(G56:G57)</f>
        <v>0</v>
      </c>
      <c r="H55" s="136">
        <f t="shared" ref="H55:I55" si="40">SUM(H56:H57)</f>
        <v>0</v>
      </c>
      <c r="I55" s="443">
        <f t="shared" si="40"/>
        <v>0</v>
      </c>
      <c r="J55" s="201">
        <f>SUM(J56:J57)</f>
        <v>0</v>
      </c>
      <c r="K55" s="442">
        <f t="shared" ref="K55:L55" si="41">SUM(K56:K57)</f>
        <v>0</v>
      </c>
      <c r="L55" s="443">
        <f t="shared" si="41"/>
        <v>0</v>
      </c>
      <c r="M55" s="84">
        <f>SUM(M56:M57)</f>
        <v>0</v>
      </c>
      <c r="N55" s="108">
        <f t="shared" ref="N55:O55" si="42">SUM(N56:N57)</f>
        <v>0</v>
      </c>
      <c r="O55" s="109">
        <f t="shared" si="42"/>
        <v>0</v>
      </c>
      <c r="P55" s="116"/>
    </row>
    <row r="56" spans="1:16" hidden="1" x14ac:dyDescent="0.25">
      <c r="A56" s="33">
        <v>1111</v>
      </c>
      <c r="B56" s="52" t="s">
        <v>50</v>
      </c>
      <c r="C56" s="53">
        <f t="shared" si="4"/>
        <v>0</v>
      </c>
      <c r="D56" s="224"/>
      <c r="E56" s="55"/>
      <c r="F56" s="282">
        <f t="shared" ref="F56:F57" si="43">D56+E56</f>
        <v>0</v>
      </c>
      <c r="G56" s="224"/>
      <c r="H56" s="256"/>
      <c r="I56" s="119">
        <f t="shared" ref="I56:I57" si="44">G56+H56</f>
        <v>0</v>
      </c>
      <c r="J56" s="256"/>
      <c r="K56" s="55"/>
      <c r="L56" s="139">
        <f t="shared" ref="L56:L57" si="45">J56+K56</f>
        <v>0</v>
      </c>
      <c r="M56" s="319"/>
      <c r="N56" s="55"/>
      <c r="O56" s="119">
        <f>M56+N56</f>
        <v>0</v>
      </c>
      <c r="P56" s="110"/>
    </row>
    <row r="57" spans="1:16" ht="24" customHeight="1" x14ac:dyDescent="0.25">
      <c r="A57" s="38">
        <v>1119</v>
      </c>
      <c r="B57" s="57" t="s">
        <v>51</v>
      </c>
      <c r="C57" s="58">
        <f t="shared" si="4"/>
        <v>493537</v>
      </c>
      <c r="D57" s="225">
        <v>493537</v>
      </c>
      <c r="E57" s="446"/>
      <c r="F57" s="404">
        <f t="shared" si="43"/>
        <v>493537</v>
      </c>
      <c r="G57" s="225"/>
      <c r="H57" s="511"/>
      <c r="I57" s="404">
        <f t="shared" si="44"/>
        <v>0</v>
      </c>
      <c r="J57" s="257"/>
      <c r="K57" s="446"/>
      <c r="L57" s="404">
        <f t="shared" si="45"/>
        <v>0</v>
      </c>
      <c r="M57" s="320"/>
      <c r="N57" s="60"/>
      <c r="O57" s="114">
        <f>M57+N57</f>
        <v>0</v>
      </c>
      <c r="P57" s="111"/>
    </row>
    <row r="58" spans="1:16" x14ac:dyDescent="0.25">
      <c r="A58" s="112">
        <v>1140</v>
      </c>
      <c r="B58" s="57" t="s">
        <v>295</v>
      </c>
      <c r="C58" s="58">
        <f t="shared" si="4"/>
        <v>47276</v>
      </c>
      <c r="D58" s="226">
        <f>SUM(D59:D65)</f>
        <v>47276</v>
      </c>
      <c r="E58" s="447">
        <f t="shared" ref="E58:F58" si="46">SUM(E59:E65)</f>
        <v>0</v>
      </c>
      <c r="F58" s="404">
        <f t="shared" si="46"/>
        <v>47276</v>
      </c>
      <c r="G58" s="226">
        <f>SUM(G59:G65)</f>
        <v>0</v>
      </c>
      <c r="H58" s="135">
        <f t="shared" ref="H58:I58" si="47">SUM(H59:H65)</f>
        <v>0</v>
      </c>
      <c r="I58" s="404">
        <f t="shared" si="47"/>
        <v>0</v>
      </c>
      <c r="J58" s="120">
        <f>SUM(J59:J65)</f>
        <v>0</v>
      </c>
      <c r="K58" s="447">
        <f t="shared" ref="K58:L58" si="48">SUM(K59:K65)</f>
        <v>0</v>
      </c>
      <c r="L58" s="404">
        <f t="shared" si="48"/>
        <v>0</v>
      </c>
      <c r="M58" s="58">
        <f>SUM(M59:M65)</f>
        <v>0</v>
      </c>
      <c r="N58" s="113">
        <f t="shared" ref="N58:O58" si="49">SUM(N59:N65)</f>
        <v>0</v>
      </c>
      <c r="O58" s="114">
        <f t="shared" si="49"/>
        <v>0</v>
      </c>
      <c r="P58" s="111"/>
    </row>
    <row r="59" spans="1:16" hidden="1" x14ac:dyDescent="0.25">
      <c r="A59" s="38">
        <v>1141</v>
      </c>
      <c r="B59" s="57" t="s">
        <v>52</v>
      </c>
      <c r="C59" s="58">
        <f t="shared" si="4"/>
        <v>0</v>
      </c>
      <c r="D59" s="225"/>
      <c r="E59" s="60"/>
      <c r="F59" s="146">
        <f t="shared" ref="F59:F66" si="50">D59+E59</f>
        <v>0</v>
      </c>
      <c r="G59" s="225"/>
      <c r="H59" s="257"/>
      <c r="I59" s="114">
        <f t="shared" ref="I59:I66" si="51">G59+H59</f>
        <v>0</v>
      </c>
      <c r="J59" s="257"/>
      <c r="K59" s="60"/>
      <c r="L59" s="135">
        <f t="shared" ref="L59:L66" si="52">J59+K59</f>
        <v>0</v>
      </c>
      <c r="M59" s="320"/>
      <c r="N59" s="60"/>
      <c r="O59" s="114">
        <f t="shared" ref="O59:O66" si="53">M59+N59</f>
        <v>0</v>
      </c>
      <c r="P59" s="111"/>
    </row>
    <row r="60" spans="1:16" ht="24.75" hidden="1" customHeight="1" x14ac:dyDescent="0.25">
      <c r="A60" s="38">
        <v>1142</v>
      </c>
      <c r="B60" s="57" t="s">
        <v>53</v>
      </c>
      <c r="C60" s="58">
        <f t="shared" si="4"/>
        <v>0</v>
      </c>
      <c r="D60" s="225"/>
      <c r="E60" s="60"/>
      <c r="F60" s="146">
        <f t="shared" si="50"/>
        <v>0</v>
      </c>
      <c r="G60" s="225"/>
      <c r="H60" s="257"/>
      <c r="I60" s="114">
        <f t="shared" si="51"/>
        <v>0</v>
      </c>
      <c r="J60" s="257"/>
      <c r="K60" s="60"/>
      <c r="L60" s="135">
        <f>J60+K60</f>
        <v>0</v>
      </c>
      <c r="M60" s="320"/>
      <c r="N60" s="60"/>
      <c r="O60" s="114">
        <f t="shared" si="53"/>
        <v>0</v>
      </c>
      <c r="P60" s="111"/>
    </row>
    <row r="61" spans="1:16" ht="24" hidden="1" x14ac:dyDescent="0.25">
      <c r="A61" s="38">
        <v>1145</v>
      </c>
      <c r="B61" s="57" t="s">
        <v>54</v>
      </c>
      <c r="C61" s="58">
        <f t="shared" si="4"/>
        <v>0</v>
      </c>
      <c r="D61" s="225"/>
      <c r="E61" s="60"/>
      <c r="F61" s="146">
        <f t="shared" si="50"/>
        <v>0</v>
      </c>
      <c r="G61" s="225"/>
      <c r="H61" s="257"/>
      <c r="I61" s="114">
        <f t="shared" si="51"/>
        <v>0</v>
      </c>
      <c r="J61" s="257"/>
      <c r="K61" s="60"/>
      <c r="L61" s="135">
        <f t="shared" si="52"/>
        <v>0</v>
      </c>
      <c r="M61" s="320"/>
      <c r="N61" s="60"/>
      <c r="O61" s="114">
        <f>M61+N61</f>
        <v>0</v>
      </c>
      <c r="P61" s="111"/>
    </row>
    <row r="62" spans="1:16" ht="27.75" hidden="1" customHeight="1" x14ac:dyDescent="0.25">
      <c r="A62" s="38">
        <v>1146</v>
      </c>
      <c r="B62" s="57" t="s">
        <v>55</v>
      </c>
      <c r="C62" s="58">
        <f t="shared" si="4"/>
        <v>0</v>
      </c>
      <c r="D62" s="225"/>
      <c r="E62" s="60"/>
      <c r="F62" s="146">
        <f t="shared" si="50"/>
        <v>0</v>
      </c>
      <c r="G62" s="225"/>
      <c r="H62" s="257"/>
      <c r="I62" s="114">
        <f t="shared" si="51"/>
        <v>0</v>
      </c>
      <c r="J62" s="257"/>
      <c r="K62" s="60"/>
      <c r="L62" s="135">
        <f t="shared" si="52"/>
        <v>0</v>
      </c>
      <c r="M62" s="320"/>
      <c r="N62" s="60"/>
      <c r="O62" s="114">
        <f t="shared" si="53"/>
        <v>0</v>
      </c>
      <c r="P62" s="111"/>
    </row>
    <row r="63" spans="1:16" x14ac:dyDescent="0.25">
      <c r="A63" s="38">
        <v>1147</v>
      </c>
      <c r="B63" s="57" t="s">
        <v>56</v>
      </c>
      <c r="C63" s="58">
        <f t="shared" si="4"/>
        <v>11466</v>
      </c>
      <c r="D63" s="225">
        <v>11466</v>
      </c>
      <c r="E63" s="446"/>
      <c r="F63" s="404">
        <f t="shared" si="50"/>
        <v>11466</v>
      </c>
      <c r="G63" s="225"/>
      <c r="H63" s="511"/>
      <c r="I63" s="404">
        <f t="shared" si="51"/>
        <v>0</v>
      </c>
      <c r="J63" s="257"/>
      <c r="K63" s="446"/>
      <c r="L63" s="404">
        <f t="shared" si="52"/>
        <v>0</v>
      </c>
      <c r="M63" s="320"/>
      <c r="N63" s="60"/>
      <c r="O63" s="114">
        <f t="shared" si="53"/>
        <v>0</v>
      </c>
      <c r="P63" s="111"/>
    </row>
    <row r="64" spans="1:16" x14ac:dyDescent="0.25">
      <c r="A64" s="38">
        <v>1148</v>
      </c>
      <c r="B64" s="57" t="s">
        <v>57</v>
      </c>
      <c r="C64" s="58">
        <f t="shared" si="4"/>
        <v>35810</v>
      </c>
      <c r="D64" s="225">
        <v>35810</v>
      </c>
      <c r="E64" s="446"/>
      <c r="F64" s="404">
        <f t="shared" si="50"/>
        <v>35810</v>
      </c>
      <c r="G64" s="225"/>
      <c r="H64" s="511"/>
      <c r="I64" s="404">
        <f t="shared" si="51"/>
        <v>0</v>
      </c>
      <c r="J64" s="257"/>
      <c r="K64" s="446"/>
      <c r="L64" s="404">
        <f t="shared" si="52"/>
        <v>0</v>
      </c>
      <c r="M64" s="320"/>
      <c r="N64" s="60"/>
      <c r="O64" s="114">
        <f t="shared" si="53"/>
        <v>0</v>
      </c>
      <c r="P64" s="111"/>
    </row>
    <row r="65" spans="1:16" ht="24" hidden="1" customHeight="1" x14ac:dyDescent="0.25">
      <c r="A65" s="38">
        <v>1149</v>
      </c>
      <c r="B65" s="57" t="s">
        <v>58</v>
      </c>
      <c r="C65" s="58">
        <f>F65+I65+L65+O65</f>
        <v>0</v>
      </c>
      <c r="D65" s="225"/>
      <c r="E65" s="60"/>
      <c r="F65" s="146">
        <f t="shared" si="50"/>
        <v>0</v>
      </c>
      <c r="G65" s="225"/>
      <c r="H65" s="257"/>
      <c r="I65" s="114">
        <f t="shared" si="51"/>
        <v>0</v>
      </c>
      <c r="J65" s="257"/>
      <c r="K65" s="60"/>
      <c r="L65" s="135">
        <f t="shared" si="52"/>
        <v>0</v>
      </c>
      <c r="M65" s="320"/>
      <c r="N65" s="60"/>
      <c r="O65" s="114">
        <f t="shared" si="53"/>
        <v>0</v>
      </c>
      <c r="P65" s="111"/>
    </row>
    <row r="66" spans="1:16" ht="36" x14ac:dyDescent="0.25">
      <c r="A66" s="107">
        <v>1150</v>
      </c>
      <c r="B66" s="78" t="s">
        <v>59</v>
      </c>
      <c r="C66" s="84">
        <f>F66+I66+L66+O66</f>
        <v>1149</v>
      </c>
      <c r="D66" s="227">
        <v>1149</v>
      </c>
      <c r="E66" s="448"/>
      <c r="F66" s="443">
        <f t="shared" si="50"/>
        <v>1149</v>
      </c>
      <c r="G66" s="227"/>
      <c r="H66" s="509"/>
      <c r="I66" s="443">
        <f t="shared" si="51"/>
        <v>0</v>
      </c>
      <c r="J66" s="258"/>
      <c r="K66" s="448"/>
      <c r="L66" s="443">
        <f t="shared" si="52"/>
        <v>0</v>
      </c>
      <c r="M66" s="321"/>
      <c r="N66" s="115"/>
      <c r="O66" s="109">
        <f t="shared" si="53"/>
        <v>0</v>
      </c>
      <c r="P66" s="116"/>
    </row>
    <row r="67" spans="1:16" ht="24" x14ac:dyDescent="0.25">
      <c r="A67" s="45">
        <v>1200</v>
      </c>
      <c r="B67" s="105" t="s">
        <v>296</v>
      </c>
      <c r="C67" s="46">
        <f t="shared" si="4"/>
        <v>173827</v>
      </c>
      <c r="D67" s="223">
        <f>SUM(D68:D69)</f>
        <v>173827</v>
      </c>
      <c r="E67" s="441">
        <f t="shared" ref="E67:F67" si="54">SUM(E68:E69)</f>
        <v>0</v>
      </c>
      <c r="F67" s="408">
        <f t="shared" si="54"/>
        <v>173827</v>
      </c>
      <c r="G67" s="223">
        <f>SUM(G68:G69)</f>
        <v>0</v>
      </c>
      <c r="H67" s="125">
        <f t="shared" ref="H67:I67" si="55">SUM(H68:H69)</f>
        <v>0</v>
      </c>
      <c r="I67" s="408">
        <f t="shared" si="55"/>
        <v>0</v>
      </c>
      <c r="J67" s="106">
        <f>SUM(J68:J69)</f>
        <v>0</v>
      </c>
      <c r="K67" s="441">
        <f t="shared" ref="K67:L67" si="56">SUM(K68:K69)</f>
        <v>0</v>
      </c>
      <c r="L67" s="408">
        <f t="shared" si="56"/>
        <v>0</v>
      </c>
      <c r="M67" s="46">
        <f>SUM(M68:M69)</f>
        <v>0</v>
      </c>
      <c r="N67" s="50">
        <f t="shared" ref="N67:O67" si="57">SUM(N68:N69)</f>
        <v>0</v>
      </c>
      <c r="O67" s="117">
        <f t="shared" si="57"/>
        <v>0</v>
      </c>
      <c r="P67" s="122"/>
    </row>
    <row r="68" spans="1:16" ht="24" x14ac:dyDescent="0.25">
      <c r="A68" s="379">
        <v>1210</v>
      </c>
      <c r="B68" s="52" t="s">
        <v>60</v>
      </c>
      <c r="C68" s="53">
        <f t="shared" si="4"/>
        <v>136907</v>
      </c>
      <c r="D68" s="224">
        <v>136907</v>
      </c>
      <c r="E68" s="444"/>
      <c r="F68" s="445">
        <f>D68+E68</f>
        <v>136907</v>
      </c>
      <c r="G68" s="224"/>
      <c r="H68" s="510"/>
      <c r="I68" s="445">
        <f>G68+H68</f>
        <v>0</v>
      </c>
      <c r="J68" s="256"/>
      <c r="K68" s="444"/>
      <c r="L68" s="445">
        <f>J68+K68</f>
        <v>0</v>
      </c>
      <c r="M68" s="319"/>
      <c r="N68" s="55"/>
      <c r="O68" s="119">
        <f>M68+N68</f>
        <v>0</v>
      </c>
      <c r="P68" s="110"/>
    </row>
    <row r="69" spans="1:16" ht="24" x14ac:dyDescent="0.25">
      <c r="A69" s="112">
        <v>1220</v>
      </c>
      <c r="B69" s="57" t="s">
        <v>61</v>
      </c>
      <c r="C69" s="58">
        <f t="shared" si="4"/>
        <v>36920</v>
      </c>
      <c r="D69" s="226">
        <f>SUM(D70:D74)</f>
        <v>36920</v>
      </c>
      <c r="E69" s="447">
        <f t="shared" ref="E69:F69" si="58">SUM(E70:E74)</f>
        <v>0</v>
      </c>
      <c r="F69" s="404">
        <f t="shared" si="58"/>
        <v>36920</v>
      </c>
      <c r="G69" s="226">
        <f>SUM(G70:G74)</f>
        <v>0</v>
      </c>
      <c r="H69" s="135">
        <f t="shared" ref="H69:I69" si="59">SUM(H70:H74)</f>
        <v>0</v>
      </c>
      <c r="I69" s="404">
        <f t="shared" si="59"/>
        <v>0</v>
      </c>
      <c r="J69" s="120">
        <f>SUM(J70:J74)</f>
        <v>0</v>
      </c>
      <c r="K69" s="447">
        <f t="shared" ref="K69:L69" si="60">SUM(K70:K74)</f>
        <v>0</v>
      </c>
      <c r="L69" s="404">
        <f t="shared" si="60"/>
        <v>0</v>
      </c>
      <c r="M69" s="58">
        <f>SUM(M70:M74)</f>
        <v>0</v>
      </c>
      <c r="N69" s="113">
        <f t="shared" ref="N69:O69" si="61">SUM(N70:N74)</f>
        <v>0</v>
      </c>
      <c r="O69" s="114">
        <f t="shared" si="61"/>
        <v>0</v>
      </c>
      <c r="P69" s="111"/>
    </row>
    <row r="70" spans="1:16" ht="48" x14ac:dyDescent="0.25">
      <c r="A70" s="38">
        <v>1221</v>
      </c>
      <c r="B70" s="57" t="s">
        <v>297</v>
      </c>
      <c r="C70" s="58">
        <f t="shared" si="4"/>
        <v>26352</v>
      </c>
      <c r="D70" s="225">
        <v>26352</v>
      </c>
      <c r="E70" s="446"/>
      <c r="F70" s="404">
        <f t="shared" ref="F70:F74" si="62">D70+E70</f>
        <v>26352</v>
      </c>
      <c r="G70" s="225"/>
      <c r="H70" s="511"/>
      <c r="I70" s="404">
        <f t="shared" ref="I70:I74" si="63">G70+H70</f>
        <v>0</v>
      </c>
      <c r="J70" s="257"/>
      <c r="K70" s="446"/>
      <c r="L70" s="404">
        <f t="shared" ref="L70:L74" si="64">J70+K70</f>
        <v>0</v>
      </c>
      <c r="M70" s="320"/>
      <c r="N70" s="60"/>
      <c r="O70" s="114">
        <f t="shared" ref="O70:O74" si="65">M70+N70</f>
        <v>0</v>
      </c>
      <c r="P70" s="111"/>
    </row>
    <row r="71" spans="1:16" hidden="1" x14ac:dyDescent="0.25">
      <c r="A71" s="38">
        <v>1223</v>
      </c>
      <c r="B71" s="57" t="s">
        <v>62</v>
      </c>
      <c r="C71" s="58">
        <f t="shared" si="4"/>
        <v>0</v>
      </c>
      <c r="D71" s="225"/>
      <c r="E71" s="60"/>
      <c r="F71" s="146">
        <f t="shared" si="62"/>
        <v>0</v>
      </c>
      <c r="G71" s="225"/>
      <c r="H71" s="257"/>
      <c r="I71" s="114">
        <f t="shared" si="63"/>
        <v>0</v>
      </c>
      <c r="J71" s="257"/>
      <c r="K71" s="60"/>
      <c r="L71" s="135">
        <f t="shared" si="64"/>
        <v>0</v>
      </c>
      <c r="M71" s="320"/>
      <c r="N71" s="60"/>
      <c r="O71" s="114">
        <f t="shared" si="65"/>
        <v>0</v>
      </c>
      <c r="P71" s="111"/>
    </row>
    <row r="72" spans="1:16" hidden="1" x14ac:dyDescent="0.25">
      <c r="A72" s="38">
        <v>1225</v>
      </c>
      <c r="B72" s="57" t="s">
        <v>63</v>
      </c>
      <c r="C72" s="58">
        <f t="shared" si="4"/>
        <v>0</v>
      </c>
      <c r="D72" s="225"/>
      <c r="E72" s="60"/>
      <c r="F72" s="146">
        <f t="shared" si="62"/>
        <v>0</v>
      </c>
      <c r="G72" s="225"/>
      <c r="H72" s="257"/>
      <c r="I72" s="114">
        <f t="shared" si="63"/>
        <v>0</v>
      </c>
      <c r="J72" s="257"/>
      <c r="K72" s="60"/>
      <c r="L72" s="135">
        <f t="shared" si="64"/>
        <v>0</v>
      </c>
      <c r="M72" s="320"/>
      <c r="N72" s="60"/>
      <c r="O72" s="114">
        <f t="shared" si="65"/>
        <v>0</v>
      </c>
      <c r="P72" s="111"/>
    </row>
    <row r="73" spans="1:16" ht="36" x14ac:dyDescent="0.25">
      <c r="A73" s="38">
        <v>1227</v>
      </c>
      <c r="B73" s="57" t="s">
        <v>64</v>
      </c>
      <c r="C73" s="58">
        <f t="shared" si="4"/>
        <v>10068</v>
      </c>
      <c r="D73" s="225">
        <v>10068</v>
      </c>
      <c r="E73" s="446"/>
      <c r="F73" s="404">
        <f t="shared" si="62"/>
        <v>10068</v>
      </c>
      <c r="G73" s="225"/>
      <c r="H73" s="511"/>
      <c r="I73" s="404">
        <f t="shared" si="63"/>
        <v>0</v>
      </c>
      <c r="J73" s="257"/>
      <c r="K73" s="446"/>
      <c r="L73" s="404">
        <f t="shared" si="64"/>
        <v>0</v>
      </c>
      <c r="M73" s="320"/>
      <c r="N73" s="60"/>
      <c r="O73" s="114">
        <f t="shared" si="65"/>
        <v>0</v>
      </c>
      <c r="P73" s="111"/>
    </row>
    <row r="74" spans="1:16" ht="48" x14ac:dyDescent="0.25">
      <c r="A74" s="38">
        <v>1228</v>
      </c>
      <c r="B74" s="57" t="s">
        <v>298</v>
      </c>
      <c r="C74" s="58">
        <f t="shared" si="4"/>
        <v>500</v>
      </c>
      <c r="D74" s="225">
        <v>500</v>
      </c>
      <c r="E74" s="446"/>
      <c r="F74" s="404">
        <f t="shared" si="62"/>
        <v>500</v>
      </c>
      <c r="G74" s="225"/>
      <c r="H74" s="511"/>
      <c r="I74" s="404">
        <f t="shared" si="63"/>
        <v>0</v>
      </c>
      <c r="J74" s="257"/>
      <c r="K74" s="446"/>
      <c r="L74" s="404">
        <f t="shared" si="64"/>
        <v>0</v>
      </c>
      <c r="M74" s="320"/>
      <c r="N74" s="60"/>
      <c r="O74" s="114">
        <f t="shared" si="65"/>
        <v>0</v>
      </c>
      <c r="P74" s="111"/>
    </row>
    <row r="75" spans="1:16" x14ac:dyDescent="0.25">
      <c r="A75" s="101">
        <v>2000</v>
      </c>
      <c r="B75" s="101" t="s">
        <v>65</v>
      </c>
      <c r="C75" s="102">
        <f t="shared" si="4"/>
        <v>59291</v>
      </c>
      <c r="D75" s="222">
        <f>SUM(D76,D83,D130,D164,D165,D172)</f>
        <v>58672</v>
      </c>
      <c r="E75" s="439">
        <f t="shared" ref="E75:F75" si="66">SUM(E76,E83,E130,E164,E165,E172)</f>
        <v>559</v>
      </c>
      <c r="F75" s="440">
        <f t="shared" si="66"/>
        <v>59231</v>
      </c>
      <c r="G75" s="222">
        <f>SUM(G76,G83,G130,G164,G165,G172)</f>
        <v>0</v>
      </c>
      <c r="H75" s="137">
        <f t="shared" ref="H75:I75" si="67">SUM(H76,H83,H130,H164,H165,H172)</f>
        <v>0</v>
      </c>
      <c r="I75" s="440">
        <f t="shared" si="67"/>
        <v>0</v>
      </c>
      <c r="J75" s="255">
        <f>SUM(J76,J83,J130,J164,J165,J172)</f>
        <v>60</v>
      </c>
      <c r="K75" s="439">
        <f t="shared" ref="K75:L75" si="68">SUM(K76,K83,K130,K164,K165,K172)</f>
        <v>0</v>
      </c>
      <c r="L75" s="440">
        <f t="shared" si="68"/>
        <v>60</v>
      </c>
      <c r="M75" s="102">
        <f>SUM(M76,M83,M130,M164,M165,M172)</f>
        <v>0</v>
      </c>
      <c r="N75" s="103">
        <f t="shared" ref="N75:O75" si="69">SUM(N76,N83,N130,N164,N165,N172)</f>
        <v>0</v>
      </c>
      <c r="O75" s="104">
        <f t="shared" si="69"/>
        <v>0</v>
      </c>
      <c r="P75" s="469"/>
    </row>
    <row r="76" spans="1:16" ht="24" x14ac:dyDescent="0.25">
      <c r="A76" s="45">
        <v>2100</v>
      </c>
      <c r="B76" s="105" t="s">
        <v>66</v>
      </c>
      <c r="C76" s="46">
        <f t="shared" si="4"/>
        <v>559</v>
      </c>
      <c r="D76" s="223">
        <f>SUM(D77,D80)</f>
        <v>0</v>
      </c>
      <c r="E76" s="441">
        <f t="shared" ref="E76:F76" si="70">SUM(E77,E80)</f>
        <v>559</v>
      </c>
      <c r="F76" s="408">
        <f t="shared" si="70"/>
        <v>559</v>
      </c>
      <c r="G76" s="223">
        <f>SUM(G77,G80)</f>
        <v>0</v>
      </c>
      <c r="H76" s="125">
        <f t="shared" ref="H76:I76" si="71">SUM(H77,H80)</f>
        <v>0</v>
      </c>
      <c r="I76" s="408">
        <f t="shared" si="71"/>
        <v>0</v>
      </c>
      <c r="J76" s="106">
        <f>SUM(J77,J80)</f>
        <v>0</v>
      </c>
      <c r="K76" s="441">
        <f t="shared" ref="K76:L76" si="72">SUM(K77,K80)</f>
        <v>0</v>
      </c>
      <c r="L76" s="408">
        <f t="shared" si="72"/>
        <v>0</v>
      </c>
      <c r="M76" s="46">
        <f>SUM(M77,M80)</f>
        <v>0</v>
      </c>
      <c r="N76" s="50">
        <f t="shared" ref="N76:O76" si="73">SUM(N77,N80)</f>
        <v>0</v>
      </c>
      <c r="O76" s="117">
        <f t="shared" si="73"/>
        <v>0</v>
      </c>
      <c r="P76" s="122"/>
    </row>
    <row r="77" spans="1:16" ht="24" hidden="1" x14ac:dyDescent="0.25">
      <c r="A77" s="379">
        <v>2110</v>
      </c>
      <c r="B77" s="52" t="s">
        <v>67</v>
      </c>
      <c r="C77" s="53">
        <f t="shared" si="4"/>
        <v>0</v>
      </c>
      <c r="D77" s="228">
        <f>SUM(D78:D79)</f>
        <v>0</v>
      </c>
      <c r="E77" s="118">
        <f t="shared" ref="E77:F77" si="74">SUM(E78:E79)</f>
        <v>0</v>
      </c>
      <c r="F77" s="282">
        <f t="shared" si="74"/>
        <v>0</v>
      </c>
      <c r="G77" s="228">
        <f>SUM(G78:G79)</f>
        <v>0</v>
      </c>
      <c r="H77" s="259">
        <f t="shared" ref="H77:I77" si="75">SUM(H78:H79)</f>
        <v>0</v>
      </c>
      <c r="I77" s="119">
        <f t="shared" si="75"/>
        <v>0</v>
      </c>
      <c r="J77" s="259">
        <f>SUM(J78:J79)</f>
        <v>0</v>
      </c>
      <c r="K77" s="118">
        <f t="shared" ref="K77:L77" si="76">SUM(K78:K79)</f>
        <v>0</v>
      </c>
      <c r="L77" s="139">
        <f t="shared" si="76"/>
        <v>0</v>
      </c>
      <c r="M77" s="53">
        <f>SUM(M78:M79)</f>
        <v>0</v>
      </c>
      <c r="N77" s="118">
        <f t="shared" ref="N77:O77" si="77">SUM(N78:N79)</f>
        <v>0</v>
      </c>
      <c r="O77" s="119">
        <f t="shared" si="77"/>
        <v>0</v>
      </c>
      <c r="P77" s="110"/>
    </row>
    <row r="78" spans="1:16" hidden="1" x14ac:dyDescent="0.25">
      <c r="A78" s="38">
        <v>2111</v>
      </c>
      <c r="B78" s="57" t="s">
        <v>68</v>
      </c>
      <c r="C78" s="58">
        <f t="shared" si="4"/>
        <v>0</v>
      </c>
      <c r="D78" s="225"/>
      <c r="E78" s="60"/>
      <c r="F78" s="146">
        <f t="shared" ref="F78:F79" si="78">D78+E78</f>
        <v>0</v>
      </c>
      <c r="G78" s="225"/>
      <c r="H78" s="257"/>
      <c r="I78" s="114">
        <f t="shared" ref="I78:I79" si="79">G78+H78</f>
        <v>0</v>
      </c>
      <c r="J78" s="257"/>
      <c r="K78" s="60"/>
      <c r="L78" s="135">
        <f t="shared" ref="L78:L79" si="80">J78+K78</f>
        <v>0</v>
      </c>
      <c r="M78" s="320"/>
      <c r="N78" s="60"/>
      <c r="O78" s="114">
        <f t="shared" ref="O78:O79" si="81">M78+N78</f>
        <v>0</v>
      </c>
      <c r="P78" s="111"/>
    </row>
    <row r="79" spans="1:16" ht="24" hidden="1" x14ac:dyDescent="0.25">
      <c r="A79" s="38">
        <v>2112</v>
      </c>
      <c r="B79" s="57" t="s">
        <v>69</v>
      </c>
      <c r="C79" s="58">
        <f t="shared" si="4"/>
        <v>0</v>
      </c>
      <c r="D79" s="225"/>
      <c r="E79" s="60"/>
      <c r="F79" s="146">
        <f t="shared" si="78"/>
        <v>0</v>
      </c>
      <c r="G79" s="225"/>
      <c r="H79" s="257"/>
      <c r="I79" s="114">
        <f t="shared" si="79"/>
        <v>0</v>
      </c>
      <c r="J79" s="257"/>
      <c r="K79" s="60"/>
      <c r="L79" s="135">
        <f t="shared" si="80"/>
        <v>0</v>
      </c>
      <c r="M79" s="320"/>
      <c r="N79" s="60"/>
      <c r="O79" s="114">
        <f t="shared" si="81"/>
        <v>0</v>
      </c>
      <c r="P79" s="111"/>
    </row>
    <row r="80" spans="1:16" ht="24" x14ac:dyDescent="0.25">
      <c r="A80" s="112">
        <v>2120</v>
      </c>
      <c r="B80" s="57" t="s">
        <v>70</v>
      </c>
      <c r="C80" s="58">
        <f t="shared" si="4"/>
        <v>559</v>
      </c>
      <c r="D80" s="226">
        <f>SUM(D81:D82)</f>
        <v>0</v>
      </c>
      <c r="E80" s="447">
        <f t="shared" ref="E80:F80" si="82">SUM(E81:E82)</f>
        <v>559</v>
      </c>
      <c r="F80" s="404">
        <f t="shared" si="82"/>
        <v>559</v>
      </c>
      <c r="G80" s="226">
        <f>SUM(G81:G82)</f>
        <v>0</v>
      </c>
      <c r="H80" s="135">
        <f t="shared" ref="H80:I80" si="83">SUM(H81:H82)</f>
        <v>0</v>
      </c>
      <c r="I80" s="404">
        <f t="shared" si="83"/>
        <v>0</v>
      </c>
      <c r="J80" s="120">
        <f>SUM(J81:J82)</f>
        <v>0</v>
      </c>
      <c r="K80" s="447">
        <f t="shared" ref="K80:L80" si="84">SUM(K81:K82)</f>
        <v>0</v>
      </c>
      <c r="L80" s="404">
        <f t="shared" si="84"/>
        <v>0</v>
      </c>
      <c r="M80" s="58">
        <f>SUM(M81:M82)</f>
        <v>0</v>
      </c>
      <c r="N80" s="113">
        <f t="shared" ref="N80:O80" si="85">SUM(N81:N82)</f>
        <v>0</v>
      </c>
      <c r="O80" s="114">
        <f t="shared" si="85"/>
        <v>0</v>
      </c>
      <c r="P80" s="111"/>
    </row>
    <row r="81" spans="1:16" ht="36" x14ac:dyDescent="0.25">
      <c r="A81" s="38">
        <v>2121</v>
      </c>
      <c r="B81" s="57" t="s">
        <v>68</v>
      </c>
      <c r="C81" s="58">
        <f t="shared" si="4"/>
        <v>138</v>
      </c>
      <c r="D81" s="225"/>
      <c r="E81" s="446">
        <v>138</v>
      </c>
      <c r="F81" s="404">
        <f t="shared" ref="F81:F82" si="86">D81+E81</f>
        <v>138</v>
      </c>
      <c r="G81" s="225"/>
      <c r="H81" s="511"/>
      <c r="I81" s="404">
        <f t="shared" ref="I81:I82" si="87">G81+H81</f>
        <v>0</v>
      </c>
      <c r="J81" s="257"/>
      <c r="K81" s="446"/>
      <c r="L81" s="404">
        <f t="shared" ref="L81:L82" si="88">J81+K81</f>
        <v>0</v>
      </c>
      <c r="M81" s="320"/>
      <c r="N81" s="60"/>
      <c r="O81" s="114">
        <f t="shared" ref="O81:O82" si="89">M81+N81</f>
        <v>0</v>
      </c>
      <c r="P81" s="362" t="s">
        <v>375</v>
      </c>
    </row>
    <row r="82" spans="1:16" ht="48" x14ac:dyDescent="0.25">
      <c r="A82" s="38">
        <v>2122</v>
      </c>
      <c r="B82" s="57" t="s">
        <v>69</v>
      </c>
      <c r="C82" s="58">
        <f t="shared" si="4"/>
        <v>421</v>
      </c>
      <c r="D82" s="225"/>
      <c r="E82" s="446">
        <f>180+232+9</f>
        <v>421</v>
      </c>
      <c r="F82" s="404">
        <f t="shared" si="86"/>
        <v>421</v>
      </c>
      <c r="G82" s="225"/>
      <c r="H82" s="511"/>
      <c r="I82" s="404">
        <f t="shared" si="87"/>
        <v>0</v>
      </c>
      <c r="J82" s="257"/>
      <c r="K82" s="446"/>
      <c r="L82" s="404">
        <f t="shared" si="88"/>
        <v>0</v>
      </c>
      <c r="M82" s="320"/>
      <c r="N82" s="60"/>
      <c r="O82" s="114">
        <f t="shared" si="89"/>
        <v>0</v>
      </c>
      <c r="P82" s="362" t="s">
        <v>376</v>
      </c>
    </row>
    <row r="83" spans="1:16" x14ac:dyDescent="0.25">
      <c r="A83" s="45">
        <v>2200</v>
      </c>
      <c r="B83" s="105" t="s">
        <v>71</v>
      </c>
      <c r="C83" s="46">
        <f t="shared" si="4"/>
        <v>37787</v>
      </c>
      <c r="D83" s="223">
        <f>SUM(D84,D89,D95,D103,D112,D116,D122,D128)</f>
        <v>37727</v>
      </c>
      <c r="E83" s="441">
        <f t="shared" ref="E83:F83" si="90">SUM(E84,E89,E95,E103,E112,E116,E122,E128)</f>
        <v>0</v>
      </c>
      <c r="F83" s="408">
        <f t="shared" si="90"/>
        <v>37727</v>
      </c>
      <c r="G83" s="223">
        <f>SUM(G84,G89,G95,G103,G112,G116,G122,G128)</f>
        <v>0</v>
      </c>
      <c r="H83" s="125">
        <f t="shared" ref="H83:I83" si="91">SUM(H84,H89,H95,H103,H112,H116,H122,H128)</f>
        <v>0</v>
      </c>
      <c r="I83" s="408">
        <f t="shared" si="91"/>
        <v>0</v>
      </c>
      <c r="J83" s="106">
        <f>SUM(J84,J89,J95,J103,J112,J116,J122,J128)</f>
        <v>60</v>
      </c>
      <c r="K83" s="441">
        <f t="shared" ref="K83:L83" si="92">SUM(K84,K89,K95,K103,K112,K116,K122,K128)</f>
        <v>0</v>
      </c>
      <c r="L83" s="408">
        <f t="shared" si="92"/>
        <v>60</v>
      </c>
      <c r="M83" s="163">
        <f>SUM(M84,M89,M95,M103,M112,M116,M122,M128)</f>
        <v>0</v>
      </c>
      <c r="N83" s="164">
        <f t="shared" ref="N83:O83" si="93">SUM(N84,N89,N95,N103,N112,N116,N122,N128)</f>
        <v>0</v>
      </c>
      <c r="O83" s="165">
        <f t="shared" si="93"/>
        <v>0</v>
      </c>
      <c r="P83" s="383"/>
    </row>
    <row r="84" spans="1:16" ht="24" x14ac:dyDescent="0.25">
      <c r="A84" s="107">
        <v>2210</v>
      </c>
      <c r="B84" s="78" t="s">
        <v>72</v>
      </c>
      <c r="C84" s="84">
        <f t="shared" si="4"/>
        <v>10677</v>
      </c>
      <c r="D84" s="131">
        <f>SUM(D85:D88)</f>
        <v>10617</v>
      </c>
      <c r="E84" s="442">
        <f t="shared" ref="E84:F84" si="94">SUM(E85:E88)</f>
        <v>0</v>
      </c>
      <c r="F84" s="443">
        <f t="shared" si="94"/>
        <v>10617</v>
      </c>
      <c r="G84" s="131">
        <f>SUM(G85:G88)</f>
        <v>0</v>
      </c>
      <c r="H84" s="136">
        <f t="shared" ref="H84:I84" si="95">SUM(H85:H88)</f>
        <v>0</v>
      </c>
      <c r="I84" s="443">
        <f t="shared" si="95"/>
        <v>0</v>
      </c>
      <c r="J84" s="201">
        <f>SUM(J85:J88)</f>
        <v>60</v>
      </c>
      <c r="K84" s="442">
        <f t="shared" ref="K84:L84" si="96">SUM(K85:K88)</f>
        <v>0</v>
      </c>
      <c r="L84" s="443">
        <f t="shared" si="96"/>
        <v>60</v>
      </c>
      <c r="M84" s="84">
        <f>SUM(M85:M88)</f>
        <v>0</v>
      </c>
      <c r="N84" s="108">
        <f t="shared" ref="N84:O84" si="97">SUM(N85:N88)</f>
        <v>0</v>
      </c>
      <c r="O84" s="109">
        <f t="shared" si="97"/>
        <v>0</v>
      </c>
      <c r="P84" s="116"/>
    </row>
    <row r="85" spans="1:16" ht="24" hidden="1" x14ac:dyDescent="0.25">
      <c r="A85" s="33">
        <v>2211</v>
      </c>
      <c r="B85" s="52" t="s">
        <v>73</v>
      </c>
      <c r="C85" s="53">
        <f t="shared" ref="C85:C148" si="98">F85+I85+L85+O85</f>
        <v>0</v>
      </c>
      <c r="D85" s="224"/>
      <c r="E85" s="55"/>
      <c r="F85" s="282">
        <f t="shared" ref="F85:F88" si="99">D85+E85</f>
        <v>0</v>
      </c>
      <c r="G85" s="224"/>
      <c r="H85" s="256"/>
      <c r="I85" s="119">
        <f t="shared" ref="I85:I88" si="100">G85+H85</f>
        <v>0</v>
      </c>
      <c r="J85" s="256"/>
      <c r="K85" s="55"/>
      <c r="L85" s="139">
        <f t="shared" ref="L85:L88" si="101">J85+K85</f>
        <v>0</v>
      </c>
      <c r="M85" s="319"/>
      <c r="N85" s="55"/>
      <c r="O85" s="119">
        <f t="shared" ref="O85:O88" si="102">M85+N85</f>
        <v>0</v>
      </c>
      <c r="P85" s="110"/>
    </row>
    <row r="86" spans="1:16" ht="36" x14ac:dyDescent="0.25">
      <c r="A86" s="38">
        <v>2212</v>
      </c>
      <c r="B86" s="57" t="s">
        <v>74</v>
      </c>
      <c r="C86" s="58">
        <f t="shared" si="98"/>
        <v>6441</v>
      </c>
      <c r="D86" s="225">
        <v>6441</v>
      </c>
      <c r="E86" s="446"/>
      <c r="F86" s="404">
        <f t="shared" si="99"/>
        <v>6441</v>
      </c>
      <c r="G86" s="225"/>
      <c r="H86" s="511"/>
      <c r="I86" s="404">
        <f t="shared" si="100"/>
        <v>0</v>
      </c>
      <c r="J86" s="257"/>
      <c r="K86" s="446"/>
      <c r="L86" s="404">
        <f t="shared" si="101"/>
        <v>0</v>
      </c>
      <c r="M86" s="320"/>
      <c r="N86" s="60"/>
      <c r="O86" s="114">
        <f t="shared" si="102"/>
        <v>0</v>
      </c>
      <c r="P86" s="111"/>
    </row>
    <row r="87" spans="1:16" ht="24" x14ac:dyDescent="0.25">
      <c r="A87" s="38">
        <v>2214</v>
      </c>
      <c r="B87" s="57" t="s">
        <v>75</v>
      </c>
      <c r="C87" s="58">
        <f t="shared" si="98"/>
        <v>687</v>
      </c>
      <c r="D87" s="225">
        <v>627</v>
      </c>
      <c r="E87" s="446"/>
      <c r="F87" s="404">
        <f t="shared" si="99"/>
        <v>627</v>
      </c>
      <c r="G87" s="225"/>
      <c r="H87" s="511"/>
      <c r="I87" s="404">
        <f t="shared" si="100"/>
        <v>0</v>
      </c>
      <c r="J87" s="257">
        <v>60</v>
      </c>
      <c r="K87" s="446"/>
      <c r="L87" s="404">
        <f t="shared" si="101"/>
        <v>60</v>
      </c>
      <c r="M87" s="320"/>
      <c r="N87" s="60"/>
      <c r="O87" s="114">
        <f t="shared" si="102"/>
        <v>0</v>
      </c>
      <c r="P87" s="111"/>
    </row>
    <row r="88" spans="1:16" x14ac:dyDescent="0.25">
      <c r="A88" s="38">
        <v>2219</v>
      </c>
      <c r="B88" s="57" t="s">
        <v>76</v>
      </c>
      <c r="C88" s="58">
        <f t="shared" si="98"/>
        <v>3549</v>
      </c>
      <c r="D88" s="225">
        <v>3549</v>
      </c>
      <c r="E88" s="446"/>
      <c r="F88" s="404">
        <f t="shared" si="99"/>
        <v>3549</v>
      </c>
      <c r="G88" s="225"/>
      <c r="H88" s="511"/>
      <c r="I88" s="404">
        <f t="shared" si="100"/>
        <v>0</v>
      </c>
      <c r="J88" s="257"/>
      <c r="K88" s="446"/>
      <c r="L88" s="404">
        <f t="shared" si="101"/>
        <v>0</v>
      </c>
      <c r="M88" s="320"/>
      <c r="N88" s="60"/>
      <c r="O88" s="114">
        <f t="shared" si="102"/>
        <v>0</v>
      </c>
      <c r="P88" s="111"/>
    </row>
    <row r="89" spans="1:16" ht="24" x14ac:dyDescent="0.25">
      <c r="A89" s="112">
        <v>2220</v>
      </c>
      <c r="B89" s="57" t="s">
        <v>77</v>
      </c>
      <c r="C89" s="58">
        <f t="shared" si="98"/>
        <v>9805</v>
      </c>
      <c r="D89" s="226">
        <f>SUM(D90:D94)</f>
        <v>9805</v>
      </c>
      <c r="E89" s="447">
        <f t="shared" ref="E89:F89" si="103">SUM(E90:E94)</f>
        <v>0</v>
      </c>
      <c r="F89" s="404">
        <f t="shared" si="103"/>
        <v>9805</v>
      </c>
      <c r="G89" s="226">
        <f>SUM(G90:G94)</f>
        <v>0</v>
      </c>
      <c r="H89" s="135">
        <f t="shared" ref="H89:I89" si="104">SUM(H90:H94)</f>
        <v>0</v>
      </c>
      <c r="I89" s="404">
        <f t="shared" si="104"/>
        <v>0</v>
      </c>
      <c r="J89" s="120">
        <f>SUM(J90:J94)</f>
        <v>0</v>
      </c>
      <c r="K89" s="447">
        <f t="shared" ref="K89:L89" si="105">SUM(K90:K94)</f>
        <v>0</v>
      </c>
      <c r="L89" s="404">
        <f t="shared" si="105"/>
        <v>0</v>
      </c>
      <c r="M89" s="58">
        <f>SUM(M90:M94)</f>
        <v>0</v>
      </c>
      <c r="N89" s="113">
        <f t="shared" ref="N89:O89" si="106">SUM(N90:N94)</f>
        <v>0</v>
      </c>
      <c r="O89" s="114">
        <f t="shared" si="106"/>
        <v>0</v>
      </c>
      <c r="P89" s="111"/>
    </row>
    <row r="90" spans="1:16" ht="24" x14ac:dyDescent="0.25">
      <c r="A90" s="38">
        <v>2221</v>
      </c>
      <c r="B90" s="57" t="s">
        <v>289</v>
      </c>
      <c r="C90" s="58">
        <f t="shared" si="98"/>
        <v>2026</v>
      </c>
      <c r="D90" s="225">
        <v>2026</v>
      </c>
      <c r="E90" s="446"/>
      <c r="F90" s="404">
        <f t="shared" ref="F90:F94" si="107">D90+E90</f>
        <v>2026</v>
      </c>
      <c r="G90" s="225"/>
      <c r="H90" s="511"/>
      <c r="I90" s="404">
        <f t="shared" ref="I90:I94" si="108">G90+H90</f>
        <v>0</v>
      </c>
      <c r="J90" s="257"/>
      <c r="K90" s="446"/>
      <c r="L90" s="404">
        <f t="shared" ref="L90:L94" si="109">J90+K90</f>
        <v>0</v>
      </c>
      <c r="M90" s="320"/>
      <c r="N90" s="60"/>
      <c r="O90" s="114">
        <f t="shared" ref="O90:O94" si="110">M90+N90</f>
        <v>0</v>
      </c>
      <c r="P90" s="111"/>
    </row>
    <row r="91" spans="1:16" x14ac:dyDescent="0.25">
      <c r="A91" s="38">
        <v>2222</v>
      </c>
      <c r="B91" s="57" t="s">
        <v>78</v>
      </c>
      <c r="C91" s="58">
        <f t="shared" si="98"/>
        <v>648</v>
      </c>
      <c r="D91" s="225">
        <v>648</v>
      </c>
      <c r="E91" s="446"/>
      <c r="F91" s="404">
        <f t="shared" si="107"/>
        <v>648</v>
      </c>
      <c r="G91" s="225"/>
      <c r="H91" s="511"/>
      <c r="I91" s="404">
        <f t="shared" si="108"/>
        <v>0</v>
      </c>
      <c r="J91" s="257"/>
      <c r="K91" s="446"/>
      <c r="L91" s="404">
        <f t="shared" si="109"/>
        <v>0</v>
      </c>
      <c r="M91" s="320"/>
      <c r="N91" s="60"/>
      <c r="O91" s="114">
        <f t="shared" si="110"/>
        <v>0</v>
      </c>
      <c r="P91" s="111"/>
    </row>
    <row r="92" spans="1:16" x14ac:dyDescent="0.25">
      <c r="A92" s="38">
        <v>2223</v>
      </c>
      <c r="B92" s="57" t="s">
        <v>79</v>
      </c>
      <c r="C92" s="58">
        <f t="shared" si="98"/>
        <v>6194</v>
      </c>
      <c r="D92" s="225">
        <v>6194</v>
      </c>
      <c r="E92" s="446"/>
      <c r="F92" s="404">
        <f t="shared" si="107"/>
        <v>6194</v>
      </c>
      <c r="G92" s="225"/>
      <c r="H92" s="511"/>
      <c r="I92" s="404">
        <f t="shared" si="108"/>
        <v>0</v>
      </c>
      <c r="J92" s="257"/>
      <c r="K92" s="446"/>
      <c r="L92" s="404">
        <f t="shared" si="109"/>
        <v>0</v>
      </c>
      <c r="M92" s="320"/>
      <c r="N92" s="60"/>
      <c r="O92" s="114">
        <f t="shared" si="110"/>
        <v>0</v>
      </c>
      <c r="P92" s="111"/>
    </row>
    <row r="93" spans="1:16" ht="48" x14ac:dyDescent="0.25">
      <c r="A93" s="38">
        <v>2224</v>
      </c>
      <c r="B93" s="57" t="s">
        <v>299</v>
      </c>
      <c r="C93" s="58">
        <f t="shared" si="98"/>
        <v>937</v>
      </c>
      <c r="D93" s="225">
        <v>937</v>
      </c>
      <c r="E93" s="446"/>
      <c r="F93" s="404">
        <f t="shared" si="107"/>
        <v>937</v>
      </c>
      <c r="G93" s="225"/>
      <c r="H93" s="511"/>
      <c r="I93" s="404">
        <f t="shared" si="108"/>
        <v>0</v>
      </c>
      <c r="J93" s="257"/>
      <c r="K93" s="446"/>
      <c r="L93" s="404">
        <f t="shared" si="109"/>
        <v>0</v>
      </c>
      <c r="M93" s="320"/>
      <c r="N93" s="60"/>
      <c r="O93" s="114">
        <f t="shared" si="110"/>
        <v>0</v>
      </c>
      <c r="P93" s="111"/>
    </row>
    <row r="94" spans="1:16" ht="24" hidden="1" x14ac:dyDescent="0.25">
      <c r="A94" s="38">
        <v>2229</v>
      </c>
      <c r="B94" s="57" t="s">
        <v>80</v>
      </c>
      <c r="C94" s="58">
        <f t="shared" si="98"/>
        <v>0</v>
      </c>
      <c r="D94" s="225"/>
      <c r="E94" s="60"/>
      <c r="F94" s="146">
        <f t="shared" si="107"/>
        <v>0</v>
      </c>
      <c r="G94" s="225"/>
      <c r="H94" s="257"/>
      <c r="I94" s="114">
        <f t="shared" si="108"/>
        <v>0</v>
      </c>
      <c r="J94" s="257"/>
      <c r="K94" s="60"/>
      <c r="L94" s="135">
        <f t="shared" si="109"/>
        <v>0</v>
      </c>
      <c r="M94" s="320"/>
      <c r="N94" s="60"/>
      <c r="O94" s="114">
        <f t="shared" si="110"/>
        <v>0</v>
      </c>
      <c r="P94" s="111"/>
    </row>
    <row r="95" spans="1:16" ht="36" x14ac:dyDescent="0.25">
      <c r="A95" s="112">
        <v>2230</v>
      </c>
      <c r="B95" s="57" t="s">
        <v>81</v>
      </c>
      <c r="C95" s="58">
        <f t="shared" si="98"/>
        <v>788</v>
      </c>
      <c r="D95" s="226">
        <f>SUM(D96:D102)</f>
        <v>788</v>
      </c>
      <c r="E95" s="447">
        <f t="shared" ref="E95:F95" si="111">SUM(E96:E102)</f>
        <v>0</v>
      </c>
      <c r="F95" s="404">
        <f t="shared" si="111"/>
        <v>788</v>
      </c>
      <c r="G95" s="226">
        <f>SUM(G96:G102)</f>
        <v>0</v>
      </c>
      <c r="H95" s="135">
        <f t="shared" ref="H95:I95" si="112">SUM(H96:H102)</f>
        <v>0</v>
      </c>
      <c r="I95" s="404">
        <f t="shared" si="112"/>
        <v>0</v>
      </c>
      <c r="J95" s="120">
        <f>SUM(J96:J102)</f>
        <v>0</v>
      </c>
      <c r="K95" s="447">
        <f t="shared" ref="K95:L95" si="113">SUM(K96:K102)</f>
        <v>0</v>
      </c>
      <c r="L95" s="404">
        <f t="shared" si="113"/>
        <v>0</v>
      </c>
      <c r="M95" s="58">
        <f>SUM(M96:M102)</f>
        <v>0</v>
      </c>
      <c r="N95" s="113">
        <f t="shared" ref="N95:O95" si="114">SUM(N96:N102)</f>
        <v>0</v>
      </c>
      <c r="O95" s="114">
        <f t="shared" si="114"/>
        <v>0</v>
      </c>
      <c r="P95" s="111"/>
    </row>
    <row r="96" spans="1:16" ht="24" hidden="1" x14ac:dyDescent="0.25">
      <c r="A96" s="38">
        <v>2231</v>
      </c>
      <c r="B96" s="57" t="s">
        <v>82</v>
      </c>
      <c r="C96" s="58">
        <f t="shared" si="98"/>
        <v>0</v>
      </c>
      <c r="D96" s="225"/>
      <c r="E96" s="60"/>
      <c r="F96" s="146">
        <f t="shared" ref="F96:F102" si="115">D96+E96</f>
        <v>0</v>
      </c>
      <c r="G96" s="225"/>
      <c r="H96" s="257"/>
      <c r="I96" s="114">
        <f t="shared" ref="I96:I102" si="116">G96+H96</f>
        <v>0</v>
      </c>
      <c r="J96" s="257"/>
      <c r="K96" s="60"/>
      <c r="L96" s="135">
        <f t="shared" ref="L96:L102" si="117">J96+K96</f>
        <v>0</v>
      </c>
      <c r="M96" s="320"/>
      <c r="N96" s="60"/>
      <c r="O96" s="114">
        <f t="shared" ref="O96:O102" si="118">M96+N96</f>
        <v>0</v>
      </c>
      <c r="P96" s="111"/>
    </row>
    <row r="97" spans="1:16" ht="24.75" hidden="1" customHeight="1" x14ac:dyDescent="0.25">
      <c r="A97" s="38">
        <v>2232</v>
      </c>
      <c r="B97" s="57" t="s">
        <v>83</v>
      </c>
      <c r="C97" s="58">
        <f t="shared" si="98"/>
        <v>0</v>
      </c>
      <c r="D97" s="225"/>
      <c r="E97" s="60"/>
      <c r="F97" s="146">
        <f t="shared" si="115"/>
        <v>0</v>
      </c>
      <c r="G97" s="225"/>
      <c r="H97" s="257"/>
      <c r="I97" s="114">
        <f t="shared" si="116"/>
        <v>0</v>
      </c>
      <c r="J97" s="257"/>
      <c r="K97" s="60"/>
      <c r="L97" s="135">
        <f t="shared" si="117"/>
        <v>0</v>
      </c>
      <c r="M97" s="320"/>
      <c r="N97" s="60"/>
      <c r="O97" s="114">
        <f t="shared" si="118"/>
        <v>0</v>
      </c>
      <c r="P97" s="111"/>
    </row>
    <row r="98" spans="1:16" ht="24" hidden="1" x14ac:dyDescent="0.25">
      <c r="A98" s="33">
        <v>2233</v>
      </c>
      <c r="B98" s="52" t="s">
        <v>84</v>
      </c>
      <c r="C98" s="53">
        <f t="shared" si="98"/>
        <v>0</v>
      </c>
      <c r="D98" s="224"/>
      <c r="E98" s="55"/>
      <c r="F98" s="282">
        <f t="shared" si="115"/>
        <v>0</v>
      </c>
      <c r="G98" s="224"/>
      <c r="H98" s="256"/>
      <c r="I98" s="119">
        <f t="shared" si="116"/>
        <v>0</v>
      </c>
      <c r="J98" s="256"/>
      <c r="K98" s="55"/>
      <c r="L98" s="139">
        <f t="shared" si="117"/>
        <v>0</v>
      </c>
      <c r="M98" s="319"/>
      <c r="N98" s="55"/>
      <c r="O98" s="119">
        <f t="shared" si="118"/>
        <v>0</v>
      </c>
      <c r="P98" s="110"/>
    </row>
    <row r="99" spans="1:16" ht="36" hidden="1" x14ac:dyDescent="0.25">
      <c r="A99" s="38">
        <v>2234</v>
      </c>
      <c r="B99" s="57" t="s">
        <v>85</v>
      </c>
      <c r="C99" s="58">
        <f t="shared" si="98"/>
        <v>0</v>
      </c>
      <c r="D99" s="225"/>
      <c r="E99" s="60"/>
      <c r="F99" s="146">
        <f t="shared" si="115"/>
        <v>0</v>
      </c>
      <c r="G99" s="225"/>
      <c r="H99" s="257"/>
      <c r="I99" s="114">
        <f t="shared" si="116"/>
        <v>0</v>
      </c>
      <c r="J99" s="257"/>
      <c r="K99" s="60"/>
      <c r="L99" s="135">
        <f t="shared" si="117"/>
        <v>0</v>
      </c>
      <c r="M99" s="320"/>
      <c r="N99" s="60"/>
      <c r="O99" s="114">
        <f t="shared" si="118"/>
        <v>0</v>
      </c>
      <c r="P99" s="111"/>
    </row>
    <row r="100" spans="1:16" ht="24" x14ac:dyDescent="0.25">
      <c r="A100" s="38">
        <v>2235</v>
      </c>
      <c r="B100" s="57" t="s">
        <v>86</v>
      </c>
      <c r="C100" s="58">
        <f t="shared" si="98"/>
        <v>157</v>
      </c>
      <c r="D100" s="225">
        <v>157</v>
      </c>
      <c r="E100" s="446"/>
      <c r="F100" s="404">
        <f t="shared" si="115"/>
        <v>157</v>
      </c>
      <c r="G100" s="225"/>
      <c r="H100" s="511"/>
      <c r="I100" s="404">
        <f t="shared" si="116"/>
        <v>0</v>
      </c>
      <c r="J100" s="257"/>
      <c r="K100" s="446"/>
      <c r="L100" s="404">
        <f t="shared" si="117"/>
        <v>0</v>
      </c>
      <c r="M100" s="320"/>
      <c r="N100" s="60"/>
      <c r="O100" s="114">
        <f t="shared" si="118"/>
        <v>0</v>
      </c>
      <c r="P100" s="111"/>
    </row>
    <row r="101" spans="1:16" x14ac:dyDescent="0.25">
      <c r="A101" s="38">
        <v>2236</v>
      </c>
      <c r="B101" s="57" t="s">
        <v>87</v>
      </c>
      <c r="C101" s="58">
        <f t="shared" si="98"/>
        <v>29</v>
      </c>
      <c r="D101" s="225">
        <v>29</v>
      </c>
      <c r="E101" s="446"/>
      <c r="F101" s="404">
        <f t="shared" si="115"/>
        <v>29</v>
      </c>
      <c r="G101" s="225"/>
      <c r="H101" s="511"/>
      <c r="I101" s="404">
        <f t="shared" si="116"/>
        <v>0</v>
      </c>
      <c r="J101" s="257"/>
      <c r="K101" s="446"/>
      <c r="L101" s="404">
        <f t="shared" si="117"/>
        <v>0</v>
      </c>
      <c r="M101" s="320"/>
      <c r="N101" s="60"/>
      <c r="O101" s="114">
        <f t="shared" si="118"/>
        <v>0</v>
      </c>
      <c r="P101" s="111"/>
    </row>
    <row r="102" spans="1:16" ht="24" x14ac:dyDescent="0.25">
      <c r="A102" s="38">
        <v>2239</v>
      </c>
      <c r="B102" s="57" t="s">
        <v>88</v>
      </c>
      <c r="C102" s="58">
        <f t="shared" si="98"/>
        <v>602</v>
      </c>
      <c r="D102" s="225">
        <v>602</v>
      </c>
      <c r="E102" s="446"/>
      <c r="F102" s="404">
        <f t="shared" si="115"/>
        <v>602</v>
      </c>
      <c r="G102" s="225"/>
      <c r="H102" s="511"/>
      <c r="I102" s="404">
        <f t="shared" si="116"/>
        <v>0</v>
      </c>
      <c r="J102" s="257"/>
      <c r="K102" s="446"/>
      <c r="L102" s="404">
        <f t="shared" si="117"/>
        <v>0</v>
      </c>
      <c r="M102" s="320"/>
      <c r="N102" s="60"/>
      <c r="O102" s="114">
        <f t="shared" si="118"/>
        <v>0</v>
      </c>
      <c r="P102" s="111"/>
    </row>
    <row r="103" spans="1:16" ht="36" x14ac:dyDescent="0.25">
      <c r="A103" s="112">
        <v>2240</v>
      </c>
      <c r="B103" s="57" t="s">
        <v>89</v>
      </c>
      <c r="C103" s="58">
        <f t="shared" si="98"/>
        <v>7731</v>
      </c>
      <c r="D103" s="226">
        <f>SUM(D104:D111)</f>
        <v>7731</v>
      </c>
      <c r="E103" s="447">
        <f t="shared" ref="E103:F103" si="119">SUM(E104:E111)</f>
        <v>0</v>
      </c>
      <c r="F103" s="404">
        <f t="shared" si="119"/>
        <v>7731</v>
      </c>
      <c r="G103" s="226">
        <f>SUM(G104:G111)</f>
        <v>0</v>
      </c>
      <c r="H103" s="135">
        <f t="shared" ref="H103:I103" si="120">SUM(H104:H111)</f>
        <v>0</v>
      </c>
      <c r="I103" s="404">
        <f t="shared" si="120"/>
        <v>0</v>
      </c>
      <c r="J103" s="120">
        <f>SUM(J104:J111)</f>
        <v>0</v>
      </c>
      <c r="K103" s="447">
        <f t="shared" ref="K103:L103" si="121">SUM(K104:K111)</f>
        <v>0</v>
      </c>
      <c r="L103" s="404">
        <f t="shared" si="121"/>
        <v>0</v>
      </c>
      <c r="M103" s="58">
        <f>SUM(M104:M111)</f>
        <v>0</v>
      </c>
      <c r="N103" s="113">
        <f t="shared" ref="N103:O103" si="122">SUM(N104:N111)</f>
        <v>0</v>
      </c>
      <c r="O103" s="114">
        <f t="shared" si="122"/>
        <v>0</v>
      </c>
      <c r="P103" s="111"/>
    </row>
    <row r="104" spans="1:16" hidden="1" x14ac:dyDescent="0.25">
      <c r="A104" s="38">
        <v>2241</v>
      </c>
      <c r="B104" s="57" t="s">
        <v>90</v>
      </c>
      <c r="C104" s="58">
        <f t="shared" si="98"/>
        <v>0</v>
      </c>
      <c r="D104" s="225"/>
      <c r="E104" s="60"/>
      <c r="F104" s="146">
        <f t="shared" ref="F104:F111" si="123">D104+E104</f>
        <v>0</v>
      </c>
      <c r="G104" s="225"/>
      <c r="H104" s="257"/>
      <c r="I104" s="114">
        <f t="shared" ref="I104:I111" si="124">G104+H104</f>
        <v>0</v>
      </c>
      <c r="J104" s="257"/>
      <c r="K104" s="60"/>
      <c r="L104" s="135">
        <f t="shared" ref="L104:L111" si="125">J104+K104</f>
        <v>0</v>
      </c>
      <c r="M104" s="320"/>
      <c r="N104" s="60"/>
      <c r="O104" s="114">
        <f t="shared" ref="O104:O111" si="126">M104+N104</f>
        <v>0</v>
      </c>
      <c r="P104" s="111"/>
    </row>
    <row r="105" spans="1:16" ht="24" x14ac:dyDescent="0.25">
      <c r="A105" s="38">
        <v>2242</v>
      </c>
      <c r="B105" s="57" t="s">
        <v>91</v>
      </c>
      <c r="C105" s="58">
        <f t="shared" si="98"/>
        <v>1571</v>
      </c>
      <c r="D105" s="225">
        <v>1571</v>
      </c>
      <c r="E105" s="446"/>
      <c r="F105" s="404">
        <f t="shared" si="123"/>
        <v>1571</v>
      </c>
      <c r="G105" s="225"/>
      <c r="H105" s="511"/>
      <c r="I105" s="404">
        <f t="shared" si="124"/>
        <v>0</v>
      </c>
      <c r="J105" s="257"/>
      <c r="K105" s="446"/>
      <c r="L105" s="404">
        <f t="shared" si="125"/>
        <v>0</v>
      </c>
      <c r="M105" s="320"/>
      <c r="N105" s="60"/>
      <c r="O105" s="114">
        <f t="shared" si="126"/>
        <v>0</v>
      </c>
      <c r="P105" s="111"/>
    </row>
    <row r="106" spans="1:16" ht="24" x14ac:dyDescent="0.25">
      <c r="A106" s="38">
        <v>2243</v>
      </c>
      <c r="B106" s="57" t="s">
        <v>92</v>
      </c>
      <c r="C106" s="58">
        <f t="shared" si="98"/>
        <v>316</v>
      </c>
      <c r="D106" s="225">
        <v>316</v>
      </c>
      <c r="E106" s="446"/>
      <c r="F106" s="404">
        <f t="shared" si="123"/>
        <v>316</v>
      </c>
      <c r="G106" s="225"/>
      <c r="H106" s="511"/>
      <c r="I106" s="404">
        <f t="shared" si="124"/>
        <v>0</v>
      </c>
      <c r="J106" s="257"/>
      <c r="K106" s="446"/>
      <c r="L106" s="404">
        <f t="shared" si="125"/>
        <v>0</v>
      </c>
      <c r="M106" s="320"/>
      <c r="N106" s="60"/>
      <c r="O106" s="114">
        <f t="shared" si="126"/>
        <v>0</v>
      </c>
      <c r="P106" s="111"/>
    </row>
    <row r="107" spans="1:16" x14ac:dyDescent="0.25">
      <c r="A107" s="38">
        <v>2244</v>
      </c>
      <c r="B107" s="57" t="s">
        <v>93</v>
      </c>
      <c r="C107" s="58">
        <f t="shared" si="98"/>
        <v>5116</v>
      </c>
      <c r="D107" s="225">
        <v>5116</v>
      </c>
      <c r="E107" s="446"/>
      <c r="F107" s="404">
        <f t="shared" si="123"/>
        <v>5116</v>
      </c>
      <c r="G107" s="225"/>
      <c r="H107" s="511"/>
      <c r="I107" s="404">
        <f t="shared" si="124"/>
        <v>0</v>
      </c>
      <c r="J107" s="257"/>
      <c r="K107" s="446"/>
      <c r="L107" s="404">
        <f t="shared" si="125"/>
        <v>0</v>
      </c>
      <c r="M107" s="320"/>
      <c r="N107" s="60"/>
      <c r="O107" s="114">
        <f t="shared" si="126"/>
        <v>0</v>
      </c>
      <c r="P107" s="111"/>
    </row>
    <row r="108" spans="1:16" ht="24" hidden="1" x14ac:dyDescent="0.25">
      <c r="A108" s="38">
        <v>2246</v>
      </c>
      <c r="B108" s="57" t="s">
        <v>94</v>
      </c>
      <c r="C108" s="58">
        <f t="shared" si="98"/>
        <v>0</v>
      </c>
      <c r="D108" s="225"/>
      <c r="E108" s="60"/>
      <c r="F108" s="146">
        <f t="shared" si="123"/>
        <v>0</v>
      </c>
      <c r="G108" s="225"/>
      <c r="H108" s="257"/>
      <c r="I108" s="114">
        <f t="shared" si="124"/>
        <v>0</v>
      </c>
      <c r="J108" s="257"/>
      <c r="K108" s="60"/>
      <c r="L108" s="135">
        <f t="shared" si="125"/>
        <v>0</v>
      </c>
      <c r="M108" s="320"/>
      <c r="N108" s="60"/>
      <c r="O108" s="114">
        <f t="shared" si="126"/>
        <v>0</v>
      </c>
      <c r="P108" s="111"/>
    </row>
    <row r="109" spans="1:16" x14ac:dyDescent="0.25">
      <c r="A109" s="38">
        <v>2247</v>
      </c>
      <c r="B109" s="57" t="s">
        <v>95</v>
      </c>
      <c r="C109" s="58">
        <f t="shared" si="98"/>
        <v>728</v>
      </c>
      <c r="D109" s="225">
        <v>728</v>
      </c>
      <c r="E109" s="446"/>
      <c r="F109" s="404">
        <f t="shared" si="123"/>
        <v>728</v>
      </c>
      <c r="G109" s="225"/>
      <c r="H109" s="511"/>
      <c r="I109" s="404">
        <f t="shared" si="124"/>
        <v>0</v>
      </c>
      <c r="J109" s="257"/>
      <c r="K109" s="446"/>
      <c r="L109" s="404">
        <f t="shared" si="125"/>
        <v>0</v>
      </c>
      <c r="M109" s="320"/>
      <c r="N109" s="60"/>
      <c r="O109" s="114">
        <f t="shared" si="126"/>
        <v>0</v>
      </c>
      <c r="P109" s="111"/>
    </row>
    <row r="110" spans="1:16" ht="24" hidden="1" x14ac:dyDescent="0.25">
      <c r="A110" s="38">
        <v>2248</v>
      </c>
      <c r="B110" s="57" t="s">
        <v>300</v>
      </c>
      <c r="C110" s="58">
        <f t="shared" si="98"/>
        <v>0</v>
      </c>
      <c r="D110" s="225"/>
      <c r="E110" s="60"/>
      <c r="F110" s="146">
        <f t="shared" si="123"/>
        <v>0</v>
      </c>
      <c r="G110" s="225"/>
      <c r="H110" s="257"/>
      <c r="I110" s="114">
        <f t="shared" si="124"/>
        <v>0</v>
      </c>
      <c r="J110" s="257"/>
      <c r="K110" s="60"/>
      <c r="L110" s="135">
        <f t="shared" si="125"/>
        <v>0</v>
      </c>
      <c r="M110" s="320"/>
      <c r="N110" s="60"/>
      <c r="O110" s="114">
        <f t="shared" si="126"/>
        <v>0</v>
      </c>
      <c r="P110" s="111"/>
    </row>
    <row r="111" spans="1:16" ht="24" hidden="1" x14ac:dyDescent="0.25">
      <c r="A111" s="38">
        <v>2249</v>
      </c>
      <c r="B111" s="57" t="s">
        <v>96</v>
      </c>
      <c r="C111" s="58">
        <f t="shared" si="98"/>
        <v>0</v>
      </c>
      <c r="D111" s="225"/>
      <c r="E111" s="60"/>
      <c r="F111" s="146">
        <f t="shared" si="123"/>
        <v>0</v>
      </c>
      <c r="G111" s="225"/>
      <c r="H111" s="257"/>
      <c r="I111" s="114">
        <f t="shared" si="124"/>
        <v>0</v>
      </c>
      <c r="J111" s="257"/>
      <c r="K111" s="60"/>
      <c r="L111" s="135">
        <f t="shared" si="125"/>
        <v>0</v>
      </c>
      <c r="M111" s="320"/>
      <c r="N111" s="60"/>
      <c r="O111" s="114">
        <f t="shared" si="126"/>
        <v>0</v>
      </c>
      <c r="P111" s="111"/>
    </row>
    <row r="112" spans="1:16" x14ac:dyDescent="0.25">
      <c r="A112" s="112">
        <v>2250</v>
      </c>
      <c r="B112" s="57" t="s">
        <v>97</v>
      </c>
      <c r="C112" s="58">
        <f t="shared" si="98"/>
        <v>285</v>
      </c>
      <c r="D112" s="226">
        <f>SUM(D113:D115)</f>
        <v>285</v>
      </c>
      <c r="E112" s="447">
        <f t="shared" ref="E112:F112" si="127">SUM(E113:E115)</f>
        <v>0</v>
      </c>
      <c r="F112" s="404">
        <f t="shared" si="127"/>
        <v>285</v>
      </c>
      <c r="G112" s="226">
        <f>SUM(G113:G115)</f>
        <v>0</v>
      </c>
      <c r="H112" s="135">
        <f t="shared" ref="H112:I112" si="128">SUM(H113:H115)</f>
        <v>0</v>
      </c>
      <c r="I112" s="404">
        <f t="shared" si="128"/>
        <v>0</v>
      </c>
      <c r="J112" s="120">
        <f>SUM(J113:J115)</f>
        <v>0</v>
      </c>
      <c r="K112" s="447">
        <f t="shared" ref="K112:L112" si="129">SUM(K113:K115)</f>
        <v>0</v>
      </c>
      <c r="L112" s="404">
        <f t="shared" si="129"/>
        <v>0</v>
      </c>
      <c r="M112" s="58">
        <f>SUM(M113:M115)</f>
        <v>0</v>
      </c>
      <c r="N112" s="113">
        <f t="shared" ref="N112:O112" si="130">SUM(N113:N115)</f>
        <v>0</v>
      </c>
      <c r="O112" s="114">
        <f t="shared" si="130"/>
        <v>0</v>
      </c>
      <c r="P112" s="111"/>
    </row>
    <row r="113" spans="1:16" hidden="1" x14ac:dyDescent="0.25">
      <c r="A113" s="38">
        <v>2251</v>
      </c>
      <c r="B113" s="57" t="s">
        <v>98</v>
      </c>
      <c r="C113" s="58">
        <f t="shared" si="98"/>
        <v>0</v>
      </c>
      <c r="D113" s="225"/>
      <c r="E113" s="60"/>
      <c r="F113" s="146">
        <f t="shared" ref="F113:F115" si="131">D113+E113</f>
        <v>0</v>
      </c>
      <c r="G113" s="225"/>
      <c r="H113" s="257"/>
      <c r="I113" s="114">
        <f t="shared" ref="I113:I115" si="132">G113+H113</f>
        <v>0</v>
      </c>
      <c r="J113" s="257"/>
      <c r="K113" s="60"/>
      <c r="L113" s="135">
        <f t="shared" ref="L113:L115" si="133">J113+K113</f>
        <v>0</v>
      </c>
      <c r="M113" s="320"/>
      <c r="N113" s="60"/>
      <c r="O113" s="114">
        <f t="shared" ref="O113:O115" si="134">M113+N113</f>
        <v>0</v>
      </c>
      <c r="P113" s="111"/>
    </row>
    <row r="114" spans="1:16" ht="24" hidden="1" x14ac:dyDescent="0.25">
      <c r="A114" s="38">
        <v>2252</v>
      </c>
      <c r="B114" s="57" t="s">
        <v>99</v>
      </c>
      <c r="C114" s="58">
        <f t="shared" si="98"/>
        <v>0</v>
      </c>
      <c r="D114" s="225"/>
      <c r="E114" s="60"/>
      <c r="F114" s="146">
        <f t="shared" si="131"/>
        <v>0</v>
      </c>
      <c r="G114" s="225"/>
      <c r="H114" s="257"/>
      <c r="I114" s="114">
        <f t="shared" si="132"/>
        <v>0</v>
      </c>
      <c r="J114" s="257"/>
      <c r="K114" s="60"/>
      <c r="L114" s="135">
        <f t="shared" si="133"/>
        <v>0</v>
      </c>
      <c r="M114" s="320"/>
      <c r="N114" s="60"/>
      <c r="O114" s="114">
        <f t="shared" si="134"/>
        <v>0</v>
      </c>
      <c r="P114" s="111"/>
    </row>
    <row r="115" spans="1:16" ht="24" x14ac:dyDescent="0.25">
      <c r="A115" s="38">
        <v>2259</v>
      </c>
      <c r="B115" s="57" t="s">
        <v>100</v>
      </c>
      <c r="C115" s="58">
        <f t="shared" si="98"/>
        <v>285</v>
      </c>
      <c r="D115" s="225">
        <v>285</v>
      </c>
      <c r="E115" s="446"/>
      <c r="F115" s="404">
        <f t="shared" si="131"/>
        <v>285</v>
      </c>
      <c r="G115" s="225"/>
      <c r="H115" s="511"/>
      <c r="I115" s="404">
        <f t="shared" si="132"/>
        <v>0</v>
      </c>
      <c r="J115" s="257"/>
      <c r="K115" s="446"/>
      <c r="L115" s="404">
        <f t="shared" si="133"/>
        <v>0</v>
      </c>
      <c r="M115" s="320"/>
      <c r="N115" s="60"/>
      <c r="O115" s="114">
        <f t="shared" si="134"/>
        <v>0</v>
      </c>
      <c r="P115" s="111"/>
    </row>
    <row r="116" spans="1:16" x14ac:dyDescent="0.25">
      <c r="A116" s="112">
        <v>2260</v>
      </c>
      <c r="B116" s="57" t="s">
        <v>101</v>
      </c>
      <c r="C116" s="58">
        <f t="shared" si="98"/>
        <v>8059</v>
      </c>
      <c r="D116" s="226">
        <f>SUM(D117:D121)</f>
        <v>8059</v>
      </c>
      <c r="E116" s="447">
        <f t="shared" ref="E116:F116" si="135">SUM(E117:E121)</f>
        <v>0</v>
      </c>
      <c r="F116" s="404">
        <f t="shared" si="135"/>
        <v>8059</v>
      </c>
      <c r="G116" s="226">
        <f>SUM(G117:G121)</f>
        <v>0</v>
      </c>
      <c r="H116" s="135">
        <f t="shared" ref="H116:I116" si="136">SUM(H117:H121)</f>
        <v>0</v>
      </c>
      <c r="I116" s="404">
        <f t="shared" si="136"/>
        <v>0</v>
      </c>
      <c r="J116" s="120">
        <f>SUM(J117:J121)</f>
        <v>0</v>
      </c>
      <c r="K116" s="447">
        <f t="shared" ref="K116:L116" si="137">SUM(K117:K121)</f>
        <v>0</v>
      </c>
      <c r="L116" s="404">
        <f t="shared" si="137"/>
        <v>0</v>
      </c>
      <c r="M116" s="58">
        <f>SUM(M117:M121)</f>
        <v>0</v>
      </c>
      <c r="N116" s="113">
        <f t="shared" ref="N116:O116" si="138">SUM(N117:N121)</f>
        <v>0</v>
      </c>
      <c r="O116" s="114">
        <f t="shared" si="138"/>
        <v>0</v>
      </c>
      <c r="P116" s="111"/>
    </row>
    <row r="117" spans="1:16" hidden="1" x14ac:dyDescent="0.25">
      <c r="A117" s="38">
        <v>2261</v>
      </c>
      <c r="B117" s="57" t="s">
        <v>102</v>
      </c>
      <c r="C117" s="58">
        <f t="shared" si="98"/>
        <v>0</v>
      </c>
      <c r="D117" s="225"/>
      <c r="E117" s="60"/>
      <c r="F117" s="146">
        <f t="shared" ref="F117:F121" si="139">D117+E117</f>
        <v>0</v>
      </c>
      <c r="G117" s="225"/>
      <c r="H117" s="257"/>
      <c r="I117" s="114">
        <f t="shared" ref="I117:I121" si="140">G117+H117</f>
        <v>0</v>
      </c>
      <c r="J117" s="257"/>
      <c r="K117" s="60"/>
      <c r="L117" s="135">
        <f t="shared" ref="L117:L121" si="141">J117+K117</f>
        <v>0</v>
      </c>
      <c r="M117" s="320"/>
      <c r="N117" s="60"/>
      <c r="O117" s="114">
        <f t="shared" ref="O117:O121" si="142">M117+N117</f>
        <v>0</v>
      </c>
      <c r="P117" s="111"/>
    </row>
    <row r="118" spans="1:16" hidden="1" x14ac:dyDescent="0.25">
      <c r="A118" s="38">
        <v>2262</v>
      </c>
      <c r="B118" s="57" t="s">
        <v>103</v>
      </c>
      <c r="C118" s="58">
        <f t="shared" si="98"/>
        <v>0</v>
      </c>
      <c r="D118" s="225"/>
      <c r="E118" s="60"/>
      <c r="F118" s="146">
        <f t="shared" si="139"/>
        <v>0</v>
      </c>
      <c r="G118" s="225"/>
      <c r="H118" s="257"/>
      <c r="I118" s="114">
        <f t="shared" si="140"/>
        <v>0</v>
      </c>
      <c r="J118" s="257"/>
      <c r="K118" s="60"/>
      <c r="L118" s="135">
        <f t="shared" si="141"/>
        <v>0</v>
      </c>
      <c r="M118" s="320"/>
      <c r="N118" s="60"/>
      <c r="O118" s="114">
        <f t="shared" si="142"/>
        <v>0</v>
      </c>
      <c r="P118" s="111"/>
    </row>
    <row r="119" spans="1:16" x14ac:dyDescent="0.25">
      <c r="A119" s="38">
        <v>2263</v>
      </c>
      <c r="B119" s="57" t="s">
        <v>104</v>
      </c>
      <c r="C119" s="58">
        <f t="shared" si="98"/>
        <v>7757</v>
      </c>
      <c r="D119" s="225">
        <v>7757</v>
      </c>
      <c r="E119" s="446"/>
      <c r="F119" s="404">
        <f t="shared" si="139"/>
        <v>7757</v>
      </c>
      <c r="G119" s="225"/>
      <c r="H119" s="511"/>
      <c r="I119" s="404">
        <f t="shared" si="140"/>
        <v>0</v>
      </c>
      <c r="J119" s="257"/>
      <c r="K119" s="446"/>
      <c r="L119" s="404">
        <f t="shared" si="141"/>
        <v>0</v>
      </c>
      <c r="M119" s="320"/>
      <c r="N119" s="60"/>
      <c r="O119" s="114">
        <f t="shared" si="142"/>
        <v>0</v>
      </c>
      <c r="P119" s="111"/>
    </row>
    <row r="120" spans="1:16" ht="24" x14ac:dyDescent="0.25">
      <c r="A120" s="38">
        <v>2264</v>
      </c>
      <c r="B120" s="57" t="s">
        <v>105</v>
      </c>
      <c r="C120" s="58">
        <f t="shared" si="98"/>
        <v>276</v>
      </c>
      <c r="D120" s="225">
        <v>276</v>
      </c>
      <c r="E120" s="446"/>
      <c r="F120" s="404">
        <f t="shared" si="139"/>
        <v>276</v>
      </c>
      <c r="G120" s="225"/>
      <c r="H120" s="511"/>
      <c r="I120" s="404">
        <f t="shared" si="140"/>
        <v>0</v>
      </c>
      <c r="J120" s="257"/>
      <c r="K120" s="446"/>
      <c r="L120" s="404">
        <f t="shared" si="141"/>
        <v>0</v>
      </c>
      <c r="M120" s="320"/>
      <c r="N120" s="60"/>
      <c r="O120" s="114">
        <f t="shared" si="142"/>
        <v>0</v>
      </c>
      <c r="P120" s="111"/>
    </row>
    <row r="121" spans="1:16" x14ac:dyDescent="0.25">
      <c r="A121" s="38">
        <v>2269</v>
      </c>
      <c r="B121" s="57" t="s">
        <v>106</v>
      </c>
      <c r="C121" s="58">
        <f t="shared" si="98"/>
        <v>26</v>
      </c>
      <c r="D121" s="225">
        <v>26</v>
      </c>
      <c r="E121" s="446"/>
      <c r="F121" s="404">
        <f t="shared" si="139"/>
        <v>26</v>
      </c>
      <c r="G121" s="225"/>
      <c r="H121" s="511"/>
      <c r="I121" s="404">
        <f t="shared" si="140"/>
        <v>0</v>
      </c>
      <c r="J121" s="257"/>
      <c r="K121" s="446"/>
      <c r="L121" s="404">
        <f t="shared" si="141"/>
        <v>0</v>
      </c>
      <c r="M121" s="320"/>
      <c r="N121" s="60"/>
      <c r="O121" s="114">
        <f t="shared" si="142"/>
        <v>0</v>
      </c>
      <c r="P121" s="111"/>
    </row>
    <row r="122" spans="1:16" x14ac:dyDescent="0.25">
      <c r="A122" s="112">
        <v>2270</v>
      </c>
      <c r="B122" s="57" t="s">
        <v>107</v>
      </c>
      <c r="C122" s="58">
        <f t="shared" si="98"/>
        <v>442</v>
      </c>
      <c r="D122" s="226">
        <f>SUM(D123:D127)</f>
        <v>442</v>
      </c>
      <c r="E122" s="447">
        <f t="shared" ref="E122:F122" si="143">SUM(E123:E127)</f>
        <v>0</v>
      </c>
      <c r="F122" s="404">
        <f t="shared" si="143"/>
        <v>442</v>
      </c>
      <c r="G122" s="226">
        <f>SUM(G123:G127)</f>
        <v>0</v>
      </c>
      <c r="H122" s="135">
        <f t="shared" ref="H122:I122" si="144">SUM(H123:H127)</f>
        <v>0</v>
      </c>
      <c r="I122" s="404">
        <f t="shared" si="144"/>
        <v>0</v>
      </c>
      <c r="J122" s="120">
        <f>SUM(J123:J127)</f>
        <v>0</v>
      </c>
      <c r="K122" s="447">
        <f t="shared" ref="K122:L122" si="145">SUM(K123:K127)</f>
        <v>0</v>
      </c>
      <c r="L122" s="404">
        <f t="shared" si="145"/>
        <v>0</v>
      </c>
      <c r="M122" s="58">
        <f>SUM(M123:M127)</f>
        <v>0</v>
      </c>
      <c r="N122" s="113">
        <f t="shared" ref="N122:O122" si="146">SUM(N123:N127)</f>
        <v>0</v>
      </c>
      <c r="O122" s="114">
        <f t="shared" si="146"/>
        <v>0</v>
      </c>
      <c r="P122" s="111"/>
    </row>
    <row r="123" spans="1:16" hidden="1" x14ac:dyDescent="0.25">
      <c r="A123" s="38">
        <v>2272</v>
      </c>
      <c r="B123" s="145" t="s">
        <v>108</v>
      </c>
      <c r="C123" s="58">
        <f t="shared" si="98"/>
        <v>0</v>
      </c>
      <c r="D123" s="225"/>
      <c r="E123" s="60"/>
      <c r="F123" s="146">
        <f t="shared" ref="F123:F127" si="147">D123+E123</f>
        <v>0</v>
      </c>
      <c r="G123" s="225"/>
      <c r="H123" s="257"/>
      <c r="I123" s="114">
        <f t="shared" ref="I123:I127" si="148">G123+H123</f>
        <v>0</v>
      </c>
      <c r="J123" s="257"/>
      <c r="K123" s="60"/>
      <c r="L123" s="135">
        <f t="shared" ref="L123:L127" si="149">J123+K123</f>
        <v>0</v>
      </c>
      <c r="M123" s="320"/>
      <c r="N123" s="60"/>
      <c r="O123" s="114">
        <f t="shared" ref="O123:O127" si="150">M123+N123</f>
        <v>0</v>
      </c>
      <c r="P123" s="111"/>
    </row>
    <row r="124" spans="1:16" ht="24" hidden="1" x14ac:dyDescent="0.25">
      <c r="A124" s="38">
        <v>2274</v>
      </c>
      <c r="B124" s="181" t="s">
        <v>290</v>
      </c>
      <c r="C124" s="58">
        <f t="shared" si="98"/>
        <v>0</v>
      </c>
      <c r="D124" s="225"/>
      <c r="E124" s="60"/>
      <c r="F124" s="146">
        <f t="shared" si="147"/>
        <v>0</v>
      </c>
      <c r="G124" s="225"/>
      <c r="H124" s="257"/>
      <c r="I124" s="114">
        <f t="shared" si="148"/>
        <v>0</v>
      </c>
      <c r="J124" s="257"/>
      <c r="K124" s="60"/>
      <c r="L124" s="135">
        <f t="shared" si="149"/>
        <v>0</v>
      </c>
      <c r="M124" s="320"/>
      <c r="N124" s="60"/>
      <c r="O124" s="114">
        <f t="shared" si="150"/>
        <v>0</v>
      </c>
      <c r="P124" s="111"/>
    </row>
    <row r="125" spans="1:16" ht="24" hidden="1" x14ac:dyDescent="0.25">
      <c r="A125" s="38">
        <v>2275</v>
      </c>
      <c r="B125" s="57" t="s">
        <v>109</v>
      </c>
      <c r="C125" s="58">
        <f t="shared" si="98"/>
        <v>0</v>
      </c>
      <c r="D125" s="225"/>
      <c r="E125" s="60"/>
      <c r="F125" s="146">
        <f t="shared" si="147"/>
        <v>0</v>
      </c>
      <c r="G125" s="225"/>
      <c r="H125" s="257"/>
      <c r="I125" s="114">
        <f t="shared" si="148"/>
        <v>0</v>
      </c>
      <c r="J125" s="257"/>
      <c r="K125" s="60"/>
      <c r="L125" s="135">
        <f t="shared" si="149"/>
        <v>0</v>
      </c>
      <c r="M125" s="320"/>
      <c r="N125" s="60"/>
      <c r="O125" s="114">
        <f t="shared" si="150"/>
        <v>0</v>
      </c>
      <c r="P125" s="111"/>
    </row>
    <row r="126" spans="1:16" ht="36" x14ac:dyDescent="0.25">
      <c r="A126" s="38">
        <v>2276</v>
      </c>
      <c r="B126" s="57" t="s">
        <v>110</v>
      </c>
      <c r="C126" s="58">
        <f t="shared" si="98"/>
        <v>142</v>
      </c>
      <c r="D126" s="225">
        <v>142</v>
      </c>
      <c r="E126" s="446"/>
      <c r="F126" s="404">
        <f t="shared" si="147"/>
        <v>142</v>
      </c>
      <c r="G126" s="225"/>
      <c r="H126" s="511"/>
      <c r="I126" s="404">
        <f t="shared" si="148"/>
        <v>0</v>
      </c>
      <c r="J126" s="257"/>
      <c r="K126" s="446"/>
      <c r="L126" s="404">
        <f t="shared" si="149"/>
        <v>0</v>
      </c>
      <c r="M126" s="320"/>
      <c r="N126" s="60"/>
      <c r="O126" s="114">
        <f t="shared" si="150"/>
        <v>0</v>
      </c>
      <c r="P126" s="111"/>
    </row>
    <row r="127" spans="1:16" ht="24" x14ac:dyDescent="0.25">
      <c r="A127" s="38">
        <v>2279</v>
      </c>
      <c r="B127" s="57" t="s">
        <v>111</v>
      </c>
      <c r="C127" s="58">
        <f t="shared" si="98"/>
        <v>300</v>
      </c>
      <c r="D127" s="225">
        <v>300</v>
      </c>
      <c r="E127" s="446"/>
      <c r="F127" s="404">
        <f t="shared" si="147"/>
        <v>300</v>
      </c>
      <c r="G127" s="225"/>
      <c r="H127" s="511"/>
      <c r="I127" s="404">
        <f t="shared" si="148"/>
        <v>0</v>
      </c>
      <c r="J127" s="257"/>
      <c r="K127" s="446"/>
      <c r="L127" s="404">
        <f t="shared" si="149"/>
        <v>0</v>
      </c>
      <c r="M127" s="320"/>
      <c r="N127" s="60"/>
      <c r="O127" s="114">
        <f t="shared" si="150"/>
        <v>0</v>
      </c>
      <c r="P127" s="111"/>
    </row>
    <row r="128" spans="1:16" ht="24" hidden="1" x14ac:dyDescent="0.25">
      <c r="A128" s="379">
        <v>2280</v>
      </c>
      <c r="B128" s="52" t="s">
        <v>301</v>
      </c>
      <c r="C128" s="53">
        <f t="shared" si="98"/>
        <v>0</v>
      </c>
      <c r="D128" s="228">
        <f t="shared" ref="D128:O128" si="151">SUM(D129)</f>
        <v>0</v>
      </c>
      <c r="E128" s="118">
        <f t="shared" si="151"/>
        <v>0</v>
      </c>
      <c r="F128" s="282">
        <f t="shared" si="151"/>
        <v>0</v>
      </c>
      <c r="G128" s="228">
        <f t="shared" si="151"/>
        <v>0</v>
      </c>
      <c r="H128" s="259">
        <f t="shared" si="151"/>
        <v>0</v>
      </c>
      <c r="I128" s="119">
        <f t="shared" si="151"/>
        <v>0</v>
      </c>
      <c r="J128" s="259">
        <f t="shared" si="151"/>
        <v>0</v>
      </c>
      <c r="K128" s="118">
        <f t="shared" si="151"/>
        <v>0</v>
      </c>
      <c r="L128" s="139">
        <f t="shared" si="151"/>
        <v>0</v>
      </c>
      <c r="M128" s="58">
        <f t="shared" si="151"/>
        <v>0</v>
      </c>
      <c r="N128" s="113">
        <f t="shared" si="151"/>
        <v>0</v>
      </c>
      <c r="O128" s="114">
        <f t="shared" si="151"/>
        <v>0</v>
      </c>
      <c r="P128" s="111"/>
    </row>
    <row r="129" spans="1:16" ht="24" hidden="1" x14ac:dyDescent="0.25">
      <c r="A129" s="38">
        <v>2283</v>
      </c>
      <c r="B129" s="57" t="s">
        <v>112</v>
      </c>
      <c r="C129" s="58">
        <f t="shared" si="98"/>
        <v>0</v>
      </c>
      <c r="D129" s="225"/>
      <c r="E129" s="60"/>
      <c r="F129" s="146">
        <f>D129+E129</f>
        <v>0</v>
      </c>
      <c r="G129" s="225"/>
      <c r="H129" s="257"/>
      <c r="I129" s="114">
        <f>G129+H129</f>
        <v>0</v>
      </c>
      <c r="J129" s="257"/>
      <c r="K129" s="60"/>
      <c r="L129" s="135">
        <f>J129+K129</f>
        <v>0</v>
      </c>
      <c r="M129" s="320"/>
      <c r="N129" s="60"/>
      <c r="O129" s="114">
        <f>M129+N129</f>
        <v>0</v>
      </c>
      <c r="P129" s="111"/>
    </row>
    <row r="130" spans="1:16" ht="38.25" customHeight="1" x14ac:dyDescent="0.25">
      <c r="A130" s="45">
        <v>2300</v>
      </c>
      <c r="B130" s="105" t="s">
        <v>113</v>
      </c>
      <c r="C130" s="46">
        <f t="shared" si="98"/>
        <v>20686</v>
      </c>
      <c r="D130" s="223">
        <f>SUM(D131,D136,D140,D141,D144,D151,D159,D160,D163)</f>
        <v>20686</v>
      </c>
      <c r="E130" s="441">
        <f t="shared" ref="E130:F130" si="152">SUM(E131,E136,E140,E141,E144,E151,E159,E160,E163)</f>
        <v>0</v>
      </c>
      <c r="F130" s="408">
        <f t="shared" si="152"/>
        <v>20686</v>
      </c>
      <c r="G130" s="223">
        <f>SUM(G131,G136,G140,G141,G144,G151,G159,G160,G163)</f>
        <v>0</v>
      </c>
      <c r="H130" s="125">
        <f t="shared" ref="H130:I130" si="153">SUM(H131,H136,H140,H141,H144,H151,H159,H160,H163)</f>
        <v>0</v>
      </c>
      <c r="I130" s="408">
        <f t="shared" si="153"/>
        <v>0</v>
      </c>
      <c r="J130" s="106">
        <f>SUM(J131,J136,J140,J141,J144,J151,J159,J160,J163)</f>
        <v>0</v>
      </c>
      <c r="K130" s="441">
        <f t="shared" ref="K130:L130" si="154">SUM(K131,K136,K140,K141,K144,K151,K159,K160,K163)</f>
        <v>0</v>
      </c>
      <c r="L130" s="408">
        <f t="shared" si="154"/>
        <v>0</v>
      </c>
      <c r="M130" s="46">
        <f>SUM(M131,M136,M140,M141,M144,M151,M159,M160,M163)</f>
        <v>0</v>
      </c>
      <c r="N130" s="50">
        <f t="shared" ref="N130:O130" si="155">SUM(N131,N136,N140,N141,N144,N151,N159,N160,N163)</f>
        <v>0</v>
      </c>
      <c r="O130" s="117">
        <f t="shared" si="155"/>
        <v>0</v>
      </c>
      <c r="P130" s="122"/>
    </row>
    <row r="131" spans="1:16" ht="24" x14ac:dyDescent="0.25">
      <c r="A131" s="379">
        <v>2310</v>
      </c>
      <c r="B131" s="52" t="s">
        <v>114</v>
      </c>
      <c r="C131" s="53">
        <f t="shared" si="98"/>
        <v>7171</v>
      </c>
      <c r="D131" s="228">
        <f t="shared" ref="D131:O131" si="156">SUM(D132:D135)</f>
        <v>7171</v>
      </c>
      <c r="E131" s="449">
        <f t="shared" si="156"/>
        <v>0</v>
      </c>
      <c r="F131" s="445">
        <f t="shared" si="156"/>
        <v>7171</v>
      </c>
      <c r="G131" s="228">
        <f t="shared" si="156"/>
        <v>0</v>
      </c>
      <c r="H131" s="139">
        <f t="shared" si="156"/>
        <v>0</v>
      </c>
      <c r="I131" s="445">
        <f t="shared" si="156"/>
        <v>0</v>
      </c>
      <c r="J131" s="259">
        <f t="shared" si="156"/>
        <v>0</v>
      </c>
      <c r="K131" s="449">
        <f t="shared" si="156"/>
        <v>0</v>
      </c>
      <c r="L131" s="445">
        <f t="shared" si="156"/>
        <v>0</v>
      </c>
      <c r="M131" s="53">
        <f t="shared" si="156"/>
        <v>0</v>
      </c>
      <c r="N131" s="118">
        <f t="shared" si="156"/>
        <v>0</v>
      </c>
      <c r="O131" s="119">
        <f t="shared" si="156"/>
        <v>0</v>
      </c>
      <c r="P131" s="110"/>
    </row>
    <row r="132" spans="1:16" x14ac:dyDescent="0.25">
      <c r="A132" s="38">
        <v>2311</v>
      </c>
      <c r="B132" s="57" t="s">
        <v>115</v>
      </c>
      <c r="C132" s="58">
        <f t="shared" si="98"/>
        <v>5526</v>
      </c>
      <c r="D132" s="225">
        <v>5526</v>
      </c>
      <c r="E132" s="446"/>
      <c r="F132" s="404">
        <f t="shared" ref="F132:F135" si="157">D132+E132</f>
        <v>5526</v>
      </c>
      <c r="G132" s="225"/>
      <c r="H132" s="511"/>
      <c r="I132" s="404">
        <f t="shared" ref="I132:I135" si="158">G132+H132</f>
        <v>0</v>
      </c>
      <c r="J132" s="257"/>
      <c r="K132" s="446"/>
      <c r="L132" s="404">
        <f t="shared" ref="L132:L135" si="159">J132+K132</f>
        <v>0</v>
      </c>
      <c r="M132" s="320"/>
      <c r="N132" s="60"/>
      <c r="O132" s="114">
        <f t="shared" ref="O132:O135" si="160">M132+N132</f>
        <v>0</v>
      </c>
      <c r="P132" s="111"/>
    </row>
    <row r="133" spans="1:16" x14ac:dyDescent="0.25">
      <c r="A133" s="38">
        <v>2312</v>
      </c>
      <c r="B133" s="57" t="s">
        <v>116</v>
      </c>
      <c r="C133" s="58">
        <f t="shared" si="98"/>
        <v>1519</v>
      </c>
      <c r="D133" s="225">
        <v>1519</v>
      </c>
      <c r="E133" s="446"/>
      <c r="F133" s="404">
        <f t="shared" si="157"/>
        <v>1519</v>
      </c>
      <c r="G133" s="225"/>
      <c r="H133" s="511"/>
      <c r="I133" s="404">
        <f t="shared" si="158"/>
        <v>0</v>
      </c>
      <c r="J133" s="257"/>
      <c r="K133" s="446"/>
      <c r="L133" s="404">
        <f t="shared" si="159"/>
        <v>0</v>
      </c>
      <c r="M133" s="320"/>
      <c r="N133" s="60"/>
      <c r="O133" s="114">
        <f t="shared" si="160"/>
        <v>0</v>
      </c>
      <c r="P133" s="111"/>
    </row>
    <row r="134" spans="1:16" hidden="1" x14ac:dyDescent="0.25">
      <c r="A134" s="38">
        <v>2313</v>
      </c>
      <c r="B134" s="57" t="s">
        <v>117</v>
      </c>
      <c r="C134" s="58">
        <f t="shared" si="98"/>
        <v>0</v>
      </c>
      <c r="D134" s="225"/>
      <c r="E134" s="60"/>
      <c r="F134" s="146">
        <f t="shared" si="157"/>
        <v>0</v>
      </c>
      <c r="G134" s="225"/>
      <c r="H134" s="257"/>
      <c r="I134" s="114">
        <f t="shared" si="158"/>
        <v>0</v>
      </c>
      <c r="J134" s="257"/>
      <c r="K134" s="60"/>
      <c r="L134" s="135">
        <f t="shared" si="159"/>
        <v>0</v>
      </c>
      <c r="M134" s="320"/>
      <c r="N134" s="60"/>
      <c r="O134" s="114">
        <f t="shared" si="160"/>
        <v>0</v>
      </c>
      <c r="P134" s="111"/>
    </row>
    <row r="135" spans="1:16" ht="36" customHeight="1" x14ac:dyDescent="0.25">
      <c r="A135" s="38">
        <v>2314</v>
      </c>
      <c r="B135" s="57" t="s">
        <v>291</v>
      </c>
      <c r="C135" s="58">
        <f t="shared" si="98"/>
        <v>126</v>
      </c>
      <c r="D135" s="225">
        <v>126</v>
      </c>
      <c r="E135" s="446"/>
      <c r="F135" s="404">
        <f t="shared" si="157"/>
        <v>126</v>
      </c>
      <c r="G135" s="225"/>
      <c r="H135" s="511"/>
      <c r="I135" s="404">
        <f t="shared" si="158"/>
        <v>0</v>
      </c>
      <c r="J135" s="257"/>
      <c r="K135" s="446"/>
      <c r="L135" s="404">
        <f t="shared" si="159"/>
        <v>0</v>
      </c>
      <c r="M135" s="320"/>
      <c r="N135" s="60"/>
      <c r="O135" s="114">
        <f t="shared" si="160"/>
        <v>0</v>
      </c>
      <c r="P135" s="111"/>
    </row>
    <row r="136" spans="1:16" x14ac:dyDescent="0.25">
      <c r="A136" s="112">
        <v>2320</v>
      </c>
      <c r="B136" s="57" t="s">
        <v>118</v>
      </c>
      <c r="C136" s="58">
        <f t="shared" si="98"/>
        <v>12179</v>
      </c>
      <c r="D136" s="226">
        <f>SUM(D137:D139)</f>
        <v>12179</v>
      </c>
      <c r="E136" s="447">
        <f t="shared" ref="E136:F136" si="161">SUM(E137:E139)</f>
        <v>0</v>
      </c>
      <c r="F136" s="404">
        <f t="shared" si="161"/>
        <v>12179</v>
      </c>
      <c r="G136" s="226">
        <f>SUM(G137:G139)</f>
        <v>0</v>
      </c>
      <c r="H136" s="135">
        <f t="shared" ref="H136:I136" si="162">SUM(H137:H139)</f>
        <v>0</v>
      </c>
      <c r="I136" s="404">
        <f t="shared" si="162"/>
        <v>0</v>
      </c>
      <c r="J136" s="120">
        <f>SUM(J137:J139)</f>
        <v>0</v>
      </c>
      <c r="K136" s="447">
        <f t="shared" ref="K136:L136" si="163">SUM(K137:K139)</f>
        <v>0</v>
      </c>
      <c r="L136" s="404">
        <f t="shared" si="163"/>
        <v>0</v>
      </c>
      <c r="M136" s="58">
        <f>SUM(M137:M139)</f>
        <v>0</v>
      </c>
      <c r="N136" s="113">
        <f t="shared" ref="N136:O136" si="164">SUM(N137:N139)</f>
        <v>0</v>
      </c>
      <c r="O136" s="114">
        <f t="shared" si="164"/>
        <v>0</v>
      </c>
      <c r="P136" s="111"/>
    </row>
    <row r="137" spans="1:16" x14ac:dyDescent="0.25">
      <c r="A137" s="38">
        <v>2321</v>
      </c>
      <c r="B137" s="57" t="s">
        <v>119</v>
      </c>
      <c r="C137" s="58">
        <f t="shared" si="98"/>
        <v>8822</v>
      </c>
      <c r="D137" s="225">
        <v>8822</v>
      </c>
      <c r="E137" s="446"/>
      <c r="F137" s="404">
        <f t="shared" ref="F137:F140" si="165">D137+E137</f>
        <v>8822</v>
      </c>
      <c r="G137" s="225"/>
      <c r="H137" s="511"/>
      <c r="I137" s="404">
        <f t="shared" ref="I137:I140" si="166">G137+H137</f>
        <v>0</v>
      </c>
      <c r="J137" s="257"/>
      <c r="K137" s="446"/>
      <c r="L137" s="404">
        <f t="shared" ref="L137:L140" si="167">J137+K137</f>
        <v>0</v>
      </c>
      <c r="M137" s="320"/>
      <c r="N137" s="60"/>
      <c r="O137" s="114">
        <f t="shared" ref="O137:O140" si="168">M137+N137</f>
        <v>0</v>
      </c>
      <c r="P137" s="111"/>
    </row>
    <row r="138" spans="1:16" x14ac:dyDescent="0.25">
      <c r="A138" s="38">
        <v>2322</v>
      </c>
      <c r="B138" s="57" t="s">
        <v>120</v>
      </c>
      <c r="C138" s="58">
        <f t="shared" si="98"/>
        <v>3357</v>
      </c>
      <c r="D138" s="225">
        <v>3357</v>
      </c>
      <c r="E138" s="446"/>
      <c r="F138" s="404">
        <f t="shared" si="165"/>
        <v>3357</v>
      </c>
      <c r="G138" s="225"/>
      <c r="H138" s="511"/>
      <c r="I138" s="404">
        <f t="shared" si="166"/>
        <v>0</v>
      </c>
      <c r="J138" s="257"/>
      <c r="K138" s="446"/>
      <c r="L138" s="404">
        <f t="shared" si="167"/>
        <v>0</v>
      </c>
      <c r="M138" s="320"/>
      <c r="N138" s="60"/>
      <c r="O138" s="114">
        <f t="shared" si="168"/>
        <v>0</v>
      </c>
      <c r="P138" s="111"/>
    </row>
    <row r="139" spans="1:16" ht="10.5" hidden="1" customHeight="1" x14ac:dyDescent="0.25">
      <c r="A139" s="38">
        <v>2329</v>
      </c>
      <c r="B139" s="57" t="s">
        <v>121</v>
      </c>
      <c r="C139" s="58">
        <f t="shared" si="98"/>
        <v>0</v>
      </c>
      <c r="D139" s="225"/>
      <c r="E139" s="60"/>
      <c r="F139" s="146">
        <f t="shared" si="165"/>
        <v>0</v>
      </c>
      <c r="G139" s="225"/>
      <c r="H139" s="257"/>
      <c r="I139" s="114">
        <f t="shared" si="166"/>
        <v>0</v>
      </c>
      <c r="J139" s="257"/>
      <c r="K139" s="60"/>
      <c r="L139" s="135">
        <f t="shared" si="167"/>
        <v>0</v>
      </c>
      <c r="M139" s="320"/>
      <c r="N139" s="60"/>
      <c r="O139" s="114">
        <f t="shared" si="168"/>
        <v>0</v>
      </c>
      <c r="P139" s="111"/>
    </row>
    <row r="140" spans="1:16" hidden="1" x14ac:dyDescent="0.25">
      <c r="A140" s="112">
        <v>2330</v>
      </c>
      <c r="B140" s="57" t="s">
        <v>122</v>
      </c>
      <c r="C140" s="58">
        <f t="shared" si="98"/>
        <v>0</v>
      </c>
      <c r="D140" s="225"/>
      <c r="E140" s="60"/>
      <c r="F140" s="146">
        <f t="shared" si="165"/>
        <v>0</v>
      </c>
      <c r="G140" s="225"/>
      <c r="H140" s="257"/>
      <c r="I140" s="114">
        <f t="shared" si="166"/>
        <v>0</v>
      </c>
      <c r="J140" s="257"/>
      <c r="K140" s="60"/>
      <c r="L140" s="135">
        <f t="shared" si="167"/>
        <v>0</v>
      </c>
      <c r="M140" s="320"/>
      <c r="N140" s="60"/>
      <c r="O140" s="114">
        <f t="shared" si="168"/>
        <v>0</v>
      </c>
      <c r="P140" s="111"/>
    </row>
    <row r="141" spans="1:16" ht="48" hidden="1" x14ac:dyDescent="0.25">
      <c r="A141" s="112">
        <v>2340</v>
      </c>
      <c r="B141" s="57" t="s">
        <v>302</v>
      </c>
      <c r="C141" s="58">
        <f t="shared" si="98"/>
        <v>0</v>
      </c>
      <c r="D141" s="226">
        <f>SUM(D142:D143)</f>
        <v>0</v>
      </c>
      <c r="E141" s="113">
        <f t="shared" ref="E141:F141" si="169">SUM(E142:E143)</f>
        <v>0</v>
      </c>
      <c r="F141" s="146">
        <f t="shared" si="169"/>
        <v>0</v>
      </c>
      <c r="G141" s="226">
        <f>SUM(G142:G143)</f>
        <v>0</v>
      </c>
      <c r="H141" s="120">
        <f t="shared" ref="H141:I141" si="170">SUM(H142:H143)</f>
        <v>0</v>
      </c>
      <c r="I141" s="114">
        <f t="shared" si="170"/>
        <v>0</v>
      </c>
      <c r="J141" s="120">
        <f>SUM(J142:J143)</f>
        <v>0</v>
      </c>
      <c r="K141" s="113">
        <f t="shared" ref="K141:L141" si="171">SUM(K142:K143)</f>
        <v>0</v>
      </c>
      <c r="L141" s="135">
        <f t="shared" si="171"/>
        <v>0</v>
      </c>
      <c r="M141" s="58">
        <f>SUM(M142:M143)</f>
        <v>0</v>
      </c>
      <c r="N141" s="113">
        <f t="shared" ref="N141:O141" si="172">SUM(N142:N143)</f>
        <v>0</v>
      </c>
      <c r="O141" s="114">
        <f t="shared" si="172"/>
        <v>0</v>
      </c>
      <c r="P141" s="111"/>
    </row>
    <row r="142" spans="1:16" hidden="1" x14ac:dyDescent="0.25">
      <c r="A142" s="38">
        <v>2341</v>
      </c>
      <c r="B142" s="57" t="s">
        <v>123</v>
      </c>
      <c r="C142" s="58">
        <f t="shared" si="98"/>
        <v>0</v>
      </c>
      <c r="D142" s="225"/>
      <c r="E142" s="60"/>
      <c r="F142" s="146">
        <f t="shared" ref="F142:F143" si="173">D142+E142</f>
        <v>0</v>
      </c>
      <c r="G142" s="225"/>
      <c r="H142" s="257"/>
      <c r="I142" s="114">
        <f t="shared" ref="I142:I143" si="174">G142+H142</f>
        <v>0</v>
      </c>
      <c r="J142" s="257"/>
      <c r="K142" s="60"/>
      <c r="L142" s="135">
        <f t="shared" ref="L142:L143" si="175">J142+K142</f>
        <v>0</v>
      </c>
      <c r="M142" s="320"/>
      <c r="N142" s="60"/>
      <c r="O142" s="114">
        <f t="shared" ref="O142:O143" si="176">M142+N142</f>
        <v>0</v>
      </c>
      <c r="P142" s="111"/>
    </row>
    <row r="143" spans="1:16" ht="24" hidden="1" x14ac:dyDescent="0.25">
      <c r="A143" s="38">
        <v>2344</v>
      </c>
      <c r="B143" s="57" t="s">
        <v>124</v>
      </c>
      <c r="C143" s="58">
        <f t="shared" si="98"/>
        <v>0</v>
      </c>
      <c r="D143" s="225"/>
      <c r="E143" s="60"/>
      <c r="F143" s="146">
        <f t="shared" si="173"/>
        <v>0</v>
      </c>
      <c r="G143" s="225"/>
      <c r="H143" s="257"/>
      <c r="I143" s="114">
        <f t="shared" si="174"/>
        <v>0</v>
      </c>
      <c r="J143" s="257"/>
      <c r="K143" s="60"/>
      <c r="L143" s="135">
        <f t="shared" si="175"/>
        <v>0</v>
      </c>
      <c r="M143" s="320"/>
      <c r="N143" s="60"/>
      <c r="O143" s="114">
        <f t="shared" si="176"/>
        <v>0</v>
      </c>
      <c r="P143" s="111"/>
    </row>
    <row r="144" spans="1:16" ht="24" x14ac:dyDescent="0.25">
      <c r="A144" s="107">
        <v>2350</v>
      </c>
      <c r="B144" s="78" t="s">
        <v>125</v>
      </c>
      <c r="C144" s="84">
        <f t="shared" si="98"/>
        <v>1336</v>
      </c>
      <c r="D144" s="131">
        <f>SUM(D145:D150)</f>
        <v>1336</v>
      </c>
      <c r="E144" s="442">
        <f t="shared" ref="E144:F144" si="177">SUM(E145:E150)</f>
        <v>0</v>
      </c>
      <c r="F144" s="443">
        <f t="shared" si="177"/>
        <v>1336</v>
      </c>
      <c r="G144" s="131">
        <f>SUM(G145:G150)</f>
        <v>0</v>
      </c>
      <c r="H144" s="136">
        <f t="shared" ref="H144:I144" si="178">SUM(H145:H150)</f>
        <v>0</v>
      </c>
      <c r="I144" s="443">
        <f t="shared" si="178"/>
        <v>0</v>
      </c>
      <c r="J144" s="201">
        <f>SUM(J145:J150)</f>
        <v>0</v>
      </c>
      <c r="K144" s="442">
        <f t="shared" ref="K144:L144" si="179">SUM(K145:K150)</f>
        <v>0</v>
      </c>
      <c r="L144" s="443">
        <f t="shared" si="179"/>
        <v>0</v>
      </c>
      <c r="M144" s="84">
        <f>SUM(M145:M150)</f>
        <v>0</v>
      </c>
      <c r="N144" s="108">
        <f t="shared" ref="N144:O144" si="180">SUM(N145:N150)</f>
        <v>0</v>
      </c>
      <c r="O144" s="109">
        <f t="shared" si="180"/>
        <v>0</v>
      </c>
      <c r="P144" s="116"/>
    </row>
    <row r="145" spans="1:16" hidden="1" x14ac:dyDescent="0.25">
      <c r="A145" s="33">
        <v>2351</v>
      </c>
      <c r="B145" s="52" t="s">
        <v>126</v>
      </c>
      <c r="C145" s="53">
        <f t="shared" si="98"/>
        <v>0</v>
      </c>
      <c r="D145" s="224"/>
      <c r="E145" s="55"/>
      <c r="F145" s="282">
        <f t="shared" ref="F145:F150" si="181">D145+E145</f>
        <v>0</v>
      </c>
      <c r="G145" s="224"/>
      <c r="H145" s="256"/>
      <c r="I145" s="119">
        <f t="shared" ref="I145:I150" si="182">G145+H145</f>
        <v>0</v>
      </c>
      <c r="J145" s="256"/>
      <c r="K145" s="55"/>
      <c r="L145" s="139">
        <f t="shared" ref="L145:L150" si="183">J145+K145</f>
        <v>0</v>
      </c>
      <c r="M145" s="319"/>
      <c r="N145" s="55"/>
      <c r="O145" s="119">
        <f t="shared" ref="O145:O150" si="184">M145+N145</f>
        <v>0</v>
      </c>
      <c r="P145" s="110"/>
    </row>
    <row r="146" spans="1:16" x14ac:dyDescent="0.25">
      <c r="A146" s="38">
        <v>2352</v>
      </c>
      <c r="B146" s="57" t="s">
        <v>127</v>
      </c>
      <c r="C146" s="58">
        <f t="shared" si="98"/>
        <v>1200</v>
      </c>
      <c r="D146" s="225">
        <v>1200</v>
      </c>
      <c r="E146" s="446"/>
      <c r="F146" s="404">
        <f t="shared" si="181"/>
        <v>1200</v>
      </c>
      <c r="G146" s="225"/>
      <c r="H146" s="511"/>
      <c r="I146" s="404">
        <f t="shared" si="182"/>
        <v>0</v>
      </c>
      <c r="J146" s="257"/>
      <c r="K146" s="446"/>
      <c r="L146" s="404">
        <f t="shared" si="183"/>
        <v>0</v>
      </c>
      <c r="M146" s="320"/>
      <c r="N146" s="60"/>
      <c r="O146" s="114">
        <f t="shared" si="184"/>
        <v>0</v>
      </c>
      <c r="P146" s="111"/>
    </row>
    <row r="147" spans="1:16" ht="24" hidden="1" x14ac:dyDescent="0.25">
      <c r="A147" s="38">
        <v>2353</v>
      </c>
      <c r="B147" s="57" t="s">
        <v>128</v>
      </c>
      <c r="C147" s="58">
        <f t="shared" si="98"/>
        <v>0</v>
      </c>
      <c r="D147" s="225"/>
      <c r="E147" s="60"/>
      <c r="F147" s="146">
        <f t="shared" si="181"/>
        <v>0</v>
      </c>
      <c r="G147" s="225"/>
      <c r="H147" s="257"/>
      <c r="I147" s="114">
        <f t="shared" si="182"/>
        <v>0</v>
      </c>
      <c r="J147" s="257"/>
      <c r="K147" s="60"/>
      <c r="L147" s="135">
        <f t="shared" si="183"/>
        <v>0</v>
      </c>
      <c r="M147" s="320"/>
      <c r="N147" s="60"/>
      <c r="O147" s="114">
        <f t="shared" si="184"/>
        <v>0</v>
      </c>
      <c r="P147" s="111"/>
    </row>
    <row r="148" spans="1:16" ht="24" x14ac:dyDescent="0.25">
      <c r="A148" s="38">
        <v>2354</v>
      </c>
      <c r="B148" s="57" t="s">
        <v>129</v>
      </c>
      <c r="C148" s="58">
        <f t="shared" si="98"/>
        <v>136</v>
      </c>
      <c r="D148" s="225">
        <v>136</v>
      </c>
      <c r="E148" s="446"/>
      <c r="F148" s="404">
        <f t="shared" si="181"/>
        <v>136</v>
      </c>
      <c r="G148" s="225"/>
      <c r="H148" s="511"/>
      <c r="I148" s="404">
        <f t="shared" si="182"/>
        <v>0</v>
      </c>
      <c r="J148" s="257"/>
      <c r="K148" s="446"/>
      <c r="L148" s="404">
        <f t="shared" si="183"/>
        <v>0</v>
      </c>
      <c r="M148" s="320"/>
      <c r="N148" s="60"/>
      <c r="O148" s="114">
        <f t="shared" si="184"/>
        <v>0</v>
      </c>
      <c r="P148" s="111"/>
    </row>
    <row r="149" spans="1:16" ht="24" hidden="1" x14ac:dyDescent="0.25">
      <c r="A149" s="38">
        <v>2355</v>
      </c>
      <c r="B149" s="57" t="s">
        <v>130</v>
      </c>
      <c r="C149" s="58">
        <f t="shared" ref="C149:C212" si="185">F149+I149+L149+O149</f>
        <v>0</v>
      </c>
      <c r="D149" s="225"/>
      <c r="E149" s="60"/>
      <c r="F149" s="146">
        <f t="shared" si="181"/>
        <v>0</v>
      </c>
      <c r="G149" s="225"/>
      <c r="H149" s="257"/>
      <c r="I149" s="114">
        <f t="shared" si="182"/>
        <v>0</v>
      </c>
      <c r="J149" s="257"/>
      <c r="K149" s="60"/>
      <c r="L149" s="135">
        <f t="shared" si="183"/>
        <v>0</v>
      </c>
      <c r="M149" s="320"/>
      <c r="N149" s="60"/>
      <c r="O149" s="114">
        <f t="shared" si="184"/>
        <v>0</v>
      </c>
      <c r="P149" s="111"/>
    </row>
    <row r="150" spans="1:16" ht="24" hidden="1" x14ac:dyDescent="0.25">
      <c r="A150" s="38">
        <v>2359</v>
      </c>
      <c r="B150" s="57" t="s">
        <v>131</v>
      </c>
      <c r="C150" s="58">
        <f t="shared" si="185"/>
        <v>0</v>
      </c>
      <c r="D150" s="225"/>
      <c r="E150" s="60"/>
      <c r="F150" s="146">
        <f t="shared" si="181"/>
        <v>0</v>
      </c>
      <c r="G150" s="225"/>
      <c r="H150" s="257"/>
      <c r="I150" s="114">
        <f t="shared" si="182"/>
        <v>0</v>
      </c>
      <c r="J150" s="257"/>
      <c r="K150" s="60"/>
      <c r="L150" s="135">
        <f t="shared" si="183"/>
        <v>0</v>
      </c>
      <c r="M150" s="320"/>
      <c r="N150" s="60"/>
      <c r="O150" s="114">
        <f t="shared" si="184"/>
        <v>0</v>
      </c>
      <c r="P150" s="111"/>
    </row>
    <row r="151" spans="1:16" ht="24.75" hidden="1" customHeight="1" x14ac:dyDescent="0.25">
      <c r="A151" s="112">
        <v>2360</v>
      </c>
      <c r="B151" s="57" t="s">
        <v>132</v>
      </c>
      <c r="C151" s="58">
        <f t="shared" si="185"/>
        <v>0</v>
      </c>
      <c r="D151" s="226">
        <f>SUM(D152:D158)</f>
        <v>0</v>
      </c>
      <c r="E151" s="113">
        <f t="shared" ref="E151:F151" si="186">SUM(E152:E158)</f>
        <v>0</v>
      </c>
      <c r="F151" s="146">
        <f t="shared" si="186"/>
        <v>0</v>
      </c>
      <c r="G151" s="226">
        <f>SUM(G152:G158)</f>
        <v>0</v>
      </c>
      <c r="H151" s="120">
        <f t="shared" ref="H151:I151" si="187">SUM(H152:H158)</f>
        <v>0</v>
      </c>
      <c r="I151" s="114">
        <f t="shared" si="187"/>
        <v>0</v>
      </c>
      <c r="J151" s="120">
        <f>SUM(J152:J158)</f>
        <v>0</v>
      </c>
      <c r="K151" s="113">
        <f t="shared" ref="K151:L151" si="188">SUM(K152:K158)</f>
        <v>0</v>
      </c>
      <c r="L151" s="135">
        <f t="shared" si="188"/>
        <v>0</v>
      </c>
      <c r="M151" s="58">
        <f>SUM(M152:M158)</f>
        <v>0</v>
      </c>
      <c r="N151" s="113">
        <f t="shared" ref="N151:O151" si="189">SUM(N152:N158)</f>
        <v>0</v>
      </c>
      <c r="O151" s="114">
        <f t="shared" si="189"/>
        <v>0</v>
      </c>
      <c r="P151" s="111"/>
    </row>
    <row r="152" spans="1:16" hidden="1" x14ac:dyDescent="0.25">
      <c r="A152" s="37">
        <v>2361</v>
      </c>
      <c r="B152" s="57" t="s">
        <v>133</v>
      </c>
      <c r="C152" s="58">
        <f t="shared" si="185"/>
        <v>0</v>
      </c>
      <c r="D152" s="225"/>
      <c r="E152" s="60"/>
      <c r="F152" s="146">
        <f t="shared" ref="F152:F159" si="190">D152+E152</f>
        <v>0</v>
      </c>
      <c r="G152" s="225"/>
      <c r="H152" s="257"/>
      <c r="I152" s="114">
        <f t="shared" ref="I152:I159" si="191">G152+H152</f>
        <v>0</v>
      </c>
      <c r="J152" s="257"/>
      <c r="K152" s="60"/>
      <c r="L152" s="135">
        <f t="shared" ref="L152:L159" si="192">J152+K152</f>
        <v>0</v>
      </c>
      <c r="M152" s="320"/>
      <c r="N152" s="60"/>
      <c r="O152" s="114">
        <f t="shared" ref="O152:O159" si="193">M152+N152</f>
        <v>0</v>
      </c>
      <c r="P152" s="111"/>
    </row>
    <row r="153" spans="1:16" ht="24" hidden="1" x14ac:dyDescent="0.25">
      <c r="A153" s="37">
        <v>2362</v>
      </c>
      <c r="B153" s="57" t="s">
        <v>134</v>
      </c>
      <c r="C153" s="58">
        <f t="shared" si="185"/>
        <v>0</v>
      </c>
      <c r="D153" s="225"/>
      <c r="E153" s="60"/>
      <c r="F153" s="146">
        <f t="shared" si="190"/>
        <v>0</v>
      </c>
      <c r="G153" s="225"/>
      <c r="H153" s="257"/>
      <c r="I153" s="114">
        <f t="shared" si="191"/>
        <v>0</v>
      </c>
      <c r="J153" s="257"/>
      <c r="K153" s="60"/>
      <c r="L153" s="135">
        <f t="shared" si="192"/>
        <v>0</v>
      </c>
      <c r="M153" s="320"/>
      <c r="N153" s="60"/>
      <c r="O153" s="114">
        <f t="shared" si="193"/>
        <v>0</v>
      </c>
      <c r="P153" s="111"/>
    </row>
    <row r="154" spans="1:16" hidden="1" x14ac:dyDescent="0.25">
      <c r="A154" s="37">
        <v>2363</v>
      </c>
      <c r="B154" s="57" t="s">
        <v>135</v>
      </c>
      <c r="C154" s="58">
        <f t="shared" si="185"/>
        <v>0</v>
      </c>
      <c r="D154" s="225"/>
      <c r="E154" s="60"/>
      <c r="F154" s="146">
        <f t="shared" si="190"/>
        <v>0</v>
      </c>
      <c r="G154" s="225"/>
      <c r="H154" s="257"/>
      <c r="I154" s="114">
        <f t="shared" si="191"/>
        <v>0</v>
      </c>
      <c r="J154" s="257"/>
      <c r="K154" s="60"/>
      <c r="L154" s="135">
        <f t="shared" si="192"/>
        <v>0</v>
      </c>
      <c r="M154" s="320"/>
      <c r="N154" s="60"/>
      <c r="O154" s="114">
        <f t="shared" si="193"/>
        <v>0</v>
      </c>
      <c r="P154" s="111"/>
    </row>
    <row r="155" spans="1:16" hidden="1" x14ac:dyDescent="0.25">
      <c r="A155" s="37">
        <v>2364</v>
      </c>
      <c r="B155" s="57" t="s">
        <v>136</v>
      </c>
      <c r="C155" s="58">
        <f t="shared" si="185"/>
        <v>0</v>
      </c>
      <c r="D155" s="225"/>
      <c r="E155" s="60"/>
      <c r="F155" s="146">
        <f t="shared" si="190"/>
        <v>0</v>
      </c>
      <c r="G155" s="225"/>
      <c r="H155" s="257"/>
      <c r="I155" s="114">
        <f t="shared" si="191"/>
        <v>0</v>
      </c>
      <c r="J155" s="257"/>
      <c r="K155" s="60"/>
      <c r="L155" s="135">
        <f t="shared" si="192"/>
        <v>0</v>
      </c>
      <c r="M155" s="320"/>
      <c r="N155" s="60"/>
      <c r="O155" s="114">
        <f t="shared" si="193"/>
        <v>0</v>
      </c>
      <c r="P155" s="111"/>
    </row>
    <row r="156" spans="1:16" ht="12.75" hidden="1" customHeight="1" x14ac:dyDescent="0.25">
      <c r="A156" s="37">
        <v>2365</v>
      </c>
      <c r="B156" s="57" t="s">
        <v>137</v>
      </c>
      <c r="C156" s="58">
        <f t="shared" si="185"/>
        <v>0</v>
      </c>
      <c r="D156" s="225"/>
      <c r="E156" s="60"/>
      <c r="F156" s="146">
        <f t="shared" si="190"/>
        <v>0</v>
      </c>
      <c r="G156" s="225"/>
      <c r="H156" s="257"/>
      <c r="I156" s="114">
        <f t="shared" si="191"/>
        <v>0</v>
      </c>
      <c r="J156" s="257"/>
      <c r="K156" s="60"/>
      <c r="L156" s="135">
        <f t="shared" si="192"/>
        <v>0</v>
      </c>
      <c r="M156" s="320"/>
      <c r="N156" s="60"/>
      <c r="O156" s="114">
        <f t="shared" si="193"/>
        <v>0</v>
      </c>
      <c r="P156" s="111"/>
    </row>
    <row r="157" spans="1:16" ht="36" hidden="1" x14ac:dyDescent="0.25">
      <c r="A157" s="37">
        <v>2366</v>
      </c>
      <c r="B157" s="57" t="s">
        <v>138</v>
      </c>
      <c r="C157" s="58">
        <f t="shared" si="185"/>
        <v>0</v>
      </c>
      <c r="D157" s="225"/>
      <c r="E157" s="60"/>
      <c r="F157" s="146">
        <f t="shared" si="190"/>
        <v>0</v>
      </c>
      <c r="G157" s="225"/>
      <c r="H157" s="257"/>
      <c r="I157" s="114">
        <f t="shared" si="191"/>
        <v>0</v>
      </c>
      <c r="J157" s="257"/>
      <c r="K157" s="60"/>
      <c r="L157" s="135">
        <f t="shared" si="192"/>
        <v>0</v>
      </c>
      <c r="M157" s="320"/>
      <c r="N157" s="60"/>
      <c r="O157" s="114">
        <f t="shared" si="193"/>
        <v>0</v>
      </c>
      <c r="P157" s="111"/>
    </row>
    <row r="158" spans="1:16" ht="48" hidden="1" x14ac:dyDescent="0.25">
      <c r="A158" s="37">
        <v>2369</v>
      </c>
      <c r="B158" s="57" t="s">
        <v>139</v>
      </c>
      <c r="C158" s="58">
        <f t="shared" si="185"/>
        <v>0</v>
      </c>
      <c r="D158" s="225"/>
      <c r="E158" s="60"/>
      <c r="F158" s="146">
        <f t="shared" si="190"/>
        <v>0</v>
      </c>
      <c r="G158" s="225"/>
      <c r="H158" s="257"/>
      <c r="I158" s="114">
        <f t="shared" si="191"/>
        <v>0</v>
      </c>
      <c r="J158" s="257"/>
      <c r="K158" s="60"/>
      <c r="L158" s="135">
        <f t="shared" si="192"/>
        <v>0</v>
      </c>
      <c r="M158" s="320"/>
      <c r="N158" s="60"/>
      <c r="O158" s="114">
        <f t="shared" si="193"/>
        <v>0</v>
      </c>
      <c r="P158" s="111"/>
    </row>
    <row r="159" spans="1:16" hidden="1" x14ac:dyDescent="0.25">
      <c r="A159" s="107">
        <v>2370</v>
      </c>
      <c r="B159" s="78" t="s">
        <v>140</v>
      </c>
      <c r="C159" s="84">
        <f t="shared" si="185"/>
        <v>0</v>
      </c>
      <c r="D159" s="227"/>
      <c r="E159" s="115"/>
      <c r="F159" s="281">
        <f t="shared" si="190"/>
        <v>0</v>
      </c>
      <c r="G159" s="227"/>
      <c r="H159" s="258"/>
      <c r="I159" s="109">
        <f t="shared" si="191"/>
        <v>0</v>
      </c>
      <c r="J159" s="258"/>
      <c r="K159" s="115"/>
      <c r="L159" s="136">
        <f t="shared" si="192"/>
        <v>0</v>
      </c>
      <c r="M159" s="321"/>
      <c r="N159" s="115"/>
      <c r="O159" s="109">
        <f t="shared" si="193"/>
        <v>0</v>
      </c>
      <c r="P159" s="116"/>
    </row>
    <row r="160" spans="1:16" hidden="1" x14ac:dyDescent="0.25">
      <c r="A160" s="107">
        <v>2380</v>
      </c>
      <c r="B160" s="78" t="s">
        <v>141</v>
      </c>
      <c r="C160" s="84">
        <f t="shared" si="185"/>
        <v>0</v>
      </c>
      <c r="D160" s="131">
        <f>SUM(D161:D162)</f>
        <v>0</v>
      </c>
      <c r="E160" s="108">
        <f t="shared" ref="E160:F160" si="194">SUM(E161:E162)</f>
        <v>0</v>
      </c>
      <c r="F160" s="281">
        <f t="shared" si="194"/>
        <v>0</v>
      </c>
      <c r="G160" s="131">
        <f>SUM(G161:G162)</f>
        <v>0</v>
      </c>
      <c r="H160" s="201">
        <f t="shared" ref="H160:I160" si="195">SUM(H161:H162)</f>
        <v>0</v>
      </c>
      <c r="I160" s="109">
        <f t="shared" si="195"/>
        <v>0</v>
      </c>
      <c r="J160" s="201">
        <f>SUM(J161:J162)</f>
        <v>0</v>
      </c>
      <c r="K160" s="108">
        <f t="shared" ref="K160:L160" si="196">SUM(K161:K162)</f>
        <v>0</v>
      </c>
      <c r="L160" s="136">
        <f t="shared" si="196"/>
        <v>0</v>
      </c>
      <c r="M160" s="84">
        <f>SUM(M161:M162)</f>
        <v>0</v>
      </c>
      <c r="N160" s="108">
        <f t="shared" ref="N160:O160" si="197">SUM(N161:N162)</f>
        <v>0</v>
      </c>
      <c r="O160" s="109">
        <f t="shared" si="197"/>
        <v>0</v>
      </c>
      <c r="P160" s="116"/>
    </row>
    <row r="161" spans="1:16" hidden="1" x14ac:dyDescent="0.25">
      <c r="A161" s="32">
        <v>2381</v>
      </c>
      <c r="B161" s="52" t="s">
        <v>142</v>
      </c>
      <c r="C161" s="53">
        <f t="shared" si="185"/>
        <v>0</v>
      </c>
      <c r="D161" s="224"/>
      <c r="E161" s="55"/>
      <c r="F161" s="282">
        <f t="shared" ref="F161:F164" si="198">D161+E161</f>
        <v>0</v>
      </c>
      <c r="G161" s="224"/>
      <c r="H161" s="256"/>
      <c r="I161" s="119">
        <f t="shared" ref="I161:I164" si="199">G161+H161</f>
        <v>0</v>
      </c>
      <c r="J161" s="256"/>
      <c r="K161" s="55"/>
      <c r="L161" s="139">
        <f t="shared" ref="L161:L164" si="200">J161+K161</f>
        <v>0</v>
      </c>
      <c r="M161" s="319"/>
      <c r="N161" s="55"/>
      <c r="O161" s="119">
        <f t="shared" ref="O161:O164" si="201">M161+N161</f>
        <v>0</v>
      </c>
      <c r="P161" s="110"/>
    </row>
    <row r="162" spans="1:16" ht="24" hidden="1" x14ac:dyDescent="0.25">
      <c r="A162" s="37">
        <v>2389</v>
      </c>
      <c r="B162" s="57" t="s">
        <v>143</v>
      </c>
      <c r="C162" s="58">
        <f t="shared" si="185"/>
        <v>0</v>
      </c>
      <c r="D162" s="225"/>
      <c r="E162" s="60"/>
      <c r="F162" s="146">
        <f t="shared" si="198"/>
        <v>0</v>
      </c>
      <c r="G162" s="225"/>
      <c r="H162" s="257"/>
      <c r="I162" s="114">
        <f t="shared" si="199"/>
        <v>0</v>
      </c>
      <c r="J162" s="257"/>
      <c r="K162" s="60"/>
      <c r="L162" s="135">
        <f t="shared" si="200"/>
        <v>0</v>
      </c>
      <c r="M162" s="320"/>
      <c r="N162" s="60"/>
      <c r="O162" s="114">
        <f t="shared" si="201"/>
        <v>0</v>
      </c>
      <c r="P162" s="111"/>
    </row>
    <row r="163" spans="1:16" hidden="1" x14ac:dyDescent="0.25">
      <c r="A163" s="107">
        <v>2390</v>
      </c>
      <c r="B163" s="78" t="s">
        <v>144</v>
      </c>
      <c r="C163" s="84">
        <f t="shared" si="185"/>
        <v>0</v>
      </c>
      <c r="D163" s="227"/>
      <c r="E163" s="115"/>
      <c r="F163" s="281">
        <f t="shared" si="198"/>
        <v>0</v>
      </c>
      <c r="G163" s="227"/>
      <c r="H163" s="258"/>
      <c r="I163" s="109">
        <f t="shared" si="199"/>
        <v>0</v>
      </c>
      <c r="J163" s="258"/>
      <c r="K163" s="115"/>
      <c r="L163" s="136">
        <f t="shared" si="200"/>
        <v>0</v>
      </c>
      <c r="M163" s="321"/>
      <c r="N163" s="115"/>
      <c r="O163" s="109">
        <f t="shared" si="201"/>
        <v>0</v>
      </c>
      <c r="P163" s="116"/>
    </row>
    <row r="164" spans="1:16" hidden="1" x14ac:dyDescent="0.25">
      <c r="A164" s="45">
        <v>2400</v>
      </c>
      <c r="B164" s="105" t="s">
        <v>145</v>
      </c>
      <c r="C164" s="46">
        <f t="shared" si="185"/>
        <v>0</v>
      </c>
      <c r="D164" s="229"/>
      <c r="E164" s="121"/>
      <c r="F164" s="280">
        <f t="shared" si="198"/>
        <v>0</v>
      </c>
      <c r="G164" s="229"/>
      <c r="H164" s="260"/>
      <c r="I164" s="117">
        <f t="shared" si="199"/>
        <v>0</v>
      </c>
      <c r="J164" s="260"/>
      <c r="K164" s="121"/>
      <c r="L164" s="125">
        <f t="shared" si="200"/>
        <v>0</v>
      </c>
      <c r="M164" s="322"/>
      <c r="N164" s="121"/>
      <c r="O164" s="119">
        <f t="shared" si="201"/>
        <v>0</v>
      </c>
      <c r="P164" s="122"/>
    </row>
    <row r="165" spans="1:16" ht="24" x14ac:dyDescent="0.25">
      <c r="A165" s="45">
        <v>2500</v>
      </c>
      <c r="B165" s="105" t="s">
        <v>146</v>
      </c>
      <c r="C165" s="46">
        <f t="shared" si="185"/>
        <v>259</v>
      </c>
      <c r="D165" s="223">
        <f>SUM(D166,D171)</f>
        <v>259</v>
      </c>
      <c r="E165" s="441">
        <f t="shared" ref="E165:O165" si="202">SUM(E166,E171)</f>
        <v>0</v>
      </c>
      <c r="F165" s="408">
        <f t="shared" si="202"/>
        <v>259</v>
      </c>
      <c r="G165" s="223">
        <f t="shared" si="202"/>
        <v>0</v>
      </c>
      <c r="H165" s="125">
        <f t="shared" si="202"/>
        <v>0</v>
      </c>
      <c r="I165" s="408">
        <f t="shared" si="202"/>
        <v>0</v>
      </c>
      <c r="J165" s="106">
        <f t="shared" si="202"/>
        <v>0</v>
      </c>
      <c r="K165" s="441">
        <f t="shared" si="202"/>
        <v>0</v>
      </c>
      <c r="L165" s="408">
        <f t="shared" si="202"/>
        <v>0</v>
      </c>
      <c r="M165" s="129">
        <f t="shared" si="202"/>
        <v>0</v>
      </c>
      <c r="N165" s="130">
        <f t="shared" si="202"/>
        <v>0</v>
      </c>
      <c r="O165" s="285">
        <f t="shared" si="202"/>
        <v>0</v>
      </c>
      <c r="P165" s="344"/>
    </row>
    <row r="166" spans="1:16" ht="16.5" customHeight="1" x14ac:dyDescent="0.25">
      <c r="A166" s="379">
        <v>2510</v>
      </c>
      <c r="B166" s="52" t="s">
        <v>147</v>
      </c>
      <c r="C166" s="53">
        <f t="shared" si="185"/>
        <v>259</v>
      </c>
      <c r="D166" s="228">
        <f>SUM(D167:D170)</f>
        <v>259</v>
      </c>
      <c r="E166" s="449">
        <f t="shared" ref="E166:O166" si="203">SUM(E167:E170)</f>
        <v>0</v>
      </c>
      <c r="F166" s="445">
        <f t="shared" si="203"/>
        <v>259</v>
      </c>
      <c r="G166" s="228">
        <f t="shared" si="203"/>
        <v>0</v>
      </c>
      <c r="H166" s="139">
        <f t="shared" si="203"/>
        <v>0</v>
      </c>
      <c r="I166" s="445">
        <f t="shared" si="203"/>
        <v>0</v>
      </c>
      <c r="J166" s="259">
        <f t="shared" si="203"/>
        <v>0</v>
      </c>
      <c r="K166" s="449">
        <f t="shared" si="203"/>
        <v>0</v>
      </c>
      <c r="L166" s="445">
        <f t="shared" si="203"/>
        <v>0</v>
      </c>
      <c r="M166" s="64">
        <f t="shared" si="203"/>
        <v>0</v>
      </c>
      <c r="N166" s="299">
        <f t="shared" si="203"/>
        <v>0</v>
      </c>
      <c r="O166" s="304">
        <f t="shared" si="203"/>
        <v>0</v>
      </c>
      <c r="P166" s="384"/>
    </row>
    <row r="167" spans="1:16" ht="24" hidden="1" x14ac:dyDescent="0.25">
      <c r="A167" s="38">
        <v>2512</v>
      </c>
      <c r="B167" s="57" t="s">
        <v>148</v>
      </c>
      <c r="C167" s="58">
        <f t="shared" si="185"/>
        <v>0</v>
      </c>
      <c r="D167" s="225"/>
      <c r="E167" s="60"/>
      <c r="F167" s="146">
        <f t="shared" ref="F167:F172" si="204">D167+E167</f>
        <v>0</v>
      </c>
      <c r="G167" s="225"/>
      <c r="H167" s="257"/>
      <c r="I167" s="114">
        <f t="shared" ref="I167:I172" si="205">G167+H167</f>
        <v>0</v>
      </c>
      <c r="J167" s="257"/>
      <c r="K167" s="60"/>
      <c r="L167" s="135">
        <f t="shared" ref="L167:L172" si="206">J167+K167</f>
        <v>0</v>
      </c>
      <c r="M167" s="320"/>
      <c r="N167" s="60"/>
      <c r="O167" s="114">
        <f t="shared" ref="O167:O172" si="207">M167+N167</f>
        <v>0</v>
      </c>
      <c r="P167" s="111"/>
    </row>
    <row r="168" spans="1:16" ht="36" hidden="1" x14ac:dyDescent="0.25">
      <c r="A168" s="38">
        <v>2513</v>
      </c>
      <c r="B168" s="57" t="s">
        <v>149</v>
      </c>
      <c r="C168" s="58">
        <f t="shared" si="185"/>
        <v>0</v>
      </c>
      <c r="D168" s="225"/>
      <c r="E168" s="60"/>
      <c r="F168" s="146">
        <f t="shared" si="204"/>
        <v>0</v>
      </c>
      <c r="G168" s="225"/>
      <c r="H168" s="257"/>
      <c r="I168" s="114">
        <f t="shared" si="205"/>
        <v>0</v>
      </c>
      <c r="J168" s="257"/>
      <c r="K168" s="60"/>
      <c r="L168" s="135">
        <f t="shared" si="206"/>
        <v>0</v>
      </c>
      <c r="M168" s="320"/>
      <c r="N168" s="60"/>
      <c r="O168" s="114">
        <f t="shared" si="207"/>
        <v>0</v>
      </c>
      <c r="P168" s="111"/>
    </row>
    <row r="169" spans="1:16" ht="24" hidden="1" x14ac:dyDescent="0.25">
      <c r="A169" s="38">
        <v>2515</v>
      </c>
      <c r="B169" s="57" t="s">
        <v>150</v>
      </c>
      <c r="C169" s="58">
        <f t="shared" si="185"/>
        <v>0</v>
      </c>
      <c r="D169" s="225"/>
      <c r="E169" s="60"/>
      <c r="F169" s="146">
        <f t="shared" si="204"/>
        <v>0</v>
      </c>
      <c r="G169" s="225"/>
      <c r="H169" s="257"/>
      <c r="I169" s="114">
        <f t="shared" si="205"/>
        <v>0</v>
      </c>
      <c r="J169" s="257"/>
      <c r="K169" s="60"/>
      <c r="L169" s="135">
        <f t="shared" si="206"/>
        <v>0</v>
      </c>
      <c r="M169" s="320"/>
      <c r="N169" s="60"/>
      <c r="O169" s="114">
        <f t="shared" si="207"/>
        <v>0</v>
      </c>
      <c r="P169" s="111"/>
    </row>
    <row r="170" spans="1:16" ht="24" x14ac:dyDescent="0.25">
      <c r="A170" s="38">
        <v>2519</v>
      </c>
      <c r="B170" s="57" t="s">
        <v>151</v>
      </c>
      <c r="C170" s="58">
        <f t="shared" si="185"/>
        <v>259</v>
      </c>
      <c r="D170" s="225">
        <v>259</v>
      </c>
      <c r="E170" s="446"/>
      <c r="F170" s="404">
        <f t="shared" si="204"/>
        <v>259</v>
      </c>
      <c r="G170" s="225"/>
      <c r="H170" s="511"/>
      <c r="I170" s="404">
        <f t="shared" si="205"/>
        <v>0</v>
      </c>
      <c r="J170" s="257"/>
      <c r="K170" s="446"/>
      <c r="L170" s="404">
        <f t="shared" si="206"/>
        <v>0</v>
      </c>
      <c r="M170" s="320"/>
      <c r="N170" s="60"/>
      <c r="O170" s="114">
        <f t="shared" si="207"/>
        <v>0</v>
      </c>
      <c r="P170" s="111"/>
    </row>
    <row r="171" spans="1:16" ht="24" hidden="1" x14ac:dyDescent="0.25">
      <c r="A171" s="112">
        <v>2520</v>
      </c>
      <c r="B171" s="57" t="s">
        <v>152</v>
      </c>
      <c r="C171" s="58">
        <f t="shared" si="185"/>
        <v>0</v>
      </c>
      <c r="D171" s="225"/>
      <c r="E171" s="60"/>
      <c r="F171" s="146">
        <f t="shared" si="204"/>
        <v>0</v>
      </c>
      <c r="G171" s="225"/>
      <c r="H171" s="257"/>
      <c r="I171" s="114">
        <f t="shared" si="205"/>
        <v>0</v>
      </c>
      <c r="J171" s="257"/>
      <c r="K171" s="60"/>
      <c r="L171" s="135">
        <f t="shared" si="206"/>
        <v>0</v>
      </c>
      <c r="M171" s="320"/>
      <c r="N171" s="60"/>
      <c r="O171" s="114">
        <f t="shared" si="207"/>
        <v>0</v>
      </c>
      <c r="P171" s="111"/>
    </row>
    <row r="172" spans="1:16" s="123" customFormat="1" ht="36" hidden="1" customHeight="1" x14ac:dyDescent="0.25">
      <c r="A172" s="17">
        <v>2800</v>
      </c>
      <c r="B172" s="52" t="s">
        <v>153</v>
      </c>
      <c r="C172" s="53">
        <f t="shared" si="185"/>
        <v>0</v>
      </c>
      <c r="D172" s="208"/>
      <c r="E172" s="35"/>
      <c r="F172" s="345">
        <f t="shared" si="204"/>
        <v>0</v>
      </c>
      <c r="G172" s="208"/>
      <c r="H172" s="243"/>
      <c r="I172" s="347">
        <f t="shared" si="205"/>
        <v>0</v>
      </c>
      <c r="J172" s="243"/>
      <c r="K172" s="35"/>
      <c r="L172" s="193">
        <f t="shared" si="206"/>
        <v>0</v>
      </c>
      <c r="M172" s="310"/>
      <c r="N172" s="35"/>
      <c r="O172" s="347">
        <f t="shared" si="207"/>
        <v>0</v>
      </c>
      <c r="P172" s="36"/>
    </row>
    <row r="173" spans="1:16" hidden="1" x14ac:dyDescent="0.25">
      <c r="A173" s="101">
        <v>3000</v>
      </c>
      <c r="B173" s="101" t="s">
        <v>154</v>
      </c>
      <c r="C173" s="102">
        <f t="shared" si="185"/>
        <v>0</v>
      </c>
      <c r="D173" s="222">
        <f>SUM(D174,D184)</f>
        <v>0</v>
      </c>
      <c r="E173" s="103">
        <f t="shared" ref="E173:F173" si="208">SUM(E174,E184)</f>
        <v>0</v>
      </c>
      <c r="F173" s="279">
        <f t="shared" si="208"/>
        <v>0</v>
      </c>
      <c r="G173" s="222">
        <f>SUM(G174,G184)</f>
        <v>0</v>
      </c>
      <c r="H173" s="255">
        <f t="shared" ref="H173:I173" si="209">SUM(H174,H184)</f>
        <v>0</v>
      </c>
      <c r="I173" s="104">
        <f t="shared" si="209"/>
        <v>0</v>
      </c>
      <c r="J173" s="255">
        <f>SUM(J174,J184)</f>
        <v>0</v>
      </c>
      <c r="K173" s="103">
        <f t="shared" ref="K173:L173" si="210">SUM(K174,K184)</f>
        <v>0</v>
      </c>
      <c r="L173" s="137">
        <f t="shared" si="210"/>
        <v>0</v>
      </c>
      <c r="M173" s="102">
        <f>SUM(M174,M184)</f>
        <v>0</v>
      </c>
      <c r="N173" s="103">
        <f t="shared" ref="N173:O173" si="211">SUM(N174,N184)</f>
        <v>0</v>
      </c>
      <c r="O173" s="104">
        <f t="shared" si="211"/>
        <v>0</v>
      </c>
      <c r="P173" s="343"/>
    </row>
    <row r="174" spans="1:16" ht="24" hidden="1" x14ac:dyDescent="0.25">
      <c r="A174" s="45">
        <v>3200</v>
      </c>
      <c r="B174" s="124" t="s">
        <v>155</v>
      </c>
      <c r="C174" s="46">
        <f t="shared" si="185"/>
        <v>0</v>
      </c>
      <c r="D174" s="223">
        <f>SUM(D175,D179)</f>
        <v>0</v>
      </c>
      <c r="E174" s="50">
        <f t="shared" ref="E174:O174" si="212">SUM(E175,E179)</f>
        <v>0</v>
      </c>
      <c r="F174" s="280">
        <f t="shared" si="212"/>
        <v>0</v>
      </c>
      <c r="G174" s="223">
        <f t="shared" si="212"/>
        <v>0</v>
      </c>
      <c r="H174" s="106">
        <f t="shared" si="212"/>
        <v>0</v>
      </c>
      <c r="I174" s="117">
        <f t="shared" si="212"/>
        <v>0</v>
      </c>
      <c r="J174" s="106">
        <f t="shared" si="212"/>
        <v>0</v>
      </c>
      <c r="K174" s="50">
        <f t="shared" si="212"/>
        <v>0</v>
      </c>
      <c r="L174" s="125">
        <f t="shared" si="212"/>
        <v>0</v>
      </c>
      <c r="M174" s="129">
        <f t="shared" si="212"/>
        <v>0</v>
      </c>
      <c r="N174" s="130">
        <f t="shared" si="212"/>
        <v>0</v>
      </c>
      <c r="O174" s="289">
        <f t="shared" si="212"/>
        <v>0</v>
      </c>
      <c r="P174" s="344"/>
    </row>
    <row r="175" spans="1:16" ht="36" hidden="1" x14ac:dyDescent="0.25">
      <c r="A175" s="379">
        <v>3260</v>
      </c>
      <c r="B175" s="52" t="s">
        <v>156</v>
      </c>
      <c r="C175" s="53">
        <f t="shared" si="185"/>
        <v>0</v>
      </c>
      <c r="D175" s="228">
        <f>SUM(D176:D178)</f>
        <v>0</v>
      </c>
      <c r="E175" s="118">
        <f t="shared" ref="E175:F175" si="213">SUM(E176:E178)</f>
        <v>0</v>
      </c>
      <c r="F175" s="282">
        <f t="shared" si="213"/>
        <v>0</v>
      </c>
      <c r="G175" s="228">
        <f>SUM(G176:G178)</f>
        <v>0</v>
      </c>
      <c r="H175" s="259">
        <f t="shared" ref="H175:I175" si="214">SUM(H176:H178)</f>
        <v>0</v>
      </c>
      <c r="I175" s="119">
        <f t="shared" si="214"/>
        <v>0</v>
      </c>
      <c r="J175" s="259">
        <f>SUM(J176:J178)</f>
        <v>0</v>
      </c>
      <c r="K175" s="118">
        <f t="shared" ref="K175:L175" si="215">SUM(K176:K178)</f>
        <v>0</v>
      </c>
      <c r="L175" s="139">
        <f t="shared" si="215"/>
        <v>0</v>
      </c>
      <c r="M175" s="53">
        <f>SUM(M176:M178)</f>
        <v>0</v>
      </c>
      <c r="N175" s="118">
        <f t="shared" ref="N175:O175" si="216">SUM(N176:N178)</f>
        <v>0</v>
      </c>
      <c r="O175" s="119">
        <f t="shared" si="216"/>
        <v>0</v>
      </c>
      <c r="P175" s="110"/>
    </row>
    <row r="176" spans="1:16" ht="24" hidden="1" x14ac:dyDescent="0.25">
      <c r="A176" s="38">
        <v>3261</v>
      </c>
      <c r="B176" s="57" t="s">
        <v>157</v>
      </c>
      <c r="C176" s="58">
        <f t="shared" si="185"/>
        <v>0</v>
      </c>
      <c r="D176" s="225"/>
      <c r="E176" s="60"/>
      <c r="F176" s="146">
        <f t="shared" ref="F176:F178" si="217">D176+E176</f>
        <v>0</v>
      </c>
      <c r="G176" s="225"/>
      <c r="H176" s="257"/>
      <c r="I176" s="114">
        <f t="shared" ref="I176:I178" si="218">G176+H176</f>
        <v>0</v>
      </c>
      <c r="J176" s="257"/>
      <c r="K176" s="60"/>
      <c r="L176" s="135">
        <f t="shared" ref="L176:L178" si="219">J176+K176</f>
        <v>0</v>
      </c>
      <c r="M176" s="320"/>
      <c r="N176" s="60"/>
      <c r="O176" s="114">
        <f t="shared" ref="O176:O178" si="220">M176+N176</f>
        <v>0</v>
      </c>
      <c r="P176" s="111"/>
    </row>
    <row r="177" spans="1:16" ht="36" hidden="1" x14ac:dyDescent="0.25">
      <c r="A177" s="38">
        <v>3262</v>
      </c>
      <c r="B177" s="57" t="s">
        <v>158</v>
      </c>
      <c r="C177" s="58">
        <f t="shared" si="185"/>
        <v>0</v>
      </c>
      <c r="D177" s="225"/>
      <c r="E177" s="60"/>
      <c r="F177" s="146">
        <f t="shared" si="217"/>
        <v>0</v>
      </c>
      <c r="G177" s="225"/>
      <c r="H177" s="257"/>
      <c r="I177" s="114">
        <f t="shared" si="218"/>
        <v>0</v>
      </c>
      <c r="J177" s="257"/>
      <c r="K177" s="60"/>
      <c r="L177" s="135">
        <f t="shared" si="219"/>
        <v>0</v>
      </c>
      <c r="M177" s="320"/>
      <c r="N177" s="60"/>
      <c r="O177" s="114">
        <f t="shared" si="220"/>
        <v>0</v>
      </c>
      <c r="P177" s="111"/>
    </row>
    <row r="178" spans="1:16" ht="24" hidden="1" x14ac:dyDescent="0.25">
      <c r="A178" s="38">
        <v>3263</v>
      </c>
      <c r="B178" s="57" t="s">
        <v>159</v>
      </c>
      <c r="C178" s="58">
        <f t="shared" si="185"/>
        <v>0</v>
      </c>
      <c r="D178" s="225"/>
      <c r="E178" s="60"/>
      <c r="F178" s="146">
        <f t="shared" si="217"/>
        <v>0</v>
      </c>
      <c r="G178" s="225"/>
      <c r="H178" s="257"/>
      <c r="I178" s="114">
        <f t="shared" si="218"/>
        <v>0</v>
      </c>
      <c r="J178" s="257"/>
      <c r="K178" s="60"/>
      <c r="L178" s="135">
        <f t="shared" si="219"/>
        <v>0</v>
      </c>
      <c r="M178" s="320"/>
      <c r="N178" s="60"/>
      <c r="O178" s="114">
        <f t="shared" si="220"/>
        <v>0</v>
      </c>
      <c r="P178" s="111"/>
    </row>
    <row r="179" spans="1:16" ht="84" hidden="1" x14ac:dyDescent="0.25">
      <c r="A179" s="379">
        <v>3290</v>
      </c>
      <c r="B179" s="52" t="s">
        <v>286</v>
      </c>
      <c r="C179" s="126">
        <f t="shared" si="185"/>
        <v>0</v>
      </c>
      <c r="D179" s="228">
        <f>SUM(D180:D183)</f>
        <v>0</v>
      </c>
      <c r="E179" s="118">
        <f t="shared" ref="E179:O179" si="221">SUM(E180:E183)</f>
        <v>0</v>
      </c>
      <c r="F179" s="282">
        <f t="shared" si="221"/>
        <v>0</v>
      </c>
      <c r="G179" s="228">
        <f t="shared" si="221"/>
        <v>0</v>
      </c>
      <c r="H179" s="259">
        <f t="shared" si="221"/>
        <v>0</v>
      </c>
      <c r="I179" s="119">
        <f t="shared" si="221"/>
        <v>0</v>
      </c>
      <c r="J179" s="259">
        <f t="shared" si="221"/>
        <v>0</v>
      </c>
      <c r="K179" s="118">
        <f t="shared" si="221"/>
        <v>0</v>
      </c>
      <c r="L179" s="139">
        <f t="shared" si="221"/>
        <v>0</v>
      </c>
      <c r="M179" s="126">
        <f t="shared" si="221"/>
        <v>0</v>
      </c>
      <c r="N179" s="300">
        <f t="shared" si="221"/>
        <v>0</v>
      </c>
      <c r="O179" s="305">
        <f t="shared" si="221"/>
        <v>0</v>
      </c>
      <c r="P179" s="385"/>
    </row>
    <row r="180" spans="1:16" ht="72" hidden="1" x14ac:dyDescent="0.25">
      <c r="A180" s="38">
        <v>3291</v>
      </c>
      <c r="B180" s="57" t="s">
        <v>160</v>
      </c>
      <c r="C180" s="58">
        <f t="shared" si="185"/>
        <v>0</v>
      </c>
      <c r="D180" s="225"/>
      <c r="E180" s="60"/>
      <c r="F180" s="146">
        <f t="shared" ref="F180:F183" si="222">D180+E180</f>
        <v>0</v>
      </c>
      <c r="G180" s="225"/>
      <c r="H180" s="257"/>
      <c r="I180" s="114">
        <f t="shared" ref="I180:I183" si="223">G180+H180</f>
        <v>0</v>
      </c>
      <c r="J180" s="257"/>
      <c r="K180" s="60"/>
      <c r="L180" s="135">
        <f t="shared" ref="L180:L183" si="224">J180+K180</f>
        <v>0</v>
      </c>
      <c r="M180" s="320"/>
      <c r="N180" s="60"/>
      <c r="O180" s="114">
        <f t="shared" ref="O180:O183" si="225">M180+N180</f>
        <v>0</v>
      </c>
      <c r="P180" s="111"/>
    </row>
    <row r="181" spans="1:16" ht="72" hidden="1" x14ac:dyDescent="0.25">
      <c r="A181" s="38">
        <v>3292</v>
      </c>
      <c r="B181" s="57" t="s">
        <v>161</v>
      </c>
      <c r="C181" s="58">
        <f t="shared" si="185"/>
        <v>0</v>
      </c>
      <c r="D181" s="225"/>
      <c r="E181" s="60"/>
      <c r="F181" s="146">
        <f t="shared" si="222"/>
        <v>0</v>
      </c>
      <c r="G181" s="225"/>
      <c r="H181" s="257"/>
      <c r="I181" s="114">
        <f t="shared" si="223"/>
        <v>0</v>
      </c>
      <c r="J181" s="257"/>
      <c r="K181" s="60"/>
      <c r="L181" s="135">
        <f t="shared" si="224"/>
        <v>0</v>
      </c>
      <c r="M181" s="320"/>
      <c r="N181" s="60"/>
      <c r="O181" s="114">
        <f t="shared" si="225"/>
        <v>0</v>
      </c>
      <c r="P181" s="111"/>
    </row>
    <row r="182" spans="1:16" ht="72" hidden="1" x14ac:dyDescent="0.25">
      <c r="A182" s="38">
        <v>3293</v>
      </c>
      <c r="B182" s="57" t="s">
        <v>162</v>
      </c>
      <c r="C182" s="58">
        <f t="shared" si="185"/>
        <v>0</v>
      </c>
      <c r="D182" s="225"/>
      <c r="E182" s="60"/>
      <c r="F182" s="146">
        <f t="shared" si="222"/>
        <v>0</v>
      </c>
      <c r="G182" s="225"/>
      <c r="H182" s="257"/>
      <c r="I182" s="114">
        <f t="shared" si="223"/>
        <v>0</v>
      </c>
      <c r="J182" s="257"/>
      <c r="K182" s="60"/>
      <c r="L182" s="135">
        <f t="shared" si="224"/>
        <v>0</v>
      </c>
      <c r="M182" s="320"/>
      <c r="N182" s="60"/>
      <c r="O182" s="114">
        <f t="shared" si="225"/>
        <v>0</v>
      </c>
      <c r="P182" s="111"/>
    </row>
    <row r="183" spans="1:16" ht="60" hidden="1" x14ac:dyDescent="0.25">
      <c r="A183" s="127">
        <v>3294</v>
      </c>
      <c r="B183" s="57" t="s">
        <v>163</v>
      </c>
      <c r="C183" s="126">
        <f t="shared" si="185"/>
        <v>0</v>
      </c>
      <c r="D183" s="230"/>
      <c r="E183" s="128"/>
      <c r="F183" s="141">
        <f t="shared" si="222"/>
        <v>0</v>
      </c>
      <c r="G183" s="230"/>
      <c r="H183" s="261"/>
      <c r="I183" s="305">
        <f t="shared" si="223"/>
        <v>0</v>
      </c>
      <c r="J183" s="261"/>
      <c r="K183" s="128"/>
      <c r="L183" s="140">
        <f t="shared" si="224"/>
        <v>0</v>
      </c>
      <c r="M183" s="323"/>
      <c r="N183" s="128"/>
      <c r="O183" s="305">
        <f t="shared" si="225"/>
        <v>0</v>
      </c>
      <c r="P183" s="385"/>
    </row>
    <row r="184" spans="1:16" ht="48" hidden="1" x14ac:dyDescent="0.25">
      <c r="A184" s="69">
        <v>3300</v>
      </c>
      <c r="B184" s="124" t="s">
        <v>164</v>
      </c>
      <c r="C184" s="129">
        <f t="shared" si="185"/>
        <v>0</v>
      </c>
      <c r="D184" s="231">
        <f>SUM(D185:D186)</f>
        <v>0</v>
      </c>
      <c r="E184" s="130">
        <f t="shared" ref="E184:O184" si="226">SUM(E185:E186)</f>
        <v>0</v>
      </c>
      <c r="F184" s="283">
        <f t="shared" si="226"/>
        <v>0</v>
      </c>
      <c r="G184" s="231">
        <f t="shared" si="226"/>
        <v>0</v>
      </c>
      <c r="H184" s="262">
        <f t="shared" si="226"/>
        <v>0</v>
      </c>
      <c r="I184" s="289">
        <f t="shared" si="226"/>
        <v>0</v>
      </c>
      <c r="J184" s="262">
        <f t="shared" si="226"/>
        <v>0</v>
      </c>
      <c r="K184" s="130">
        <f t="shared" si="226"/>
        <v>0</v>
      </c>
      <c r="L184" s="138">
        <f t="shared" si="226"/>
        <v>0</v>
      </c>
      <c r="M184" s="129">
        <f t="shared" si="226"/>
        <v>0</v>
      </c>
      <c r="N184" s="130">
        <f t="shared" si="226"/>
        <v>0</v>
      </c>
      <c r="O184" s="289">
        <f t="shared" si="226"/>
        <v>0</v>
      </c>
      <c r="P184" s="344"/>
    </row>
    <row r="185" spans="1:16" ht="48" hidden="1" x14ac:dyDescent="0.25">
      <c r="A185" s="77">
        <v>3310</v>
      </c>
      <c r="B185" s="78" t="s">
        <v>165</v>
      </c>
      <c r="C185" s="84">
        <f t="shared" si="185"/>
        <v>0</v>
      </c>
      <c r="D185" s="227"/>
      <c r="E185" s="115"/>
      <c r="F185" s="281">
        <f t="shared" ref="F185:F186" si="227">D185+E185</f>
        <v>0</v>
      </c>
      <c r="G185" s="227"/>
      <c r="H185" s="258"/>
      <c r="I185" s="109">
        <f t="shared" ref="I185:I186" si="228">G185+H185</f>
        <v>0</v>
      </c>
      <c r="J185" s="258"/>
      <c r="K185" s="115"/>
      <c r="L185" s="136">
        <f t="shared" ref="L185:L186" si="229">J185+K185</f>
        <v>0</v>
      </c>
      <c r="M185" s="321"/>
      <c r="N185" s="115"/>
      <c r="O185" s="109">
        <f t="shared" ref="O185:O186" si="230">M185+N185</f>
        <v>0</v>
      </c>
      <c r="P185" s="116"/>
    </row>
    <row r="186" spans="1:16" ht="48.75" hidden="1" customHeight="1" x14ac:dyDescent="0.25">
      <c r="A186" s="33">
        <v>3320</v>
      </c>
      <c r="B186" s="52" t="s">
        <v>166</v>
      </c>
      <c r="C186" s="53">
        <f t="shared" si="185"/>
        <v>0</v>
      </c>
      <c r="D186" s="224"/>
      <c r="E186" s="55"/>
      <c r="F186" s="282">
        <f t="shared" si="227"/>
        <v>0</v>
      </c>
      <c r="G186" s="224"/>
      <c r="H186" s="256"/>
      <c r="I186" s="119">
        <f t="shared" si="228"/>
        <v>0</v>
      </c>
      <c r="J186" s="256"/>
      <c r="K186" s="55"/>
      <c r="L186" s="139">
        <f t="shared" si="229"/>
        <v>0</v>
      </c>
      <c r="M186" s="319"/>
      <c r="N186" s="55"/>
      <c r="O186" s="119">
        <f t="shared" si="230"/>
        <v>0</v>
      </c>
      <c r="P186" s="110"/>
    </row>
    <row r="187" spans="1:16" hidden="1" x14ac:dyDescent="0.25">
      <c r="A187" s="132">
        <v>4000</v>
      </c>
      <c r="B187" s="101" t="s">
        <v>167</v>
      </c>
      <c r="C187" s="102">
        <f t="shared" si="185"/>
        <v>0</v>
      </c>
      <c r="D187" s="222">
        <f>SUM(D188,D191)</f>
        <v>0</v>
      </c>
      <c r="E187" s="103">
        <f t="shared" ref="E187:F187" si="231">SUM(E188,E191)</f>
        <v>0</v>
      </c>
      <c r="F187" s="279">
        <f t="shared" si="231"/>
        <v>0</v>
      </c>
      <c r="G187" s="222">
        <f>SUM(G188,G191)</f>
        <v>0</v>
      </c>
      <c r="H187" s="255">
        <f t="shared" ref="H187:I187" si="232">SUM(H188,H191)</f>
        <v>0</v>
      </c>
      <c r="I187" s="104">
        <f t="shared" si="232"/>
        <v>0</v>
      </c>
      <c r="J187" s="255">
        <f>SUM(J188,J191)</f>
        <v>0</v>
      </c>
      <c r="K187" s="103">
        <f t="shared" ref="K187:L187" si="233">SUM(K188,K191)</f>
        <v>0</v>
      </c>
      <c r="L187" s="137">
        <f t="shared" si="233"/>
        <v>0</v>
      </c>
      <c r="M187" s="102">
        <f>SUM(M188,M191)</f>
        <v>0</v>
      </c>
      <c r="N187" s="103">
        <f t="shared" ref="N187:O187" si="234">SUM(N188,N191)</f>
        <v>0</v>
      </c>
      <c r="O187" s="104">
        <f t="shared" si="234"/>
        <v>0</v>
      </c>
      <c r="P187" s="343"/>
    </row>
    <row r="188" spans="1:16" ht="24" hidden="1" x14ac:dyDescent="0.25">
      <c r="A188" s="133">
        <v>4200</v>
      </c>
      <c r="B188" s="105" t="s">
        <v>168</v>
      </c>
      <c r="C188" s="46">
        <f t="shared" si="185"/>
        <v>0</v>
      </c>
      <c r="D188" s="223">
        <f>SUM(D189,D190)</f>
        <v>0</v>
      </c>
      <c r="E188" s="50">
        <f t="shared" ref="E188:F188" si="235">SUM(E189,E190)</f>
        <v>0</v>
      </c>
      <c r="F188" s="280">
        <f t="shared" si="235"/>
        <v>0</v>
      </c>
      <c r="G188" s="223">
        <f>SUM(G189,G190)</f>
        <v>0</v>
      </c>
      <c r="H188" s="106">
        <f t="shared" ref="H188:I188" si="236">SUM(H189,H190)</f>
        <v>0</v>
      </c>
      <c r="I188" s="117">
        <f t="shared" si="236"/>
        <v>0</v>
      </c>
      <c r="J188" s="106">
        <f>SUM(J189,J190)</f>
        <v>0</v>
      </c>
      <c r="K188" s="50">
        <f t="shared" ref="K188:L188" si="237">SUM(K189,K190)</f>
        <v>0</v>
      </c>
      <c r="L188" s="125">
        <f t="shared" si="237"/>
        <v>0</v>
      </c>
      <c r="M188" s="46">
        <f>SUM(M189,M190)</f>
        <v>0</v>
      </c>
      <c r="N188" s="50">
        <f t="shared" ref="N188:O188" si="238">SUM(N189,N190)</f>
        <v>0</v>
      </c>
      <c r="O188" s="117">
        <f t="shared" si="238"/>
        <v>0</v>
      </c>
      <c r="P188" s="122"/>
    </row>
    <row r="189" spans="1:16" ht="36" hidden="1" x14ac:dyDescent="0.25">
      <c r="A189" s="379">
        <v>4240</v>
      </c>
      <c r="B189" s="52" t="s">
        <v>169</v>
      </c>
      <c r="C189" s="53">
        <f t="shared" si="185"/>
        <v>0</v>
      </c>
      <c r="D189" s="224"/>
      <c r="E189" s="55"/>
      <c r="F189" s="282">
        <f t="shared" ref="F189:F190" si="239">D189+E189</f>
        <v>0</v>
      </c>
      <c r="G189" s="224"/>
      <c r="H189" s="256"/>
      <c r="I189" s="119">
        <f t="shared" ref="I189:I190" si="240">G189+H189</f>
        <v>0</v>
      </c>
      <c r="J189" s="256"/>
      <c r="K189" s="55"/>
      <c r="L189" s="139">
        <f t="shared" ref="L189:L190" si="241">J189+K189</f>
        <v>0</v>
      </c>
      <c r="M189" s="319"/>
      <c r="N189" s="55"/>
      <c r="O189" s="119">
        <f t="shared" ref="O189:O190" si="242">M189+N189</f>
        <v>0</v>
      </c>
      <c r="P189" s="110"/>
    </row>
    <row r="190" spans="1:16" ht="24" hidden="1" x14ac:dyDescent="0.25">
      <c r="A190" s="112">
        <v>4250</v>
      </c>
      <c r="B190" s="57" t="s">
        <v>170</v>
      </c>
      <c r="C190" s="58">
        <f t="shared" si="185"/>
        <v>0</v>
      </c>
      <c r="D190" s="225"/>
      <c r="E190" s="60"/>
      <c r="F190" s="146">
        <f t="shared" si="239"/>
        <v>0</v>
      </c>
      <c r="G190" s="225"/>
      <c r="H190" s="257"/>
      <c r="I190" s="114">
        <f t="shared" si="240"/>
        <v>0</v>
      </c>
      <c r="J190" s="257"/>
      <c r="K190" s="60"/>
      <c r="L190" s="135">
        <f t="shared" si="241"/>
        <v>0</v>
      </c>
      <c r="M190" s="320"/>
      <c r="N190" s="60"/>
      <c r="O190" s="114">
        <f t="shared" si="242"/>
        <v>0</v>
      </c>
      <c r="P190" s="111"/>
    </row>
    <row r="191" spans="1:16" hidden="1" x14ac:dyDescent="0.25">
      <c r="A191" s="45">
        <v>4300</v>
      </c>
      <c r="B191" s="105" t="s">
        <v>171</v>
      </c>
      <c r="C191" s="46">
        <f t="shared" si="185"/>
        <v>0</v>
      </c>
      <c r="D191" s="223">
        <f>SUM(D192)</f>
        <v>0</v>
      </c>
      <c r="E191" s="50">
        <f t="shared" ref="E191:F191" si="243">SUM(E192)</f>
        <v>0</v>
      </c>
      <c r="F191" s="280">
        <f t="shared" si="243"/>
        <v>0</v>
      </c>
      <c r="G191" s="223">
        <f>SUM(G192)</f>
        <v>0</v>
      </c>
      <c r="H191" s="106">
        <f t="shared" ref="H191:I191" si="244">SUM(H192)</f>
        <v>0</v>
      </c>
      <c r="I191" s="117">
        <f t="shared" si="244"/>
        <v>0</v>
      </c>
      <c r="J191" s="106">
        <f>SUM(J192)</f>
        <v>0</v>
      </c>
      <c r="K191" s="50">
        <f t="shared" ref="K191:L191" si="245">SUM(K192)</f>
        <v>0</v>
      </c>
      <c r="L191" s="125">
        <f t="shared" si="245"/>
        <v>0</v>
      </c>
      <c r="M191" s="46">
        <f>SUM(M192)</f>
        <v>0</v>
      </c>
      <c r="N191" s="50">
        <f t="shared" ref="N191:O191" si="246">SUM(N192)</f>
        <v>0</v>
      </c>
      <c r="O191" s="117">
        <f t="shared" si="246"/>
        <v>0</v>
      </c>
      <c r="P191" s="122"/>
    </row>
    <row r="192" spans="1:16" ht="24" hidden="1" x14ac:dyDescent="0.25">
      <c r="A192" s="379">
        <v>4310</v>
      </c>
      <c r="B192" s="52" t="s">
        <v>172</v>
      </c>
      <c r="C192" s="53">
        <f t="shared" si="185"/>
        <v>0</v>
      </c>
      <c r="D192" s="228">
        <f>SUM(D193:D193)</f>
        <v>0</v>
      </c>
      <c r="E192" s="118">
        <f t="shared" ref="E192:F192" si="247">SUM(E193:E193)</f>
        <v>0</v>
      </c>
      <c r="F192" s="282">
        <f t="shared" si="247"/>
        <v>0</v>
      </c>
      <c r="G192" s="228">
        <f>SUM(G193:G193)</f>
        <v>0</v>
      </c>
      <c r="H192" s="259">
        <f t="shared" ref="H192:I192" si="248">SUM(H193:H193)</f>
        <v>0</v>
      </c>
      <c r="I192" s="119">
        <f t="shared" si="248"/>
        <v>0</v>
      </c>
      <c r="J192" s="259">
        <f>SUM(J193:J193)</f>
        <v>0</v>
      </c>
      <c r="K192" s="118">
        <f t="shared" ref="K192:L192" si="249">SUM(K193:K193)</f>
        <v>0</v>
      </c>
      <c r="L192" s="139">
        <f t="shared" si="249"/>
        <v>0</v>
      </c>
      <c r="M192" s="53">
        <f>SUM(M193:M193)</f>
        <v>0</v>
      </c>
      <c r="N192" s="118">
        <f t="shared" ref="N192:O192" si="250">SUM(N193:N193)</f>
        <v>0</v>
      </c>
      <c r="O192" s="119">
        <f t="shared" si="250"/>
        <v>0</v>
      </c>
      <c r="P192" s="110"/>
    </row>
    <row r="193" spans="1:16" ht="36" hidden="1" x14ac:dyDescent="0.25">
      <c r="A193" s="38">
        <v>4311</v>
      </c>
      <c r="B193" s="57" t="s">
        <v>173</v>
      </c>
      <c r="C193" s="58">
        <f t="shared" si="185"/>
        <v>0</v>
      </c>
      <c r="D193" s="225"/>
      <c r="E193" s="60"/>
      <c r="F193" s="146">
        <f>D193+E193</f>
        <v>0</v>
      </c>
      <c r="G193" s="225"/>
      <c r="H193" s="257"/>
      <c r="I193" s="114">
        <f>G193+H193</f>
        <v>0</v>
      </c>
      <c r="J193" s="257"/>
      <c r="K193" s="60"/>
      <c r="L193" s="135">
        <f>J193+K193</f>
        <v>0</v>
      </c>
      <c r="M193" s="320"/>
      <c r="N193" s="60"/>
      <c r="O193" s="114">
        <f>M193+N193</f>
        <v>0</v>
      </c>
      <c r="P193" s="111"/>
    </row>
    <row r="194" spans="1:16" s="21" customFormat="1" ht="24" x14ac:dyDescent="0.25">
      <c r="A194" s="134"/>
      <c r="B194" s="17" t="s">
        <v>174</v>
      </c>
      <c r="C194" s="98">
        <f t="shared" si="185"/>
        <v>5812</v>
      </c>
      <c r="D194" s="221">
        <f>SUM(D195,D230,D269)</f>
        <v>3160</v>
      </c>
      <c r="E194" s="437">
        <f t="shared" ref="E194:F194" si="251">SUM(E195,E230,E269)</f>
        <v>0</v>
      </c>
      <c r="F194" s="438">
        <f t="shared" si="251"/>
        <v>3160</v>
      </c>
      <c r="G194" s="221">
        <f>SUM(G195,G230,G269)</f>
        <v>0</v>
      </c>
      <c r="H194" s="200">
        <f t="shared" ref="H194:I194" si="252">SUM(H195,H230,H269)</f>
        <v>0</v>
      </c>
      <c r="I194" s="438">
        <f t="shared" si="252"/>
        <v>0</v>
      </c>
      <c r="J194" s="254">
        <f>SUM(J195,J230,J269)</f>
        <v>0</v>
      </c>
      <c r="K194" s="437">
        <f t="shared" ref="K194:L194" si="253">SUM(K195,K230,K269)</f>
        <v>2652</v>
      </c>
      <c r="L194" s="438">
        <f t="shared" si="253"/>
        <v>2652</v>
      </c>
      <c r="M194" s="324">
        <f>SUM(M195,M230,M269)</f>
        <v>0</v>
      </c>
      <c r="N194" s="301">
        <f t="shared" ref="N194:O194" si="254">SUM(N195,N230,N269)</f>
        <v>0</v>
      </c>
      <c r="O194" s="306">
        <f t="shared" si="254"/>
        <v>0</v>
      </c>
      <c r="P194" s="386"/>
    </row>
    <row r="195" spans="1:16" x14ac:dyDescent="0.25">
      <c r="A195" s="101">
        <v>5000</v>
      </c>
      <c r="B195" s="101" t="s">
        <v>175</v>
      </c>
      <c r="C195" s="102">
        <f t="shared" si="185"/>
        <v>3160</v>
      </c>
      <c r="D195" s="222">
        <f>D196+D204</f>
        <v>3160</v>
      </c>
      <c r="E195" s="439">
        <f t="shared" ref="E195:F195" si="255">E196+E204</f>
        <v>0</v>
      </c>
      <c r="F195" s="440">
        <f t="shared" si="255"/>
        <v>3160</v>
      </c>
      <c r="G195" s="222">
        <f>G196+G204</f>
        <v>0</v>
      </c>
      <c r="H195" s="137">
        <f t="shared" ref="H195:I195" si="256">H196+H204</f>
        <v>0</v>
      </c>
      <c r="I195" s="440">
        <f t="shared" si="256"/>
        <v>0</v>
      </c>
      <c r="J195" s="255">
        <f>J196+J204</f>
        <v>0</v>
      </c>
      <c r="K195" s="439">
        <f t="shared" ref="K195:L195" si="257">K196+K204</f>
        <v>0</v>
      </c>
      <c r="L195" s="440">
        <f t="shared" si="257"/>
        <v>0</v>
      </c>
      <c r="M195" s="102">
        <f>M196+M204</f>
        <v>0</v>
      </c>
      <c r="N195" s="103">
        <f t="shared" ref="N195:O195" si="258">N196+N204</f>
        <v>0</v>
      </c>
      <c r="O195" s="104">
        <f t="shared" si="258"/>
        <v>0</v>
      </c>
      <c r="P195" s="343"/>
    </row>
    <row r="196" spans="1:16" x14ac:dyDescent="0.25">
      <c r="A196" s="45">
        <v>5100</v>
      </c>
      <c r="B196" s="105" t="s">
        <v>176</v>
      </c>
      <c r="C196" s="46">
        <f t="shared" si="185"/>
        <v>360</v>
      </c>
      <c r="D196" s="223">
        <f>D197+D198+D201+D202+D203</f>
        <v>360</v>
      </c>
      <c r="E196" s="441">
        <f t="shared" ref="E196:F196" si="259">E197+E198+E201+E202+E203</f>
        <v>0</v>
      </c>
      <c r="F196" s="408">
        <f t="shared" si="259"/>
        <v>360</v>
      </c>
      <c r="G196" s="223">
        <f>G197+G198+G201+G202+G203</f>
        <v>0</v>
      </c>
      <c r="H196" s="125">
        <f t="shared" ref="H196:I196" si="260">H197+H198+H201+H202+H203</f>
        <v>0</v>
      </c>
      <c r="I196" s="408">
        <f t="shared" si="260"/>
        <v>0</v>
      </c>
      <c r="J196" s="106">
        <f>J197+J198+J201+J202+J203</f>
        <v>0</v>
      </c>
      <c r="K196" s="441">
        <f t="shared" ref="K196:L196" si="261">K197+K198+K201+K202+K203</f>
        <v>0</v>
      </c>
      <c r="L196" s="408">
        <f t="shared" si="261"/>
        <v>0</v>
      </c>
      <c r="M196" s="46">
        <f>M197+M198+M201+M202+M203</f>
        <v>0</v>
      </c>
      <c r="N196" s="50">
        <f t="shared" ref="N196:O196" si="262">N197+N198+N201+N202+N203</f>
        <v>0</v>
      </c>
      <c r="O196" s="117">
        <f t="shared" si="262"/>
        <v>0</v>
      </c>
      <c r="P196" s="122"/>
    </row>
    <row r="197" spans="1:16" hidden="1" x14ac:dyDescent="0.25">
      <c r="A197" s="379">
        <v>5110</v>
      </c>
      <c r="B197" s="52" t="s">
        <v>177</v>
      </c>
      <c r="C197" s="53">
        <f t="shared" si="185"/>
        <v>0</v>
      </c>
      <c r="D197" s="224"/>
      <c r="E197" s="55"/>
      <c r="F197" s="282">
        <f>D197+E197</f>
        <v>0</v>
      </c>
      <c r="G197" s="224"/>
      <c r="H197" s="256"/>
      <c r="I197" s="119">
        <f>G197+H197</f>
        <v>0</v>
      </c>
      <c r="J197" s="256"/>
      <c r="K197" s="55"/>
      <c r="L197" s="139">
        <f>J197+K197</f>
        <v>0</v>
      </c>
      <c r="M197" s="319"/>
      <c r="N197" s="55"/>
      <c r="O197" s="119">
        <f>M197+N197</f>
        <v>0</v>
      </c>
      <c r="P197" s="110"/>
    </row>
    <row r="198" spans="1:16" ht="24" x14ac:dyDescent="0.25">
      <c r="A198" s="112">
        <v>5120</v>
      </c>
      <c r="B198" s="57" t="s">
        <v>178</v>
      </c>
      <c r="C198" s="58">
        <f t="shared" si="185"/>
        <v>360</v>
      </c>
      <c r="D198" s="226">
        <f>D199+D200</f>
        <v>360</v>
      </c>
      <c r="E198" s="447">
        <f t="shared" ref="E198:F198" si="263">E199+E200</f>
        <v>0</v>
      </c>
      <c r="F198" s="404">
        <f t="shared" si="263"/>
        <v>360</v>
      </c>
      <c r="G198" s="226">
        <f>G199+G200</f>
        <v>0</v>
      </c>
      <c r="H198" s="135">
        <f t="shared" ref="H198:I198" si="264">H199+H200</f>
        <v>0</v>
      </c>
      <c r="I198" s="404">
        <f t="shared" si="264"/>
        <v>0</v>
      </c>
      <c r="J198" s="120">
        <f>J199+J200</f>
        <v>0</v>
      </c>
      <c r="K198" s="447">
        <f t="shared" ref="K198:L198" si="265">K199+K200</f>
        <v>0</v>
      </c>
      <c r="L198" s="404">
        <f t="shared" si="265"/>
        <v>0</v>
      </c>
      <c r="M198" s="58">
        <f>M199+M200</f>
        <v>0</v>
      </c>
      <c r="N198" s="113">
        <f t="shared" ref="N198:O198" si="266">N199+N200</f>
        <v>0</v>
      </c>
      <c r="O198" s="114">
        <f t="shared" si="266"/>
        <v>0</v>
      </c>
      <c r="P198" s="111"/>
    </row>
    <row r="199" spans="1:16" x14ac:dyDescent="0.25">
      <c r="A199" s="38">
        <v>5121</v>
      </c>
      <c r="B199" s="57" t="s">
        <v>179</v>
      </c>
      <c r="C199" s="58">
        <f t="shared" si="185"/>
        <v>360</v>
      </c>
      <c r="D199" s="225">
        <v>360</v>
      </c>
      <c r="E199" s="446"/>
      <c r="F199" s="404">
        <f t="shared" ref="F199:F203" si="267">D199+E199</f>
        <v>360</v>
      </c>
      <c r="G199" s="225"/>
      <c r="H199" s="511"/>
      <c r="I199" s="404">
        <f t="shared" ref="I199:I203" si="268">G199+H199</f>
        <v>0</v>
      </c>
      <c r="J199" s="257"/>
      <c r="K199" s="446"/>
      <c r="L199" s="404">
        <f t="shared" ref="L199:L203" si="269">J199+K199</f>
        <v>0</v>
      </c>
      <c r="M199" s="320"/>
      <c r="N199" s="60"/>
      <c r="O199" s="114">
        <f t="shared" ref="O199:O203" si="270">M199+N199</f>
        <v>0</v>
      </c>
      <c r="P199" s="111"/>
    </row>
    <row r="200" spans="1:16" ht="24" hidden="1" x14ac:dyDescent="0.25">
      <c r="A200" s="38">
        <v>5129</v>
      </c>
      <c r="B200" s="57" t="s">
        <v>180</v>
      </c>
      <c r="C200" s="58">
        <f t="shared" si="185"/>
        <v>0</v>
      </c>
      <c r="D200" s="225"/>
      <c r="E200" s="60"/>
      <c r="F200" s="146">
        <f t="shared" si="267"/>
        <v>0</v>
      </c>
      <c r="G200" s="225"/>
      <c r="H200" s="257"/>
      <c r="I200" s="114">
        <f t="shared" si="268"/>
        <v>0</v>
      </c>
      <c r="J200" s="257"/>
      <c r="K200" s="60"/>
      <c r="L200" s="135">
        <f t="shared" si="269"/>
        <v>0</v>
      </c>
      <c r="M200" s="320"/>
      <c r="N200" s="60"/>
      <c r="O200" s="114">
        <f t="shared" si="270"/>
        <v>0</v>
      </c>
      <c r="P200" s="111"/>
    </row>
    <row r="201" spans="1:16" hidden="1" x14ac:dyDescent="0.25">
      <c r="A201" s="112">
        <v>5130</v>
      </c>
      <c r="B201" s="57" t="s">
        <v>181</v>
      </c>
      <c r="C201" s="58">
        <f t="shared" si="185"/>
        <v>0</v>
      </c>
      <c r="D201" s="225"/>
      <c r="E201" s="60"/>
      <c r="F201" s="146">
        <f t="shared" si="267"/>
        <v>0</v>
      </c>
      <c r="G201" s="225"/>
      <c r="H201" s="257"/>
      <c r="I201" s="114">
        <f t="shared" si="268"/>
        <v>0</v>
      </c>
      <c r="J201" s="257"/>
      <c r="K201" s="60"/>
      <c r="L201" s="135">
        <f t="shared" si="269"/>
        <v>0</v>
      </c>
      <c r="M201" s="320"/>
      <c r="N201" s="60"/>
      <c r="O201" s="114">
        <f t="shared" si="270"/>
        <v>0</v>
      </c>
      <c r="P201" s="111"/>
    </row>
    <row r="202" spans="1:16" hidden="1" x14ac:dyDescent="0.25">
      <c r="A202" s="112">
        <v>5140</v>
      </c>
      <c r="B202" s="57" t="s">
        <v>182</v>
      </c>
      <c r="C202" s="58">
        <f t="shared" si="185"/>
        <v>0</v>
      </c>
      <c r="D202" s="225"/>
      <c r="E202" s="60"/>
      <c r="F202" s="146">
        <f t="shared" si="267"/>
        <v>0</v>
      </c>
      <c r="G202" s="225"/>
      <c r="H202" s="257"/>
      <c r="I202" s="114">
        <f t="shared" si="268"/>
        <v>0</v>
      </c>
      <c r="J202" s="257"/>
      <c r="K202" s="60"/>
      <c r="L202" s="135">
        <f t="shared" si="269"/>
        <v>0</v>
      </c>
      <c r="M202" s="320"/>
      <c r="N202" s="60"/>
      <c r="O202" s="114">
        <f t="shared" si="270"/>
        <v>0</v>
      </c>
      <c r="P202" s="111"/>
    </row>
    <row r="203" spans="1:16" ht="24" hidden="1" x14ac:dyDescent="0.25">
      <c r="A203" s="112">
        <v>5170</v>
      </c>
      <c r="B203" s="57" t="s">
        <v>183</v>
      </c>
      <c r="C203" s="58">
        <f t="shared" si="185"/>
        <v>0</v>
      </c>
      <c r="D203" s="225"/>
      <c r="E203" s="60"/>
      <c r="F203" s="146">
        <f t="shared" si="267"/>
        <v>0</v>
      </c>
      <c r="G203" s="225"/>
      <c r="H203" s="257"/>
      <c r="I203" s="114">
        <f t="shared" si="268"/>
        <v>0</v>
      </c>
      <c r="J203" s="257"/>
      <c r="K203" s="60"/>
      <c r="L203" s="135">
        <f t="shared" si="269"/>
        <v>0</v>
      </c>
      <c r="M203" s="320"/>
      <c r="N203" s="60"/>
      <c r="O203" s="114">
        <f t="shared" si="270"/>
        <v>0</v>
      </c>
      <c r="P203" s="111"/>
    </row>
    <row r="204" spans="1:16" x14ac:dyDescent="0.25">
      <c r="A204" s="45">
        <v>5200</v>
      </c>
      <c r="B204" s="105" t="s">
        <v>184</v>
      </c>
      <c r="C204" s="46">
        <f t="shared" si="185"/>
        <v>2800</v>
      </c>
      <c r="D204" s="223">
        <f>D205+D215+D216+D225+D226+D227+D229</f>
        <v>2800</v>
      </c>
      <c r="E204" s="441">
        <f t="shared" ref="E204:F204" si="271">E205+E215+E216+E225+E226+E227+E229</f>
        <v>0</v>
      </c>
      <c r="F204" s="408">
        <f t="shared" si="271"/>
        <v>2800</v>
      </c>
      <c r="G204" s="223">
        <f>G205+G215+G216+G225+G226+G227+G229</f>
        <v>0</v>
      </c>
      <c r="H204" s="125">
        <f t="shared" ref="H204:I204" si="272">H205+H215+H216+H225+H226+H227+H229</f>
        <v>0</v>
      </c>
      <c r="I204" s="408">
        <f t="shared" si="272"/>
        <v>0</v>
      </c>
      <c r="J204" s="106">
        <f>J205+J215+J216+J225+J226+J227+J229</f>
        <v>0</v>
      </c>
      <c r="K204" s="441">
        <f t="shared" ref="K204:L204" si="273">K205+K215+K216+K225+K226+K227+K229</f>
        <v>0</v>
      </c>
      <c r="L204" s="408">
        <f t="shared" si="273"/>
        <v>0</v>
      </c>
      <c r="M204" s="46">
        <f>M205+M215+M216+M225+M226+M227+M229</f>
        <v>0</v>
      </c>
      <c r="N204" s="50">
        <f t="shared" ref="N204:O204" si="274">N205+N215+N216+N225+N226+N227+N229</f>
        <v>0</v>
      </c>
      <c r="O204" s="117">
        <f t="shared" si="274"/>
        <v>0</v>
      </c>
      <c r="P204" s="122"/>
    </row>
    <row r="205" spans="1:16" hidden="1" x14ac:dyDescent="0.25">
      <c r="A205" s="107">
        <v>5210</v>
      </c>
      <c r="B205" s="78" t="s">
        <v>185</v>
      </c>
      <c r="C205" s="84">
        <f t="shared" si="185"/>
        <v>0</v>
      </c>
      <c r="D205" s="131">
        <f>SUM(D206:D214)</f>
        <v>0</v>
      </c>
      <c r="E205" s="108">
        <f t="shared" ref="E205:F205" si="275">SUM(E206:E214)</f>
        <v>0</v>
      </c>
      <c r="F205" s="281">
        <f t="shared" si="275"/>
        <v>0</v>
      </c>
      <c r="G205" s="131">
        <f>SUM(G206:G214)</f>
        <v>0</v>
      </c>
      <c r="H205" s="201">
        <f t="shared" ref="H205:I205" si="276">SUM(H206:H214)</f>
        <v>0</v>
      </c>
      <c r="I205" s="109">
        <f t="shared" si="276"/>
        <v>0</v>
      </c>
      <c r="J205" s="201">
        <f>SUM(J206:J214)</f>
        <v>0</v>
      </c>
      <c r="K205" s="108">
        <f t="shared" ref="K205:L205" si="277">SUM(K206:K214)</f>
        <v>0</v>
      </c>
      <c r="L205" s="136">
        <f t="shared" si="277"/>
        <v>0</v>
      </c>
      <c r="M205" s="84">
        <f>SUM(M206:M214)</f>
        <v>0</v>
      </c>
      <c r="N205" s="108">
        <f t="shared" ref="N205:O205" si="278">SUM(N206:N214)</f>
        <v>0</v>
      </c>
      <c r="O205" s="109">
        <f t="shared" si="278"/>
        <v>0</v>
      </c>
      <c r="P205" s="116"/>
    </row>
    <row r="206" spans="1:16" hidden="1" x14ac:dyDescent="0.25">
      <c r="A206" s="33">
        <v>5211</v>
      </c>
      <c r="B206" s="52" t="s">
        <v>186</v>
      </c>
      <c r="C206" s="53">
        <f t="shared" si="185"/>
        <v>0</v>
      </c>
      <c r="D206" s="224"/>
      <c r="E206" s="55"/>
      <c r="F206" s="282">
        <f t="shared" ref="F206:F215" si="279">D206+E206</f>
        <v>0</v>
      </c>
      <c r="G206" s="224"/>
      <c r="H206" s="256"/>
      <c r="I206" s="119">
        <f t="shared" ref="I206:I215" si="280">G206+H206</f>
        <v>0</v>
      </c>
      <c r="J206" s="256"/>
      <c r="K206" s="55"/>
      <c r="L206" s="139">
        <f t="shared" ref="L206:L215" si="281">J206+K206</f>
        <v>0</v>
      </c>
      <c r="M206" s="319"/>
      <c r="N206" s="55"/>
      <c r="O206" s="119">
        <f t="shared" ref="O206:O215" si="282">M206+N206</f>
        <v>0</v>
      </c>
      <c r="P206" s="110"/>
    </row>
    <row r="207" spans="1:16" hidden="1" x14ac:dyDescent="0.25">
      <c r="A207" s="38">
        <v>5212</v>
      </c>
      <c r="B207" s="57" t="s">
        <v>187</v>
      </c>
      <c r="C207" s="58">
        <f t="shared" si="185"/>
        <v>0</v>
      </c>
      <c r="D207" s="225"/>
      <c r="E207" s="60"/>
      <c r="F207" s="146">
        <f t="shared" si="279"/>
        <v>0</v>
      </c>
      <c r="G207" s="225"/>
      <c r="H207" s="257"/>
      <c r="I207" s="114">
        <f t="shared" si="280"/>
        <v>0</v>
      </c>
      <c r="J207" s="257"/>
      <c r="K207" s="60"/>
      <c r="L207" s="135">
        <f t="shared" si="281"/>
        <v>0</v>
      </c>
      <c r="M207" s="320"/>
      <c r="N207" s="60"/>
      <c r="O207" s="114">
        <f t="shared" si="282"/>
        <v>0</v>
      </c>
      <c r="P207" s="111"/>
    </row>
    <row r="208" spans="1:16" hidden="1" x14ac:dyDescent="0.25">
      <c r="A208" s="38">
        <v>5213</v>
      </c>
      <c r="B208" s="57" t="s">
        <v>188</v>
      </c>
      <c r="C208" s="58">
        <f t="shared" si="185"/>
        <v>0</v>
      </c>
      <c r="D208" s="225"/>
      <c r="E208" s="60"/>
      <c r="F208" s="146">
        <f t="shared" si="279"/>
        <v>0</v>
      </c>
      <c r="G208" s="225"/>
      <c r="H208" s="257"/>
      <c r="I208" s="114">
        <f t="shared" si="280"/>
        <v>0</v>
      </c>
      <c r="J208" s="257"/>
      <c r="K208" s="60"/>
      <c r="L208" s="135">
        <f t="shared" si="281"/>
        <v>0</v>
      </c>
      <c r="M208" s="320"/>
      <c r="N208" s="60"/>
      <c r="O208" s="114">
        <f t="shared" si="282"/>
        <v>0</v>
      </c>
      <c r="P208" s="111"/>
    </row>
    <row r="209" spans="1:16" hidden="1" x14ac:dyDescent="0.25">
      <c r="A209" s="38">
        <v>5214</v>
      </c>
      <c r="B209" s="57" t="s">
        <v>189</v>
      </c>
      <c r="C209" s="58">
        <f t="shared" si="185"/>
        <v>0</v>
      </c>
      <c r="D209" s="225"/>
      <c r="E209" s="60"/>
      <c r="F209" s="146">
        <f t="shared" si="279"/>
        <v>0</v>
      </c>
      <c r="G209" s="225"/>
      <c r="H209" s="257"/>
      <c r="I209" s="114">
        <f t="shared" si="280"/>
        <v>0</v>
      </c>
      <c r="J209" s="257"/>
      <c r="K209" s="60"/>
      <c r="L209" s="135">
        <f t="shared" si="281"/>
        <v>0</v>
      </c>
      <c r="M209" s="320"/>
      <c r="N209" s="60"/>
      <c r="O209" s="114">
        <f t="shared" si="282"/>
        <v>0</v>
      </c>
      <c r="P209" s="111"/>
    </row>
    <row r="210" spans="1:16" hidden="1" x14ac:dyDescent="0.25">
      <c r="A210" s="38">
        <v>5215</v>
      </c>
      <c r="B210" s="57" t="s">
        <v>190</v>
      </c>
      <c r="C210" s="58">
        <f t="shared" si="185"/>
        <v>0</v>
      </c>
      <c r="D210" s="225"/>
      <c r="E210" s="60"/>
      <c r="F210" s="146">
        <f t="shared" si="279"/>
        <v>0</v>
      </c>
      <c r="G210" s="225"/>
      <c r="H210" s="257"/>
      <c r="I210" s="114">
        <f t="shared" si="280"/>
        <v>0</v>
      </c>
      <c r="J210" s="257"/>
      <c r="K210" s="60"/>
      <c r="L210" s="135">
        <f t="shared" si="281"/>
        <v>0</v>
      </c>
      <c r="M210" s="320"/>
      <c r="N210" s="60"/>
      <c r="O210" s="114">
        <f t="shared" si="282"/>
        <v>0</v>
      </c>
      <c r="P210" s="111"/>
    </row>
    <row r="211" spans="1:16" ht="14.25" hidden="1" customHeight="1" x14ac:dyDescent="0.25">
      <c r="A211" s="38">
        <v>5216</v>
      </c>
      <c r="B211" s="57" t="s">
        <v>191</v>
      </c>
      <c r="C211" s="58">
        <f t="shared" si="185"/>
        <v>0</v>
      </c>
      <c r="D211" s="225"/>
      <c r="E211" s="60"/>
      <c r="F211" s="146">
        <f t="shared" si="279"/>
        <v>0</v>
      </c>
      <c r="G211" s="225"/>
      <c r="H211" s="257"/>
      <c r="I211" s="114">
        <f t="shared" si="280"/>
        <v>0</v>
      </c>
      <c r="J211" s="257"/>
      <c r="K211" s="60"/>
      <c r="L211" s="135">
        <f t="shared" si="281"/>
        <v>0</v>
      </c>
      <c r="M211" s="320"/>
      <c r="N211" s="60"/>
      <c r="O211" s="114">
        <f t="shared" si="282"/>
        <v>0</v>
      </c>
      <c r="P211" s="111"/>
    </row>
    <row r="212" spans="1:16" hidden="1" x14ac:dyDescent="0.25">
      <c r="A212" s="38">
        <v>5217</v>
      </c>
      <c r="B212" s="57" t="s">
        <v>192</v>
      </c>
      <c r="C212" s="58">
        <f t="shared" si="185"/>
        <v>0</v>
      </c>
      <c r="D212" s="225"/>
      <c r="E212" s="60"/>
      <c r="F212" s="146">
        <f t="shared" si="279"/>
        <v>0</v>
      </c>
      <c r="G212" s="225"/>
      <c r="H212" s="257"/>
      <c r="I212" s="114">
        <f t="shared" si="280"/>
        <v>0</v>
      </c>
      <c r="J212" s="257"/>
      <c r="K212" s="60"/>
      <c r="L212" s="135">
        <f t="shared" si="281"/>
        <v>0</v>
      </c>
      <c r="M212" s="320"/>
      <c r="N212" s="60"/>
      <c r="O212" s="114">
        <f t="shared" si="282"/>
        <v>0</v>
      </c>
      <c r="P212" s="111"/>
    </row>
    <row r="213" spans="1:16" hidden="1" x14ac:dyDescent="0.25">
      <c r="A213" s="38">
        <v>5218</v>
      </c>
      <c r="B213" s="57" t="s">
        <v>193</v>
      </c>
      <c r="C213" s="58">
        <f t="shared" ref="C213:C276" si="283">F213+I213+L213+O213</f>
        <v>0</v>
      </c>
      <c r="D213" s="225"/>
      <c r="E213" s="60"/>
      <c r="F213" s="146">
        <f t="shared" si="279"/>
        <v>0</v>
      </c>
      <c r="G213" s="225"/>
      <c r="H213" s="257"/>
      <c r="I213" s="114">
        <f t="shared" si="280"/>
        <v>0</v>
      </c>
      <c r="J213" s="257"/>
      <c r="K213" s="60"/>
      <c r="L213" s="135">
        <f t="shared" si="281"/>
        <v>0</v>
      </c>
      <c r="M213" s="320"/>
      <c r="N213" s="60"/>
      <c r="O213" s="114">
        <f t="shared" si="282"/>
        <v>0</v>
      </c>
      <c r="P213" s="111"/>
    </row>
    <row r="214" spans="1:16" hidden="1" x14ac:dyDescent="0.25">
      <c r="A214" s="38">
        <v>5219</v>
      </c>
      <c r="B214" s="57" t="s">
        <v>194</v>
      </c>
      <c r="C214" s="58">
        <f t="shared" si="283"/>
        <v>0</v>
      </c>
      <c r="D214" s="225"/>
      <c r="E214" s="60"/>
      <c r="F214" s="146">
        <f t="shared" si="279"/>
        <v>0</v>
      </c>
      <c r="G214" s="225"/>
      <c r="H214" s="257"/>
      <c r="I214" s="114">
        <f t="shared" si="280"/>
        <v>0</v>
      </c>
      <c r="J214" s="257"/>
      <c r="K214" s="60"/>
      <c r="L214" s="135">
        <f t="shared" si="281"/>
        <v>0</v>
      </c>
      <c r="M214" s="320"/>
      <c r="N214" s="60"/>
      <c r="O214" s="114">
        <f t="shared" si="282"/>
        <v>0</v>
      </c>
      <c r="P214" s="111"/>
    </row>
    <row r="215" spans="1:16" ht="13.5" hidden="1" customHeight="1" x14ac:dyDescent="0.25">
      <c r="A215" s="112">
        <v>5220</v>
      </c>
      <c r="B215" s="57" t="s">
        <v>195</v>
      </c>
      <c r="C215" s="58">
        <f t="shared" si="283"/>
        <v>0</v>
      </c>
      <c r="D215" s="225"/>
      <c r="E215" s="60"/>
      <c r="F215" s="146">
        <f t="shared" si="279"/>
        <v>0</v>
      </c>
      <c r="G215" s="225"/>
      <c r="H215" s="257"/>
      <c r="I215" s="114">
        <f t="shared" si="280"/>
        <v>0</v>
      </c>
      <c r="J215" s="257"/>
      <c r="K215" s="60"/>
      <c r="L215" s="135">
        <f t="shared" si="281"/>
        <v>0</v>
      </c>
      <c r="M215" s="320"/>
      <c r="N215" s="60"/>
      <c r="O215" s="114">
        <f t="shared" si="282"/>
        <v>0</v>
      </c>
      <c r="P215" s="111"/>
    </row>
    <row r="216" spans="1:16" x14ac:dyDescent="0.25">
      <c r="A216" s="112">
        <v>5230</v>
      </c>
      <c r="B216" s="57" t="s">
        <v>196</v>
      </c>
      <c r="C216" s="58">
        <f t="shared" si="283"/>
        <v>2800</v>
      </c>
      <c r="D216" s="226">
        <f>SUM(D217:D224)</f>
        <v>2800</v>
      </c>
      <c r="E216" s="447">
        <f t="shared" ref="E216:F216" si="284">SUM(E217:E224)</f>
        <v>0</v>
      </c>
      <c r="F216" s="404">
        <f t="shared" si="284"/>
        <v>2800</v>
      </c>
      <c r="G216" s="226">
        <f>SUM(G217:G224)</f>
        <v>0</v>
      </c>
      <c r="H216" s="135">
        <f t="shared" ref="H216:I216" si="285">SUM(H217:H224)</f>
        <v>0</v>
      </c>
      <c r="I216" s="404">
        <f t="shared" si="285"/>
        <v>0</v>
      </c>
      <c r="J216" s="120">
        <f>SUM(J217:J224)</f>
        <v>0</v>
      </c>
      <c r="K216" s="447">
        <f t="shared" ref="K216:L216" si="286">SUM(K217:K224)</f>
        <v>0</v>
      </c>
      <c r="L216" s="404">
        <f t="shared" si="286"/>
        <v>0</v>
      </c>
      <c r="M216" s="58">
        <f>SUM(M217:M224)</f>
        <v>0</v>
      </c>
      <c r="N216" s="113">
        <f t="shared" ref="N216:O216" si="287">SUM(N217:N224)</f>
        <v>0</v>
      </c>
      <c r="O216" s="114">
        <f t="shared" si="287"/>
        <v>0</v>
      </c>
      <c r="P216" s="111"/>
    </row>
    <row r="217" spans="1:16" hidden="1" x14ac:dyDescent="0.25">
      <c r="A217" s="38">
        <v>5231</v>
      </c>
      <c r="B217" s="57" t="s">
        <v>197</v>
      </c>
      <c r="C217" s="58">
        <f t="shared" si="283"/>
        <v>0</v>
      </c>
      <c r="D217" s="225"/>
      <c r="E217" s="60"/>
      <c r="F217" s="146">
        <f t="shared" ref="F217:F226" si="288">D217+E217</f>
        <v>0</v>
      </c>
      <c r="G217" s="225"/>
      <c r="H217" s="257"/>
      <c r="I217" s="114">
        <f t="shared" ref="I217:I226" si="289">G217+H217</f>
        <v>0</v>
      </c>
      <c r="J217" s="257"/>
      <c r="K217" s="60"/>
      <c r="L217" s="135">
        <f t="shared" ref="L217:L226" si="290">J217+K217</f>
        <v>0</v>
      </c>
      <c r="M217" s="320"/>
      <c r="N217" s="60"/>
      <c r="O217" s="114">
        <f t="shared" ref="O217:O226" si="291">M217+N217</f>
        <v>0</v>
      </c>
      <c r="P217" s="111"/>
    </row>
    <row r="218" spans="1:16" hidden="1" x14ac:dyDescent="0.25">
      <c r="A218" s="38">
        <v>5232</v>
      </c>
      <c r="B218" s="57" t="s">
        <v>198</v>
      </c>
      <c r="C218" s="58">
        <f t="shared" si="283"/>
        <v>0</v>
      </c>
      <c r="D218" s="225"/>
      <c r="E218" s="60"/>
      <c r="F218" s="146">
        <f t="shared" si="288"/>
        <v>0</v>
      </c>
      <c r="G218" s="225"/>
      <c r="H218" s="257"/>
      <c r="I218" s="114">
        <f t="shared" si="289"/>
        <v>0</v>
      </c>
      <c r="J218" s="257"/>
      <c r="K218" s="60"/>
      <c r="L218" s="135">
        <f t="shared" si="290"/>
        <v>0</v>
      </c>
      <c r="M218" s="320"/>
      <c r="N218" s="60"/>
      <c r="O218" s="114">
        <f t="shared" si="291"/>
        <v>0</v>
      </c>
      <c r="P218" s="111"/>
    </row>
    <row r="219" spans="1:16" hidden="1" x14ac:dyDescent="0.25">
      <c r="A219" s="38">
        <v>5233</v>
      </c>
      <c r="B219" s="57" t="s">
        <v>199</v>
      </c>
      <c r="C219" s="58">
        <f t="shared" si="283"/>
        <v>0</v>
      </c>
      <c r="D219" s="225"/>
      <c r="E219" s="60"/>
      <c r="F219" s="146">
        <f t="shared" si="288"/>
        <v>0</v>
      </c>
      <c r="G219" s="225"/>
      <c r="H219" s="257"/>
      <c r="I219" s="114">
        <f t="shared" si="289"/>
        <v>0</v>
      </c>
      <c r="J219" s="257"/>
      <c r="K219" s="60"/>
      <c r="L219" s="135">
        <f t="shared" si="290"/>
        <v>0</v>
      </c>
      <c r="M219" s="320"/>
      <c r="N219" s="60"/>
      <c r="O219" s="114">
        <f t="shared" si="291"/>
        <v>0</v>
      </c>
      <c r="P219" s="111"/>
    </row>
    <row r="220" spans="1:16" ht="24" hidden="1" x14ac:dyDescent="0.25">
      <c r="A220" s="38">
        <v>5234</v>
      </c>
      <c r="B220" s="57" t="s">
        <v>200</v>
      </c>
      <c r="C220" s="58">
        <f t="shared" si="283"/>
        <v>0</v>
      </c>
      <c r="D220" s="225"/>
      <c r="E220" s="60"/>
      <c r="F220" s="146">
        <f t="shared" si="288"/>
        <v>0</v>
      </c>
      <c r="G220" s="225"/>
      <c r="H220" s="257"/>
      <c r="I220" s="114">
        <f t="shared" si="289"/>
        <v>0</v>
      </c>
      <c r="J220" s="257"/>
      <c r="K220" s="60"/>
      <c r="L220" s="135">
        <f t="shared" si="290"/>
        <v>0</v>
      </c>
      <c r="M220" s="320"/>
      <c r="N220" s="60"/>
      <c r="O220" s="114">
        <f t="shared" si="291"/>
        <v>0</v>
      </c>
      <c r="P220" s="111"/>
    </row>
    <row r="221" spans="1:16" ht="14.25" hidden="1" customHeight="1" x14ac:dyDescent="0.25">
      <c r="A221" s="38">
        <v>5236</v>
      </c>
      <c r="B221" s="57" t="s">
        <v>201</v>
      </c>
      <c r="C221" s="58">
        <f t="shared" si="283"/>
        <v>0</v>
      </c>
      <c r="D221" s="225"/>
      <c r="E221" s="60"/>
      <c r="F221" s="146">
        <f t="shared" si="288"/>
        <v>0</v>
      </c>
      <c r="G221" s="225"/>
      <c r="H221" s="257"/>
      <c r="I221" s="114">
        <f t="shared" si="289"/>
        <v>0</v>
      </c>
      <c r="J221" s="257"/>
      <c r="K221" s="60"/>
      <c r="L221" s="135">
        <f t="shared" si="290"/>
        <v>0</v>
      </c>
      <c r="M221" s="320"/>
      <c r="N221" s="60"/>
      <c r="O221" s="114">
        <f t="shared" si="291"/>
        <v>0</v>
      </c>
      <c r="P221" s="111"/>
    </row>
    <row r="222" spans="1:16" ht="14.25" hidden="1" customHeight="1" x14ac:dyDescent="0.25">
      <c r="A222" s="38">
        <v>5237</v>
      </c>
      <c r="B222" s="57" t="s">
        <v>202</v>
      </c>
      <c r="C222" s="58">
        <f t="shared" si="283"/>
        <v>0</v>
      </c>
      <c r="D222" s="225"/>
      <c r="E222" s="60"/>
      <c r="F222" s="146">
        <f t="shared" si="288"/>
        <v>0</v>
      </c>
      <c r="G222" s="225"/>
      <c r="H222" s="257"/>
      <c r="I222" s="114">
        <f t="shared" si="289"/>
        <v>0</v>
      </c>
      <c r="J222" s="257"/>
      <c r="K222" s="60"/>
      <c r="L222" s="135">
        <f t="shared" si="290"/>
        <v>0</v>
      </c>
      <c r="M222" s="320"/>
      <c r="N222" s="60"/>
      <c r="O222" s="114">
        <f t="shared" si="291"/>
        <v>0</v>
      </c>
      <c r="P222" s="111"/>
    </row>
    <row r="223" spans="1:16" ht="24" x14ac:dyDescent="0.25">
      <c r="A223" s="38">
        <v>5238</v>
      </c>
      <c r="B223" s="57" t="s">
        <v>203</v>
      </c>
      <c r="C223" s="58">
        <f t="shared" si="283"/>
        <v>2800</v>
      </c>
      <c r="D223" s="225">
        <v>2800</v>
      </c>
      <c r="E223" s="446"/>
      <c r="F223" s="404">
        <f t="shared" si="288"/>
        <v>2800</v>
      </c>
      <c r="G223" s="225"/>
      <c r="H223" s="511"/>
      <c r="I223" s="404">
        <f t="shared" si="289"/>
        <v>0</v>
      </c>
      <c r="J223" s="257"/>
      <c r="K223" s="446"/>
      <c r="L223" s="404">
        <f t="shared" si="290"/>
        <v>0</v>
      </c>
      <c r="M223" s="320"/>
      <c r="N223" s="60"/>
      <c r="O223" s="114">
        <f t="shared" si="291"/>
        <v>0</v>
      </c>
      <c r="P223" s="111"/>
    </row>
    <row r="224" spans="1:16" ht="24" hidden="1" x14ac:dyDescent="0.25">
      <c r="A224" s="38">
        <v>5239</v>
      </c>
      <c r="B224" s="57" t="s">
        <v>204</v>
      </c>
      <c r="C224" s="58">
        <f t="shared" si="283"/>
        <v>0</v>
      </c>
      <c r="D224" s="225"/>
      <c r="E224" s="60"/>
      <c r="F224" s="146">
        <f t="shared" si="288"/>
        <v>0</v>
      </c>
      <c r="G224" s="225"/>
      <c r="H224" s="257"/>
      <c r="I224" s="114">
        <f t="shared" si="289"/>
        <v>0</v>
      </c>
      <c r="J224" s="257"/>
      <c r="K224" s="60"/>
      <c r="L224" s="135">
        <f t="shared" si="290"/>
        <v>0</v>
      </c>
      <c r="M224" s="320"/>
      <c r="N224" s="60"/>
      <c r="O224" s="114">
        <f t="shared" si="291"/>
        <v>0</v>
      </c>
      <c r="P224" s="111"/>
    </row>
    <row r="225" spans="1:16" ht="24" hidden="1" x14ac:dyDescent="0.25">
      <c r="A225" s="112">
        <v>5240</v>
      </c>
      <c r="B225" s="57" t="s">
        <v>205</v>
      </c>
      <c r="C225" s="58">
        <f t="shared" si="283"/>
        <v>0</v>
      </c>
      <c r="D225" s="225"/>
      <c r="E225" s="60"/>
      <c r="F225" s="146">
        <f t="shared" si="288"/>
        <v>0</v>
      </c>
      <c r="G225" s="225"/>
      <c r="H225" s="257"/>
      <c r="I225" s="114">
        <f t="shared" si="289"/>
        <v>0</v>
      </c>
      <c r="J225" s="257"/>
      <c r="K225" s="60"/>
      <c r="L225" s="135">
        <f t="shared" si="290"/>
        <v>0</v>
      </c>
      <c r="M225" s="320"/>
      <c r="N225" s="60"/>
      <c r="O225" s="114">
        <f t="shared" si="291"/>
        <v>0</v>
      </c>
      <c r="P225" s="111"/>
    </row>
    <row r="226" spans="1:16" hidden="1" x14ac:dyDescent="0.25">
      <c r="A226" s="112">
        <v>5250</v>
      </c>
      <c r="B226" s="57" t="s">
        <v>206</v>
      </c>
      <c r="C226" s="58">
        <f t="shared" si="283"/>
        <v>0</v>
      </c>
      <c r="D226" s="225"/>
      <c r="E226" s="60"/>
      <c r="F226" s="146">
        <f t="shared" si="288"/>
        <v>0</v>
      </c>
      <c r="G226" s="225"/>
      <c r="H226" s="257"/>
      <c r="I226" s="114">
        <f t="shared" si="289"/>
        <v>0</v>
      </c>
      <c r="J226" s="257"/>
      <c r="K226" s="60"/>
      <c r="L226" s="135">
        <f t="shared" si="290"/>
        <v>0</v>
      </c>
      <c r="M226" s="320"/>
      <c r="N226" s="60"/>
      <c r="O226" s="114">
        <f t="shared" si="291"/>
        <v>0</v>
      </c>
      <c r="P226" s="111"/>
    </row>
    <row r="227" spans="1:16" hidden="1" x14ac:dyDescent="0.25">
      <c r="A227" s="112">
        <v>5260</v>
      </c>
      <c r="B227" s="57" t="s">
        <v>207</v>
      </c>
      <c r="C227" s="58">
        <f t="shared" si="283"/>
        <v>0</v>
      </c>
      <c r="D227" s="226">
        <f>SUM(D228)</f>
        <v>0</v>
      </c>
      <c r="E227" s="113">
        <f t="shared" ref="E227:F227" si="292">SUM(E228)</f>
        <v>0</v>
      </c>
      <c r="F227" s="146">
        <f t="shared" si="292"/>
        <v>0</v>
      </c>
      <c r="G227" s="226">
        <f>SUM(G228)</f>
        <v>0</v>
      </c>
      <c r="H227" s="120">
        <f t="shared" ref="H227:I227" si="293">SUM(H228)</f>
        <v>0</v>
      </c>
      <c r="I227" s="114">
        <f t="shared" si="293"/>
        <v>0</v>
      </c>
      <c r="J227" s="120">
        <f>SUM(J228)</f>
        <v>0</v>
      </c>
      <c r="K227" s="113">
        <f t="shared" ref="K227:L227" si="294">SUM(K228)</f>
        <v>0</v>
      </c>
      <c r="L227" s="135">
        <f t="shared" si="294"/>
        <v>0</v>
      </c>
      <c r="M227" s="58">
        <f>SUM(M228)</f>
        <v>0</v>
      </c>
      <c r="N227" s="113">
        <f t="shared" ref="N227:O227" si="295">SUM(N228)</f>
        <v>0</v>
      </c>
      <c r="O227" s="114">
        <f t="shared" si="295"/>
        <v>0</v>
      </c>
      <c r="P227" s="111"/>
    </row>
    <row r="228" spans="1:16" ht="24" hidden="1" x14ac:dyDescent="0.25">
      <c r="A228" s="38">
        <v>5269</v>
      </c>
      <c r="B228" s="57" t="s">
        <v>208</v>
      </c>
      <c r="C228" s="58">
        <f t="shared" si="283"/>
        <v>0</v>
      </c>
      <c r="D228" s="225"/>
      <c r="E228" s="60"/>
      <c r="F228" s="146">
        <f t="shared" ref="F228:F229" si="296">D228+E228</f>
        <v>0</v>
      </c>
      <c r="G228" s="225"/>
      <c r="H228" s="257"/>
      <c r="I228" s="114">
        <f t="shared" ref="I228:I229" si="297">G228+H228</f>
        <v>0</v>
      </c>
      <c r="J228" s="257"/>
      <c r="K228" s="60"/>
      <c r="L228" s="135">
        <f t="shared" ref="L228:L229" si="298">J228+K228</f>
        <v>0</v>
      </c>
      <c r="M228" s="320"/>
      <c r="N228" s="60"/>
      <c r="O228" s="114">
        <f t="shared" ref="O228:O229" si="299">M228+N228</f>
        <v>0</v>
      </c>
      <c r="P228" s="111"/>
    </row>
    <row r="229" spans="1:16" ht="24" hidden="1" x14ac:dyDescent="0.25">
      <c r="A229" s="107">
        <v>5270</v>
      </c>
      <c r="B229" s="78" t="s">
        <v>209</v>
      </c>
      <c r="C229" s="84">
        <f t="shared" si="283"/>
        <v>0</v>
      </c>
      <c r="D229" s="227"/>
      <c r="E229" s="115"/>
      <c r="F229" s="281">
        <f t="shared" si="296"/>
        <v>0</v>
      </c>
      <c r="G229" s="227"/>
      <c r="H229" s="258"/>
      <c r="I229" s="109">
        <f t="shared" si="297"/>
        <v>0</v>
      </c>
      <c r="J229" s="258"/>
      <c r="K229" s="115"/>
      <c r="L229" s="136">
        <f t="shared" si="298"/>
        <v>0</v>
      </c>
      <c r="M229" s="321"/>
      <c r="N229" s="115"/>
      <c r="O229" s="109">
        <f t="shared" si="299"/>
        <v>0</v>
      </c>
      <c r="P229" s="116"/>
    </row>
    <row r="230" spans="1:16" hidden="1" x14ac:dyDescent="0.25">
      <c r="A230" s="101">
        <v>6000</v>
      </c>
      <c r="B230" s="101" t="s">
        <v>210</v>
      </c>
      <c r="C230" s="102">
        <f t="shared" si="283"/>
        <v>0</v>
      </c>
      <c r="D230" s="222">
        <f>D231+D251+D259</f>
        <v>0</v>
      </c>
      <c r="E230" s="103">
        <f t="shared" ref="E230:F230" si="300">E231+E251+E259</f>
        <v>0</v>
      </c>
      <c r="F230" s="279">
        <f t="shared" si="300"/>
        <v>0</v>
      </c>
      <c r="G230" s="222">
        <f>G231+G251+G259</f>
        <v>0</v>
      </c>
      <c r="H230" s="255">
        <f t="shared" ref="H230:I230" si="301">H231+H251+H259</f>
        <v>0</v>
      </c>
      <c r="I230" s="104">
        <f t="shared" si="301"/>
        <v>0</v>
      </c>
      <c r="J230" s="255">
        <f>J231+J251+J259</f>
        <v>0</v>
      </c>
      <c r="K230" s="103">
        <f t="shared" ref="K230:L230" si="302">K231+K251+K259</f>
        <v>0</v>
      </c>
      <c r="L230" s="137">
        <f t="shared" si="302"/>
        <v>0</v>
      </c>
      <c r="M230" s="102">
        <f>M231+M251+M259</f>
        <v>0</v>
      </c>
      <c r="N230" s="103">
        <f t="shared" ref="N230:O230" si="303">N231+N251+N259</f>
        <v>0</v>
      </c>
      <c r="O230" s="104">
        <f t="shared" si="303"/>
        <v>0</v>
      </c>
      <c r="P230" s="343"/>
    </row>
    <row r="231" spans="1:16" ht="14.25" hidden="1" customHeight="1" x14ac:dyDescent="0.25">
      <c r="A231" s="69">
        <v>6200</v>
      </c>
      <c r="B231" s="124" t="s">
        <v>211</v>
      </c>
      <c r="C231" s="129">
        <f t="shared" si="283"/>
        <v>0</v>
      </c>
      <c r="D231" s="231">
        <f>SUM(D232,D233,D235,D238,D244,D245,D246)</f>
        <v>0</v>
      </c>
      <c r="E231" s="130">
        <f t="shared" ref="E231:F231" si="304">SUM(E232,E233,E235,E238,E244,E245,E246)</f>
        <v>0</v>
      </c>
      <c r="F231" s="283">
        <f t="shared" si="304"/>
        <v>0</v>
      </c>
      <c r="G231" s="231">
        <f>SUM(G232,G233,G235,G238,G244,G245,G246)</f>
        <v>0</v>
      </c>
      <c r="H231" s="262">
        <f t="shared" ref="H231:I231" si="305">SUM(H232,H233,H235,H238,H244,H245,H246)</f>
        <v>0</v>
      </c>
      <c r="I231" s="289">
        <f t="shared" si="305"/>
        <v>0</v>
      </c>
      <c r="J231" s="262">
        <f>SUM(J232,J233,J235,J238,J244,J245,J246)</f>
        <v>0</v>
      </c>
      <c r="K231" s="130">
        <f t="shared" ref="K231:L231" si="306">SUM(K232,K233,K235,K238,K244,K245,K246)</f>
        <v>0</v>
      </c>
      <c r="L231" s="138">
        <f t="shared" si="306"/>
        <v>0</v>
      </c>
      <c r="M231" s="129">
        <f>SUM(M232,M233,M235,M238,M244,M245,M246)</f>
        <v>0</v>
      </c>
      <c r="N231" s="130">
        <f t="shared" ref="N231:O231" si="307">SUM(N232,N233,N235,N238,N244,N245,N246)</f>
        <v>0</v>
      </c>
      <c r="O231" s="289">
        <f t="shared" si="307"/>
        <v>0</v>
      </c>
      <c r="P231" s="344"/>
    </row>
    <row r="232" spans="1:16" ht="24" hidden="1" x14ac:dyDescent="0.25">
      <c r="A232" s="379">
        <v>6220</v>
      </c>
      <c r="B232" s="52" t="s">
        <v>212</v>
      </c>
      <c r="C232" s="53">
        <f t="shared" si="283"/>
        <v>0</v>
      </c>
      <c r="D232" s="224"/>
      <c r="E232" s="55"/>
      <c r="F232" s="282">
        <f>D232+E232</f>
        <v>0</v>
      </c>
      <c r="G232" s="224"/>
      <c r="H232" s="256"/>
      <c r="I232" s="119">
        <f>G232+H232</f>
        <v>0</v>
      </c>
      <c r="J232" s="256"/>
      <c r="K232" s="55"/>
      <c r="L232" s="139">
        <f>J232+K232</f>
        <v>0</v>
      </c>
      <c r="M232" s="319"/>
      <c r="N232" s="55"/>
      <c r="O232" s="119">
        <f>M232+N232</f>
        <v>0</v>
      </c>
      <c r="P232" s="110"/>
    </row>
    <row r="233" spans="1:16" hidden="1" x14ac:dyDescent="0.25">
      <c r="A233" s="112">
        <v>6230</v>
      </c>
      <c r="B233" s="57" t="s">
        <v>213</v>
      </c>
      <c r="C233" s="58">
        <f t="shared" si="283"/>
        <v>0</v>
      </c>
      <c r="D233" s="226">
        <f t="shared" ref="D233:O233" si="308">SUM(D234)</f>
        <v>0</v>
      </c>
      <c r="E233" s="113">
        <f t="shared" si="308"/>
        <v>0</v>
      </c>
      <c r="F233" s="146">
        <f t="shared" si="308"/>
        <v>0</v>
      </c>
      <c r="G233" s="226">
        <f t="shared" si="308"/>
        <v>0</v>
      </c>
      <c r="H233" s="120">
        <f t="shared" si="308"/>
        <v>0</v>
      </c>
      <c r="I233" s="114">
        <f t="shared" si="308"/>
        <v>0</v>
      </c>
      <c r="J233" s="120">
        <f t="shared" si="308"/>
        <v>0</v>
      </c>
      <c r="K233" s="113">
        <f t="shared" si="308"/>
        <v>0</v>
      </c>
      <c r="L233" s="135">
        <f t="shared" si="308"/>
        <v>0</v>
      </c>
      <c r="M233" s="58">
        <f t="shared" si="308"/>
        <v>0</v>
      </c>
      <c r="N233" s="113">
        <f t="shared" si="308"/>
        <v>0</v>
      </c>
      <c r="O233" s="114">
        <f t="shared" si="308"/>
        <v>0</v>
      </c>
      <c r="P233" s="111"/>
    </row>
    <row r="234" spans="1:16" ht="24" hidden="1" x14ac:dyDescent="0.25">
      <c r="A234" s="38">
        <v>6239</v>
      </c>
      <c r="B234" s="52" t="s">
        <v>214</v>
      </c>
      <c r="C234" s="58">
        <f t="shared" si="283"/>
        <v>0</v>
      </c>
      <c r="D234" s="224"/>
      <c r="E234" s="55"/>
      <c r="F234" s="282">
        <f>D234+E234</f>
        <v>0</v>
      </c>
      <c r="G234" s="224"/>
      <c r="H234" s="256"/>
      <c r="I234" s="119">
        <f>G234+H234</f>
        <v>0</v>
      </c>
      <c r="J234" s="256"/>
      <c r="K234" s="55"/>
      <c r="L234" s="139">
        <f>J234+K234</f>
        <v>0</v>
      </c>
      <c r="M234" s="319"/>
      <c r="N234" s="55"/>
      <c r="O234" s="119">
        <f>M234+N234</f>
        <v>0</v>
      </c>
      <c r="P234" s="110"/>
    </row>
    <row r="235" spans="1:16" ht="24" hidden="1" x14ac:dyDescent="0.25">
      <c r="A235" s="112">
        <v>6240</v>
      </c>
      <c r="B235" s="57" t="s">
        <v>215</v>
      </c>
      <c r="C235" s="58">
        <f t="shared" si="283"/>
        <v>0</v>
      </c>
      <c r="D235" s="226">
        <f>SUM(D236:D237)</f>
        <v>0</v>
      </c>
      <c r="E235" s="113">
        <f t="shared" ref="E235:F235" si="309">SUM(E236:E237)</f>
        <v>0</v>
      </c>
      <c r="F235" s="146">
        <f t="shared" si="309"/>
        <v>0</v>
      </c>
      <c r="G235" s="226">
        <f>SUM(G236:G237)</f>
        <v>0</v>
      </c>
      <c r="H235" s="120">
        <f t="shared" ref="H235:I235" si="310">SUM(H236:H237)</f>
        <v>0</v>
      </c>
      <c r="I235" s="114">
        <f t="shared" si="310"/>
        <v>0</v>
      </c>
      <c r="J235" s="120">
        <f>SUM(J236:J237)</f>
        <v>0</v>
      </c>
      <c r="K235" s="113">
        <f t="shared" ref="K235:L235" si="311">SUM(K236:K237)</f>
        <v>0</v>
      </c>
      <c r="L235" s="135">
        <f t="shared" si="311"/>
        <v>0</v>
      </c>
      <c r="M235" s="58">
        <f>SUM(M236:M237)</f>
        <v>0</v>
      </c>
      <c r="N235" s="113">
        <f t="shared" ref="N235:O235" si="312">SUM(N236:N237)</f>
        <v>0</v>
      </c>
      <c r="O235" s="114">
        <f t="shared" si="312"/>
        <v>0</v>
      </c>
      <c r="P235" s="111"/>
    </row>
    <row r="236" spans="1:16" hidden="1" x14ac:dyDescent="0.25">
      <c r="A236" s="38">
        <v>6241</v>
      </c>
      <c r="B236" s="57" t="s">
        <v>216</v>
      </c>
      <c r="C236" s="58">
        <f t="shared" si="283"/>
        <v>0</v>
      </c>
      <c r="D236" s="225"/>
      <c r="E236" s="60"/>
      <c r="F236" s="146">
        <f t="shared" ref="F236:F237" si="313">D236+E236</f>
        <v>0</v>
      </c>
      <c r="G236" s="225"/>
      <c r="H236" s="257"/>
      <c r="I236" s="114">
        <f t="shared" ref="I236:I237" si="314">G236+H236</f>
        <v>0</v>
      </c>
      <c r="J236" s="257"/>
      <c r="K236" s="60"/>
      <c r="L236" s="135">
        <f t="shared" ref="L236:L237" si="315">J236+K236</f>
        <v>0</v>
      </c>
      <c r="M236" s="320"/>
      <c r="N236" s="60"/>
      <c r="O236" s="114">
        <f t="shared" ref="O236:O237" si="316">M236+N236</f>
        <v>0</v>
      </c>
      <c r="P236" s="111"/>
    </row>
    <row r="237" spans="1:16" hidden="1" x14ac:dyDescent="0.25">
      <c r="A237" s="38">
        <v>6242</v>
      </c>
      <c r="B237" s="57" t="s">
        <v>217</v>
      </c>
      <c r="C237" s="58">
        <f t="shared" si="283"/>
        <v>0</v>
      </c>
      <c r="D237" s="225"/>
      <c r="E237" s="60"/>
      <c r="F237" s="146">
        <f t="shared" si="313"/>
        <v>0</v>
      </c>
      <c r="G237" s="225"/>
      <c r="H237" s="257"/>
      <c r="I237" s="114">
        <f t="shared" si="314"/>
        <v>0</v>
      </c>
      <c r="J237" s="257"/>
      <c r="K237" s="60"/>
      <c r="L237" s="135">
        <f t="shared" si="315"/>
        <v>0</v>
      </c>
      <c r="M237" s="320"/>
      <c r="N237" s="60"/>
      <c r="O237" s="114">
        <f t="shared" si="316"/>
        <v>0</v>
      </c>
      <c r="P237" s="111"/>
    </row>
    <row r="238" spans="1:16" ht="25.5" hidden="1" customHeight="1" x14ac:dyDescent="0.25">
      <c r="A238" s="112">
        <v>6250</v>
      </c>
      <c r="B238" s="57" t="s">
        <v>218</v>
      </c>
      <c r="C238" s="58">
        <f t="shared" si="283"/>
        <v>0</v>
      </c>
      <c r="D238" s="226">
        <f>SUM(D239:D243)</f>
        <v>0</v>
      </c>
      <c r="E238" s="113">
        <f t="shared" ref="E238:F238" si="317">SUM(E239:E243)</f>
        <v>0</v>
      </c>
      <c r="F238" s="146">
        <f t="shared" si="317"/>
        <v>0</v>
      </c>
      <c r="G238" s="226">
        <f>SUM(G239:G243)</f>
        <v>0</v>
      </c>
      <c r="H238" s="120">
        <f t="shared" ref="H238:I238" si="318">SUM(H239:H243)</f>
        <v>0</v>
      </c>
      <c r="I238" s="114">
        <f t="shared" si="318"/>
        <v>0</v>
      </c>
      <c r="J238" s="120">
        <f>SUM(J239:J243)</f>
        <v>0</v>
      </c>
      <c r="K238" s="113">
        <f t="shared" ref="K238:L238" si="319">SUM(K239:K243)</f>
        <v>0</v>
      </c>
      <c r="L238" s="135">
        <f t="shared" si="319"/>
        <v>0</v>
      </c>
      <c r="M238" s="58">
        <f>SUM(M239:M243)</f>
        <v>0</v>
      </c>
      <c r="N238" s="113">
        <f t="shared" ref="N238:O238" si="320">SUM(N239:N243)</f>
        <v>0</v>
      </c>
      <c r="O238" s="114">
        <f t="shared" si="320"/>
        <v>0</v>
      </c>
      <c r="P238" s="111"/>
    </row>
    <row r="239" spans="1:16" ht="14.25" hidden="1" customHeight="1" x14ac:dyDescent="0.25">
      <c r="A239" s="38">
        <v>6252</v>
      </c>
      <c r="B239" s="57" t="s">
        <v>219</v>
      </c>
      <c r="C239" s="58">
        <f t="shared" si="283"/>
        <v>0</v>
      </c>
      <c r="D239" s="225"/>
      <c r="E239" s="60"/>
      <c r="F239" s="146">
        <f t="shared" ref="F239:F245" si="321">D239+E239</f>
        <v>0</v>
      </c>
      <c r="G239" s="225"/>
      <c r="H239" s="257"/>
      <c r="I239" s="114">
        <f t="shared" ref="I239:I245" si="322">G239+H239</f>
        <v>0</v>
      </c>
      <c r="J239" s="257"/>
      <c r="K239" s="60"/>
      <c r="L239" s="135">
        <f t="shared" ref="L239:L245" si="323">J239+K239</f>
        <v>0</v>
      </c>
      <c r="M239" s="320"/>
      <c r="N239" s="60"/>
      <c r="O239" s="114">
        <f t="shared" ref="O239:O245" si="324">M239+N239</f>
        <v>0</v>
      </c>
      <c r="P239" s="111"/>
    </row>
    <row r="240" spans="1:16" ht="14.25" hidden="1" customHeight="1" x14ac:dyDescent="0.25">
      <c r="A240" s="38">
        <v>6253</v>
      </c>
      <c r="B240" s="57" t="s">
        <v>220</v>
      </c>
      <c r="C240" s="58">
        <f t="shared" si="283"/>
        <v>0</v>
      </c>
      <c r="D240" s="225"/>
      <c r="E240" s="60"/>
      <c r="F240" s="146">
        <f t="shared" si="321"/>
        <v>0</v>
      </c>
      <c r="G240" s="225"/>
      <c r="H240" s="257"/>
      <c r="I240" s="114">
        <f t="shared" si="322"/>
        <v>0</v>
      </c>
      <c r="J240" s="257"/>
      <c r="K240" s="60"/>
      <c r="L240" s="135">
        <f t="shared" si="323"/>
        <v>0</v>
      </c>
      <c r="M240" s="320"/>
      <c r="N240" s="60"/>
      <c r="O240" s="114">
        <f t="shared" si="324"/>
        <v>0</v>
      </c>
      <c r="P240" s="111"/>
    </row>
    <row r="241" spans="1:16" ht="24" hidden="1" x14ac:dyDescent="0.25">
      <c r="A241" s="38">
        <v>6254</v>
      </c>
      <c r="B241" s="57" t="s">
        <v>221</v>
      </c>
      <c r="C241" s="58">
        <f t="shared" si="283"/>
        <v>0</v>
      </c>
      <c r="D241" s="225"/>
      <c r="E241" s="60"/>
      <c r="F241" s="146">
        <f t="shared" si="321"/>
        <v>0</v>
      </c>
      <c r="G241" s="225"/>
      <c r="H241" s="257"/>
      <c r="I241" s="114">
        <f t="shared" si="322"/>
        <v>0</v>
      </c>
      <c r="J241" s="257"/>
      <c r="K241" s="60"/>
      <c r="L241" s="135">
        <f t="shared" si="323"/>
        <v>0</v>
      </c>
      <c r="M241" s="320"/>
      <c r="N241" s="60"/>
      <c r="O241" s="114">
        <f t="shared" si="324"/>
        <v>0</v>
      </c>
      <c r="P241" s="111"/>
    </row>
    <row r="242" spans="1:16" ht="24" hidden="1" x14ac:dyDescent="0.25">
      <c r="A242" s="38">
        <v>6255</v>
      </c>
      <c r="B242" s="57" t="s">
        <v>222</v>
      </c>
      <c r="C242" s="58">
        <f t="shared" si="283"/>
        <v>0</v>
      </c>
      <c r="D242" s="225"/>
      <c r="E242" s="60"/>
      <c r="F242" s="146">
        <f t="shared" si="321"/>
        <v>0</v>
      </c>
      <c r="G242" s="225"/>
      <c r="H242" s="257"/>
      <c r="I242" s="114">
        <f t="shared" si="322"/>
        <v>0</v>
      </c>
      <c r="J242" s="257"/>
      <c r="K242" s="60"/>
      <c r="L242" s="135">
        <f t="shared" si="323"/>
        <v>0</v>
      </c>
      <c r="M242" s="320"/>
      <c r="N242" s="60"/>
      <c r="O242" s="114">
        <f t="shared" si="324"/>
        <v>0</v>
      </c>
      <c r="P242" s="111"/>
    </row>
    <row r="243" spans="1:16" hidden="1" x14ac:dyDescent="0.25">
      <c r="A243" s="38">
        <v>6259</v>
      </c>
      <c r="B243" s="57" t="s">
        <v>223</v>
      </c>
      <c r="C243" s="58">
        <f t="shared" si="283"/>
        <v>0</v>
      </c>
      <c r="D243" s="225"/>
      <c r="E243" s="60"/>
      <c r="F243" s="146">
        <f t="shared" si="321"/>
        <v>0</v>
      </c>
      <c r="G243" s="225"/>
      <c r="H243" s="257"/>
      <c r="I243" s="114">
        <f t="shared" si="322"/>
        <v>0</v>
      </c>
      <c r="J243" s="257"/>
      <c r="K243" s="60"/>
      <c r="L243" s="135">
        <f t="shared" si="323"/>
        <v>0</v>
      </c>
      <c r="M243" s="320"/>
      <c r="N243" s="60"/>
      <c r="O243" s="114">
        <f t="shared" si="324"/>
        <v>0</v>
      </c>
      <c r="P243" s="111"/>
    </row>
    <row r="244" spans="1:16" ht="24" hidden="1" x14ac:dyDescent="0.25">
      <c r="A244" s="112">
        <v>6260</v>
      </c>
      <c r="B244" s="57" t="s">
        <v>224</v>
      </c>
      <c r="C244" s="58">
        <f t="shared" si="283"/>
        <v>0</v>
      </c>
      <c r="D244" s="225"/>
      <c r="E244" s="60"/>
      <c r="F244" s="146">
        <f t="shared" si="321"/>
        <v>0</v>
      </c>
      <c r="G244" s="225"/>
      <c r="H244" s="257"/>
      <c r="I244" s="114">
        <f t="shared" si="322"/>
        <v>0</v>
      </c>
      <c r="J244" s="257"/>
      <c r="K244" s="60"/>
      <c r="L244" s="135">
        <f t="shared" si="323"/>
        <v>0</v>
      </c>
      <c r="M244" s="320"/>
      <c r="N244" s="60"/>
      <c r="O244" s="114">
        <f t="shared" si="324"/>
        <v>0</v>
      </c>
      <c r="P244" s="111"/>
    </row>
    <row r="245" spans="1:16" hidden="1" x14ac:dyDescent="0.25">
      <c r="A245" s="112">
        <v>6270</v>
      </c>
      <c r="B245" s="57" t="s">
        <v>225</v>
      </c>
      <c r="C245" s="58">
        <f t="shared" si="283"/>
        <v>0</v>
      </c>
      <c r="D245" s="225"/>
      <c r="E245" s="60"/>
      <c r="F245" s="146">
        <f t="shared" si="321"/>
        <v>0</v>
      </c>
      <c r="G245" s="225"/>
      <c r="H245" s="257"/>
      <c r="I245" s="114">
        <f t="shared" si="322"/>
        <v>0</v>
      </c>
      <c r="J245" s="257"/>
      <c r="K245" s="60"/>
      <c r="L245" s="135">
        <f t="shared" si="323"/>
        <v>0</v>
      </c>
      <c r="M245" s="320"/>
      <c r="N245" s="60"/>
      <c r="O245" s="114">
        <f t="shared" si="324"/>
        <v>0</v>
      </c>
      <c r="P245" s="111"/>
    </row>
    <row r="246" spans="1:16" ht="24" hidden="1" x14ac:dyDescent="0.25">
      <c r="A246" s="379">
        <v>6290</v>
      </c>
      <c r="B246" s="52" t="s">
        <v>226</v>
      </c>
      <c r="C246" s="126">
        <f t="shared" si="283"/>
        <v>0</v>
      </c>
      <c r="D246" s="228">
        <f>SUM(D247:D250)</f>
        <v>0</v>
      </c>
      <c r="E246" s="118">
        <f t="shared" ref="E246:O246" si="325">SUM(E247:E250)</f>
        <v>0</v>
      </c>
      <c r="F246" s="282">
        <f t="shared" si="325"/>
        <v>0</v>
      </c>
      <c r="G246" s="228">
        <f t="shared" si="325"/>
        <v>0</v>
      </c>
      <c r="H246" s="259">
        <f t="shared" si="325"/>
        <v>0</v>
      </c>
      <c r="I246" s="119">
        <f t="shared" si="325"/>
        <v>0</v>
      </c>
      <c r="J246" s="259">
        <f t="shared" si="325"/>
        <v>0</v>
      </c>
      <c r="K246" s="118">
        <f t="shared" si="325"/>
        <v>0</v>
      </c>
      <c r="L246" s="139">
        <f t="shared" si="325"/>
        <v>0</v>
      </c>
      <c r="M246" s="126">
        <f t="shared" si="325"/>
        <v>0</v>
      </c>
      <c r="N246" s="300">
        <f t="shared" si="325"/>
        <v>0</v>
      </c>
      <c r="O246" s="305">
        <f t="shared" si="325"/>
        <v>0</v>
      </c>
      <c r="P246" s="385"/>
    </row>
    <row r="247" spans="1:16" hidden="1" x14ac:dyDescent="0.25">
      <c r="A247" s="38">
        <v>6291</v>
      </c>
      <c r="B247" s="57" t="s">
        <v>227</v>
      </c>
      <c r="C247" s="58">
        <f t="shared" si="283"/>
        <v>0</v>
      </c>
      <c r="D247" s="225"/>
      <c r="E247" s="60"/>
      <c r="F247" s="146">
        <f t="shared" ref="F247:F250" si="326">D247+E247</f>
        <v>0</v>
      </c>
      <c r="G247" s="225"/>
      <c r="H247" s="257"/>
      <c r="I247" s="114">
        <f t="shared" ref="I247:I250" si="327">G247+H247</f>
        <v>0</v>
      </c>
      <c r="J247" s="257"/>
      <c r="K247" s="60"/>
      <c r="L247" s="135">
        <f t="shared" ref="L247:L250" si="328">J247+K247</f>
        <v>0</v>
      </c>
      <c r="M247" s="320"/>
      <c r="N247" s="60"/>
      <c r="O247" s="114">
        <f t="shared" ref="O247:O250" si="329">M247+N247</f>
        <v>0</v>
      </c>
      <c r="P247" s="111"/>
    </row>
    <row r="248" spans="1:16" hidden="1" x14ac:dyDescent="0.25">
      <c r="A248" s="38">
        <v>6292</v>
      </c>
      <c r="B248" s="57" t="s">
        <v>228</v>
      </c>
      <c r="C248" s="58">
        <f t="shared" si="283"/>
        <v>0</v>
      </c>
      <c r="D248" s="225"/>
      <c r="E248" s="60"/>
      <c r="F248" s="146">
        <f t="shared" si="326"/>
        <v>0</v>
      </c>
      <c r="G248" s="225"/>
      <c r="H248" s="257"/>
      <c r="I248" s="114">
        <f t="shared" si="327"/>
        <v>0</v>
      </c>
      <c r="J248" s="257"/>
      <c r="K248" s="60"/>
      <c r="L248" s="135">
        <f t="shared" si="328"/>
        <v>0</v>
      </c>
      <c r="M248" s="320"/>
      <c r="N248" s="60"/>
      <c r="O248" s="114">
        <f t="shared" si="329"/>
        <v>0</v>
      </c>
      <c r="P248" s="111"/>
    </row>
    <row r="249" spans="1:16" ht="72" hidden="1" x14ac:dyDescent="0.25">
      <c r="A249" s="38">
        <v>6296</v>
      </c>
      <c r="B249" s="57" t="s">
        <v>229</v>
      </c>
      <c r="C249" s="58">
        <f t="shared" si="283"/>
        <v>0</v>
      </c>
      <c r="D249" s="225"/>
      <c r="E249" s="60"/>
      <c r="F249" s="146">
        <f t="shared" si="326"/>
        <v>0</v>
      </c>
      <c r="G249" s="225"/>
      <c r="H249" s="257"/>
      <c r="I249" s="114">
        <f t="shared" si="327"/>
        <v>0</v>
      </c>
      <c r="J249" s="257"/>
      <c r="K249" s="60"/>
      <c r="L249" s="135">
        <f t="shared" si="328"/>
        <v>0</v>
      </c>
      <c r="M249" s="320"/>
      <c r="N249" s="60"/>
      <c r="O249" s="114">
        <f t="shared" si="329"/>
        <v>0</v>
      </c>
      <c r="P249" s="111"/>
    </row>
    <row r="250" spans="1:16" ht="39.75" hidden="1" customHeight="1" x14ac:dyDescent="0.25">
      <c r="A250" s="38">
        <v>6299</v>
      </c>
      <c r="B250" s="57" t="s">
        <v>230</v>
      </c>
      <c r="C250" s="58">
        <f t="shared" si="283"/>
        <v>0</v>
      </c>
      <c r="D250" s="225"/>
      <c r="E250" s="60"/>
      <c r="F250" s="146">
        <f t="shared" si="326"/>
        <v>0</v>
      </c>
      <c r="G250" s="225"/>
      <c r="H250" s="257"/>
      <c r="I250" s="114">
        <f t="shared" si="327"/>
        <v>0</v>
      </c>
      <c r="J250" s="257"/>
      <c r="K250" s="60"/>
      <c r="L250" s="135">
        <f t="shared" si="328"/>
        <v>0</v>
      </c>
      <c r="M250" s="320"/>
      <c r="N250" s="60"/>
      <c r="O250" s="114">
        <f t="shared" si="329"/>
        <v>0</v>
      </c>
      <c r="P250" s="111"/>
    </row>
    <row r="251" spans="1:16" hidden="1" x14ac:dyDescent="0.25">
      <c r="A251" s="45">
        <v>6300</v>
      </c>
      <c r="B251" s="105" t="s">
        <v>231</v>
      </c>
      <c r="C251" s="46">
        <f t="shared" si="283"/>
        <v>0</v>
      </c>
      <c r="D251" s="223">
        <f>SUM(D252,D257,D258)</f>
        <v>0</v>
      </c>
      <c r="E251" s="50">
        <f t="shared" ref="E251:O251" si="330">SUM(E252,E257,E258)</f>
        <v>0</v>
      </c>
      <c r="F251" s="280">
        <f t="shared" si="330"/>
        <v>0</v>
      </c>
      <c r="G251" s="223">
        <f t="shared" si="330"/>
        <v>0</v>
      </c>
      <c r="H251" s="106">
        <f t="shared" si="330"/>
        <v>0</v>
      </c>
      <c r="I251" s="117">
        <f t="shared" si="330"/>
        <v>0</v>
      </c>
      <c r="J251" s="106">
        <f t="shared" si="330"/>
        <v>0</v>
      </c>
      <c r="K251" s="50">
        <f t="shared" si="330"/>
        <v>0</v>
      </c>
      <c r="L251" s="125">
        <f t="shared" si="330"/>
        <v>0</v>
      </c>
      <c r="M251" s="163">
        <f t="shared" si="330"/>
        <v>0</v>
      </c>
      <c r="N251" s="164">
        <f t="shared" si="330"/>
        <v>0</v>
      </c>
      <c r="O251" s="165">
        <f t="shared" si="330"/>
        <v>0</v>
      </c>
      <c r="P251" s="383"/>
    </row>
    <row r="252" spans="1:16" ht="24" hidden="1" x14ac:dyDescent="0.25">
      <c r="A252" s="379">
        <v>6320</v>
      </c>
      <c r="B252" s="52" t="s">
        <v>303</v>
      </c>
      <c r="C252" s="126">
        <f t="shared" si="283"/>
        <v>0</v>
      </c>
      <c r="D252" s="228">
        <f>SUM(D253:D256)</f>
        <v>0</v>
      </c>
      <c r="E252" s="118">
        <f t="shared" ref="E252:O252" si="331">SUM(E253:E256)</f>
        <v>0</v>
      </c>
      <c r="F252" s="282">
        <f t="shared" si="331"/>
        <v>0</v>
      </c>
      <c r="G252" s="228">
        <f t="shared" si="331"/>
        <v>0</v>
      </c>
      <c r="H252" s="259">
        <f t="shared" si="331"/>
        <v>0</v>
      </c>
      <c r="I252" s="119">
        <f t="shared" si="331"/>
        <v>0</v>
      </c>
      <c r="J252" s="259">
        <f t="shared" si="331"/>
        <v>0</v>
      </c>
      <c r="K252" s="118">
        <f t="shared" si="331"/>
        <v>0</v>
      </c>
      <c r="L252" s="139">
        <f t="shared" si="331"/>
        <v>0</v>
      </c>
      <c r="M252" s="53">
        <f t="shared" si="331"/>
        <v>0</v>
      </c>
      <c r="N252" s="118">
        <f t="shared" si="331"/>
        <v>0</v>
      </c>
      <c r="O252" s="119">
        <f t="shared" si="331"/>
        <v>0</v>
      </c>
      <c r="P252" s="110"/>
    </row>
    <row r="253" spans="1:16" hidden="1" x14ac:dyDescent="0.25">
      <c r="A253" s="38">
        <v>6322</v>
      </c>
      <c r="B253" s="57" t="s">
        <v>232</v>
      </c>
      <c r="C253" s="58">
        <f t="shared" si="283"/>
        <v>0</v>
      </c>
      <c r="D253" s="225"/>
      <c r="E253" s="60"/>
      <c r="F253" s="146">
        <f t="shared" ref="F253:F258" si="332">D253+E253</f>
        <v>0</v>
      </c>
      <c r="G253" s="225"/>
      <c r="H253" s="257"/>
      <c r="I253" s="114">
        <f t="shared" ref="I253:I258" si="333">G253+H253</f>
        <v>0</v>
      </c>
      <c r="J253" s="257"/>
      <c r="K253" s="60"/>
      <c r="L253" s="135">
        <f t="shared" ref="L253:L258" si="334">J253+K253</f>
        <v>0</v>
      </c>
      <c r="M253" s="320"/>
      <c r="N253" s="60"/>
      <c r="O253" s="114">
        <f t="shared" ref="O253:O258" si="335">M253+N253</f>
        <v>0</v>
      </c>
      <c r="P253" s="111"/>
    </row>
    <row r="254" spans="1:16" ht="24" hidden="1" x14ac:dyDescent="0.25">
      <c r="A254" s="38">
        <v>6323</v>
      </c>
      <c r="B254" s="57" t="s">
        <v>233</v>
      </c>
      <c r="C254" s="58">
        <f t="shared" si="283"/>
        <v>0</v>
      </c>
      <c r="D254" s="225"/>
      <c r="E254" s="60"/>
      <c r="F254" s="146">
        <f t="shared" si="332"/>
        <v>0</v>
      </c>
      <c r="G254" s="225"/>
      <c r="H254" s="257"/>
      <c r="I254" s="114">
        <f t="shared" si="333"/>
        <v>0</v>
      </c>
      <c r="J254" s="257"/>
      <c r="K254" s="60"/>
      <c r="L254" s="135">
        <f t="shared" si="334"/>
        <v>0</v>
      </c>
      <c r="M254" s="320"/>
      <c r="N254" s="60"/>
      <c r="O254" s="114">
        <f t="shared" si="335"/>
        <v>0</v>
      </c>
      <c r="P254" s="111"/>
    </row>
    <row r="255" spans="1:16" ht="24" hidden="1" x14ac:dyDescent="0.25">
      <c r="A255" s="38">
        <v>6324</v>
      </c>
      <c r="B255" s="57" t="s">
        <v>287</v>
      </c>
      <c r="C255" s="58">
        <f t="shared" si="283"/>
        <v>0</v>
      </c>
      <c r="D255" s="225"/>
      <c r="E255" s="60"/>
      <c r="F255" s="146">
        <f t="shared" si="332"/>
        <v>0</v>
      </c>
      <c r="G255" s="225"/>
      <c r="H255" s="257"/>
      <c r="I255" s="114">
        <f t="shared" si="333"/>
        <v>0</v>
      </c>
      <c r="J255" s="257"/>
      <c r="K255" s="60"/>
      <c r="L255" s="135">
        <f t="shared" si="334"/>
        <v>0</v>
      </c>
      <c r="M255" s="320"/>
      <c r="N255" s="60"/>
      <c r="O255" s="114">
        <f t="shared" si="335"/>
        <v>0</v>
      </c>
      <c r="P255" s="111"/>
    </row>
    <row r="256" spans="1:16" hidden="1" x14ac:dyDescent="0.25">
      <c r="A256" s="33">
        <v>6329</v>
      </c>
      <c r="B256" s="52" t="s">
        <v>288</v>
      </c>
      <c r="C256" s="53">
        <f t="shared" si="283"/>
        <v>0</v>
      </c>
      <c r="D256" s="224"/>
      <c r="E256" s="55"/>
      <c r="F256" s="282">
        <f t="shared" si="332"/>
        <v>0</v>
      </c>
      <c r="G256" s="224"/>
      <c r="H256" s="256"/>
      <c r="I256" s="119">
        <f t="shared" si="333"/>
        <v>0</v>
      </c>
      <c r="J256" s="256"/>
      <c r="K256" s="55"/>
      <c r="L256" s="139">
        <f t="shared" si="334"/>
        <v>0</v>
      </c>
      <c r="M256" s="319"/>
      <c r="N256" s="55"/>
      <c r="O256" s="119">
        <f t="shared" si="335"/>
        <v>0</v>
      </c>
      <c r="P256" s="110"/>
    </row>
    <row r="257" spans="1:16" ht="24" hidden="1" x14ac:dyDescent="0.25">
      <c r="A257" s="142">
        <v>6330</v>
      </c>
      <c r="B257" s="143" t="s">
        <v>234</v>
      </c>
      <c r="C257" s="126">
        <f t="shared" si="283"/>
        <v>0</v>
      </c>
      <c r="D257" s="230"/>
      <c r="E257" s="128"/>
      <c r="F257" s="141">
        <f t="shared" si="332"/>
        <v>0</v>
      </c>
      <c r="G257" s="230"/>
      <c r="H257" s="261"/>
      <c r="I257" s="305">
        <f t="shared" si="333"/>
        <v>0</v>
      </c>
      <c r="J257" s="261"/>
      <c r="K257" s="128"/>
      <c r="L257" s="140">
        <f t="shared" si="334"/>
        <v>0</v>
      </c>
      <c r="M257" s="323"/>
      <c r="N257" s="128"/>
      <c r="O257" s="305">
        <f t="shared" si="335"/>
        <v>0</v>
      </c>
      <c r="P257" s="385"/>
    </row>
    <row r="258" spans="1:16" hidden="1" x14ac:dyDescent="0.25">
      <c r="A258" s="112">
        <v>6360</v>
      </c>
      <c r="B258" s="57" t="s">
        <v>235</v>
      </c>
      <c r="C258" s="58">
        <f t="shared" si="283"/>
        <v>0</v>
      </c>
      <c r="D258" s="225"/>
      <c r="E258" s="60"/>
      <c r="F258" s="146">
        <f t="shared" si="332"/>
        <v>0</v>
      </c>
      <c r="G258" s="225"/>
      <c r="H258" s="257"/>
      <c r="I258" s="114">
        <f t="shared" si="333"/>
        <v>0</v>
      </c>
      <c r="J258" s="257"/>
      <c r="K258" s="60"/>
      <c r="L258" s="135">
        <f t="shared" si="334"/>
        <v>0</v>
      </c>
      <c r="M258" s="320"/>
      <c r="N258" s="60"/>
      <c r="O258" s="114">
        <f t="shared" si="335"/>
        <v>0</v>
      </c>
      <c r="P258" s="111"/>
    </row>
    <row r="259" spans="1:16" ht="36" hidden="1" x14ac:dyDescent="0.25">
      <c r="A259" s="45">
        <v>6400</v>
      </c>
      <c r="B259" s="105" t="s">
        <v>236</v>
      </c>
      <c r="C259" s="46">
        <f t="shared" si="283"/>
        <v>0</v>
      </c>
      <c r="D259" s="223">
        <f>SUM(D260,D264)</f>
        <v>0</v>
      </c>
      <c r="E259" s="50">
        <f t="shared" ref="E259:O259" si="336">SUM(E260,E264)</f>
        <v>0</v>
      </c>
      <c r="F259" s="280">
        <f t="shared" si="336"/>
        <v>0</v>
      </c>
      <c r="G259" s="223">
        <f t="shared" si="336"/>
        <v>0</v>
      </c>
      <c r="H259" s="106">
        <f t="shared" si="336"/>
        <v>0</v>
      </c>
      <c r="I259" s="117">
        <f t="shared" si="336"/>
        <v>0</v>
      </c>
      <c r="J259" s="106">
        <f t="shared" si="336"/>
        <v>0</v>
      </c>
      <c r="K259" s="50">
        <f t="shared" si="336"/>
        <v>0</v>
      </c>
      <c r="L259" s="125">
        <f t="shared" si="336"/>
        <v>0</v>
      </c>
      <c r="M259" s="163">
        <f t="shared" si="336"/>
        <v>0</v>
      </c>
      <c r="N259" s="164">
        <f t="shared" si="336"/>
        <v>0</v>
      </c>
      <c r="O259" s="165">
        <f t="shared" si="336"/>
        <v>0</v>
      </c>
      <c r="P259" s="383"/>
    </row>
    <row r="260" spans="1:16" ht="24" hidden="1" x14ac:dyDescent="0.25">
      <c r="A260" s="379">
        <v>6410</v>
      </c>
      <c r="B260" s="52" t="s">
        <v>237</v>
      </c>
      <c r="C260" s="53">
        <f t="shared" si="283"/>
        <v>0</v>
      </c>
      <c r="D260" s="228">
        <f>SUM(D261:D263)</f>
        <v>0</v>
      </c>
      <c r="E260" s="118">
        <f t="shared" ref="E260:O260" si="337">SUM(E261:E263)</f>
        <v>0</v>
      </c>
      <c r="F260" s="282">
        <f t="shared" si="337"/>
        <v>0</v>
      </c>
      <c r="G260" s="228">
        <f t="shared" si="337"/>
        <v>0</v>
      </c>
      <c r="H260" s="259">
        <f t="shared" si="337"/>
        <v>0</v>
      </c>
      <c r="I260" s="119">
        <f t="shared" si="337"/>
        <v>0</v>
      </c>
      <c r="J260" s="259">
        <f t="shared" si="337"/>
        <v>0</v>
      </c>
      <c r="K260" s="118">
        <f t="shared" si="337"/>
        <v>0</v>
      </c>
      <c r="L260" s="139">
        <f t="shared" si="337"/>
        <v>0</v>
      </c>
      <c r="M260" s="64">
        <f t="shared" si="337"/>
        <v>0</v>
      </c>
      <c r="N260" s="299">
        <f t="shared" si="337"/>
        <v>0</v>
      </c>
      <c r="O260" s="304">
        <f t="shared" si="337"/>
        <v>0</v>
      </c>
      <c r="P260" s="384"/>
    </row>
    <row r="261" spans="1:16" hidden="1" x14ac:dyDescent="0.25">
      <c r="A261" s="38">
        <v>6411</v>
      </c>
      <c r="B261" s="145" t="s">
        <v>238</v>
      </c>
      <c r="C261" s="58">
        <f t="shared" si="283"/>
        <v>0</v>
      </c>
      <c r="D261" s="225"/>
      <c r="E261" s="60"/>
      <c r="F261" s="146">
        <f t="shared" ref="F261:F263" si="338">D261+E261</f>
        <v>0</v>
      </c>
      <c r="G261" s="225"/>
      <c r="H261" s="257"/>
      <c r="I261" s="114">
        <f t="shared" ref="I261:I263" si="339">G261+H261</f>
        <v>0</v>
      </c>
      <c r="J261" s="257"/>
      <c r="K261" s="60"/>
      <c r="L261" s="135">
        <f t="shared" ref="L261:L263" si="340">J261+K261</f>
        <v>0</v>
      </c>
      <c r="M261" s="320"/>
      <c r="N261" s="60"/>
      <c r="O261" s="114">
        <f t="shared" ref="O261:O263" si="341">M261+N261</f>
        <v>0</v>
      </c>
      <c r="P261" s="111"/>
    </row>
    <row r="262" spans="1:16" ht="36" hidden="1" x14ac:dyDescent="0.25">
      <c r="A262" s="38">
        <v>6412</v>
      </c>
      <c r="B262" s="57" t="s">
        <v>239</v>
      </c>
      <c r="C262" s="58">
        <f t="shared" si="283"/>
        <v>0</v>
      </c>
      <c r="D262" s="225"/>
      <c r="E262" s="60"/>
      <c r="F262" s="146">
        <f t="shared" si="338"/>
        <v>0</v>
      </c>
      <c r="G262" s="225"/>
      <c r="H262" s="257"/>
      <c r="I262" s="114">
        <f t="shared" si="339"/>
        <v>0</v>
      </c>
      <c r="J262" s="257"/>
      <c r="K262" s="60"/>
      <c r="L262" s="135">
        <f t="shared" si="340"/>
        <v>0</v>
      </c>
      <c r="M262" s="320"/>
      <c r="N262" s="60"/>
      <c r="O262" s="114">
        <f t="shared" si="341"/>
        <v>0</v>
      </c>
      <c r="P262" s="111"/>
    </row>
    <row r="263" spans="1:16" ht="36" hidden="1" x14ac:dyDescent="0.25">
      <c r="A263" s="38">
        <v>6419</v>
      </c>
      <c r="B263" s="57" t="s">
        <v>240</v>
      </c>
      <c r="C263" s="58">
        <f t="shared" si="283"/>
        <v>0</v>
      </c>
      <c r="D263" s="225"/>
      <c r="E263" s="60"/>
      <c r="F263" s="146">
        <f t="shared" si="338"/>
        <v>0</v>
      </c>
      <c r="G263" s="225"/>
      <c r="H263" s="257"/>
      <c r="I263" s="114">
        <f t="shared" si="339"/>
        <v>0</v>
      </c>
      <c r="J263" s="257"/>
      <c r="K263" s="60"/>
      <c r="L263" s="135">
        <f t="shared" si="340"/>
        <v>0</v>
      </c>
      <c r="M263" s="320"/>
      <c r="N263" s="60"/>
      <c r="O263" s="114">
        <f t="shared" si="341"/>
        <v>0</v>
      </c>
      <c r="P263" s="111"/>
    </row>
    <row r="264" spans="1:16" ht="36" hidden="1" x14ac:dyDescent="0.25">
      <c r="A264" s="112">
        <v>6420</v>
      </c>
      <c r="B264" s="57" t="s">
        <v>241</v>
      </c>
      <c r="C264" s="58">
        <f t="shared" si="283"/>
        <v>0</v>
      </c>
      <c r="D264" s="226">
        <f>SUM(D265:D268)</f>
        <v>0</v>
      </c>
      <c r="E264" s="113">
        <f t="shared" ref="E264:F264" si="342">SUM(E265:E268)</f>
        <v>0</v>
      </c>
      <c r="F264" s="146">
        <f t="shared" si="342"/>
        <v>0</v>
      </c>
      <c r="G264" s="226">
        <f>SUM(G265:G268)</f>
        <v>0</v>
      </c>
      <c r="H264" s="120">
        <f t="shared" ref="H264:I264" si="343">SUM(H265:H268)</f>
        <v>0</v>
      </c>
      <c r="I264" s="114">
        <f t="shared" si="343"/>
        <v>0</v>
      </c>
      <c r="J264" s="120">
        <f>SUM(J265:J268)</f>
        <v>0</v>
      </c>
      <c r="K264" s="113">
        <f t="shared" ref="K264:L264" si="344">SUM(K265:K268)</f>
        <v>0</v>
      </c>
      <c r="L264" s="135">
        <f t="shared" si="344"/>
        <v>0</v>
      </c>
      <c r="M264" s="58">
        <f>SUM(M265:M268)</f>
        <v>0</v>
      </c>
      <c r="N264" s="113">
        <f t="shared" ref="N264:O264" si="345">SUM(N265:N268)</f>
        <v>0</v>
      </c>
      <c r="O264" s="114">
        <f t="shared" si="345"/>
        <v>0</v>
      </c>
      <c r="P264" s="111"/>
    </row>
    <row r="265" spans="1:16" hidden="1" x14ac:dyDescent="0.25">
      <c r="A265" s="38">
        <v>6421</v>
      </c>
      <c r="B265" s="57" t="s">
        <v>242</v>
      </c>
      <c r="C265" s="58">
        <f t="shared" si="283"/>
        <v>0</v>
      </c>
      <c r="D265" s="225"/>
      <c r="E265" s="60"/>
      <c r="F265" s="146">
        <f t="shared" ref="F265:F268" si="346">D265+E265</f>
        <v>0</v>
      </c>
      <c r="G265" s="225"/>
      <c r="H265" s="257"/>
      <c r="I265" s="114">
        <f t="shared" ref="I265:I268" si="347">G265+H265</f>
        <v>0</v>
      </c>
      <c r="J265" s="257"/>
      <c r="K265" s="60"/>
      <c r="L265" s="135">
        <f t="shared" ref="L265:L268" si="348">J265+K265</f>
        <v>0</v>
      </c>
      <c r="M265" s="320"/>
      <c r="N265" s="60"/>
      <c r="O265" s="114">
        <f t="shared" ref="O265:O268" si="349">M265+N265</f>
        <v>0</v>
      </c>
      <c r="P265" s="111"/>
    </row>
    <row r="266" spans="1:16" hidden="1" x14ac:dyDescent="0.25">
      <c r="A266" s="38">
        <v>6422</v>
      </c>
      <c r="B266" s="57" t="s">
        <v>243</v>
      </c>
      <c r="C266" s="58">
        <f t="shared" si="283"/>
        <v>0</v>
      </c>
      <c r="D266" s="225"/>
      <c r="E266" s="60"/>
      <c r="F266" s="146">
        <f t="shared" si="346"/>
        <v>0</v>
      </c>
      <c r="G266" s="225"/>
      <c r="H266" s="257"/>
      <c r="I266" s="114">
        <f t="shared" si="347"/>
        <v>0</v>
      </c>
      <c r="J266" s="257"/>
      <c r="K266" s="60"/>
      <c r="L266" s="135">
        <f t="shared" si="348"/>
        <v>0</v>
      </c>
      <c r="M266" s="320"/>
      <c r="N266" s="60"/>
      <c r="O266" s="114">
        <f t="shared" si="349"/>
        <v>0</v>
      </c>
      <c r="P266" s="111"/>
    </row>
    <row r="267" spans="1:16" ht="13.5" hidden="1" customHeight="1" x14ac:dyDescent="0.25">
      <c r="A267" s="38">
        <v>6423</v>
      </c>
      <c r="B267" s="57" t="s">
        <v>244</v>
      </c>
      <c r="C267" s="58">
        <f t="shared" si="283"/>
        <v>0</v>
      </c>
      <c r="D267" s="225"/>
      <c r="E267" s="60"/>
      <c r="F267" s="146">
        <f t="shared" si="346"/>
        <v>0</v>
      </c>
      <c r="G267" s="225"/>
      <c r="H267" s="257"/>
      <c r="I267" s="114">
        <f t="shared" si="347"/>
        <v>0</v>
      </c>
      <c r="J267" s="257"/>
      <c r="K267" s="60"/>
      <c r="L267" s="135">
        <f t="shared" si="348"/>
        <v>0</v>
      </c>
      <c r="M267" s="320"/>
      <c r="N267" s="60"/>
      <c r="O267" s="114">
        <f t="shared" si="349"/>
        <v>0</v>
      </c>
      <c r="P267" s="111"/>
    </row>
    <row r="268" spans="1:16" ht="36" hidden="1" x14ac:dyDescent="0.25">
      <c r="A268" s="38">
        <v>6424</v>
      </c>
      <c r="B268" s="57" t="s">
        <v>245</v>
      </c>
      <c r="C268" s="58">
        <f t="shared" si="283"/>
        <v>0</v>
      </c>
      <c r="D268" s="225"/>
      <c r="E268" s="60"/>
      <c r="F268" s="146">
        <f t="shared" si="346"/>
        <v>0</v>
      </c>
      <c r="G268" s="225"/>
      <c r="H268" s="257"/>
      <c r="I268" s="114">
        <f t="shared" si="347"/>
        <v>0</v>
      </c>
      <c r="J268" s="257"/>
      <c r="K268" s="60"/>
      <c r="L268" s="135">
        <f t="shared" si="348"/>
        <v>0</v>
      </c>
      <c r="M268" s="320"/>
      <c r="N268" s="60"/>
      <c r="O268" s="114">
        <f t="shared" si="349"/>
        <v>0</v>
      </c>
      <c r="P268" s="111"/>
    </row>
    <row r="269" spans="1:16" ht="36" x14ac:dyDescent="0.25">
      <c r="A269" s="148">
        <v>7000</v>
      </c>
      <c r="B269" s="148" t="s">
        <v>246</v>
      </c>
      <c r="C269" s="151">
        <f t="shared" si="283"/>
        <v>2652</v>
      </c>
      <c r="D269" s="232">
        <f>SUM(D270,D281)</f>
        <v>0</v>
      </c>
      <c r="E269" s="455">
        <f t="shared" ref="E269:F269" si="350">SUM(E270,E281)</f>
        <v>0</v>
      </c>
      <c r="F269" s="456">
        <f t="shared" si="350"/>
        <v>0</v>
      </c>
      <c r="G269" s="232">
        <f>SUM(G270,G281)</f>
        <v>0</v>
      </c>
      <c r="H269" s="149">
        <f t="shared" ref="H269:I269" si="351">SUM(H270,H281)</f>
        <v>0</v>
      </c>
      <c r="I269" s="456">
        <f t="shared" si="351"/>
        <v>0</v>
      </c>
      <c r="J269" s="263">
        <f>SUM(J270,J281)</f>
        <v>0</v>
      </c>
      <c r="K269" s="455">
        <f t="shared" ref="K269:L269" si="352">SUM(K270,K281)</f>
        <v>2652</v>
      </c>
      <c r="L269" s="456">
        <f t="shared" si="352"/>
        <v>2652</v>
      </c>
      <c r="M269" s="325">
        <f>SUM(M270,M281)</f>
        <v>0</v>
      </c>
      <c r="N269" s="302">
        <f t="shared" ref="N269:O269" si="353">SUM(N270,N281)</f>
        <v>0</v>
      </c>
      <c r="O269" s="307">
        <f t="shared" si="353"/>
        <v>0</v>
      </c>
      <c r="P269" s="386"/>
    </row>
    <row r="270" spans="1:16" ht="24" x14ac:dyDescent="0.25">
      <c r="A270" s="45">
        <v>7200</v>
      </c>
      <c r="B270" s="105" t="s">
        <v>247</v>
      </c>
      <c r="C270" s="46">
        <f t="shared" si="283"/>
        <v>2652</v>
      </c>
      <c r="D270" s="223">
        <f>SUM(D271,D272,D275,D276,D280)</f>
        <v>0</v>
      </c>
      <c r="E270" s="441">
        <f t="shared" ref="E270:F270" si="354">SUM(E271,E272,E275,E276,E280)</f>
        <v>0</v>
      </c>
      <c r="F270" s="408">
        <f t="shared" si="354"/>
        <v>0</v>
      </c>
      <c r="G270" s="223">
        <f>SUM(G271,G272,G275,G276,G280)</f>
        <v>0</v>
      </c>
      <c r="H270" s="125">
        <f t="shared" ref="H270:I270" si="355">SUM(H271,H272,H275,H276,H280)</f>
        <v>0</v>
      </c>
      <c r="I270" s="408">
        <f t="shared" si="355"/>
        <v>0</v>
      </c>
      <c r="J270" s="106">
        <f>SUM(J271,J272,J275,J276,J280)</f>
        <v>0</v>
      </c>
      <c r="K270" s="441">
        <f t="shared" ref="K270:L270" si="356">SUM(K271,K272,K275,K276,K280)</f>
        <v>2652</v>
      </c>
      <c r="L270" s="408">
        <f t="shared" si="356"/>
        <v>2652</v>
      </c>
      <c r="M270" s="129">
        <f>SUM(M271,M272,M275,M276,M280)</f>
        <v>0</v>
      </c>
      <c r="N270" s="130">
        <f t="shared" ref="N270:O270" si="357">SUM(N271,N272,N275,N276,N280)</f>
        <v>0</v>
      </c>
      <c r="O270" s="289">
        <f t="shared" si="357"/>
        <v>0</v>
      </c>
      <c r="P270" s="344"/>
    </row>
    <row r="271" spans="1:16" ht="24" hidden="1" x14ac:dyDescent="0.25">
      <c r="A271" s="379">
        <v>7210</v>
      </c>
      <c r="B271" s="52" t="s">
        <v>248</v>
      </c>
      <c r="C271" s="53">
        <f t="shared" si="283"/>
        <v>0</v>
      </c>
      <c r="D271" s="224"/>
      <c r="E271" s="55"/>
      <c r="F271" s="282">
        <f>D271+E271</f>
        <v>0</v>
      </c>
      <c r="G271" s="224"/>
      <c r="H271" s="256"/>
      <c r="I271" s="119">
        <f>G271+H271</f>
        <v>0</v>
      </c>
      <c r="J271" s="256"/>
      <c r="K271" s="55"/>
      <c r="L271" s="139">
        <f>J271+K271</f>
        <v>0</v>
      </c>
      <c r="M271" s="319"/>
      <c r="N271" s="55"/>
      <c r="O271" s="119">
        <f>M271+N271</f>
        <v>0</v>
      </c>
      <c r="P271" s="110"/>
    </row>
    <row r="272" spans="1:16" s="147" customFormat="1" ht="36" hidden="1" x14ac:dyDescent="0.25">
      <c r="A272" s="112">
        <v>7220</v>
      </c>
      <c r="B272" s="57" t="s">
        <v>249</v>
      </c>
      <c r="C272" s="58">
        <f t="shared" si="283"/>
        <v>0</v>
      </c>
      <c r="D272" s="226">
        <f>SUM(D273:D274)</f>
        <v>0</v>
      </c>
      <c r="E272" s="113">
        <f t="shared" ref="E272:F272" si="358">SUM(E273:E274)</f>
        <v>0</v>
      </c>
      <c r="F272" s="146">
        <f t="shared" si="358"/>
        <v>0</v>
      </c>
      <c r="G272" s="226">
        <f>SUM(G273:G274)</f>
        <v>0</v>
      </c>
      <c r="H272" s="120">
        <f t="shared" ref="H272:I272" si="359">SUM(H273:H274)</f>
        <v>0</v>
      </c>
      <c r="I272" s="114">
        <f t="shared" si="359"/>
        <v>0</v>
      </c>
      <c r="J272" s="120">
        <f>SUM(J273:J274)</f>
        <v>0</v>
      </c>
      <c r="K272" s="113">
        <f t="shared" ref="K272:L272" si="360">SUM(K273:K274)</f>
        <v>0</v>
      </c>
      <c r="L272" s="135">
        <f t="shared" si="360"/>
        <v>0</v>
      </c>
      <c r="M272" s="58">
        <f>SUM(M273:M274)</f>
        <v>0</v>
      </c>
      <c r="N272" s="113">
        <f t="shared" ref="N272:O272" si="361">SUM(N273:N274)</f>
        <v>0</v>
      </c>
      <c r="O272" s="114">
        <f t="shared" si="361"/>
        <v>0</v>
      </c>
      <c r="P272" s="111"/>
    </row>
    <row r="273" spans="1:16" s="147" customFormat="1" ht="36" hidden="1" x14ac:dyDescent="0.25">
      <c r="A273" s="38">
        <v>7221</v>
      </c>
      <c r="B273" s="57" t="s">
        <v>250</v>
      </c>
      <c r="C273" s="58">
        <f t="shared" si="283"/>
        <v>0</v>
      </c>
      <c r="D273" s="225"/>
      <c r="E273" s="60"/>
      <c r="F273" s="146">
        <f t="shared" ref="F273:F275" si="362">D273+E273</f>
        <v>0</v>
      </c>
      <c r="G273" s="225"/>
      <c r="H273" s="257"/>
      <c r="I273" s="114">
        <f t="shared" ref="I273:I275" si="363">G273+H273</f>
        <v>0</v>
      </c>
      <c r="J273" s="257"/>
      <c r="K273" s="60"/>
      <c r="L273" s="135">
        <f t="shared" ref="L273:L275" si="364">J273+K273</f>
        <v>0</v>
      </c>
      <c r="M273" s="320"/>
      <c r="N273" s="60"/>
      <c r="O273" s="114">
        <f t="shared" ref="O273:O275" si="365">M273+N273</f>
        <v>0</v>
      </c>
      <c r="P273" s="111"/>
    </row>
    <row r="274" spans="1:16" s="147" customFormat="1" ht="36" hidden="1" x14ac:dyDescent="0.25">
      <c r="A274" s="38">
        <v>7222</v>
      </c>
      <c r="B274" s="57" t="s">
        <v>251</v>
      </c>
      <c r="C274" s="58">
        <f t="shared" si="283"/>
        <v>0</v>
      </c>
      <c r="D274" s="225"/>
      <c r="E274" s="60"/>
      <c r="F274" s="146">
        <f t="shared" si="362"/>
        <v>0</v>
      </c>
      <c r="G274" s="225"/>
      <c r="H274" s="257"/>
      <c r="I274" s="114">
        <f t="shared" si="363"/>
        <v>0</v>
      </c>
      <c r="J274" s="257"/>
      <c r="K274" s="60"/>
      <c r="L274" s="135">
        <f t="shared" si="364"/>
        <v>0</v>
      </c>
      <c r="M274" s="320"/>
      <c r="N274" s="60"/>
      <c r="O274" s="114">
        <f t="shared" si="365"/>
        <v>0</v>
      </c>
      <c r="P274" s="111"/>
    </row>
    <row r="275" spans="1:16" ht="36" x14ac:dyDescent="0.25">
      <c r="A275" s="112">
        <v>7230</v>
      </c>
      <c r="B275" s="57" t="s">
        <v>292</v>
      </c>
      <c r="C275" s="58">
        <f t="shared" si="283"/>
        <v>2652</v>
      </c>
      <c r="D275" s="225"/>
      <c r="E275" s="446"/>
      <c r="F275" s="404">
        <f t="shared" si="362"/>
        <v>0</v>
      </c>
      <c r="G275" s="225"/>
      <c r="H275" s="511"/>
      <c r="I275" s="404">
        <f t="shared" si="363"/>
        <v>0</v>
      </c>
      <c r="J275" s="257"/>
      <c r="K275" s="446">
        <f>2500+149+3</f>
        <v>2652</v>
      </c>
      <c r="L275" s="404">
        <f t="shared" si="364"/>
        <v>2652</v>
      </c>
      <c r="M275" s="320"/>
      <c r="N275" s="60"/>
      <c r="O275" s="114">
        <f t="shared" si="365"/>
        <v>0</v>
      </c>
      <c r="P275" s="466" t="s">
        <v>377</v>
      </c>
    </row>
    <row r="276" spans="1:16" ht="24" hidden="1" x14ac:dyDescent="0.25">
      <c r="A276" s="112">
        <v>7240</v>
      </c>
      <c r="B276" s="57" t="s">
        <v>252</v>
      </c>
      <c r="C276" s="58">
        <f t="shared" si="283"/>
        <v>0</v>
      </c>
      <c r="D276" s="226">
        <f t="shared" ref="D276:O276" si="366">SUM(D277:D279)</f>
        <v>0</v>
      </c>
      <c r="E276" s="113">
        <f t="shared" si="366"/>
        <v>0</v>
      </c>
      <c r="F276" s="146">
        <f t="shared" si="366"/>
        <v>0</v>
      </c>
      <c r="G276" s="226">
        <f t="shared" si="366"/>
        <v>0</v>
      </c>
      <c r="H276" s="120">
        <f t="shared" si="366"/>
        <v>0</v>
      </c>
      <c r="I276" s="114">
        <f t="shared" si="366"/>
        <v>0</v>
      </c>
      <c r="J276" s="120">
        <f>SUM(J277:J279)</f>
        <v>0</v>
      </c>
      <c r="K276" s="113">
        <f t="shared" ref="K276:L276" si="367">SUM(K277:K279)</f>
        <v>0</v>
      </c>
      <c r="L276" s="135">
        <f t="shared" si="367"/>
        <v>0</v>
      </c>
      <c r="M276" s="58">
        <f t="shared" si="366"/>
        <v>0</v>
      </c>
      <c r="N276" s="113">
        <f t="shared" si="366"/>
        <v>0</v>
      </c>
      <c r="O276" s="114">
        <f t="shared" si="366"/>
        <v>0</v>
      </c>
      <c r="P276" s="111"/>
    </row>
    <row r="277" spans="1:16" ht="48" hidden="1" x14ac:dyDescent="0.25">
      <c r="A277" s="38">
        <v>7245</v>
      </c>
      <c r="B277" s="57" t="s">
        <v>253</v>
      </c>
      <c r="C277" s="58">
        <f t="shared" ref="C277:C298" si="368">F277+I277+L277+O277</f>
        <v>0</v>
      </c>
      <c r="D277" s="225"/>
      <c r="E277" s="60"/>
      <c r="F277" s="146">
        <f t="shared" ref="F277:F280" si="369">D277+E277</f>
        <v>0</v>
      </c>
      <c r="G277" s="225"/>
      <c r="H277" s="257"/>
      <c r="I277" s="114">
        <f t="shared" ref="I277:I280" si="370">G277+H277</f>
        <v>0</v>
      </c>
      <c r="J277" s="257"/>
      <c r="K277" s="60"/>
      <c r="L277" s="135">
        <f t="shared" ref="L277:L280" si="371">J277+K277</f>
        <v>0</v>
      </c>
      <c r="M277" s="320"/>
      <c r="N277" s="60"/>
      <c r="O277" s="114">
        <f t="shared" ref="O277:O280" si="372">M277+N277</f>
        <v>0</v>
      </c>
      <c r="P277" s="111"/>
    </row>
    <row r="278" spans="1:16" ht="84.75" hidden="1" customHeight="1" x14ac:dyDescent="0.25">
      <c r="A278" s="38">
        <v>7246</v>
      </c>
      <c r="B278" s="57" t="s">
        <v>254</v>
      </c>
      <c r="C278" s="58">
        <f t="shared" si="368"/>
        <v>0</v>
      </c>
      <c r="D278" s="225"/>
      <c r="E278" s="60"/>
      <c r="F278" s="146">
        <f t="shared" si="369"/>
        <v>0</v>
      </c>
      <c r="G278" s="225"/>
      <c r="H278" s="257"/>
      <c r="I278" s="114">
        <f t="shared" si="370"/>
        <v>0</v>
      </c>
      <c r="J278" s="257"/>
      <c r="K278" s="60"/>
      <c r="L278" s="135">
        <f t="shared" si="371"/>
        <v>0</v>
      </c>
      <c r="M278" s="320"/>
      <c r="N278" s="60"/>
      <c r="O278" s="114">
        <f t="shared" si="372"/>
        <v>0</v>
      </c>
      <c r="P278" s="111"/>
    </row>
    <row r="279" spans="1:16" ht="36" hidden="1" x14ac:dyDescent="0.25">
      <c r="A279" s="38">
        <v>7247</v>
      </c>
      <c r="B279" s="57" t="s">
        <v>309</v>
      </c>
      <c r="C279" s="58">
        <f t="shared" si="368"/>
        <v>0</v>
      </c>
      <c r="D279" s="225"/>
      <c r="E279" s="60"/>
      <c r="F279" s="146">
        <f t="shared" si="369"/>
        <v>0</v>
      </c>
      <c r="G279" s="225"/>
      <c r="H279" s="257"/>
      <c r="I279" s="114">
        <f t="shared" si="370"/>
        <v>0</v>
      </c>
      <c r="J279" s="257"/>
      <c r="K279" s="60"/>
      <c r="L279" s="135">
        <f t="shared" si="371"/>
        <v>0</v>
      </c>
      <c r="M279" s="320"/>
      <c r="N279" s="60"/>
      <c r="O279" s="114">
        <f t="shared" si="372"/>
        <v>0</v>
      </c>
      <c r="P279" s="111"/>
    </row>
    <row r="280" spans="1:16" ht="24" hidden="1" x14ac:dyDescent="0.25">
      <c r="A280" s="379">
        <v>7260</v>
      </c>
      <c r="B280" s="52" t="s">
        <v>255</v>
      </c>
      <c r="C280" s="53">
        <f t="shared" si="368"/>
        <v>0</v>
      </c>
      <c r="D280" s="224"/>
      <c r="E280" s="55"/>
      <c r="F280" s="282">
        <f t="shared" si="369"/>
        <v>0</v>
      </c>
      <c r="G280" s="224"/>
      <c r="H280" s="256"/>
      <c r="I280" s="119">
        <f t="shared" si="370"/>
        <v>0</v>
      </c>
      <c r="J280" s="256"/>
      <c r="K280" s="55"/>
      <c r="L280" s="139">
        <f t="shared" si="371"/>
        <v>0</v>
      </c>
      <c r="M280" s="319"/>
      <c r="N280" s="55"/>
      <c r="O280" s="119">
        <f t="shared" si="372"/>
        <v>0</v>
      </c>
      <c r="P280" s="110"/>
    </row>
    <row r="281" spans="1:16" hidden="1" x14ac:dyDescent="0.25">
      <c r="A281" s="73">
        <v>7700</v>
      </c>
      <c r="B281" s="162" t="s">
        <v>284</v>
      </c>
      <c r="C281" s="163">
        <f t="shared" si="368"/>
        <v>0</v>
      </c>
      <c r="D281" s="233">
        <f t="shared" ref="D281:O281" si="373">D282</f>
        <v>0</v>
      </c>
      <c r="E281" s="164">
        <f t="shared" si="373"/>
        <v>0</v>
      </c>
      <c r="F281" s="285">
        <f t="shared" si="373"/>
        <v>0</v>
      </c>
      <c r="G281" s="233">
        <f t="shared" si="373"/>
        <v>0</v>
      </c>
      <c r="H281" s="264">
        <f t="shared" si="373"/>
        <v>0</v>
      </c>
      <c r="I281" s="165">
        <f t="shared" si="373"/>
        <v>0</v>
      </c>
      <c r="J281" s="264">
        <f t="shared" si="373"/>
        <v>0</v>
      </c>
      <c r="K281" s="164">
        <f t="shared" si="373"/>
        <v>0</v>
      </c>
      <c r="L281" s="196">
        <f t="shared" si="373"/>
        <v>0</v>
      </c>
      <c r="M281" s="163">
        <f t="shared" si="373"/>
        <v>0</v>
      </c>
      <c r="N281" s="164">
        <f t="shared" si="373"/>
        <v>0</v>
      </c>
      <c r="O281" s="165">
        <f t="shared" si="373"/>
        <v>0</v>
      </c>
      <c r="P281" s="383"/>
    </row>
    <row r="282" spans="1:16" hidden="1" x14ac:dyDescent="0.25">
      <c r="A282" s="107">
        <v>7720</v>
      </c>
      <c r="B282" s="52" t="s">
        <v>285</v>
      </c>
      <c r="C282" s="64">
        <f t="shared" si="368"/>
        <v>0</v>
      </c>
      <c r="D282" s="234"/>
      <c r="E282" s="66"/>
      <c r="F282" s="144">
        <f>D282+E282</f>
        <v>0</v>
      </c>
      <c r="G282" s="234"/>
      <c r="H282" s="265"/>
      <c r="I282" s="304">
        <f>G282+H282</f>
        <v>0</v>
      </c>
      <c r="J282" s="265"/>
      <c r="K282" s="66"/>
      <c r="L282" s="195">
        <f>J282+K282</f>
        <v>0</v>
      </c>
      <c r="M282" s="326"/>
      <c r="N282" s="66"/>
      <c r="O282" s="304">
        <f>M282+N282</f>
        <v>0</v>
      </c>
      <c r="P282" s="384"/>
    </row>
    <row r="283" spans="1:16" hidden="1" x14ac:dyDescent="0.25">
      <c r="A283" s="145"/>
      <c r="B283" s="57" t="s">
        <v>256</v>
      </c>
      <c r="C283" s="58">
        <f t="shared" si="368"/>
        <v>0</v>
      </c>
      <c r="D283" s="226">
        <f>SUM(D284:D285)</f>
        <v>0</v>
      </c>
      <c r="E283" s="113">
        <f t="shared" ref="E283:F283" si="374">SUM(E284:E285)</f>
        <v>0</v>
      </c>
      <c r="F283" s="146">
        <f t="shared" si="374"/>
        <v>0</v>
      </c>
      <c r="G283" s="226">
        <f>SUM(G284:G285)</f>
        <v>0</v>
      </c>
      <c r="H283" s="120">
        <f t="shared" ref="H283:I283" si="375">SUM(H284:H285)</f>
        <v>0</v>
      </c>
      <c r="I283" s="114">
        <f t="shared" si="375"/>
        <v>0</v>
      </c>
      <c r="J283" s="120">
        <f>SUM(J284:J285)</f>
        <v>0</v>
      </c>
      <c r="K283" s="113">
        <f t="shared" ref="K283:L283" si="376">SUM(K284:K285)</f>
        <v>0</v>
      </c>
      <c r="L283" s="135">
        <f t="shared" si="376"/>
        <v>0</v>
      </c>
      <c r="M283" s="58">
        <f>SUM(M284:M285)</f>
        <v>0</v>
      </c>
      <c r="N283" s="113">
        <f t="shared" ref="N283:O283" si="377">SUM(N284:N285)</f>
        <v>0</v>
      </c>
      <c r="O283" s="114">
        <f t="shared" si="377"/>
        <v>0</v>
      </c>
      <c r="P283" s="111"/>
    </row>
    <row r="284" spans="1:16" hidden="1" x14ac:dyDescent="0.25">
      <c r="A284" s="145" t="s">
        <v>257</v>
      </c>
      <c r="B284" s="38" t="s">
        <v>258</v>
      </c>
      <c r="C284" s="58">
        <f t="shared" si="368"/>
        <v>0</v>
      </c>
      <c r="D284" s="225"/>
      <c r="E284" s="60"/>
      <c r="F284" s="146">
        <f t="shared" ref="F284:F285" si="378">D284+E284</f>
        <v>0</v>
      </c>
      <c r="G284" s="225"/>
      <c r="H284" s="257"/>
      <c r="I284" s="114">
        <f t="shared" ref="I284:I285" si="379">G284+H284</f>
        <v>0</v>
      </c>
      <c r="J284" s="257"/>
      <c r="K284" s="60"/>
      <c r="L284" s="135">
        <f t="shared" ref="L284:L285" si="380">J284+K284</f>
        <v>0</v>
      </c>
      <c r="M284" s="320"/>
      <c r="N284" s="60"/>
      <c r="O284" s="114">
        <f t="shared" ref="O284:O285" si="381">M284+N284</f>
        <v>0</v>
      </c>
      <c r="P284" s="111"/>
    </row>
    <row r="285" spans="1:16" ht="24" hidden="1" x14ac:dyDescent="0.25">
      <c r="A285" s="145" t="s">
        <v>259</v>
      </c>
      <c r="B285" s="152" t="s">
        <v>260</v>
      </c>
      <c r="C285" s="53">
        <f t="shared" si="368"/>
        <v>0</v>
      </c>
      <c r="D285" s="224"/>
      <c r="E285" s="55"/>
      <c r="F285" s="282">
        <f t="shared" si="378"/>
        <v>0</v>
      </c>
      <c r="G285" s="224"/>
      <c r="H285" s="256"/>
      <c r="I285" s="119">
        <f t="shared" si="379"/>
        <v>0</v>
      </c>
      <c r="J285" s="256"/>
      <c r="K285" s="55"/>
      <c r="L285" s="139">
        <f t="shared" si="380"/>
        <v>0</v>
      </c>
      <c r="M285" s="319"/>
      <c r="N285" s="55"/>
      <c r="O285" s="119">
        <f t="shared" si="381"/>
        <v>0</v>
      </c>
      <c r="P285" s="110"/>
    </row>
    <row r="286" spans="1:16" ht="12.75" thickBot="1" x14ac:dyDescent="0.3">
      <c r="A286" s="170"/>
      <c r="B286" s="170" t="s">
        <v>261</v>
      </c>
      <c r="C286" s="308">
        <f t="shared" si="368"/>
        <v>780892</v>
      </c>
      <c r="D286" s="235">
        <f t="shared" ref="D286:O286" si="382">SUM(D283,D269,D230,D195,D187,D173,D75,D53)</f>
        <v>777621</v>
      </c>
      <c r="E286" s="459">
        <f t="shared" si="382"/>
        <v>559</v>
      </c>
      <c r="F286" s="460">
        <f t="shared" si="382"/>
        <v>778180</v>
      </c>
      <c r="G286" s="235">
        <f t="shared" si="382"/>
        <v>0</v>
      </c>
      <c r="H286" s="203">
        <f t="shared" si="382"/>
        <v>0</v>
      </c>
      <c r="I286" s="460">
        <f t="shared" si="382"/>
        <v>0</v>
      </c>
      <c r="J286" s="172">
        <f t="shared" si="382"/>
        <v>60</v>
      </c>
      <c r="K286" s="459">
        <f t="shared" si="382"/>
        <v>2652</v>
      </c>
      <c r="L286" s="460">
        <f t="shared" si="382"/>
        <v>2712</v>
      </c>
      <c r="M286" s="308">
        <f t="shared" si="382"/>
        <v>0</v>
      </c>
      <c r="N286" s="171">
        <f t="shared" si="382"/>
        <v>0</v>
      </c>
      <c r="O286" s="291">
        <f t="shared" si="382"/>
        <v>0</v>
      </c>
      <c r="P286" s="388"/>
    </row>
    <row r="287" spans="1:16" s="21" customFormat="1" ht="13.5" thickTop="1" thickBot="1" x14ac:dyDescent="0.3">
      <c r="A287" s="951" t="s">
        <v>262</v>
      </c>
      <c r="B287" s="952"/>
      <c r="C287" s="179">
        <f t="shared" si="368"/>
        <v>-149</v>
      </c>
      <c r="D287" s="236">
        <f>SUM(D24,D25,D41)-D51</f>
        <v>0</v>
      </c>
      <c r="E287" s="461">
        <f t="shared" ref="E287:F287" si="383">SUM(E24,E25,E41)-E51</f>
        <v>0</v>
      </c>
      <c r="F287" s="462">
        <f t="shared" si="383"/>
        <v>0</v>
      </c>
      <c r="G287" s="236">
        <f>SUM(G24,G25,G41)-G51</f>
        <v>0</v>
      </c>
      <c r="H287" s="173">
        <f t="shared" ref="H287:I287" si="384">SUM(H24,H25,H41)-H51</f>
        <v>0</v>
      </c>
      <c r="I287" s="462">
        <f t="shared" si="384"/>
        <v>0</v>
      </c>
      <c r="J287" s="266">
        <f>(J26+J43)-J51</f>
        <v>0</v>
      </c>
      <c r="K287" s="461">
        <f t="shared" ref="K287:L287" si="385">(K26+K43)-K51</f>
        <v>-149</v>
      </c>
      <c r="L287" s="462">
        <f t="shared" si="385"/>
        <v>-149</v>
      </c>
      <c r="M287" s="179">
        <f>M45-M51</f>
        <v>0</v>
      </c>
      <c r="N287" s="174">
        <f t="shared" ref="N287:O287" si="386">N45-N51</f>
        <v>0</v>
      </c>
      <c r="O287" s="292">
        <f t="shared" si="386"/>
        <v>0</v>
      </c>
      <c r="P287" s="389"/>
    </row>
    <row r="288" spans="1:16" s="21" customFormat="1" ht="12.75" thickTop="1" x14ac:dyDescent="0.25">
      <c r="A288" s="953" t="s">
        <v>263</v>
      </c>
      <c r="B288" s="954"/>
      <c r="C288" s="160">
        <f t="shared" si="368"/>
        <v>149</v>
      </c>
      <c r="D288" s="237">
        <f t="shared" ref="D288:O288" si="387">SUM(D289,D290)-D297+D298</f>
        <v>0</v>
      </c>
      <c r="E288" s="463">
        <f t="shared" si="387"/>
        <v>0</v>
      </c>
      <c r="F288" s="464">
        <f t="shared" si="387"/>
        <v>0</v>
      </c>
      <c r="G288" s="237">
        <f t="shared" si="387"/>
        <v>0</v>
      </c>
      <c r="H288" s="156">
        <f t="shared" si="387"/>
        <v>0</v>
      </c>
      <c r="I288" s="464">
        <f t="shared" si="387"/>
        <v>0</v>
      </c>
      <c r="J288" s="267">
        <f t="shared" si="387"/>
        <v>0</v>
      </c>
      <c r="K288" s="463">
        <f t="shared" si="387"/>
        <v>149</v>
      </c>
      <c r="L288" s="464">
        <f t="shared" si="387"/>
        <v>149</v>
      </c>
      <c r="M288" s="160">
        <f t="shared" si="387"/>
        <v>0</v>
      </c>
      <c r="N288" s="157">
        <f t="shared" si="387"/>
        <v>0</v>
      </c>
      <c r="O288" s="158">
        <f t="shared" si="387"/>
        <v>0</v>
      </c>
      <c r="P288" s="390"/>
    </row>
    <row r="289" spans="1:16" s="21" customFormat="1" ht="12.75" thickBot="1" x14ac:dyDescent="0.3">
      <c r="A289" s="88" t="s">
        <v>264</v>
      </c>
      <c r="B289" s="88" t="s">
        <v>265</v>
      </c>
      <c r="C289" s="89">
        <f t="shared" si="368"/>
        <v>149</v>
      </c>
      <c r="D289" s="219">
        <f t="shared" ref="D289:O289" si="388">D21-D283</f>
        <v>0</v>
      </c>
      <c r="E289" s="433">
        <f t="shared" si="388"/>
        <v>0</v>
      </c>
      <c r="F289" s="434">
        <f t="shared" si="388"/>
        <v>0</v>
      </c>
      <c r="G289" s="219">
        <f t="shared" si="388"/>
        <v>0</v>
      </c>
      <c r="H289" s="177">
        <f t="shared" si="388"/>
        <v>0</v>
      </c>
      <c r="I289" s="434">
        <f t="shared" si="388"/>
        <v>0</v>
      </c>
      <c r="J289" s="252">
        <f t="shared" si="388"/>
        <v>0</v>
      </c>
      <c r="K289" s="433">
        <f t="shared" si="388"/>
        <v>149</v>
      </c>
      <c r="L289" s="434">
        <f t="shared" si="388"/>
        <v>149</v>
      </c>
      <c r="M289" s="89">
        <f t="shared" si="388"/>
        <v>0</v>
      </c>
      <c r="N289" s="90">
        <f t="shared" si="388"/>
        <v>0</v>
      </c>
      <c r="O289" s="91">
        <f t="shared" si="388"/>
        <v>0</v>
      </c>
      <c r="P289" s="340"/>
    </row>
    <row r="290" spans="1:16" s="21" customFormat="1" ht="12.75" hidden="1" thickTop="1" x14ac:dyDescent="0.25">
      <c r="A290" s="176" t="s">
        <v>266</v>
      </c>
      <c r="B290" s="176" t="s">
        <v>267</v>
      </c>
      <c r="C290" s="160">
        <f t="shared" si="368"/>
        <v>0</v>
      </c>
      <c r="D290" s="237">
        <f t="shared" ref="D290:O290" si="389">SUM(D291,D293,D295)-SUM(D292,D294,D296)</f>
        <v>0</v>
      </c>
      <c r="E290" s="157">
        <f t="shared" si="389"/>
        <v>0</v>
      </c>
      <c r="F290" s="169">
        <f t="shared" si="389"/>
        <v>0</v>
      </c>
      <c r="G290" s="237">
        <f t="shared" si="389"/>
        <v>0</v>
      </c>
      <c r="H290" s="267">
        <f t="shared" si="389"/>
        <v>0</v>
      </c>
      <c r="I290" s="158">
        <f t="shared" si="389"/>
        <v>0</v>
      </c>
      <c r="J290" s="267">
        <f t="shared" si="389"/>
        <v>0</v>
      </c>
      <c r="K290" s="157">
        <f t="shared" si="389"/>
        <v>0</v>
      </c>
      <c r="L290" s="156">
        <f t="shared" si="389"/>
        <v>0</v>
      </c>
      <c r="M290" s="160">
        <f t="shared" si="389"/>
        <v>0</v>
      </c>
      <c r="N290" s="157">
        <f t="shared" si="389"/>
        <v>0</v>
      </c>
      <c r="O290" s="158">
        <f t="shared" si="389"/>
        <v>0</v>
      </c>
      <c r="P290" s="390"/>
    </row>
    <row r="291" spans="1:16" ht="12.75" hidden="1" thickTop="1" x14ac:dyDescent="0.25">
      <c r="A291" s="153" t="s">
        <v>268</v>
      </c>
      <c r="B291" s="83" t="s">
        <v>269</v>
      </c>
      <c r="C291" s="64">
        <f t="shared" si="368"/>
        <v>0</v>
      </c>
      <c r="D291" s="234"/>
      <c r="E291" s="66"/>
      <c r="F291" s="144">
        <f t="shared" ref="F291:F298" si="390">D291+E291</f>
        <v>0</v>
      </c>
      <c r="G291" s="234"/>
      <c r="H291" s="265"/>
      <c r="I291" s="304">
        <f t="shared" ref="I291:I298" si="391">G291+H291</f>
        <v>0</v>
      </c>
      <c r="J291" s="265"/>
      <c r="K291" s="66"/>
      <c r="L291" s="195">
        <f t="shared" ref="L291:L298" si="392">J291+K291</f>
        <v>0</v>
      </c>
      <c r="M291" s="326"/>
      <c r="N291" s="66"/>
      <c r="O291" s="304">
        <f t="shared" ref="O291:O298" si="393">M291+N291</f>
        <v>0</v>
      </c>
      <c r="P291" s="384"/>
    </row>
    <row r="292" spans="1:16" ht="24.75" hidden="1" thickTop="1" x14ac:dyDescent="0.25">
      <c r="A292" s="145" t="s">
        <v>270</v>
      </c>
      <c r="B292" s="37" t="s">
        <v>271</v>
      </c>
      <c r="C292" s="58">
        <f t="shared" si="368"/>
        <v>0</v>
      </c>
      <c r="D292" s="225"/>
      <c r="E292" s="60"/>
      <c r="F292" s="146">
        <f t="shared" si="390"/>
        <v>0</v>
      </c>
      <c r="G292" s="225"/>
      <c r="H292" s="257"/>
      <c r="I292" s="114">
        <f t="shared" si="391"/>
        <v>0</v>
      </c>
      <c r="J292" s="257"/>
      <c r="K292" s="60"/>
      <c r="L292" s="135">
        <f t="shared" si="392"/>
        <v>0</v>
      </c>
      <c r="M292" s="320"/>
      <c r="N292" s="60"/>
      <c r="O292" s="114">
        <f t="shared" si="393"/>
        <v>0</v>
      </c>
      <c r="P292" s="111"/>
    </row>
    <row r="293" spans="1:16" ht="12.75" hidden="1" thickTop="1" x14ac:dyDescent="0.25">
      <c r="A293" s="145" t="s">
        <v>272</v>
      </c>
      <c r="B293" s="37" t="s">
        <v>273</v>
      </c>
      <c r="C293" s="58">
        <f t="shared" si="368"/>
        <v>0</v>
      </c>
      <c r="D293" s="225"/>
      <c r="E293" s="60"/>
      <c r="F293" s="146">
        <f t="shared" si="390"/>
        <v>0</v>
      </c>
      <c r="G293" s="225"/>
      <c r="H293" s="257"/>
      <c r="I293" s="114">
        <f t="shared" si="391"/>
        <v>0</v>
      </c>
      <c r="J293" s="257"/>
      <c r="K293" s="60"/>
      <c r="L293" s="135">
        <f t="shared" si="392"/>
        <v>0</v>
      </c>
      <c r="M293" s="320"/>
      <c r="N293" s="60"/>
      <c r="O293" s="114">
        <f t="shared" si="393"/>
        <v>0</v>
      </c>
      <c r="P293" s="111"/>
    </row>
    <row r="294" spans="1:16" ht="24.75" hidden="1" thickTop="1" x14ac:dyDescent="0.25">
      <c r="A294" s="145" t="s">
        <v>274</v>
      </c>
      <c r="B294" s="37" t="s">
        <v>275</v>
      </c>
      <c r="C294" s="58">
        <f>F294+I294+L294+O294</f>
        <v>0</v>
      </c>
      <c r="D294" s="225"/>
      <c r="E294" s="60"/>
      <c r="F294" s="146">
        <f t="shared" si="390"/>
        <v>0</v>
      </c>
      <c r="G294" s="225"/>
      <c r="H294" s="257"/>
      <c r="I294" s="114">
        <f t="shared" si="391"/>
        <v>0</v>
      </c>
      <c r="J294" s="257"/>
      <c r="K294" s="60"/>
      <c r="L294" s="135">
        <f t="shared" si="392"/>
        <v>0</v>
      </c>
      <c r="M294" s="320"/>
      <c r="N294" s="60"/>
      <c r="O294" s="114">
        <f t="shared" si="393"/>
        <v>0</v>
      </c>
      <c r="P294" s="111"/>
    </row>
    <row r="295" spans="1:16" ht="12.75" hidden="1" thickTop="1" x14ac:dyDescent="0.25">
      <c r="A295" s="145" t="s">
        <v>276</v>
      </c>
      <c r="B295" s="37" t="s">
        <v>277</v>
      </c>
      <c r="C295" s="58">
        <f t="shared" si="368"/>
        <v>0</v>
      </c>
      <c r="D295" s="225"/>
      <c r="E295" s="60"/>
      <c r="F295" s="146">
        <f t="shared" si="390"/>
        <v>0</v>
      </c>
      <c r="G295" s="225"/>
      <c r="H295" s="257"/>
      <c r="I295" s="114">
        <f t="shared" si="391"/>
        <v>0</v>
      </c>
      <c r="J295" s="257"/>
      <c r="K295" s="60"/>
      <c r="L295" s="135">
        <f t="shared" si="392"/>
        <v>0</v>
      </c>
      <c r="M295" s="320"/>
      <c r="N295" s="60"/>
      <c r="O295" s="114">
        <f t="shared" si="393"/>
        <v>0</v>
      </c>
      <c r="P295" s="111"/>
    </row>
    <row r="296" spans="1:16" ht="24.75" hidden="1" thickTop="1" x14ac:dyDescent="0.25">
      <c r="A296" s="154" t="s">
        <v>278</v>
      </c>
      <c r="B296" s="155" t="s">
        <v>279</v>
      </c>
      <c r="C296" s="126">
        <f t="shared" si="368"/>
        <v>0</v>
      </c>
      <c r="D296" s="230"/>
      <c r="E296" s="128"/>
      <c r="F296" s="141">
        <f t="shared" si="390"/>
        <v>0</v>
      </c>
      <c r="G296" s="230"/>
      <c r="H296" s="261"/>
      <c r="I296" s="305">
        <f t="shared" si="391"/>
        <v>0</v>
      </c>
      <c r="J296" s="261"/>
      <c r="K296" s="128"/>
      <c r="L296" s="140">
        <f t="shared" si="392"/>
        <v>0</v>
      </c>
      <c r="M296" s="323"/>
      <c r="N296" s="128"/>
      <c r="O296" s="305">
        <f t="shared" si="393"/>
        <v>0</v>
      </c>
      <c r="P296" s="385"/>
    </row>
    <row r="297" spans="1:16" s="21" customFormat="1" ht="13.5" hidden="1" thickTop="1" thickBot="1" x14ac:dyDescent="0.3">
      <c r="A297" s="178" t="s">
        <v>280</v>
      </c>
      <c r="B297" s="178" t="s">
        <v>281</v>
      </c>
      <c r="C297" s="179">
        <f t="shared" si="368"/>
        <v>0</v>
      </c>
      <c r="D297" s="238"/>
      <c r="E297" s="180"/>
      <c r="F297" s="175">
        <f t="shared" si="390"/>
        <v>0</v>
      </c>
      <c r="G297" s="238"/>
      <c r="H297" s="268"/>
      <c r="I297" s="292">
        <f t="shared" si="391"/>
        <v>0</v>
      </c>
      <c r="J297" s="268"/>
      <c r="K297" s="180"/>
      <c r="L297" s="173">
        <f t="shared" si="392"/>
        <v>0</v>
      </c>
      <c r="M297" s="327"/>
      <c r="N297" s="180"/>
      <c r="O297" s="292">
        <f t="shared" si="393"/>
        <v>0</v>
      </c>
      <c r="P297" s="389"/>
    </row>
    <row r="298" spans="1:16" s="21" customFormat="1" ht="48.75" hidden="1" thickTop="1" x14ac:dyDescent="0.25">
      <c r="A298" s="176" t="s">
        <v>282</v>
      </c>
      <c r="B298" s="159" t="s">
        <v>283</v>
      </c>
      <c r="C298" s="160">
        <f t="shared" si="368"/>
        <v>0</v>
      </c>
      <c r="D298" s="229"/>
      <c r="E298" s="121"/>
      <c r="F298" s="280">
        <f t="shared" si="390"/>
        <v>0</v>
      </c>
      <c r="G298" s="229"/>
      <c r="H298" s="260"/>
      <c r="I298" s="117">
        <f t="shared" si="391"/>
        <v>0</v>
      </c>
      <c r="J298" s="260"/>
      <c r="K298" s="121"/>
      <c r="L298" s="125">
        <f t="shared" si="392"/>
        <v>0</v>
      </c>
      <c r="M298" s="322"/>
      <c r="N298" s="121"/>
      <c r="O298" s="117">
        <f t="shared" si="393"/>
        <v>0</v>
      </c>
      <c r="P298" s="12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VgnFiFIM2pjsn2PvhhahjVpTdja0Key7DYKKoplMrP1DdaZkW/743MANoHyTx2A/G9c/scEq1UVpQpzuF4jVVw==" saltValue="fYPvVaj2Iv3z2DD12j2PfA==" spinCount="100000" sheet="1" objects="1" scenarios="1" formatCells="0" formatColumns="0" formatRows="0"/>
  <autoFilter ref="A18:P298">
    <filterColumn colId="2">
      <filters blank="1">
        <filter val="1 149"/>
        <filter val="1 200"/>
        <filter val="1 336"/>
        <filter val="1 519"/>
        <filter val="1 571"/>
        <filter val="10 068"/>
        <filter val="10 677"/>
        <filter val="11 466"/>
        <filter val="12 179"/>
        <filter val="126"/>
        <filter val="136"/>
        <filter val="136 907"/>
        <filter val="138"/>
        <filter val="142"/>
        <filter val="149"/>
        <filter val="-149"/>
        <filter val="157"/>
        <filter val="173 827"/>
        <filter val="2 026"/>
        <filter val="2 563"/>
        <filter val="2 652"/>
        <filter val="2 800"/>
        <filter val="20 686"/>
        <filter val="259"/>
        <filter val="26"/>
        <filter val="26 352"/>
        <filter val="276"/>
        <filter val="285"/>
        <filter val="29"/>
        <filter val="3 160"/>
        <filter val="3 357"/>
        <filter val="3 549"/>
        <filter val="300"/>
        <filter val="316"/>
        <filter val="35 810"/>
        <filter val="36 920"/>
        <filter val="360"/>
        <filter val="37 787"/>
        <filter val="421"/>
        <filter val="442"/>
        <filter val="47 276"/>
        <filter val="493 537"/>
        <filter val="5 116"/>
        <filter val="5 526"/>
        <filter val="5 812"/>
        <filter val="500"/>
        <filter val="541 962"/>
        <filter val="559"/>
        <filter val="59 291"/>
        <filter val="6 194"/>
        <filter val="6 441"/>
        <filter val="602"/>
        <filter val="648"/>
        <filter val="687"/>
        <filter val="7 171"/>
        <filter val="7 731"/>
        <filter val="7 757"/>
        <filter val="715 789"/>
        <filter val="728"/>
        <filter val="775 080"/>
        <filter val="778 180"/>
        <filter val="780 892"/>
        <filter val="788"/>
        <filter val="8 059"/>
        <filter val="8 822"/>
        <filter val="9 805"/>
        <filter val="937"/>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11.pielikums Jūrmalas pilsētas domes
2018.gada 15.marta saistošajiem noteikumiem Nr.11
(protokols Nr.4, 28.punkts)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32</vt:i4>
      </vt:variant>
    </vt:vector>
  </HeadingPairs>
  <TitlesOfParts>
    <vt:vector size="68" baseType="lpstr">
      <vt:lpstr>03.1.2.</vt:lpstr>
      <vt:lpstr>04.1.3.</vt:lpstr>
      <vt:lpstr>04.1.4.</vt:lpstr>
      <vt:lpstr>04.3.1.</vt:lpstr>
      <vt:lpstr>06.1.6.</vt:lpstr>
      <vt:lpstr>08.4.3.</vt:lpstr>
      <vt:lpstr>09.4.1.</vt:lpstr>
      <vt:lpstr>09.4.8.</vt:lpstr>
      <vt:lpstr>10.2.1.</vt:lpstr>
      <vt:lpstr>10.4.1.</vt:lpstr>
      <vt:lpstr>8.piel.</vt:lpstr>
      <vt:lpstr>22.piel.</vt:lpstr>
      <vt:lpstr>33.piel.</vt:lpstr>
      <vt:lpstr>06.1.7.</vt:lpstr>
      <vt:lpstr>08.1.3.</vt:lpstr>
      <vt:lpstr>08.4.1.</vt:lpstr>
      <vt:lpstr>08.4.2.</vt:lpstr>
      <vt:lpstr>08.6.1.</vt:lpstr>
      <vt:lpstr>08.6.2.</vt:lpstr>
      <vt:lpstr>09.1.8.</vt:lpstr>
      <vt:lpstr>09.1.9.</vt:lpstr>
      <vt:lpstr>09.1.10.</vt:lpstr>
      <vt:lpstr>09.8.1.</vt:lpstr>
      <vt:lpstr>09.31.1.</vt:lpstr>
      <vt:lpstr>10.1.1.</vt:lpstr>
      <vt:lpstr>4.piel.</vt:lpstr>
      <vt:lpstr>24.piel.</vt:lpstr>
      <vt:lpstr>25.piel.</vt:lpstr>
      <vt:lpstr>34.piel.</vt:lpstr>
      <vt:lpstr>08.5.1.</vt:lpstr>
      <vt:lpstr>08.5.2.</vt:lpstr>
      <vt:lpstr>08.5.4.</vt:lpstr>
      <vt:lpstr>08.5.5.</vt:lpstr>
      <vt:lpstr>08.5.6</vt:lpstr>
      <vt:lpstr>09.24.1.</vt:lpstr>
      <vt:lpstr>09.6.1.</vt:lpstr>
      <vt:lpstr>'24.piel.'!Print_Area</vt:lpstr>
      <vt:lpstr>'25.piel.'!Print_Area</vt:lpstr>
      <vt:lpstr>'33.piel.'!Print_Area</vt:lpstr>
      <vt:lpstr>'03.1.2.'!Print_Titles</vt:lpstr>
      <vt:lpstr>'04.1.3.'!Print_Titles</vt:lpstr>
      <vt:lpstr>'04.1.4.'!Print_Titles</vt:lpstr>
      <vt:lpstr>'04.3.1.'!Print_Titles</vt:lpstr>
      <vt:lpstr>'06.1.6.'!Print_Titles</vt:lpstr>
      <vt:lpstr>'06.1.7.'!Print_Titles</vt:lpstr>
      <vt:lpstr>'08.1.3.'!Print_Titles</vt:lpstr>
      <vt:lpstr>'08.4.1.'!Print_Titles</vt:lpstr>
      <vt:lpstr>'08.4.2.'!Print_Titles</vt:lpstr>
      <vt:lpstr>'08.4.3.'!Print_Titles</vt:lpstr>
      <vt:lpstr>'08.5.1.'!Print_Titles</vt:lpstr>
      <vt:lpstr>'08.5.2.'!Print_Titles</vt:lpstr>
      <vt:lpstr>'08.5.4.'!Print_Titles</vt:lpstr>
      <vt:lpstr>'08.5.5.'!Print_Titles</vt:lpstr>
      <vt:lpstr>'08.5.6'!Print_Titles</vt:lpstr>
      <vt:lpstr>'08.6.1.'!Print_Titles</vt:lpstr>
      <vt:lpstr>'08.6.2.'!Print_Titles</vt:lpstr>
      <vt:lpstr>'09.1.10.'!Print_Titles</vt:lpstr>
      <vt:lpstr>'09.1.8.'!Print_Titles</vt:lpstr>
      <vt:lpstr>'09.1.9.'!Print_Titles</vt:lpstr>
      <vt:lpstr>'09.24.1.'!Print_Titles</vt:lpstr>
      <vt:lpstr>'09.31.1.'!Print_Titles</vt:lpstr>
      <vt:lpstr>'09.4.1.'!Print_Titles</vt:lpstr>
      <vt:lpstr>'09.4.8.'!Print_Titles</vt:lpstr>
      <vt:lpstr>'09.6.1.'!Print_Titles</vt:lpstr>
      <vt:lpstr>'09.8.1.'!Print_Titles</vt:lpstr>
      <vt:lpstr>'10.1.1.'!Print_Titles</vt:lpstr>
      <vt:lpstr>'10.2.1.'!Print_Titles</vt:lpstr>
      <vt:lpstr>'33.piel.'!Print_Titles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Elina Markaine</dc:creator>
  <cp:lastModifiedBy>Liene Zalkovska</cp:lastModifiedBy>
  <cp:lastPrinted>2018-03-19T13:57:22Z</cp:lastPrinted>
  <dcterms:created xsi:type="dcterms:W3CDTF">2015-01-08T09:25:06Z</dcterms:created>
  <dcterms:modified xsi:type="dcterms:W3CDTF">2018-03-19T14:11:22Z</dcterms:modified>
</cp:coreProperties>
</file>