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35" tabRatio="728" activeTab="6"/>
  </bookViews>
  <sheets>
    <sheet name="04.1.7." sheetId="6" r:id="rId1"/>
    <sheet name="08.1.8." sheetId="3" r:id="rId2"/>
    <sheet name="09.12.1." sheetId="2" r:id="rId3"/>
    <sheet name="09.15.1." sheetId="1" r:id="rId4"/>
    <sheet name="16.piel." sheetId="5" r:id="rId5"/>
    <sheet name="18.piel." sheetId="4" r:id="rId6"/>
    <sheet name="33.piel." sheetId="7" r:id="rId7"/>
  </sheets>
  <definedNames>
    <definedName name="_xlnm._FilterDatabase" localSheetId="0" hidden="1">'04.1.7.'!$A$18:$P$298</definedName>
    <definedName name="_xlnm._FilterDatabase" localSheetId="1" hidden="1">'08.1.8.'!$A$18:$P$298</definedName>
    <definedName name="_xlnm._FilterDatabase" localSheetId="2" hidden="1">'09.12.1.'!$A$18:$P$298</definedName>
    <definedName name="_xlnm._FilterDatabase" localSheetId="3" hidden="1">'09.15.1.'!$A$18:$P$298</definedName>
    <definedName name="_xlnm._FilterDatabase" localSheetId="5" hidden="1">'18.piel.'!$A$7:$I$20</definedName>
    <definedName name="_xlnm.Print_Area" localSheetId="6">'33.piel.'!$A$1:$R$115</definedName>
    <definedName name="_xlnm.Print_Titles" localSheetId="0">'04.1.7.'!$18:$18</definedName>
    <definedName name="_xlnm.Print_Titles" localSheetId="1">'08.1.8.'!$18:$18</definedName>
    <definedName name="_xlnm.Print_Titles" localSheetId="2">'09.12.1.'!$18:$18</definedName>
    <definedName name="_xlnm.Print_Titles" localSheetId="3">'09.15.1.'!$18:$18</definedName>
    <definedName name="_xlnm.Print_Titles" localSheetId="6">'33.piel.'!$5:$5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7" i="7" l="1"/>
  <c r="P117" i="7"/>
  <c r="O117" i="7"/>
  <c r="N117" i="7"/>
  <c r="M117" i="7"/>
  <c r="L117" i="7"/>
  <c r="K117" i="7"/>
  <c r="J117" i="7"/>
  <c r="I117" i="7"/>
  <c r="H117" i="7"/>
  <c r="G117" i="7"/>
  <c r="D117" i="7"/>
  <c r="R113" i="7"/>
  <c r="R112" i="7"/>
  <c r="R103" i="7"/>
  <c r="R102" i="7"/>
  <c r="M101" i="7"/>
  <c r="L101" i="7"/>
  <c r="K101" i="7"/>
  <c r="J101" i="7"/>
  <c r="I101" i="7"/>
  <c r="H101" i="7"/>
  <c r="G101" i="7"/>
  <c r="F101" i="7"/>
  <c r="E101" i="7"/>
  <c r="D101" i="7"/>
  <c r="H92" i="7"/>
  <c r="G92" i="7"/>
  <c r="F92" i="7"/>
  <c r="F117" i="7" s="1"/>
  <c r="E92" i="7"/>
  <c r="E9" i="7" s="1"/>
  <c r="D92" i="7"/>
  <c r="A92" i="7"/>
  <c r="R77" i="7"/>
  <c r="R76" i="7"/>
  <c r="R6" i="7" s="1"/>
  <c r="E76" i="7"/>
  <c r="E117" i="7" s="1"/>
  <c r="D76" i="7"/>
  <c r="Q68" i="7"/>
  <c r="P68" i="7"/>
  <c r="O68" i="7"/>
  <c r="N68" i="7"/>
  <c r="M68" i="7"/>
  <c r="L68" i="7"/>
  <c r="K68" i="7"/>
  <c r="J68" i="7"/>
  <c r="I68" i="7"/>
  <c r="H68" i="7"/>
  <c r="G68" i="7"/>
  <c r="F68" i="7"/>
  <c r="E68" i="7"/>
  <c r="N66" i="7"/>
  <c r="M66" i="7"/>
  <c r="L66" i="7"/>
  <c r="K66" i="7"/>
  <c r="J66" i="7"/>
  <c r="I66" i="7"/>
  <c r="H66" i="7"/>
  <c r="G66" i="7"/>
  <c r="F66" i="7"/>
  <c r="E66" i="7"/>
  <c r="D66" i="7" s="1"/>
  <c r="K64" i="7"/>
  <c r="G64" i="7"/>
  <c r="G63" i="7"/>
  <c r="A63" i="7"/>
  <c r="N62" i="7"/>
  <c r="M62" i="7"/>
  <c r="L62" i="7"/>
  <c r="K62" i="7"/>
  <c r="J62" i="7"/>
  <c r="I62" i="7"/>
  <c r="H62" i="7"/>
  <c r="G62" i="7"/>
  <c r="F62" i="7"/>
  <c r="E62" i="7"/>
  <c r="D62" i="7"/>
  <c r="O60" i="7"/>
  <c r="N60" i="7"/>
  <c r="M60" i="7"/>
  <c r="L60" i="7"/>
  <c r="K60" i="7"/>
  <c r="J60" i="7"/>
  <c r="I60" i="7"/>
  <c r="H60" i="7"/>
  <c r="G60" i="7"/>
  <c r="F60" i="7"/>
  <c r="D60" i="7"/>
  <c r="E60" i="7" s="1"/>
  <c r="N58" i="7"/>
  <c r="M58" i="7"/>
  <c r="L58" i="7"/>
  <c r="K58" i="7"/>
  <c r="J58" i="7"/>
  <c r="I58" i="7"/>
  <c r="H58" i="7"/>
  <c r="G58" i="7"/>
  <c r="F58" i="7"/>
  <c r="E58" i="7"/>
  <c r="D58" i="7" s="1"/>
  <c r="O56" i="7"/>
  <c r="N56" i="7"/>
  <c r="M56" i="7"/>
  <c r="L56" i="7"/>
  <c r="K56" i="7"/>
  <c r="J56" i="7"/>
  <c r="I56" i="7"/>
  <c r="H56" i="7"/>
  <c r="G56" i="7"/>
  <c r="F56" i="7"/>
  <c r="D56" i="7"/>
  <c r="E56" i="7" s="1"/>
  <c r="N54" i="7"/>
  <c r="M54" i="7"/>
  <c r="J54" i="7"/>
  <c r="I54" i="7"/>
  <c r="F54" i="7"/>
  <c r="E54" i="7"/>
  <c r="D54" i="7" s="1"/>
  <c r="A53" i="7"/>
  <c r="L54" i="7" s="1"/>
  <c r="P52" i="7"/>
  <c r="O52" i="7"/>
  <c r="N52" i="7"/>
  <c r="M52" i="7"/>
  <c r="L52" i="7"/>
  <c r="K52" i="7"/>
  <c r="J52" i="7"/>
  <c r="I52" i="7"/>
  <c r="H52" i="7"/>
  <c r="G52" i="7"/>
  <c r="E52" i="7"/>
  <c r="F52" i="7" s="1"/>
  <c r="O50" i="7"/>
  <c r="N50" i="7"/>
  <c r="M50" i="7"/>
  <c r="L50" i="7"/>
  <c r="K50" i="7"/>
  <c r="J50" i="7"/>
  <c r="I50" i="7"/>
  <c r="H50" i="7"/>
  <c r="G50" i="7"/>
  <c r="F50" i="7"/>
  <c r="E50" i="7" s="1"/>
  <c r="O48" i="7"/>
  <c r="N48" i="7"/>
  <c r="M48" i="7"/>
  <c r="L48" i="7"/>
  <c r="K48" i="7"/>
  <c r="J48" i="7"/>
  <c r="I48" i="7"/>
  <c r="H48" i="7"/>
  <c r="G48" i="7"/>
  <c r="F48" i="7"/>
  <c r="E48" i="7"/>
  <c r="O46" i="7"/>
  <c r="N46" i="7"/>
  <c r="M46" i="7"/>
  <c r="L46" i="7"/>
  <c r="K46" i="7"/>
  <c r="J46" i="7"/>
  <c r="I46" i="7"/>
  <c r="H46" i="7"/>
  <c r="G46" i="7"/>
  <c r="F46" i="7"/>
  <c r="D46" i="7"/>
  <c r="E46" i="7" s="1"/>
  <c r="O44" i="7"/>
  <c r="N44" i="7"/>
  <c r="K44" i="7"/>
  <c r="J44" i="7"/>
  <c r="A43" i="7"/>
  <c r="Q44" i="7" s="1"/>
  <c r="P42" i="7"/>
  <c r="O42" i="7"/>
  <c r="N42" i="7"/>
  <c r="M42" i="7"/>
  <c r="L42" i="7"/>
  <c r="K42" i="7"/>
  <c r="J42" i="7"/>
  <c r="I42" i="7"/>
  <c r="H42" i="7"/>
  <c r="G42" i="7"/>
  <c r="D42" i="7"/>
  <c r="E42" i="7" s="1"/>
  <c r="F42" i="7" s="1"/>
  <c r="Q40" i="7"/>
  <c r="N40" i="7"/>
  <c r="M40" i="7"/>
  <c r="J40" i="7"/>
  <c r="I40" i="7"/>
  <c r="E40" i="7"/>
  <c r="F40" i="7" s="1"/>
  <c r="G40" i="7" s="1"/>
  <c r="A39" i="7"/>
  <c r="P40" i="7" s="1"/>
  <c r="P38" i="7"/>
  <c r="O38" i="7"/>
  <c r="N38" i="7"/>
  <c r="M38" i="7"/>
  <c r="L38" i="7"/>
  <c r="K38" i="7"/>
  <c r="J38" i="7"/>
  <c r="I38" i="7"/>
  <c r="H38" i="7"/>
  <c r="G38" i="7"/>
  <c r="D38" i="7"/>
  <c r="E38" i="7" s="1"/>
  <c r="F38" i="7" s="1"/>
  <c r="P36" i="7"/>
  <c r="O36" i="7"/>
  <c r="N36" i="7"/>
  <c r="L36" i="7"/>
  <c r="K36" i="7"/>
  <c r="J36" i="7"/>
  <c r="I36" i="7"/>
  <c r="H36" i="7"/>
  <c r="G36" i="7"/>
  <c r="F36" i="7"/>
  <c r="E36" i="7"/>
  <c r="P34" i="7"/>
  <c r="O34" i="7"/>
  <c r="N34" i="7"/>
  <c r="M34" i="7"/>
  <c r="L34" i="7"/>
  <c r="K34" i="7"/>
  <c r="J34" i="7"/>
  <c r="I34" i="7"/>
  <c r="H34" i="7"/>
  <c r="G34" i="7"/>
  <c r="F34" i="7"/>
  <c r="E34" i="7"/>
  <c r="Q32" i="7"/>
  <c r="P32" i="7"/>
  <c r="O32" i="7"/>
  <c r="N32" i="7"/>
  <c r="M32" i="7"/>
  <c r="L32" i="7"/>
  <c r="K32" i="7"/>
  <c r="J32" i="7"/>
  <c r="I32" i="7"/>
  <c r="H32" i="7"/>
  <c r="G32" i="7"/>
  <c r="F32" i="7"/>
  <c r="Q30" i="7"/>
  <c r="P30" i="7"/>
  <c r="O30" i="7"/>
  <c r="N30" i="7"/>
  <c r="M30" i="7"/>
  <c r="L30" i="7"/>
  <c r="K30" i="7"/>
  <c r="J30" i="7"/>
  <c r="I30" i="7"/>
  <c r="H30" i="7"/>
  <c r="G30" i="7"/>
  <c r="E30" i="7"/>
  <c r="F30" i="7" s="1"/>
  <c r="Q28" i="7"/>
  <c r="Q11" i="7" s="1"/>
  <c r="Q12" i="7" s="1"/>
  <c r="P28" i="7"/>
  <c r="O28" i="7"/>
  <c r="N28" i="7"/>
  <c r="M28" i="7"/>
  <c r="L28" i="7"/>
  <c r="K28" i="7"/>
  <c r="J28" i="7"/>
  <c r="I28" i="7"/>
  <c r="H28" i="7"/>
  <c r="F28" i="7"/>
  <c r="G28" i="7" s="1"/>
  <c r="R27" i="7"/>
  <c r="O26" i="7"/>
  <c r="N26" i="7"/>
  <c r="M26" i="7"/>
  <c r="L26" i="7"/>
  <c r="K26" i="7"/>
  <c r="J26" i="7"/>
  <c r="I26" i="7"/>
  <c r="H26" i="7"/>
  <c r="G26" i="7"/>
  <c r="F26" i="7"/>
  <c r="E26" i="7"/>
  <c r="O24" i="7"/>
  <c r="N24" i="7"/>
  <c r="M24" i="7"/>
  <c r="L24" i="7"/>
  <c r="K24" i="7"/>
  <c r="J24" i="7"/>
  <c r="I24" i="7"/>
  <c r="H24" i="7"/>
  <c r="G24" i="7"/>
  <c r="F24" i="7"/>
  <c r="E24" i="7" s="1"/>
  <c r="P22" i="7"/>
  <c r="O22" i="7"/>
  <c r="N22" i="7"/>
  <c r="M22" i="7"/>
  <c r="L22" i="7"/>
  <c r="K22" i="7"/>
  <c r="J22" i="7"/>
  <c r="I22" i="7"/>
  <c r="H22" i="7"/>
  <c r="G22" i="7"/>
  <c r="F22" i="7"/>
  <c r="Q20" i="7"/>
  <c r="Q115" i="7" s="1"/>
  <c r="P20" i="7"/>
  <c r="O20" i="7"/>
  <c r="N20" i="7"/>
  <c r="M20" i="7"/>
  <c r="L20" i="7"/>
  <c r="K20" i="7"/>
  <c r="J20" i="7"/>
  <c r="I20" i="7"/>
  <c r="H20" i="7"/>
  <c r="G20" i="7"/>
  <c r="F20" i="7"/>
  <c r="E20" i="7"/>
  <c r="R19" i="7"/>
  <c r="R117" i="7" s="1"/>
  <c r="N18" i="7"/>
  <c r="M18" i="7"/>
  <c r="J18" i="7"/>
  <c r="I18" i="7"/>
  <c r="F18" i="7"/>
  <c r="E18" i="7"/>
  <c r="D18" i="7" s="1"/>
  <c r="A17" i="7"/>
  <c r="L18" i="7" s="1"/>
  <c r="O16" i="7"/>
  <c r="N16" i="7"/>
  <c r="M16" i="7"/>
  <c r="L16" i="7"/>
  <c r="K16" i="7"/>
  <c r="J16" i="7"/>
  <c r="I16" i="7"/>
  <c r="H16" i="7"/>
  <c r="G16" i="7"/>
  <c r="F16" i="7"/>
  <c r="D16" i="7"/>
  <c r="E16" i="7" s="1"/>
  <c r="R14" i="7"/>
  <c r="Q14" i="7"/>
  <c r="R13" i="7"/>
  <c r="Q13" i="7"/>
  <c r="Q10" i="7" s="1"/>
  <c r="P13" i="7"/>
  <c r="O13" i="7"/>
  <c r="N13" i="7"/>
  <c r="M13" i="7"/>
  <c r="L13" i="7"/>
  <c r="K13" i="7"/>
  <c r="J13" i="7"/>
  <c r="I13" i="7"/>
  <c r="H13" i="7"/>
  <c r="G13" i="7"/>
  <c r="F13" i="7"/>
  <c r="E13" i="7"/>
  <c r="E10" i="7" s="1"/>
  <c r="D13" i="7"/>
  <c r="R11" i="7"/>
  <c r="O10" i="7"/>
  <c r="N10" i="7"/>
  <c r="M10" i="7"/>
  <c r="K10" i="7"/>
  <c r="J10" i="7"/>
  <c r="I10" i="7"/>
  <c r="G10" i="7"/>
  <c r="Q9" i="7"/>
  <c r="P9" i="7"/>
  <c r="P10" i="7" s="1"/>
  <c r="O9" i="7"/>
  <c r="N9" i="7"/>
  <c r="M9" i="7"/>
  <c r="L9" i="7"/>
  <c r="L10" i="7" s="1"/>
  <c r="K9" i="7"/>
  <c r="J9" i="7"/>
  <c r="I9" i="7"/>
  <c r="H9" i="7"/>
  <c r="H10" i="7" s="1"/>
  <c r="G9" i="7"/>
  <c r="D9" i="7"/>
  <c r="D10" i="7" s="1"/>
  <c r="Q6" i="7"/>
  <c r="Q7" i="7" s="1"/>
  <c r="O11" i="7" l="1"/>
  <c r="O12" i="7" s="1"/>
  <c r="M115" i="7"/>
  <c r="D14" i="7"/>
  <c r="D6" i="7"/>
  <c r="D7" i="7" s="1"/>
  <c r="D11" i="7"/>
  <c r="D12" i="7" s="1"/>
  <c r="M11" i="7"/>
  <c r="M12" i="7" s="1"/>
  <c r="N64" i="7"/>
  <c r="N11" i="7" s="1"/>
  <c r="N12" i="7" s="1"/>
  <c r="J64" i="7"/>
  <c r="J6" i="7" s="1"/>
  <c r="J7" i="7" s="1"/>
  <c r="P64" i="7"/>
  <c r="H64" i="7"/>
  <c r="O64" i="7"/>
  <c r="M64" i="7"/>
  <c r="M14" i="7" s="1"/>
  <c r="I64" i="7"/>
  <c r="E64" i="7"/>
  <c r="F64" i="7" s="1"/>
  <c r="A14" i="7"/>
  <c r="L64" i="7"/>
  <c r="J115" i="7"/>
  <c r="N6" i="7"/>
  <c r="N7" i="7" s="1"/>
  <c r="N115" i="7"/>
  <c r="N14" i="7"/>
  <c r="P11" i="7"/>
  <c r="P12" i="7" s="1"/>
  <c r="R9" i="7"/>
  <c r="R10" i="7" s="1"/>
  <c r="G18" i="7"/>
  <c r="K18" i="7"/>
  <c r="K40" i="7"/>
  <c r="K6" i="7" s="1"/>
  <c r="K7" i="7" s="1"/>
  <c r="O40" i="7"/>
  <c r="O6" i="7" s="1"/>
  <c r="O7" i="7" s="1"/>
  <c r="H44" i="7"/>
  <c r="L44" i="7"/>
  <c r="P44" i="7"/>
  <c r="P6" i="7" s="1"/>
  <c r="P7" i="7" s="1"/>
  <c r="G54" i="7"/>
  <c r="K54" i="7"/>
  <c r="D115" i="7"/>
  <c r="R115" i="7"/>
  <c r="F9" i="7"/>
  <c r="F10" i="7" s="1"/>
  <c r="H18" i="7"/>
  <c r="H40" i="7"/>
  <c r="L40" i="7"/>
  <c r="L115" i="7" s="1"/>
  <c r="E44" i="7"/>
  <c r="E6" i="7" s="1"/>
  <c r="E7" i="7" s="1"/>
  <c r="I44" i="7"/>
  <c r="I6" i="7" s="1"/>
  <c r="I7" i="7" s="1"/>
  <c r="M44" i="7"/>
  <c r="H54" i="7"/>
  <c r="H14" i="7" l="1"/>
  <c r="H6" i="7"/>
  <c r="H7" i="7" s="1"/>
  <c r="H11" i="7"/>
  <c r="H12" i="7" s="1"/>
  <c r="K14" i="7"/>
  <c r="K115" i="7"/>
  <c r="P14" i="7"/>
  <c r="L11" i="7"/>
  <c r="L12" i="7" s="1"/>
  <c r="E11" i="7"/>
  <c r="E12" i="7" s="1"/>
  <c r="J11" i="7"/>
  <c r="J12" i="7" s="1"/>
  <c r="M6" i="7"/>
  <c r="M7" i="7" s="1"/>
  <c r="K11" i="7"/>
  <c r="K12" i="7" s="1"/>
  <c r="P115" i="7"/>
  <c r="J14" i="7"/>
  <c r="L6" i="7"/>
  <c r="L7" i="7" s="1"/>
  <c r="E115" i="7"/>
  <c r="I11" i="7"/>
  <c r="I12" i="7" s="1"/>
  <c r="L14" i="7"/>
  <c r="F44" i="7"/>
  <c r="E14" i="7"/>
  <c r="O14" i="7"/>
  <c r="O115" i="7"/>
  <c r="H115" i="7"/>
  <c r="I115" i="7"/>
  <c r="I14" i="7"/>
  <c r="G44" i="7" l="1"/>
  <c r="F11" i="7"/>
  <c r="F12" i="7" s="1"/>
  <c r="F6" i="7"/>
  <c r="F7" i="7" s="1"/>
  <c r="F115" i="7"/>
  <c r="F14" i="7"/>
  <c r="G14" i="7" l="1"/>
  <c r="G115" i="7"/>
  <c r="G11" i="7"/>
  <c r="G12" i="7" s="1"/>
  <c r="G6" i="7"/>
  <c r="G7" i="7" s="1"/>
  <c r="O298" i="6" l="1"/>
  <c r="L298" i="6"/>
  <c r="I298" i="6"/>
  <c r="F298" i="6"/>
  <c r="O297" i="6"/>
  <c r="L297" i="6"/>
  <c r="I297" i="6"/>
  <c r="F297" i="6"/>
  <c r="O296" i="6"/>
  <c r="L296" i="6"/>
  <c r="I296" i="6"/>
  <c r="F296" i="6"/>
  <c r="C296" i="6" s="1"/>
  <c r="O295" i="6"/>
  <c r="L295" i="6"/>
  <c r="I295" i="6"/>
  <c r="F295" i="6"/>
  <c r="C295" i="6" s="1"/>
  <c r="O294" i="6"/>
  <c r="L294" i="6"/>
  <c r="I294" i="6"/>
  <c r="F294" i="6"/>
  <c r="O293" i="6"/>
  <c r="L293" i="6"/>
  <c r="I293" i="6"/>
  <c r="F293" i="6"/>
  <c r="O292" i="6"/>
  <c r="L292" i="6"/>
  <c r="I292" i="6"/>
  <c r="F292" i="6"/>
  <c r="O291" i="6"/>
  <c r="O290" i="6" s="1"/>
  <c r="L291" i="6"/>
  <c r="I291" i="6"/>
  <c r="I290" i="6" s="1"/>
  <c r="F291" i="6"/>
  <c r="N290" i="6"/>
  <c r="M290" i="6"/>
  <c r="K290" i="6"/>
  <c r="J290" i="6"/>
  <c r="H290" i="6"/>
  <c r="G290" i="6"/>
  <c r="E290" i="6"/>
  <c r="D290" i="6"/>
  <c r="O285" i="6"/>
  <c r="L285" i="6"/>
  <c r="I285" i="6"/>
  <c r="F285" i="6"/>
  <c r="O284" i="6"/>
  <c r="L284" i="6"/>
  <c r="L283" i="6" s="1"/>
  <c r="I284" i="6"/>
  <c r="F284" i="6"/>
  <c r="F283" i="6" s="1"/>
  <c r="O283" i="6"/>
  <c r="N283" i="6"/>
  <c r="M283" i="6"/>
  <c r="K283" i="6"/>
  <c r="J283" i="6"/>
  <c r="H283" i="6"/>
  <c r="G283" i="6"/>
  <c r="E283" i="6"/>
  <c r="D283" i="6"/>
  <c r="O282" i="6"/>
  <c r="L282" i="6"/>
  <c r="L281" i="6" s="1"/>
  <c r="I282" i="6"/>
  <c r="I281" i="6" s="1"/>
  <c r="F282" i="6"/>
  <c r="O281" i="6"/>
  <c r="N281" i="6"/>
  <c r="M281" i="6"/>
  <c r="K281" i="6"/>
  <c r="J281" i="6"/>
  <c r="H281" i="6"/>
  <c r="G281" i="6"/>
  <c r="E281" i="6"/>
  <c r="D281" i="6"/>
  <c r="O280" i="6"/>
  <c r="L280" i="6"/>
  <c r="I280" i="6"/>
  <c r="F280" i="6"/>
  <c r="O279" i="6"/>
  <c r="L279" i="6"/>
  <c r="I279" i="6"/>
  <c r="F279" i="6"/>
  <c r="O278" i="6"/>
  <c r="L278" i="6"/>
  <c r="I278" i="6"/>
  <c r="F278" i="6"/>
  <c r="O277" i="6"/>
  <c r="L277" i="6"/>
  <c r="I277" i="6"/>
  <c r="F277" i="6"/>
  <c r="F276" i="6" s="1"/>
  <c r="N276" i="6"/>
  <c r="M276" i="6"/>
  <c r="M270" i="6" s="1"/>
  <c r="K276" i="6"/>
  <c r="J276" i="6"/>
  <c r="H276" i="6"/>
  <c r="G276" i="6"/>
  <c r="E276" i="6"/>
  <c r="D276" i="6"/>
  <c r="O275" i="6"/>
  <c r="L275" i="6"/>
  <c r="I275" i="6"/>
  <c r="F275" i="6"/>
  <c r="O274" i="6"/>
  <c r="L274" i="6"/>
  <c r="I274" i="6"/>
  <c r="F274" i="6"/>
  <c r="O273" i="6"/>
  <c r="O272" i="6" s="1"/>
  <c r="L273" i="6"/>
  <c r="I273" i="6"/>
  <c r="F273" i="6"/>
  <c r="N272" i="6"/>
  <c r="M272" i="6"/>
  <c r="L272" i="6"/>
  <c r="K272" i="6"/>
  <c r="J272" i="6"/>
  <c r="H272" i="6"/>
  <c r="G272" i="6"/>
  <c r="F272" i="6"/>
  <c r="E272" i="6"/>
  <c r="E270" i="6" s="1"/>
  <c r="E269" i="6" s="1"/>
  <c r="D272" i="6"/>
  <c r="O271" i="6"/>
  <c r="L271" i="6"/>
  <c r="I271" i="6"/>
  <c r="C271" i="6" s="1"/>
  <c r="F271" i="6"/>
  <c r="K270" i="6"/>
  <c r="K269" i="6" s="1"/>
  <c r="G270" i="6"/>
  <c r="G269" i="6" s="1"/>
  <c r="O268" i="6"/>
  <c r="L268" i="6"/>
  <c r="I268" i="6"/>
  <c r="F268" i="6"/>
  <c r="O267" i="6"/>
  <c r="L267" i="6"/>
  <c r="I267" i="6"/>
  <c r="F267" i="6"/>
  <c r="O266" i="6"/>
  <c r="L266" i="6"/>
  <c r="I266" i="6"/>
  <c r="F266" i="6"/>
  <c r="O265" i="6"/>
  <c r="L265" i="6"/>
  <c r="I265" i="6"/>
  <c r="F265" i="6"/>
  <c r="N264" i="6"/>
  <c r="M264" i="6"/>
  <c r="K264" i="6"/>
  <c r="J264" i="6"/>
  <c r="H264" i="6"/>
  <c r="G264" i="6"/>
  <c r="E264" i="6"/>
  <c r="D264" i="6"/>
  <c r="O263" i="6"/>
  <c r="L263" i="6"/>
  <c r="I263" i="6"/>
  <c r="F263" i="6"/>
  <c r="C263" i="6" s="1"/>
  <c r="O262" i="6"/>
  <c r="L262" i="6"/>
  <c r="I262" i="6"/>
  <c r="F262" i="6"/>
  <c r="O261" i="6"/>
  <c r="L261" i="6"/>
  <c r="I261" i="6"/>
  <c r="F261" i="6"/>
  <c r="N260" i="6"/>
  <c r="M260" i="6"/>
  <c r="K260" i="6"/>
  <c r="J260" i="6"/>
  <c r="H260" i="6"/>
  <c r="H259" i="6" s="1"/>
  <c r="G260" i="6"/>
  <c r="G259" i="6" s="1"/>
  <c r="E260" i="6"/>
  <c r="E259" i="6" s="1"/>
  <c r="D260" i="6"/>
  <c r="O258" i="6"/>
  <c r="L258" i="6"/>
  <c r="I258" i="6"/>
  <c r="F258" i="6"/>
  <c r="O257" i="6"/>
  <c r="L257" i="6"/>
  <c r="I257" i="6"/>
  <c r="C257" i="6" s="1"/>
  <c r="F257" i="6"/>
  <c r="O256" i="6"/>
  <c r="L256" i="6"/>
  <c r="I256" i="6"/>
  <c r="F256" i="6"/>
  <c r="O255" i="6"/>
  <c r="L255" i="6"/>
  <c r="I255" i="6"/>
  <c r="C255" i="6" s="1"/>
  <c r="F255" i="6"/>
  <c r="O254" i="6"/>
  <c r="L254" i="6"/>
  <c r="I254" i="6"/>
  <c r="F254" i="6"/>
  <c r="O253" i="6"/>
  <c r="L253" i="6"/>
  <c r="I253" i="6"/>
  <c r="F253" i="6"/>
  <c r="F252" i="6" s="1"/>
  <c r="N252" i="6"/>
  <c r="N251" i="6" s="1"/>
  <c r="M252" i="6"/>
  <c r="K252" i="6"/>
  <c r="K251" i="6" s="1"/>
  <c r="J252" i="6"/>
  <c r="J251" i="6" s="1"/>
  <c r="H252" i="6"/>
  <c r="H251" i="6" s="1"/>
  <c r="G252" i="6"/>
  <c r="G251" i="6" s="1"/>
  <c r="E252" i="6"/>
  <c r="E251" i="6" s="1"/>
  <c r="D252" i="6"/>
  <c r="D251" i="6" s="1"/>
  <c r="M251" i="6"/>
  <c r="O250" i="6"/>
  <c r="L250" i="6"/>
  <c r="I250" i="6"/>
  <c r="F250" i="6"/>
  <c r="O249" i="6"/>
  <c r="L249" i="6"/>
  <c r="I249" i="6"/>
  <c r="F249" i="6"/>
  <c r="O248" i="6"/>
  <c r="L248" i="6"/>
  <c r="I248" i="6"/>
  <c r="F248" i="6"/>
  <c r="O247" i="6"/>
  <c r="O246" i="6" s="1"/>
  <c r="L247" i="6"/>
  <c r="I247" i="6"/>
  <c r="I246" i="6" s="1"/>
  <c r="F247" i="6"/>
  <c r="N246" i="6"/>
  <c r="M246" i="6"/>
  <c r="K246" i="6"/>
  <c r="J246" i="6"/>
  <c r="H246" i="6"/>
  <c r="G246" i="6"/>
  <c r="E246" i="6"/>
  <c r="D246" i="6"/>
  <c r="O245" i="6"/>
  <c r="L245" i="6"/>
  <c r="I245" i="6"/>
  <c r="F245" i="6"/>
  <c r="O244" i="6"/>
  <c r="L244" i="6"/>
  <c r="I244" i="6"/>
  <c r="F244" i="6"/>
  <c r="C244" i="6" s="1"/>
  <c r="O243" i="6"/>
  <c r="L243" i="6"/>
  <c r="I243" i="6"/>
  <c r="F243" i="6"/>
  <c r="C243" i="6" s="1"/>
  <c r="O242" i="6"/>
  <c r="L242" i="6"/>
  <c r="I242" i="6"/>
  <c r="F242" i="6"/>
  <c r="O241" i="6"/>
  <c r="L241" i="6"/>
  <c r="I241" i="6"/>
  <c r="F241" i="6"/>
  <c r="O240" i="6"/>
  <c r="L240" i="6"/>
  <c r="I240" i="6"/>
  <c r="F240" i="6"/>
  <c r="O239" i="6"/>
  <c r="O238" i="6" s="1"/>
  <c r="L239" i="6"/>
  <c r="I239" i="6"/>
  <c r="I238" i="6" s="1"/>
  <c r="F239" i="6"/>
  <c r="N238" i="6"/>
  <c r="M238" i="6"/>
  <c r="K238" i="6"/>
  <c r="J238" i="6"/>
  <c r="H238" i="6"/>
  <c r="G238" i="6"/>
  <c r="E238" i="6"/>
  <c r="D238" i="6"/>
  <c r="O237" i="6"/>
  <c r="L237" i="6"/>
  <c r="I237" i="6"/>
  <c r="F237" i="6"/>
  <c r="O236" i="6"/>
  <c r="L236" i="6"/>
  <c r="L235" i="6" s="1"/>
  <c r="I236" i="6"/>
  <c r="F236" i="6"/>
  <c r="F235" i="6" s="1"/>
  <c r="O235" i="6"/>
  <c r="N235" i="6"/>
  <c r="M235" i="6"/>
  <c r="K235" i="6"/>
  <c r="J235" i="6"/>
  <c r="H235" i="6"/>
  <c r="G235" i="6"/>
  <c r="E235" i="6"/>
  <c r="D235" i="6"/>
  <c r="O234" i="6"/>
  <c r="L234" i="6"/>
  <c r="L233" i="6" s="1"/>
  <c r="I234" i="6"/>
  <c r="I233" i="6" s="1"/>
  <c r="F234" i="6"/>
  <c r="O233" i="6"/>
  <c r="N233" i="6"/>
  <c r="M233" i="6"/>
  <c r="K233" i="6"/>
  <c r="J233" i="6"/>
  <c r="H233" i="6"/>
  <c r="G233" i="6"/>
  <c r="E233" i="6"/>
  <c r="D233" i="6"/>
  <c r="O232" i="6"/>
  <c r="L232" i="6"/>
  <c r="I232" i="6"/>
  <c r="F232" i="6"/>
  <c r="G231" i="6"/>
  <c r="O229" i="6"/>
  <c r="L229" i="6"/>
  <c r="I229" i="6"/>
  <c r="F229" i="6"/>
  <c r="O228" i="6"/>
  <c r="L228" i="6"/>
  <c r="L227" i="6" s="1"/>
  <c r="I228" i="6"/>
  <c r="F228" i="6"/>
  <c r="F227" i="6" s="1"/>
  <c r="O227" i="6"/>
  <c r="N227" i="6"/>
  <c r="M227" i="6"/>
  <c r="K227" i="6"/>
  <c r="K204" i="6" s="1"/>
  <c r="J227" i="6"/>
  <c r="I227" i="6"/>
  <c r="H227" i="6"/>
  <c r="G227" i="6"/>
  <c r="G204" i="6" s="1"/>
  <c r="E227" i="6"/>
  <c r="D227" i="6"/>
  <c r="O226" i="6"/>
  <c r="L226" i="6"/>
  <c r="I226" i="6"/>
  <c r="F226" i="6"/>
  <c r="O225" i="6"/>
  <c r="L225" i="6"/>
  <c r="I225" i="6"/>
  <c r="F225" i="6"/>
  <c r="O224" i="6"/>
  <c r="L224" i="6"/>
  <c r="I224" i="6"/>
  <c r="F224" i="6"/>
  <c r="O223" i="6"/>
  <c r="L223" i="6"/>
  <c r="I223" i="6"/>
  <c r="F223" i="6"/>
  <c r="O222" i="6"/>
  <c r="L222" i="6"/>
  <c r="I222" i="6"/>
  <c r="F222" i="6"/>
  <c r="O221" i="6"/>
  <c r="L221" i="6"/>
  <c r="I221" i="6"/>
  <c r="F221" i="6"/>
  <c r="O220" i="6"/>
  <c r="L220" i="6"/>
  <c r="I220" i="6"/>
  <c r="F220" i="6"/>
  <c r="O219" i="6"/>
  <c r="L219" i="6"/>
  <c r="I219" i="6"/>
  <c r="F219" i="6"/>
  <c r="C219" i="6" s="1"/>
  <c r="O218" i="6"/>
  <c r="L218" i="6"/>
  <c r="I218" i="6"/>
  <c r="F218" i="6"/>
  <c r="O217" i="6"/>
  <c r="L217" i="6"/>
  <c r="I217" i="6"/>
  <c r="F217" i="6"/>
  <c r="F216" i="6" s="1"/>
  <c r="N216" i="6"/>
  <c r="M216" i="6"/>
  <c r="K216" i="6"/>
  <c r="J216" i="6"/>
  <c r="H216" i="6"/>
  <c r="G216" i="6"/>
  <c r="E216" i="6"/>
  <c r="D216" i="6"/>
  <c r="O215" i="6"/>
  <c r="L215" i="6"/>
  <c r="I215" i="6"/>
  <c r="F215" i="6"/>
  <c r="O214" i="6"/>
  <c r="L214" i="6"/>
  <c r="I214" i="6"/>
  <c r="F214" i="6"/>
  <c r="O213" i="6"/>
  <c r="L213" i="6"/>
  <c r="I213" i="6"/>
  <c r="F213" i="6"/>
  <c r="O212" i="6"/>
  <c r="L212" i="6"/>
  <c r="I212" i="6"/>
  <c r="F212" i="6"/>
  <c r="O211" i="6"/>
  <c r="L211" i="6"/>
  <c r="I211" i="6"/>
  <c r="F211" i="6"/>
  <c r="O210" i="6"/>
  <c r="L210" i="6"/>
  <c r="I210" i="6"/>
  <c r="F210" i="6"/>
  <c r="O209" i="6"/>
  <c r="L209" i="6"/>
  <c r="I209" i="6"/>
  <c r="F209" i="6"/>
  <c r="O208" i="6"/>
  <c r="L208" i="6"/>
  <c r="I208" i="6"/>
  <c r="F208" i="6"/>
  <c r="O207" i="6"/>
  <c r="C207" i="6" s="1"/>
  <c r="L207" i="6"/>
  <c r="I207" i="6"/>
  <c r="F207" i="6"/>
  <c r="O206" i="6"/>
  <c r="L206" i="6"/>
  <c r="I206" i="6"/>
  <c r="I205" i="6" s="1"/>
  <c r="F206" i="6"/>
  <c r="N205" i="6"/>
  <c r="M205" i="6"/>
  <c r="M204" i="6" s="1"/>
  <c r="K205" i="6"/>
  <c r="J205" i="6"/>
  <c r="J204" i="6" s="1"/>
  <c r="H205" i="6"/>
  <c r="G205" i="6"/>
  <c r="E205" i="6"/>
  <c r="E204" i="6" s="1"/>
  <c r="D205" i="6"/>
  <c r="D204" i="6" s="1"/>
  <c r="O203" i="6"/>
  <c r="L203" i="6"/>
  <c r="I203" i="6"/>
  <c r="F203" i="6"/>
  <c r="O202" i="6"/>
  <c r="L202" i="6"/>
  <c r="I202" i="6"/>
  <c r="F202" i="6"/>
  <c r="O201" i="6"/>
  <c r="L201" i="6"/>
  <c r="I201" i="6"/>
  <c r="C201" i="6" s="1"/>
  <c r="F201" i="6"/>
  <c r="O200" i="6"/>
  <c r="L200" i="6"/>
  <c r="I200" i="6"/>
  <c r="F200" i="6"/>
  <c r="O199" i="6"/>
  <c r="O198" i="6" s="1"/>
  <c r="L199" i="6"/>
  <c r="I199" i="6"/>
  <c r="I198" i="6" s="1"/>
  <c r="F199" i="6"/>
  <c r="N198" i="6"/>
  <c r="M198" i="6"/>
  <c r="M196" i="6" s="1"/>
  <c r="K198" i="6"/>
  <c r="J198" i="6"/>
  <c r="J196" i="6" s="1"/>
  <c r="H198" i="6"/>
  <c r="H196" i="6" s="1"/>
  <c r="G198" i="6"/>
  <c r="F198" i="6"/>
  <c r="E198" i="6"/>
  <c r="E196" i="6" s="1"/>
  <c r="D198" i="6"/>
  <c r="D196" i="6" s="1"/>
  <c r="O197" i="6"/>
  <c r="O196" i="6" s="1"/>
  <c r="L197" i="6"/>
  <c r="I197" i="6"/>
  <c r="F197" i="6"/>
  <c r="N196" i="6"/>
  <c r="K196" i="6"/>
  <c r="G196" i="6"/>
  <c r="O193" i="6"/>
  <c r="L193" i="6"/>
  <c r="L192" i="6" s="1"/>
  <c r="L191" i="6" s="1"/>
  <c r="I193" i="6"/>
  <c r="F193" i="6"/>
  <c r="F192" i="6" s="1"/>
  <c r="O192" i="6"/>
  <c r="N192" i="6"/>
  <c r="N191" i="6" s="1"/>
  <c r="M192" i="6"/>
  <c r="K192" i="6"/>
  <c r="K191" i="6" s="1"/>
  <c r="J192" i="6"/>
  <c r="J191" i="6" s="1"/>
  <c r="H192" i="6"/>
  <c r="G192" i="6"/>
  <c r="G191" i="6" s="1"/>
  <c r="E192" i="6"/>
  <c r="E191" i="6" s="1"/>
  <c r="D192" i="6"/>
  <c r="O191" i="6"/>
  <c r="M191" i="6"/>
  <c r="M187" i="6" s="1"/>
  <c r="H191" i="6"/>
  <c r="D191" i="6"/>
  <c r="O190" i="6"/>
  <c r="L190" i="6"/>
  <c r="I190" i="6"/>
  <c r="F190" i="6"/>
  <c r="O189" i="6"/>
  <c r="O188" i="6" s="1"/>
  <c r="O187" i="6" s="1"/>
  <c r="L189" i="6"/>
  <c r="L188" i="6" s="1"/>
  <c r="I189" i="6"/>
  <c r="F189" i="6"/>
  <c r="N188" i="6"/>
  <c r="M188" i="6"/>
  <c r="K188" i="6"/>
  <c r="J188" i="6"/>
  <c r="H188" i="6"/>
  <c r="G188" i="6"/>
  <c r="F188" i="6"/>
  <c r="E188" i="6"/>
  <c r="D188" i="6"/>
  <c r="D187" i="6" s="1"/>
  <c r="O186" i="6"/>
  <c r="L186" i="6"/>
  <c r="I186" i="6"/>
  <c r="F186" i="6"/>
  <c r="C186" i="6" s="1"/>
  <c r="O185" i="6"/>
  <c r="O184" i="6" s="1"/>
  <c r="L185" i="6"/>
  <c r="L184" i="6" s="1"/>
  <c r="I185" i="6"/>
  <c r="F185" i="6"/>
  <c r="F184" i="6" s="1"/>
  <c r="N184" i="6"/>
  <c r="M184" i="6"/>
  <c r="K184" i="6"/>
  <c r="J184" i="6"/>
  <c r="H184" i="6"/>
  <c r="G184" i="6"/>
  <c r="E184" i="6"/>
  <c r="D184" i="6"/>
  <c r="O183" i="6"/>
  <c r="L183" i="6"/>
  <c r="I183" i="6"/>
  <c r="F183" i="6"/>
  <c r="O182" i="6"/>
  <c r="L182" i="6"/>
  <c r="I182" i="6"/>
  <c r="F182" i="6"/>
  <c r="O181" i="6"/>
  <c r="L181" i="6"/>
  <c r="I181" i="6"/>
  <c r="F181" i="6"/>
  <c r="O180" i="6"/>
  <c r="L180" i="6"/>
  <c r="I180" i="6"/>
  <c r="F180" i="6"/>
  <c r="O179" i="6"/>
  <c r="N179" i="6"/>
  <c r="M179" i="6"/>
  <c r="K179" i="6"/>
  <c r="J179" i="6"/>
  <c r="H179" i="6"/>
  <c r="G179" i="6"/>
  <c r="E179" i="6"/>
  <c r="D179" i="6"/>
  <c r="O178" i="6"/>
  <c r="L178" i="6"/>
  <c r="I178" i="6"/>
  <c r="F178" i="6"/>
  <c r="O177" i="6"/>
  <c r="L177" i="6"/>
  <c r="I177" i="6"/>
  <c r="F177" i="6"/>
  <c r="O176" i="6"/>
  <c r="L176" i="6"/>
  <c r="L175" i="6" s="1"/>
  <c r="I176" i="6"/>
  <c r="F176" i="6"/>
  <c r="F175" i="6" s="1"/>
  <c r="O175" i="6"/>
  <c r="N175" i="6"/>
  <c r="M175" i="6"/>
  <c r="K175" i="6"/>
  <c r="J175" i="6"/>
  <c r="H175" i="6"/>
  <c r="H174" i="6" s="1"/>
  <c r="H173" i="6" s="1"/>
  <c r="G175" i="6"/>
  <c r="E175" i="6"/>
  <c r="E174" i="6" s="1"/>
  <c r="D175" i="6"/>
  <c r="N174" i="6"/>
  <c r="N173" i="6" s="1"/>
  <c r="O172" i="6"/>
  <c r="L172" i="6"/>
  <c r="I172" i="6"/>
  <c r="F172" i="6"/>
  <c r="O171" i="6"/>
  <c r="L171" i="6"/>
  <c r="I171" i="6"/>
  <c r="F171" i="6"/>
  <c r="O170" i="6"/>
  <c r="L170" i="6"/>
  <c r="I170" i="6"/>
  <c r="F170" i="6"/>
  <c r="O169" i="6"/>
  <c r="L169" i="6"/>
  <c r="I169" i="6"/>
  <c r="F169" i="6"/>
  <c r="O168" i="6"/>
  <c r="L168" i="6"/>
  <c r="I168" i="6"/>
  <c r="F168" i="6"/>
  <c r="O167" i="6"/>
  <c r="O166" i="6" s="1"/>
  <c r="L167" i="6"/>
  <c r="I167" i="6"/>
  <c r="I166" i="6" s="1"/>
  <c r="I165" i="6" s="1"/>
  <c r="F167" i="6"/>
  <c r="N166" i="6"/>
  <c r="N165" i="6" s="1"/>
  <c r="M166" i="6"/>
  <c r="M165" i="6" s="1"/>
  <c r="K166" i="6"/>
  <c r="J166" i="6"/>
  <c r="J165" i="6" s="1"/>
  <c r="H166" i="6"/>
  <c r="H165" i="6" s="1"/>
  <c r="G166" i="6"/>
  <c r="G165" i="6" s="1"/>
  <c r="E166" i="6"/>
  <c r="D166" i="6"/>
  <c r="D165" i="6" s="1"/>
  <c r="K165" i="6"/>
  <c r="E165" i="6"/>
  <c r="O164" i="6"/>
  <c r="L164" i="6"/>
  <c r="I164" i="6"/>
  <c r="F164" i="6"/>
  <c r="C164" i="6" s="1"/>
  <c r="O163" i="6"/>
  <c r="L163" i="6"/>
  <c r="I163" i="6"/>
  <c r="F163" i="6"/>
  <c r="C163" i="6" s="1"/>
  <c r="O162" i="6"/>
  <c r="L162" i="6"/>
  <c r="I162" i="6"/>
  <c r="F162" i="6"/>
  <c r="O161" i="6"/>
  <c r="O160" i="6" s="1"/>
  <c r="L161" i="6"/>
  <c r="L160" i="6" s="1"/>
  <c r="I161" i="6"/>
  <c r="F161" i="6"/>
  <c r="N160" i="6"/>
  <c r="M160" i="6"/>
  <c r="K160" i="6"/>
  <c r="J160" i="6"/>
  <c r="H160" i="6"/>
  <c r="G160" i="6"/>
  <c r="F160" i="6"/>
  <c r="E160" i="6"/>
  <c r="D160" i="6"/>
  <c r="O159" i="6"/>
  <c r="L159" i="6"/>
  <c r="I159" i="6"/>
  <c r="F159" i="6"/>
  <c r="C159" i="6" s="1"/>
  <c r="O158" i="6"/>
  <c r="L158" i="6"/>
  <c r="I158" i="6"/>
  <c r="F158" i="6"/>
  <c r="O157" i="6"/>
  <c r="L157" i="6"/>
  <c r="I157" i="6"/>
  <c r="F157" i="6"/>
  <c r="O156" i="6"/>
  <c r="L156" i="6"/>
  <c r="I156" i="6"/>
  <c r="F156" i="6"/>
  <c r="O155" i="6"/>
  <c r="L155" i="6"/>
  <c r="I155" i="6"/>
  <c r="F155" i="6"/>
  <c r="O154" i="6"/>
  <c r="L154" i="6"/>
  <c r="I154" i="6"/>
  <c r="F154" i="6"/>
  <c r="O153" i="6"/>
  <c r="L153" i="6"/>
  <c r="I153" i="6"/>
  <c r="F153" i="6"/>
  <c r="O152" i="6"/>
  <c r="L152" i="6"/>
  <c r="I152" i="6"/>
  <c r="F152" i="6"/>
  <c r="N151" i="6"/>
  <c r="M151" i="6"/>
  <c r="K151" i="6"/>
  <c r="J151" i="6"/>
  <c r="H151" i="6"/>
  <c r="G151" i="6"/>
  <c r="E151" i="6"/>
  <c r="D151" i="6"/>
  <c r="O150" i="6"/>
  <c r="L150" i="6"/>
  <c r="I150" i="6"/>
  <c r="F150" i="6"/>
  <c r="O149" i="6"/>
  <c r="L149" i="6"/>
  <c r="I149" i="6"/>
  <c r="F149" i="6"/>
  <c r="O148" i="6"/>
  <c r="L148" i="6"/>
  <c r="I148" i="6"/>
  <c r="F148" i="6"/>
  <c r="O147" i="6"/>
  <c r="L147" i="6"/>
  <c r="I147" i="6"/>
  <c r="F147" i="6"/>
  <c r="O146" i="6"/>
  <c r="L146" i="6"/>
  <c r="I146" i="6"/>
  <c r="F146" i="6"/>
  <c r="O145" i="6"/>
  <c r="L145" i="6"/>
  <c r="I145" i="6"/>
  <c r="F145" i="6"/>
  <c r="F144" i="6" s="1"/>
  <c r="N144" i="6"/>
  <c r="M144" i="6"/>
  <c r="K144" i="6"/>
  <c r="J144" i="6"/>
  <c r="H144" i="6"/>
  <c r="G144" i="6"/>
  <c r="E144" i="6"/>
  <c r="D144" i="6"/>
  <c r="O143" i="6"/>
  <c r="O141" i="6" s="1"/>
  <c r="L143" i="6"/>
  <c r="I143" i="6"/>
  <c r="I141" i="6" s="1"/>
  <c r="F143" i="6"/>
  <c r="C143" i="6"/>
  <c r="O142" i="6"/>
  <c r="L142" i="6"/>
  <c r="L141" i="6" s="1"/>
  <c r="I142" i="6"/>
  <c r="F142" i="6"/>
  <c r="N141" i="6"/>
  <c r="M141" i="6"/>
  <c r="K141" i="6"/>
  <c r="J141" i="6"/>
  <c r="H141" i="6"/>
  <c r="G141" i="6"/>
  <c r="E141" i="6"/>
  <c r="D141" i="6"/>
  <c r="D130" i="6" s="1"/>
  <c r="O140" i="6"/>
  <c r="L140" i="6"/>
  <c r="I140" i="6"/>
  <c r="F140" i="6"/>
  <c r="O139" i="6"/>
  <c r="L139" i="6"/>
  <c r="I139" i="6"/>
  <c r="F139" i="6"/>
  <c r="O138" i="6"/>
  <c r="L138" i="6"/>
  <c r="I138" i="6"/>
  <c r="F138" i="6"/>
  <c r="O137" i="6"/>
  <c r="L137" i="6"/>
  <c r="L136" i="6" s="1"/>
  <c r="I137" i="6"/>
  <c r="F137" i="6"/>
  <c r="F136" i="6" s="1"/>
  <c r="N136" i="6"/>
  <c r="M136" i="6"/>
  <c r="K136" i="6"/>
  <c r="J136" i="6"/>
  <c r="H136" i="6"/>
  <c r="G136" i="6"/>
  <c r="E136" i="6"/>
  <c r="D136" i="6"/>
  <c r="O135" i="6"/>
  <c r="L135" i="6"/>
  <c r="I135" i="6"/>
  <c r="F135" i="6"/>
  <c r="O134" i="6"/>
  <c r="L134" i="6"/>
  <c r="I134" i="6"/>
  <c r="F134" i="6"/>
  <c r="O133" i="6"/>
  <c r="L133" i="6"/>
  <c r="I133" i="6"/>
  <c r="C133" i="6" s="1"/>
  <c r="F133" i="6"/>
  <c r="O132" i="6"/>
  <c r="L132" i="6"/>
  <c r="I132" i="6"/>
  <c r="F132" i="6"/>
  <c r="N131" i="6"/>
  <c r="M131" i="6"/>
  <c r="M130" i="6" s="1"/>
  <c r="K131" i="6"/>
  <c r="J131" i="6"/>
  <c r="H131" i="6"/>
  <c r="G131" i="6"/>
  <c r="G130" i="6" s="1"/>
  <c r="E131" i="6"/>
  <c r="D131" i="6"/>
  <c r="O129" i="6"/>
  <c r="O128" i="6" s="1"/>
  <c r="L129" i="6"/>
  <c r="L128" i="6" s="1"/>
  <c r="I129" i="6"/>
  <c r="I128" i="6" s="1"/>
  <c r="F129" i="6"/>
  <c r="F128" i="6" s="1"/>
  <c r="N128" i="6"/>
  <c r="M128" i="6"/>
  <c r="K128" i="6"/>
  <c r="J128" i="6"/>
  <c r="H128" i="6"/>
  <c r="G128" i="6"/>
  <c r="G83" i="6" s="1"/>
  <c r="E128" i="6"/>
  <c r="D128" i="6"/>
  <c r="O127" i="6"/>
  <c r="L127" i="6"/>
  <c r="I127" i="6"/>
  <c r="F127" i="6"/>
  <c r="O126" i="6"/>
  <c r="L126" i="6"/>
  <c r="I126" i="6"/>
  <c r="F126" i="6"/>
  <c r="O125" i="6"/>
  <c r="L125" i="6"/>
  <c r="I125" i="6"/>
  <c r="F125" i="6"/>
  <c r="O124" i="6"/>
  <c r="L124" i="6"/>
  <c r="I124" i="6"/>
  <c r="F124" i="6"/>
  <c r="O123" i="6"/>
  <c r="O122" i="6" s="1"/>
  <c r="L123" i="6"/>
  <c r="I123" i="6"/>
  <c r="F123" i="6"/>
  <c r="F122" i="6" s="1"/>
  <c r="N122" i="6"/>
  <c r="M122" i="6"/>
  <c r="K122" i="6"/>
  <c r="J122" i="6"/>
  <c r="H122" i="6"/>
  <c r="G122" i="6"/>
  <c r="E122" i="6"/>
  <c r="D122" i="6"/>
  <c r="O121" i="6"/>
  <c r="L121" i="6"/>
  <c r="I121" i="6"/>
  <c r="F121" i="6"/>
  <c r="O120" i="6"/>
  <c r="L120" i="6"/>
  <c r="I120" i="6"/>
  <c r="F120" i="6"/>
  <c r="O119" i="6"/>
  <c r="C119" i="6" s="1"/>
  <c r="L119" i="6"/>
  <c r="I119" i="6"/>
  <c r="F119" i="6"/>
  <c r="O118" i="6"/>
  <c r="L118" i="6"/>
  <c r="I118" i="6"/>
  <c r="F118" i="6"/>
  <c r="O117" i="6"/>
  <c r="L117" i="6"/>
  <c r="I117" i="6"/>
  <c r="F117" i="6"/>
  <c r="N116" i="6"/>
  <c r="M116" i="6"/>
  <c r="L116" i="6"/>
  <c r="K116" i="6"/>
  <c r="J116" i="6"/>
  <c r="H116" i="6"/>
  <c r="G116" i="6"/>
  <c r="E116" i="6"/>
  <c r="D116" i="6"/>
  <c r="O115" i="6"/>
  <c r="L115" i="6"/>
  <c r="I115" i="6"/>
  <c r="F115" i="6"/>
  <c r="O114" i="6"/>
  <c r="L114" i="6"/>
  <c r="I114" i="6"/>
  <c r="F114" i="6"/>
  <c r="O113" i="6"/>
  <c r="L113" i="6"/>
  <c r="L112" i="6" s="1"/>
  <c r="I113" i="6"/>
  <c r="F113" i="6"/>
  <c r="C113" i="6" s="1"/>
  <c r="N112" i="6"/>
  <c r="M112" i="6"/>
  <c r="K112" i="6"/>
  <c r="J112" i="6"/>
  <c r="H112" i="6"/>
  <c r="G112" i="6"/>
  <c r="E112" i="6"/>
  <c r="D112" i="6"/>
  <c r="O111" i="6"/>
  <c r="L111" i="6"/>
  <c r="I111" i="6"/>
  <c r="F111" i="6"/>
  <c r="O110" i="6"/>
  <c r="L110" i="6"/>
  <c r="I110" i="6"/>
  <c r="F110" i="6"/>
  <c r="C110" i="6" s="1"/>
  <c r="O109" i="6"/>
  <c r="L109" i="6"/>
  <c r="I109" i="6"/>
  <c r="F109" i="6"/>
  <c r="O108" i="6"/>
  <c r="L108" i="6"/>
  <c r="I108" i="6"/>
  <c r="F108" i="6"/>
  <c r="O107" i="6"/>
  <c r="L107" i="6"/>
  <c r="I107" i="6"/>
  <c r="F107" i="6"/>
  <c r="O106" i="6"/>
  <c r="L106" i="6"/>
  <c r="I106" i="6"/>
  <c r="F106" i="6"/>
  <c r="O105" i="6"/>
  <c r="L105" i="6"/>
  <c r="I105" i="6"/>
  <c r="F105" i="6"/>
  <c r="C105" i="6" s="1"/>
  <c r="O104" i="6"/>
  <c r="L104" i="6"/>
  <c r="I104" i="6"/>
  <c r="I103" i="6" s="1"/>
  <c r="F104" i="6"/>
  <c r="N103" i="6"/>
  <c r="M103" i="6"/>
  <c r="K103" i="6"/>
  <c r="J103" i="6"/>
  <c r="H103" i="6"/>
  <c r="G103" i="6"/>
  <c r="E103" i="6"/>
  <c r="D103" i="6"/>
  <c r="O102" i="6"/>
  <c r="L102" i="6"/>
  <c r="I102" i="6"/>
  <c r="F102" i="6"/>
  <c r="C102" i="6" s="1"/>
  <c r="O101" i="6"/>
  <c r="L101" i="6"/>
  <c r="I101" i="6"/>
  <c r="F101" i="6"/>
  <c r="O100" i="6"/>
  <c r="L100" i="6"/>
  <c r="I100" i="6"/>
  <c r="F100" i="6"/>
  <c r="O99" i="6"/>
  <c r="L99" i="6"/>
  <c r="I99" i="6"/>
  <c r="F99" i="6"/>
  <c r="O98" i="6"/>
  <c r="L98" i="6"/>
  <c r="I98" i="6"/>
  <c r="F98" i="6"/>
  <c r="O97" i="6"/>
  <c r="L97" i="6"/>
  <c r="I97" i="6"/>
  <c r="F97" i="6"/>
  <c r="O96" i="6"/>
  <c r="L96" i="6"/>
  <c r="I96" i="6"/>
  <c r="I95" i="6" s="1"/>
  <c r="F96" i="6"/>
  <c r="N95" i="6"/>
  <c r="M95" i="6"/>
  <c r="K95" i="6"/>
  <c r="J95" i="6"/>
  <c r="H95" i="6"/>
  <c r="G95" i="6"/>
  <c r="E95" i="6"/>
  <c r="D95" i="6"/>
  <c r="O94" i="6"/>
  <c r="L94" i="6"/>
  <c r="I94" i="6"/>
  <c r="F94" i="6"/>
  <c r="O93" i="6"/>
  <c r="L93" i="6"/>
  <c r="I93" i="6"/>
  <c r="F93" i="6"/>
  <c r="C93" i="6" s="1"/>
  <c r="O92" i="6"/>
  <c r="L92" i="6"/>
  <c r="I92" i="6"/>
  <c r="F92" i="6"/>
  <c r="O91" i="6"/>
  <c r="L91" i="6"/>
  <c r="I91" i="6"/>
  <c r="F91" i="6"/>
  <c r="O90" i="6"/>
  <c r="O89" i="6" s="1"/>
  <c r="L90" i="6"/>
  <c r="I90" i="6"/>
  <c r="F90" i="6"/>
  <c r="C90" i="6" s="1"/>
  <c r="N89" i="6"/>
  <c r="M89" i="6"/>
  <c r="K89" i="6"/>
  <c r="J89" i="6"/>
  <c r="H89" i="6"/>
  <c r="G89" i="6"/>
  <c r="E89" i="6"/>
  <c r="E83" i="6" s="1"/>
  <c r="D89" i="6"/>
  <c r="O88" i="6"/>
  <c r="L88" i="6"/>
  <c r="I88" i="6"/>
  <c r="F88" i="6"/>
  <c r="O87" i="6"/>
  <c r="L87" i="6"/>
  <c r="I87" i="6"/>
  <c r="F87" i="6"/>
  <c r="O86" i="6"/>
  <c r="L86" i="6"/>
  <c r="I86" i="6"/>
  <c r="F86" i="6"/>
  <c r="O85" i="6"/>
  <c r="O84" i="6" s="1"/>
  <c r="L85" i="6"/>
  <c r="I85" i="6"/>
  <c r="I84" i="6" s="1"/>
  <c r="F85" i="6"/>
  <c r="N84" i="6"/>
  <c r="M84" i="6"/>
  <c r="K84" i="6"/>
  <c r="K83" i="6" s="1"/>
  <c r="J84" i="6"/>
  <c r="H84" i="6"/>
  <c r="G84" i="6"/>
  <c r="F84" i="6"/>
  <c r="E84" i="6"/>
  <c r="D84" i="6"/>
  <c r="O82" i="6"/>
  <c r="L82" i="6"/>
  <c r="I82" i="6"/>
  <c r="F82" i="6"/>
  <c r="O81" i="6"/>
  <c r="O80" i="6" s="1"/>
  <c r="L81" i="6"/>
  <c r="L80" i="6" s="1"/>
  <c r="I81" i="6"/>
  <c r="I80" i="6" s="1"/>
  <c r="F81" i="6"/>
  <c r="F80" i="6" s="1"/>
  <c r="N80" i="6"/>
  <c r="N76" i="6" s="1"/>
  <c r="M80" i="6"/>
  <c r="K80" i="6"/>
  <c r="J80" i="6"/>
  <c r="H80" i="6"/>
  <c r="G80" i="6"/>
  <c r="E80" i="6"/>
  <c r="D80" i="6"/>
  <c r="D76" i="6" s="1"/>
  <c r="O79" i="6"/>
  <c r="L79" i="6"/>
  <c r="I79" i="6"/>
  <c r="F79" i="6"/>
  <c r="O78" i="6"/>
  <c r="L78" i="6"/>
  <c r="L77" i="6" s="1"/>
  <c r="I78" i="6"/>
  <c r="I77" i="6" s="1"/>
  <c r="I76" i="6" s="1"/>
  <c r="F78" i="6"/>
  <c r="N77" i="6"/>
  <c r="M77" i="6"/>
  <c r="M76" i="6" s="1"/>
  <c r="K77" i="6"/>
  <c r="J77" i="6"/>
  <c r="J76" i="6" s="1"/>
  <c r="H77" i="6"/>
  <c r="G77" i="6"/>
  <c r="E77" i="6"/>
  <c r="E76" i="6" s="1"/>
  <c r="D77" i="6"/>
  <c r="O74" i="6"/>
  <c r="L74" i="6"/>
  <c r="I74" i="6"/>
  <c r="F74" i="6"/>
  <c r="O73" i="6"/>
  <c r="L73" i="6"/>
  <c r="I73" i="6"/>
  <c r="F73" i="6"/>
  <c r="O72" i="6"/>
  <c r="L72" i="6"/>
  <c r="I72" i="6"/>
  <c r="F72" i="6"/>
  <c r="O71" i="6"/>
  <c r="L71" i="6"/>
  <c r="I71" i="6"/>
  <c r="F71" i="6"/>
  <c r="O70" i="6"/>
  <c r="L70" i="6"/>
  <c r="L69" i="6" s="1"/>
  <c r="I70" i="6"/>
  <c r="F70" i="6"/>
  <c r="N69" i="6"/>
  <c r="N67" i="6" s="1"/>
  <c r="M69" i="6"/>
  <c r="M67" i="6" s="1"/>
  <c r="K69" i="6"/>
  <c r="J69" i="6"/>
  <c r="J67" i="6" s="1"/>
  <c r="I69" i="6"/>
  <c r="H69" i="6"/>
  <c r="H67" i="6" s="1"/>
  <c r="G69" i="6"/>
  <c r="E69" i="6"/>
  <c r="E67" i="6" s="1"/>
  <c r="D69" i="6"/>
  <c r="D67" i="6" s="1"/>
  <c r="O68" i="6"/>
  <c r="L68" i="6"/>
  <c r="I68" i="6"/>
  <c r="F68" i="6"/>
  <c r="K67" i="6"/>
  <c r="G67" i="6"/>
  <c r="O66" i="6"/>
  <c r="L66" i="6"/>
  <c r="I66" i="6"/>
  <c r="F66" i="6"/>
  <c r="O65" i="6"/>
  <c r="L65" i="6"/>
  <c r="I65" i="6"/>
  <c r="F65" i="6"/>
  <c r="O64" i="6"/>
  <c r="L64" i="6"/>
  <c r="I64" i="6"/>
  <c r="F64" i="6"/>
  <c r="O63" i="6"/>
  <c r="L63" i="6"/>
  <c r="I63" i="6"/>
  <c r="F63" i="6"/>
  <c r="O62" i="6"/>
  <c r="L62" i="6"/>
  <c r="I62" i="6"/>
  <c r="F62" i="6"/>
  <c r="O61" i="6"/>
  <c r="L61" i="6"/>
  <c r="I61" i="6"/>
  <c r="F61" i="6"/>
  <c r="O60" i="6"/>
  <c r="L60" i="6"/>
  <c r="I60" i="6"/>
  <c r="F60" i="6"/>
  <c r="O59" i="6"/>
  <c r="O58" i="6" s="1"/>
  <c r="L59" i="6"/>
  <c r="L58" i="6" s="1"/>
  <c r="I59" i="6"/>
  <c r="I58" i="6" s="1"/>
  <c r="F59" i="6"/>
  <c r="N58" i="6"/>
  <c r="M58" i="6"/>
  <c r="K58" i="6"/>
  <c r="J58" i="6"/>
  <c r="H58" i="6"/>
  <c r="G58" i="6"/>
  <c r="E58" i="6"/>
  <c r="D58" i="6"/>
  <c r="O57" i="6"/>
  <c r="L57" i="6"/>
  <c r="I57" i="6"/>
  <c r="F57" i="6"/>
  <c r="O56" i="6"/>
  <c r="L56" i="6"/>
  <c r="L55" i="6" s="1"/>
  <c r="I56" i="6"/>
  <c r="F56" i="6"/>
  <c r="F55" i="6" s="1"/>
  <c r="O55" i="6"/>
  <c r="O54" i="6" s="1"/>
  <c r="N55" i="6"/>
  <c r="M55" i="6"/>
  <c r="K55" i="6"/>
  <c r="J55" i="6"/>
  <c r="J54" i="6" s="1"/>
  <c r="J53" i="6" s="1"/>
  <c r="H55" i="6"/>
  <c r="H54" i="6" s="1"/>
  <c r="H53" i="6" s="1"/>
  <c r="G55" i="6"/>
  <c r="E55" i="6"/>
  <c r="D55" i="6"/>
  <c r="N54" i="6"/>
  <c r="D54" i="6"/>
  <c r="O47" i="6"/>
  <c r="C47" i="6" s="1"/>
  <c r="O46" i="6"/>
  <c r="C46" i="6" s="1"/>
  <c r="N45" i="6"/>
  <c r="M45" i="6"/>
  <c r="L44" i="6"/>
  <c r="L43" i="6" s="1"/>
  <c r="I44" i="6"/>
  <c r="I43" i="6" s="1"/>
  <c r="F44" i="6"/>
  <c r="K43" i="6"/>
  <c r="J43" i="6"/>
  <c r="H43" i="6"/>
  <c r="G43" i="6"/>
  <c r="F43" i="6"/>
  <c r="E43" i="6"/>
  <c r="D43" i="6"/>
  <c r="F42" i="6"/>
  <c r="C42" i="6" s="1"/>
  <c r="E41" i="6"/>
  <c r="D41" i="6"/>
  <c r="L40" i="6"/>
  <c r="C40" i="6" s="1"/>
  <c r="L39" i="6"/>
  <c r="C39" i="6" s="1"/>
  <c r="L38" i="6"/>
  <c r="C38" i="6" s="1"/>
  <c r="L37" i="6"/>
  <c r="C37" i="6" s="1"/>
  <c r="K36" i="6"/>
  <c r="J36" i="6"/>
  <c r="L35" i="6"/>
  <c r="C35" i="6" s="1"/>
  <c r="L34" i="6"/>
  <c r="C34" i="6" s="1"/>
  <c r="K33" i="6"/>
  <c r="J33" i="6"/>
  <c r="L32" i="6"/>
  <c r="K31" i="6"/>
  <c r="K26" i="6" s="1"/>
  <c r="J31" i="6"/>
  <c r="L30" i="6"/>
  <c r="C30" i="6" s="1"/>
  <c r="L29" i="6"/>
  <c r="C29" i="6" s="1"/>
  <c r="L28" i="6"/>
  <c r="C28" i="6" s="1"/>
  <c r="K27" i="6"/>
  <c r="J27" i="6"/>
  <c r="J26" i="6" s="1"/>
  <c r="F25" i="6"/>
  <c r="C25" i="6" s="1"/>
  <c r="I24" i="6"/>
  <c r="E24" i="6"/>
  <c r="O23" i="6"/>
  <c r="L23" i="6"/>
  <c r="I23" i="6"/>
  <c r="F23" i="6"/>
  <c r="O22" i="6"/>
  <c r="O21" i="6" s="1"/>
  <c r="L22" i="6"/>
  <c r="L21" i="6" s="1"/>
  <c r="L289" i="6" s="1"/>
  <c r="I22" i="6"/>
  <c r="I21" i="6" s="1"/>
  <c r="F22" i="6"/>
  <c r="N21" i="6"/>
  <c r="M21" i="6"/>
  <c r="M289" i="6" s="1"/>
  <c r="K21" i="6"/>
  <c r="K289" i="6" s="1"/>
  <c r="K288" i="6" s="1"/>
  <c r="J21" i="6"/>
  <c r="J289" i="6" s="1"/>
  <c r="H21" i="6"/>
  <c r="G21" i="6"/>
  <c r="G289" i="6" s="1"/>
  <c r="F21" i="6"/>
  <c r="F289" i="6" s="1"/>
  <c r="E21" i="6"/>
  <c r="D21" i="6"/>
  <c r="D289" i="6" s="1"/>
  <c r="G20" i="6"/>
  <c r="E20" i="6"/>
  <c r="G21" i="5"/>
  <c r="G20" i="5"/>
  <c r="G19" i="5"/>
  <c r="G18" i="5"/>
  <c r="G17" i="5"/>
  <c r="G16" i="5"/>
  <c r="G15" i="5"/>
  <c r="G14" i="5"/>
  <c r="E14" i="5"/>
  <c r="G13" i="5"/>
  <c r="G12" i="5" s="1"/>
  <c r="E13" i="5"/>
  <c r="F12" i="5"/>
  <c r="E12" i="5"/>
  <c r="E187" i="6" l="1"/>
  <c r="I67" i="6"/>
  <c r="C71" i="6"/>
  <c r="C82" i="6"/>
  <c r="C97" i="6"/>
  <c r="C117" i="6"/>
  <c r="C118" i="6"/>
  <c r="C139" i="6"/>
  <c r="C155" i="6"/>
  <c r="C156" i="6"/>
  <c r="C158" i="6"/>
  <c r="C211" i="6"/>
  <c r="C218" i="6"/>
  <c r="C241" i="6"/>
  <c r="K259" i="6"/>
  <c r="C267" i="6"/>
  <c r="C275" i="6"/>
  <c r="D270" i="6"/>
  <c r="D269" i="6" s="1"/>
  <c r="H270" i="6"/>
  <c r="H269" i="6" s="1"/>
  <c r="C293" i="6"/>
  <c r="L276" i="6"/>
  <c r="D288" i="6"/>
  <c r="C60" i="6"/>
  <c r="C62" i="6"/>
  <c r="C64" i="6"/>
  <c r="C66" i="6"/>
  <c r="H76" i="6"/>
  <c r="H83" i="6"/>
  <c r="L89" i="6"/>
  <c r="C147" i="6"/>
  <c r="C149" i="6"/>
  <c r="C167" i="6"/>
  <c r="E173" i="6"/>
  <c r="C178" i="6"/>
  <c r="D174" i="6"/>
  <c r="D173" i="6" s="1"/>
  <c r="J174" i="6"/>
  <c r="J173" i="6" s="1"/>
  <c r="C215" i="6"/>
  <c r="C223" i="6"/>
  <c r="L238" i="6"/>
  <c r="L260" i="6"/>
  <c r="M259" i="6"/>
  <c r="K195" i="6"/>
  <c r="C247" i="6"/>
  <c r="E289" i="6"/>
  <c r="E288" i="6" s="1"/>
  <c r="J288" i="6"/>
  <c r="C23" i="6"/>
  <c r="G54" i="6"/>
  <c r="M54" i="6"/>
  <c r="C57" i="6"/>
  <c r="L67" i="6"/>
  <c r="C87" i="6"/>
  <c r="C88" i="6"/>
  <c r="C135" i="6"/>
  <c r="H130" i="6"/>
  <c r="C171" i="6"/>
  <c r="C183" i="6"/>
  <c r="K187" i="6"/>
  <c r="C203" i="6"/>
  <c r="H204" i="6"/>
  <c r="K231" i="6"/>
  <c r="K230" i="6" s="1"/>
  <c r="O231" i="6"/>
  <c r="H231" i="6"/>
  <c r="H230" i="6" s="1"/>
  <c r="C279" i="6"/>
  <c r="C32" i="6"/>
  <c r="L31" i="6"/>
  <c r="C31" i="6" s="1"/>
  <c r="C43" i="6"/>
  <c r="G187" i="6"/>
  <c r="G53" i="6"/>
  <c r="G195" i="6"/>
  <c r="G288" i="6"/>
  <c r="N53" i="6"/>
  <c r="L54" i="6"/>
  <c r="C61" i="6"/>
  <c r="C65" i="6"/>
  <c r="C70" i="6"/>
  <c r="C72" i="6"/>
  <c r="C74" i="6"/>
  <c r="O77" i="6"/>
  <c r="O76" i="6" s="1"/>
  <c r="C92" i="6"/>
  <c r="L95" i="6"/>
  <c r="C107" i="6"/>
  <c r="C109" i="6"/>
  <c r="C115" i="6"/>
  <c r="I131" i="6"/>
  <c r="J130" i="6"/>
  <c r="N130" i="6"/>
  <c r="O136" i="6"/>
  <c r="O144" i="6"/>
  <c r="L144" i="6"/>
  <c r="L151" i="6"/>
  <c r="C157" i="6"/>
  <c r="M174" i="6"/>
  <c r="M173" i="6" s="1"/>
  <c r="F179" i="6"/>
  <c r="C182" i="6"/>
  <c r="H187" i="6"/>
  <c r="D195" i="6"/>
  <c r="H195" i="6"/>
  <c r="H194" i="6" s="1"/>
  <c r="L198" i="6"/>
  <c r="L196" i="6" s="1"/>
  <c r="C210" i="6"/>
  <c r="C222" i="6"/>
  <c r="C229" i="6"/>
  <c r="M231" i="6"/>
  <c r="M230" i="6" s="1"/>
  <c r="J231" i="6"/>
  <c r="N231" i="6"/>
  <c r="N230" i="6" s="1"/>
  <c r="C245" i="6"/>
  <c r="O252" i="6"/>
  <c r="O251" i="6" s="1"/>
  <c r="L252" i="6"/>
  <c r="L251" i="6" s="1"/>
  <c r="F260" i="6"/>
  <c r="F259" i="6" s="1"/>
  <c r="C262" i="6"/>
  <c r="L264" i="6"/>
  <c r="L259" i="6" s="1"/>
  <c r="O276" i="6"/>
  <c r="L270" i="6"/>
  <c r="L269" i="6" s="1"/>
  <c r="L76" i="6"/>
  <c r="L122" i="6"/>
  <c r="M288" i="6"/>
  <c r="D53" i="6"/>
  <c r="C73" i="6"/>
  <c r="C78" i="6"/>
  <c r="D83" i="6"/>
  <c r="N83" i="6"/>
  <c r="L84" i="6"/>
  <c r="C84" i="6" s="1"/>
  <c r="C94" i="6"/>
  <c r="O95" i="6"/>
  <c r="C99" i="6"/>
  <c r="M83" i="6"/>
  <c r="C114" i="6"/>
  <c r="C121" i="6"/>
  <c r="C138" i="6"/>
  <c r="C146" i="6"/>
  <c r="C169" i="6"/>
  <c r="C172" i="6"/>
  <c r="J187" i="6"/>
  <c r="N187" i="6"/>
  <c r="C199" i="6"/>
  <c r="M195" i="6"/>
  <c r="M194" i="6" s="1"/>
  <c r="C209" i="6"/>
  <c r="C212" i="6"/>
  <c r="C214" i="6"/>
  <c r="C221" i="6"/>
  <c r="C224" i="6"/>
  <c r="C226" i="6"/>
  <c r="C239" i="6"/>
  <c r="C249" i="6"/>
  <c r="C254" i="6"/>
  <c r="C278" i="6"/>
  <c r="M269" i="6"/>
  <c r="C291" i="6"/>
  <c r="L290" i="6"/>
  <c r="L288" i="6" s="1"/>
  <c r="M75" i="6"/>
  <c r="L187" i="6"/>
  <c r="E195" i="6"/>
  <c r="H289" i="6"/>
  <c r="H288" i="6" s="1"/>
  <c r="N289" i="6"/>
  <c r="N288" i="6" s="1"/>
  <c r="C44" i="6"/>
  <c r="E54" i="6"/>
  <c r="E53" i="6" s="1"/>
  <c r="K54" i="6"/>
  <c r="K53" i="6" s="1"/>
  <c r="C63" i="6"/>
  <c r="G76" i="6"/>
  <c r="G75" i="6" s="1"/>
  <c r="K76" i="6"/>
  <c r="J83" i="6"/>
  <c r="J75" i="6" s="1"/>
  <c r="J52" i="6" s="1"/>
  <c r="C86" i="6"/>
  <c r="C91" i="6"/>
  <c r="I89" i="6"/>
  <c r="F95" i="6"/>
  <c r="C95" i="6" s="1"/>
  <c r="C98" i="6"/>
  <c r="C101" i="6"/>
  <c r="C106" i="6"/>
  <c r="C111" i="6"/>
  <c r="C125" i="6"/>
  <c r="C127" i="6"/>
  <c r="E130" i="6"/>
  <c r="E75" i="6" s="1"/>
  <c r="C134" i="6"/>
  <c r="O131" i="6"/>
  <c r="C140" i="6"/>
  <c r="C148" i="6"/>
  <c r="C150" i="6"/>
  <c r="F151" i="6"/>
  <c r="C154" i="6"/>
  <c r="O151" i="6"/>
  <c r="C162" i="6"/>
  <c r="L166" i="6"/>
  <c r="L165" i="6" s="1"/>
  <c r="O174" i="6"/>
  <c r="O173" i="6" s="1"/>
  <c r="L179" i="6"/>
  <c r="L174" i="6" s="1"/>
  <c r="L173" i="6" s="1"/>
  <c r="C190" i="6"/>
  <c r="C202" i="6"/>
  <c r="C213" i="6"/>
  <c r="N204" i="6"/>
  <c r="O216" i="6"/>
  <c r="L216" i="6"/>
  <c r="C225" i="6"/>
  <c r="E231" i="6"/>
  <c r="E230" i="6" s="1"/>
  <c r="C240" i="6"/>
  <c r="L246" i="6"/>
  <c r="C258" i="6"/>
  <c r="D259" i="6"/>
  <c r="C274" i="6"/>
  <c r="C280" i="6"/>
  <c r="C292" i="6"/>
  <c r="M53" i="6"/>
  <c r="M52" i="6" s="1"/>
  <c r="N75" i="6"/>
  <c r="N52" i="6" s="1"/>
  <c r="C80" i="6"/>
  <c r="I20" i="6"/>
  <c r="L53" i="6"/>
  <c r="D75" i="6"/>
  <c r="D52" i="6" s="1"/>
  <c r="K20" i="6"/>
  <c r="O289" i="6"/>
  <c r="C59" i="6"/>
  <c r="C123" i="6"/>
  <c r="I144" i="6"/>
  <c r="C144" i="6" s="1"/>
  <c r="C145" i="6"/>
  <c r="C181" i="6"/>
  <c r="I179" i="6"/>
  <c r="C298" i="6"/>
  <c r="H20" i="6"/>
  <c r="C21" i="6"/>
  <c r="C56" i="6"/>
  <c r="C68" i="6"/>
  <c r="F69" i="6"/>
  <c r="F77" i="6"/>
  <c r="C100" i="6"/>
  <c r="L103" i="6"/>
  <c r="L83" i="6" s="1"/>
  <c r="I112" i="6"/>
  <c r="I116" i="6"/>
  <c r="C120" i="6"/>
  <c r="C124" i="6"/>
  <c r="C128" i="6"/>
  <c r="C129" i="6"/>
  <c r="L131" i="6"/>
  <c r="C142" i="6"/>
  <c r="F141" i="6"/>
  <c r="C141" i="6" s="1"/>
  <c r="O165" i="6"/>
  <c r="K174" i="6"/>
  <c r="K173" i="6" s="1"/>
  <c r="F174" i="6"/>
  <c r="F191" i="6"/>
  <c r="F187" i="6" s="1"/>
  <c r="C79" i="6"/>
  <c r="M20" i="6"/>
  <c r="C22" i="6"/>
  <c r="L27" i="6"/>
  <c r="L36" i="6"/>
  <c r="C36" i="6" s="1"/>
  <c r="F41" i="6"/>
  <c r="C41" i="6" s="1"/>
  <c r="O45" i="6"/>
  <c r="O20" i="6" s="1"/>
  <c r="O69" i="6"/>
  <c r="O67" i="6" s="1"/>
  <c r="O53" i="6" s="1"/>
  <c r="C81" i="6"/>
  <c r="C85" i="6"/>
  <c r="C96" i="6"/>
  <c r="F103" i="6"/>
  <c r="O103" i="6"/>
  <c r="C108" i="6"/>
  <c r="I122" i="6"/>
  <c r="C126" i="6"/>
  <c r="C160" i="6"/>
  <c r="C168" i="6"/>
  <c r="C170" i="6"/>
  <c r="F166" i="6"/>
  <c r="G174" i="6"/>
  <c r="G173" i="6" s="1"/>
  <c r="G52" i="6" s="1"/>
  <c r="C177" i="6"/>
  <c r="I175" i="6"/>
  <c r="C227" i="6"/>
  <c r="C266" i="6"/>
  <c r="F264" i="6"/>
  <c r="I136" i="6"/>
  <c r="C137" i="6"/>
  <c r="L33" i="6"/>
  <c r="C33" i="6" s="1"/>
  <c r="I55" i="6"/>
  <c r="I54" i="6" s="1"/>
  <c r="F58" i="6"/>
  <c r="C58" i="6" s="1"/>
  <c r="J20" i="6"/>
  <c r="N20" i="6"/>
  <c r="F89" i="6"/>
  <c r="C104" i="6"/>
  <c r="F112" i="6"/>
  <c r="O112" i="6"/>
  <c r="F116" i="6"/>
  <c r="O116" i="6"/>
  <c r="K130" i="6"/>
  <c r="K75" i="6" s="1"/>
  <c r="K52" i="6" s="1"/>
  <c r="F131" i="6"/>
  <c r="C132" i="6"/>
  <c r="C136" i="6"/>
  <c r="C153" i="6"/>
  <c r="I151" i="6"/>
  <c r="C151" i="6" s="1"/>
  <c r="I160" i="6"/>
  <c r="C161" i="6"/>
  <c r="I184" i="6"/>
  <c r="C184" i="6" s="1"/>
  <c r="C185" i="6"/>
  <c r="I188" i="6"/>
  <c r="C188" i="6" s="1"/>
  <c r="C189" i="6"/>
  <c r="I196" i="6"/>
  <c r="C197" i="6"/>
  <c r="F270" i="6"/>
  <c r="I276" i="6"/>
  <c r="C276" i="6" s="1"/>
  <c r="C277" i="6"/>
  <c r="C152" i="6"/>
  <c r="C176" i="6"/>
  <c r="C180" i="6"/>
  <c r="F196" i="6"/>
  <c r="C198" i="6"/>
  <c r="C206" i="6"/>
  <c r="F205" i="6"/>
  <c r="O205" i="6"/>
  <c r="O204" i="6" s="1"/>
  <c r="O195" i="6" s="1"/>
  <c r="D231" i="6"/>
  <c r="D230" i="6" s="1"/>
  <c r="D286" i="6" s="1"/>
  <c r="J259" i="6"/>
  <c r="N259" i="6"/>
  <c r="O260" i="6"/>
  <c r="I264" i="6"/>
  <c r="C265" i="6"/>
  <c r="C268" i="6"/>
  <c r="O270" i="6"/>
  <c r="O269" i="6" s="1"/>
  <c r="I272" i="6"/>
  <c r="C273" i="6"/>
  <c r="C285" i="6"/>
  <c r="I283" i="6"/>
  <c r="C283" i="6" s="1"/>
  <c r="C297" i="6"/>
  <c r="I192" i="6"/>
  <c r="I191" i="6" s="1"/>
  <c r="C193" i="6"/>
  <c r="N195" i="6"/>
  <c r="C200" i="6"/>
  <c r="C208" i="6"/>
  <c r="I216" i="6"/>
  <c r="I204" i="6" s="1"/>
  <c r="C217" i="6"/>
  <c r="C220" i="6"/>
  <c r="G230" i="6"/>
  <c r="G194" i="6" s="1"/>
  <c r="C237" i="6"/>
  <c r="I235" i="6"/>
  <c r="C235" i="6" s="1"/>
  <c r="C248" i="6"/>
  <c r="C250" i="6"/>
  <c r="F246" i="6"/>
  <c r="C246" i="6" s="1"/>
  <c r="F251" i="6"/>
  <c r="I252" i="6"/>
  <c r="I251" i="6" s="1"/>
  <c r="C253" i="6"/>
  <c r="C256" i="6"/>
  <c r="C282" i="6"/>
  <c r="F281" i="6"/>
  <c r="C281" i="6" s="1"/>
  <c r="J195" i="6"/>
  <c r="L205" i="6"/>
  <c r="L231" i="6"/>
  <c r="C234" i="6"/>
  <c r="F233" i="6"/>
  <c r="C233" i="6" s="1"/>
  <c r="C242" i="6"/>
  <c r="F238" i="6"/>
  <c r="C238" i="6" s="1"/>
  <c r="I260" i="6"/>
  <c r="I259" i="6" s="1"/>
  <c r="C261" i="6"/>
  <c r="O264" i="6"/>
  <c r="J270" i="6"/>
  <c r="J269" i="6" s="1"/>
  <c r="N270" i="6"/>
  <c r="N269" i="6" s="1"/>
  <c r="C294" i="6"/>
  <c r="F290" i="6"/>
  <c r="C290" i="6" s="1"/>
  <c r="O288" i="6"/>
  <c r="C228" i="6"/>
  <c r="C232" i="6"/>
  <c r="C236" i="6"/>
  <c r="C284" i="6"/>
  <c r="G51" i="6" l="1"/>
  <c r="G50" i="6" s="1"/>
  <c r="E286" i="6"/>
  <c r="E194" i="6"/>
  <c r="C252" i="6"/>
  <c r="I270" i="6"/>
  <c r="I269" i="6" s="1"/>
  <c r="I53" i="6"/>
  <c r="C179" i="6"/>
  <c r="H75" i="6"/>
  <c r="H286" i="6" s="1"/>
  <c r="I83" i="6"/>
  <c r="O130" i="6"/>
  <c r="C122" i="6"/>
  <c r="K194" i="6"/>
  <c r="K51" i="6"/>
  <c r="K50" i="6" s="1"/>
  <c r="L230" i="6"/>
  <c r="I231" i="6"/>
  <c r="I230" i="6" s="1"/>
  <c r="I130" i="6"/>
  <c r="C69" i="6"/>
  <c r="E52" i="6"/>
  <c r="E51" i="6" s="1"/>
  <c r="L204" i="6"/>
  <c r="L195" i="6" s="1"/>
  <c r="G286" i="6"/>
  <c r="J230" i="6"/>
  <c r="J286" i="6" s="1"/>
  <c r="F231" i="6"/>
  <c r="C89" i="6"/>
  <c r="L130" i="6"/>
  <c r="L75" i="6" s="1"/>
  <c r="L52" i="6" s="1"/>
  <c r="F54" i="6"/>
  <c r="C54" i="6" s="1"/>
  <c r="O83" i="6"/>
  <c r="O75" i="6" s="1"/>
  <c r="O52" i="6" s="1"/>
  <c r="K286" i="6"/>
  <c r="K287" i="6"/>
  <c r="G287" i="6"/>
  <c r="J194" i="6"/>
  <c r="J51" i="6" s="1"/>
  <c r="F230" i="6"/>
  <c r="C231" i="6"/>
  <c r="C272" i="6"/>
  <c r="I289" i="6"/>
  <c r="M51" i="6"/>
  <c r="C251" i="6"/>
  <c r="M286" i="6"/>
  <c r="O259" i="6"/>
  <c r="O230" i="6" s="1"/>
  <c r="F269" i="6"/>
  <c r="I187" i="6"/>
  <c r="C187" i="6" s="1"/>
  <c r="C116" i="6"/>
  <c r="C264" i="6"/>
  <c r="C166" i="6"/>
  <c r="F165" i="6"/>
  <c r="C165" i="6" s="1"/>
  <c r="C103" i="6"/>
  <c r="C27" i="6"/>
  <c r="L26" i="6"/>
  <c r="C192" i="6"/>
  <c r="N194" i="6"/>
  <c r="N51" i="6" s="1"/>
  <c r="C205" i="6"/>
  <c r="F204" i="6"/>
  <c r="C196" i="6"/>
  <c r="F130" i="6"/>
  <c r="C130" i="6" s="1"/>
  <c r="C131" i="6"/>
  <c r="D194" i="6"/>
  <c r="D51" i="6" s="1"/>
  <c r="I174" i="6"/>
  <c r="I173" i="6" s="1"/>
  <c r="C175" i="6"/>
  <c r="C45" i="6"/>
  <c r="C191" i="6"/>
  <c r="F76" i="6"/>
  <c r="C77" i="6"/>
  <c r="N286" i="6"/>
  <c r="C260" i="6"/>
  <c r="C216" i="6"/>
  <c r="I195" i="6"/>
  <c r="C112" i="6"/>
  <c r="C174" i="6"/>
  <c r="F173" i="6"/>
  <c r="F288" i="6"/>
  <c r="C55" i="6"/>
  <c r="F83" i="6"/>
  <c r="C83" i="6" s="1"/>
  <c r="F67" i="6"/>
  <c r="C67" i="6" s="1"/>
  <c r="F53" i="6" l="1"/>
  <c r="C204" i="6"/>
  <c r="H52" i="6"/>
  <c r="H51" i="6" s="1"/>
  <c r="C270" i="6"/>
  <c r="I75" i="6"/>
  <c r="I52" i="6" s="1"/>
  <c r="I51" i="6" s="1"/>
  <c r="E50" i="6"/>
  <c r="E287" i="6"/>
  <c r="L286" i="6"/>
  <c r="I194" i="6"/>
  <c r="C173" i="6"/>
  <c r="F195" i="6"/>
  <c r="F194" i="6" s="1"/>
  <c r="L194" i="6"/>
  <c r="L51" i="6" s="1"/>
  <c r="D24" i="6"/>
  <c r="D287" i="6" s="1"/>
  <c r="D50" i="6"/>
  <c r="N50" i="6"/>
  <c r="N287" i="6"/>
  <c r="C195" i="6"/>
  <c r="F75" i="6"/>
  <c r="C75" i="6" s="1"/>
  <c r="C76" i="6"/>
  <c r="O286" i="6"/>
  <c r="I288" i="6"/>
  <c r="C288" i="6" s="1"/>
  <c r="C289" i="6"/>
  <c r="O194" i="6"/>
  <c r="O51" i="6" s="1"/>
  <c r="C230" i="6"/>
  <c r="C259" i="6"/>
  <c r="C26" i="6"/>
  <c r="L20" i="6"/>
  <c r="C269" i="6"/>
  <c r="C53" i="6"/>
  <c r="J50" i="6"/>
  <c r="J287" i="6"/>
  <c r="M50" i="6"/>
  <c r="M287" i="6"/>
  <c r="F286" i="6" l="1"/>
  <c r="C286" i="6" s="1"/>
  <c r="H287" i="6"/>
  <c r="H50" i="6"/>
  <c r="I286" i="6"/>
  <c r="L50" i="6"/>
  <c r="L287" i="6"/>
  <c r="C194" i="6"/>
  <c r="O50" i="6"/>
  <c r="O287" i="6"/>
  <c r="F52" i="6"/>
  <c r="I287" i="6"/>
  <c r="I50" i="6"/>
  <c r="F24" i="6"/>
  <c r="D20" i="6"/>
  <c r="C24" i="6" l="1"/>
  <c r="F20" i="6"/>
  <c r="C20" i="6" s="1"/>
  <c r="F51" i="6"/>
  <c r="C52" i="6"/>
  <c r="F287" i="6" l="1"/>
  <c r="C287" i="6" s="1"/>
  <c r="F50" i="6"/>
  <c r="C50" i="6" s="1"/>
  <c r="C51" i="6"/>
  <c r="E26" i="4" l="1"/>
  <c r="F26" i="4"/>
  <c r="E12" i="4"/>
  <c r="G36" i="4"/>
  <c r="G32" i="4"/>
  <c r="E27" i="4"/>
  <c r="G14" i="4"/>
  <c r="G15" i="4"/>
  <c r="G16" i="4"/>
  <c r="G17" i="4"/>
  <c r="G18" i="4"/>
  <c r="G19" i="4"/>
  <c r="G20" i="4"/>
  <c r="G13" i="4"/>
  <c r="E13" i="4"/>
  <c r="D125" i="3"/>
  <c r="G43" i="4"/>
  <c r="G42" i="4"/>
  <c r="F42" i="4"/>
  <c r="E42" i="4"/>
  <c r="G35" i="4"/>
  <c r="G34" i="4"/>
  <c r="G33" i="4"/>
  <c r="G31" i="4"/>
  <c r="G30" i="4"/>
  <c r="G29" i="4"/>
  <c r="G28" i="4"/>
  <c r="G27" i="4"/>
  <c r="G26" i="4" s="1"/>
  <c r="O298" i="3"/>
  <c r="L298" i="3"/>
  <c r="I298" i="3"/>
  <c r="C298" i="3" s="1"/>
  <c r="F298" i="3"/>
  <c r="O297" i="3"/>
  <c r="L297" i="3"/>
  <c r="C297" i="3" s="1"/>
  <c r="I297" i="3"/>
  <c r="F297" i="3"/>
  <c r="O296" i="3"/>
  <c r="L296" i="3"/>
  <c r="I296" i="3"/>
  <c r="F296" i="3"/>
  <c r="C296" i="3"/>
  <c r="O295" i="3"/>
  <c r="L295" i="3"/>
  <c r="I295" i="3"/>
  <c r="F295" i="3"/>
  <c r="C295" i="3" s="1"/>
  <c r="O294" i="3"/>
  <c r="L294" i="3"/>
  <c r="I294" i="3"/>
  <c r="C294" i="3" s="1"/>
  <c r="F294" i="3"/>
  <c r="O293" i="3"/>
  <c r="L293" i="3"/>
  <c r="C293" i="3" s="1"/>
  <c r="I293" i="3"/>
  <c r="F293" i="3"/>
  <c r="O292" i="3"/>
  <c r="L292" i="3"/>
  <c r="I292" i="3"/>
  <c r="F292" i="3"/>
  <c r="C292" i="3"/>
  <c r="O291" i="3"/>
  <c r="L291" i="3"/>
  <c r="I291" i="3"/>
  <c r="F291" i="3"/>
  <c r="C291" i="3" s="1"/>
  <c r="O290" i="3"/>
  <c r="N290" i="3"/>
  <c r="M290" i="3"/>
  <c r="L290" i="3"/>
  <c r="K290" i="3"/>
  <c r="J290" i="3"/>
  <c r="I290" i="3"/>
  <c r="H290" i="3"/>
  <c r="G290" i="3"/>
  <c r="F290" i="3"/>
  <c r="E290" i="3"/>
  <c r="D290" i="3"/>
  <c r="C290" i="3"/>
  <c r="O285" i="3"/>
  <c r="L285" i="3"/>
  <c r="I285" i="3"/>
  <c r="F285" i="3"/>
  <c r="C285" i="3" s="1"/>
  <c r="O284" i="3"/>
  <c r="L284" i="3"/>
  <c r="I284" i="3"/>
  <c r="F284" i="3"/>
  <c r="C284" i="3" s="1"/>
  <c r="O283" i="3"/>
  <c r="N283" i="3"/>
  <c r="M283" i="3"/>
  <c r="L283" i="3"/>
  <c r="K283" i="3"/>
  <c r="J283" i="3"/>
  <c r="I283" i="3"/>
  <c r="H283" i="3"/>
  <c r="G283" i="3"/>
  <c r="F283" i="3"/>
  <c r="E283" i="3"/>
  <c r="D283" i="3"/>
  <c r="O282" i="3"/>
  <c r="L282" i="3"/>
  <c r="I282" i="3"/>
  <c r="F282" i="3"/>
  <c r="C282" i="3"/>
  <c r="O281" i="3"/>
  <c r="N281" i="3"/>
  <c r="M281" i="3"/>
  <c r="L281" i="3"/>
  <c r="K281" i="3"/>
  <c r="J281" i="3"/>
  <c r="I281" i="3"/>
  <c r="H281" i="3"/>
  <c r="G281" i="3"/>
  <c r="F281" i="3"/>
  <c r="E281" i="3"/>
  <c r="D281" i="3"/>
  <c r="C281" i="3"/>
  <c r="O280" i="3"/>
  <c r="L280" i="3"/>
  <c r="I280" i="3"/>
  <c r="F280" i="3"/>
  <c r="C280" i="3" s="1"/>
  <c r="O279" i="3"/>
  <c r="L279" i="3"/>
  <c r="I279" i="3"/>
  <c r="F279" i="3"/>
  <c r="C279" i="3" s="1"/>
  <c r="O278" i="3"/>
  <c r="L278" i="3"/>
  <c r="I278" i="3"/>
  <c r="F278" i="3"/>
  <c r="C278" i="3"/>
  <c r="O277" i="3"/>
  <c r="L277" i="3"/>
  <c r="I277" i="3"/>
  <c r="F277" i="3"/>
  <c r="C277" i="3" s="1"/>
  <c r="O276" i="3"/>
  <c r="N276" i="3"/>
  <c r="M276" i="3"/>
  <c r="L276" i="3"/>
  <c r="K276" i="3"/>
  <c r="J276" i="3"/>
  <c r="I276" i="3"/>
  <c r="C276" i="3" s="1"/>
  <c r="H276" i="3"/>
  <c r="G276" i="3"/>
  <c r="F276" i="3"/>
  <c r="E276" i="3"/>
  <c r="D276" i="3"/>
  <c r="O275" i="3"/>
  <c r="L275" i="3"/>
  <c r="I275" i="3"/>
  <c r="F275" i="3"/>
  <c r="C275" i="3" s="1"/>
  <c r="O274" i="3"/>
  <c r="O272" i="3" s="1"/>
  <c r="O270" i="3" s="1"/>
  <c r="O269" i="3" s="1"/>
  <c r="L274" i="3"/>
  <c r="I274" i="3"/>
  <c r="F274" i="3"/>
  <c r="C274" i="3"/>
  <c r="O273" i="3"/>
  <c r="L273" i="3"/>
  <c r="I273" i="3"/>
  <c r="F273" i="3"/>
  <c r="C273" i="3" s="1"/>
  <c r="N272" i="3"/>
  <c r="M272" i="3"/>
  <c r="L272" i="3"/>
  <c r="K272" i="3"/>
  <c r="J272" i="3"/>
  <c r="I272" i="3"/>
  <c r="H272" i="3"/>
  <c r="G272" i="3"/>
  <c r="E272" i="3"/>
  <c r="D272" i="3"/>
  <c r="O271" i="3"/>
  <c r="L271" i="3"/>
  <c r="L270" i="3" s="1"/>
  <c r="L269" i="3" s="1"/>
  <c r="I271" i="3"/>
  <c r="F271" i="3"/>
  <c r="C271" i="3" s="1"/>
  <c r="N270" i="3"/>
  <c r="M270" i="3"/>
  <c r="K270" i="3"/>
  <c r="J270" i="3"/>
  <c r="I270" i="3"/>
  <c r="H270" i="3"/>
  <c r="G270" i="3"/>
  <c r="E270" i="3"/>
  <c r="D270" i="3"/>
  <c r="N269" i="3"/>
  <c r="M269" i="3"/>
  <c r="K269" i="3"/>
  <c r="J269" i="3"/>
  <c r="I269" i="3"/>
  <c r="H269" i="3"/>
  <c r="G269" i="3"/>
  <c r="E269" i="3"/>
  <c r="D269" i="3"/>
  <c r="O268" i="3"/>
  <c r="L268" i="3"/>
  <c r="I268" i="3"/>
  <c r="F268" i="3"/>
  <c r="C268" i="3" s="1"/>
  <c r="O267" i="3"/>
  <c r="L267" i="3"/>
  <c r="I267" i="3"/>
  <c r="F267" i="3"/>
  <c r="C267" i="3" s="1"/>
  <c r="O266" i="3"/>
  <c r="L266" i="3"/>
  <c r="I266" i="3"/>
  <c r="C266" i="3" s="1"/>
  <c r="F266" i="3"/>
  <c r="O265" i="3"/>
  <c r="L265" i="3"/>
  <c r="L264" i="3" s="1"/>
  <c r="I265" i="3"/>
  <c r="F265" i="3"/>
  <c r="C265" i="3" s="1"/>
  <c r="O264" i="3"/>
  <c r="N264" i="3"/>
  <c r="M264" i="3"/>
  <c r="K264" i="3"/>
  <c r="J264" i="3"/>
  <c r="H264" i="3"/>
  <c r="G264" i="3"/>
  <c r="E264" i="3"/>
  <c r="D264" i="3"/>
  <c r="O263" i="3"/>
  <c r="L263" i="3"/>
  <c r="I263" i="3"/>
  <c r="F263" i="3"/>
  <c r="C263" i="3" s="1"/>
  <c r="O262" i="3"/>
  <c r="L262" i="3"/>
  <c r="I262" i="3"/>
  <c r="C262" i="3" s="1"/>
  <c r="F262" i="3"/>
  <c r="O261" i="3"/>
  <c r="L261" i="3"/>
  <c r="L260" i="3" s="1"/>
  <c r="L259" i="3" s="1"/>
  <c r="I261" i="3"/>
  <c r="F261" i="3"/>
  <c r="C261" i="3" s="1"/>
  <c r="O260" i="3"/>
  <c r="O259" i="3" s="1"/>
  <c r="N260" i="3"/>
  <c r="M260" i="3"/>
  <c r="K260" i="3"/>
  <c r="K259" i="3" s="1"/>
  <c r="J260" i="3"/>
  <c r="H260" i="3"/>
  <c r="G260" i="3"/>
  <c r="G259" i="3" s="1"/>
  <c r="E260" i="3"/>
  <c r="D260" i="3"/>
  <c r="N259" i="3"/>
  <c r="M259" i="3"/>
  <c r="J259" i="3"/>
  <c r="H259" i="3"/>
  <c r="E259" i="3"/>
  <c r="D259" i="3"/>
  <c r="O258" i="3"/>
  <c r="L258" i="3"/>
  <c r="I258" i="3"/>
  <c r="C258" i="3" s="1"/>
  <c r="F258" i="3"/>
  <c r="O257" i="3"/>
  <c r="L257" i="3"/>
  <c r="I257" i="3"/>
  <c r="F257" i="3"/>
  <c r="C257" i="3" s="1"/>
  <c r="O256" i="3"/>
  <c r="L256" i="3"/>
  <c r="I256" i="3"/>
  <c r="F256" i="3"/>
  <c r="C256" i="3"/>
  <c r="O255" i="3"/>
  <c r="L255" i="3"/>
  <c r="I255" i="3"/>
  <c r="F255" i="3"/>
  <c r="C255" i="3" s="1"/>
  <c r="O254" i="3"/>
  <c r="L254" i="3"/>
  <c r="I254" i="3"/>
  <c r="C254" i="3" s="1"/>
  <c r="F254" i="3"/>
  <c r="O253" i="3"/>
  <c r="L253" i="3"/>
  <c r="C253" i="3" s="1"/>
  <c r="I253" i="3"/>
  <c r="F253" i="3"/>
  <c r="O252" i="3"/>
  <c r="O251" i="3" s="1"/>
  <c r="N252" i="3"/>
  <c r="M252" i="3"/>
  <c r="K252" i="3"/>
  <c r="K251" i="3" s="1"/>
  <c r="K230" i="3" s="1"/>
  <c r="K194" i="3" s="1"/>
  <c r="J252" i="3"/>
  <c r="H252" i="3"/>
  <c r="G252" i="3"/>
  <c r="G251" i="3" s="1"/>
  <c r="G230" i="3" s="1"/>
  <c r="G194" i="3" s="1"/>
  <c r="E252" i="3"/>
  <c r="D252" i="3"/>
  <c r="N251" i="3"/>
  <c r="M251" i="3"/>
  <c r="J251" i="3"/>
  <c r="H251" i="3"/>
  <c r="E251" i="3"/>
  <c r="D251" i="3"/>
  <c r="O250" i="3"/>
  <c r="L250" i="3"/>
  <c r="I250" i="3"/>
  <c r="C250" i="3" s="1"/>
  <c r="F250" i="3"/>
  <c r="O249" i="3"/>
  <c r="L249" i="3"/>
  <c r="C249" i="3" s="1"/>
  <c r="I249" i="3"/>
  <c r="F249" i="3"/>
  <c r="O248" i="3"/>
  <c r="O246" i="3" s="1"/>
  <c r="L248" i="3"/>
  <c r="I248" i="3"/>
  <c r="F248" i="3"/>
  <c r="C248" i="3"/>
  <c r="O247" i="3"/>
  <c r="L247" i="3"/>
  <c r="L246" i="3" s="1"/>
  <c r="L231" i="3" s="1"/>
  <c r="I247" i="3"/>
  <c r="F247" i="3"/>
  <c r="C247" i="3" s="1"/>
  <c r="N246" i="3"/>
  <c r="M246" i="3"/>
  <c r="K246" i="3"/>
  <c r="J246" i="3"/>
  <c r="I246" i="3"/>
  <c r="H246" i="3"/>
  <c r="G246" i="3"/>
  <c r="F246" i="3"/>
  <c r="E246" i="3"/>
  <c r="D246" i="3"/>
  <c r="O245" i="3"/>
  <c r="L245" i="3"/>
  <c r="C245" i="3" s="1"/>
  <c r="I245" i="3"/>
  <c r="F245" i="3"/>
  <c r="O244" i="3"/>
  <c r="L244" i="3"/>
  <c r="I244" i="3"/>
  <c r="F244" i="3"/>
  <c r="C244" i="3"/>
  <c r="O243" i="3"/>
  <c r="L243" i="3"/>
  <c r="I243" i="3"/>
  <c r="F243" i="3"/>
  <c r="C243" i="3" s="1"/>
  <c r="O242" i="3"/>
  <c r="L242" i="3"/>
  <c r="I242" i="3"/>
  <c r="C242" i="3" s="1"/>
  <c r="F242" i="3"/>
  <c r="O241" i="3"/>
  <c r="L241" i="3"/>
  <c r="C241" i="3" s="1"/>
  <c r="I241" i="3"/>
  <c r="F241" i="3"/>
  <c r="O240" i="3"/>
  <c r="L240" i="3"/>
  <c r="I240" i="3"/>
  <c r="F240" i="3"/>
  <c r="C240" i="3"/>
  <c r="O239" i="3"/>
  <c r="L239" i="3"/>
  <c r="I239" i="3"/>
  <c r="F239" i="3"/>
  <c r="C239" i="3" s="1"/>
  <c r="O238" i="3"/>
  <c r="N238" i="3"/>
  <c r="M238" i="3"/>
  <c r="L238" i="3"/>
  <c r="K238" i="3"/>
  <c r="J238" i="3"/>
  <c r="I238" i="3"/>
  <c r="H238" i="3"/>
  <c r="G238" i="3"/>
  <c r="F238" i="3"/>
  <c r="E238" i="3"/>
  <c r="D238" i="3"/>
  <c r="C238" i="3"/>
  <c r="O237" i="3"/>
  <c r="L237" i="3"/>
  <c r="I237" i="3"/>
  <c r="F237" i="3"/>
  <c r="C237" i="3" s="1"/>
  <c r="O236" i="3"/>
  <c r="O235" i="3" s="1"/>
  <c r="L236" i="3"/>
  <c r="I236" i="3"/>
  <c r="F236" i="3"/>
  <c r="C236" i="3"/>
  <c r="N235" i="3"/>
  <c r="M235" i="3"/>
  <c r="L235" i="3"/>
  <c r="K235" i="3"/>
  <c r="J235" i="3"/>
  <c r="I235" i="3"/>
  <c r="H235" i="3"/>
  <c r="G235" i="3"/>
  <c r="F235" i="3"/>
  <c r="E235" i="3"/>
  <c r="D235" i="3"/>
  <c r="O234" i="3"/>
  <c r="L234" i="3"/>
  <c r="I234" i="3"/>
  <c r="F234" i="3"/>
  <c r="C234" i="3" s="1"/>
  <c r="O233" i="3"/>
  <c r="N233" i="3"/>
  <c r="M233" i="3"/>
  <c r="L233" i="3"/>
  <c r="K233" i="3"/>
  <c r="J233" i="3"/>
  <c r="I233" i="3"/>
  <c r="H233" i="3"/>
  <c r="G233" i="3"/>
  <c r="F233" i="3"/>
  <c r="E233" i="3"/>
  <c r="D233" i="3"/>
  <c r="C233" i="3"/>
  <c r="O232" i="3"/>
  <c r="L232" i="3"/>
  <c r="I232" i="3"/>
  <c r="F232" i="3"/>
  <c r="C232" i="3" s="1"/>
  <c r="N231" i="3"/>
  <c r="M231" i="3"/>
  <c r="K231" i="3"/>
  <c r="J231" i="3"/>
  <c r="I231" i="3"/>
  <c r="H231" i="3"/>
  <c r="G231" i="3"/>
  <c r="F231" i="3"/>
  <c r="E231" i="3"/>
  <c r="D231" i="3"/>
  <c r="N230" i="3"/>
  <c r="M230" i="3"/>
  <c r="J230" i="3"/>
  <c r="H230" i="3"/>
  <c r="E230" i="3"/>
  <c r="D230" i="3"/>
  <c r="O229" i="3"/>
  <c r="L229" i="3"/>
  <c r="I229" i="3"/>
  <c r="F229" i="3"/>
  <c r="C229" i="3"/>
  <c r="O228" i="3"/>
  <c r="L228" i="3"/>
  <c r="I228" i="3"/>
  <c r="F228" i="3"/>
  <c r="F227" i="3" s="1"/>
  <c r="O227" i="3"/>
  <c r="N227" i="3"/>
  <c r="M227" i="3"/>
  <c r="L227" i="3"/>
  <c r="K227" i="3"/>
  <c r="J227" i="3"/>
  <c r="I227" i="3"/>
  <c r="H227" i="3"/>
  <c r="G227" i="3"/>
  <c r="E227" i="3"/>
  <c r="D227" i="3"/>
  <c r="O226" i="3"/>
  <c r="L226" i="3"/>
  <c r="I226" i="3"/>
  <c r="F226" i="3"/>
  <c r="C226" i="3" s="1"/>
  <c r="O225" i="3"/>
  <c r="L225" i="3"/>
  <c r="I225" i="3"/>
  <c r="F225" i="3"/>
  <c r="C225" i="3"/>
  <c r="O224" i="3"/>
  <c r="L224" i="3"/>
  <c r="I224" i="3"/>
  <c r="F224" i="3"/>
  <c r="C224" i="3" s="1"/>
  <c r="O223" i="3"/>
  <c r="L223" i="3"/>
  <c r="I223" i="3"/>
  <c r="F223" i="3"/>
  <c r="C223" i="3" s="1"/>
  <c r="O222" i="3"/>
  <c r="L222" i="3"/>
  <c r="I222" i="3"/>
  <c r="F222" i="3"/>
  <c r="C222" i="3" s="1"/>
  <c r="O221" i="3"/>
  <c r="L221" i="3"/>
  <c r="I221" i="3"/>
  <c r="F221" i="3"/>
  <c r="C221" i="3"/>
  <c r="O220" i="3"/>
  <c r="L220" i="3"/>
  <c r="I220" i="3"/>
  <c r="F220" i="3"/>
  <c r="C220" i="3" s="1"/>
  <c r="O219" i="3"/>
  <c r="L219" i="3"/>
  <c r="I219" i="3"/>
  <c r="F219" i="3"/>
  <c r="C219" i="3" s="1"/>
  <c r="O218" i="3"/>
  <c r="L218" i="3"/>
  <c r="I218" i="3"/>
  <c r="C218" i="3" s="1"/>
  <c r="F218" i="3"/>
  <c r="O217" i="3"/>
  <c r="L217" i="3"/>
  <c r="I217" i="3"/>
  <c r="F217" i="3"/>
  <c r="C217" i="3"/>
  <c r="O216" i="3"/>
  <c r="N216" i="3"/>
  <c r="M216" i="3"/>
  <c r="L216" i="3"/>
  <c r="K216" i="3"/>
  <c r="J216" i="3"/>
  <c r="I216" i="3"/>
  <c r="H216" i="3"/>
  <c r="G216" i="3"/>
  <c r="F216" i="3"/>
  <c r="E216" i="3"/>
  <c r="D216" i="3"/>
  <c r="C216" i="3"/>
  <c r="O215" i="3"/>
  <c r="L215" i="3"/>
  <c r="I215" i="3"/>
  <c r="F215" i="3"/>
  <c r="C215" i="3" s="1"/>
  <c r="O214" i="3"/>
  <c r="L214" i="3"/>
  <c r="C214" i="3" s="1"/>
  <c r="I214" i="3"/>
  <c r="F214" i="3"/>
  <c r="O213" i="3"/>
  <c r="L213" i="3"/>
  <c r="I213" i="3"/>
  <c r="F213" i="3"/>
  <c r="C213" i="3" s="1"/>
  <c r="O212" i="3"/>
  <c r="L212" i="3"/>
  <c r="I212" i="3"/>
  <c r="F212" i="3"/>
  <c r="C212" i="3" s="1"/>
  <c r="O211" i="3"/>
  <c r="L211" i="3"/>
  <c r="I211" i="3"/>
  <c r="F211" i="3"/>
  <c r="C211" i="3" s="1"/>
  <c r="O210" i="3"/>
  <c r="L210" i="3"/>
  <c r="I210" i="3"/>
  <c r="F210" i="3"/>
  <c r="C210" i="3"/>
  <c r="O209" i="3"/>
  <c r="L209" i="3"/>
  <c r="I209" i="3"/>
  <c r="F209" i="3"/>
  <c r="C209" i="3" s="1"/>
  <c r="O208" i="3"/>
  <c r="L208" i="3"/>
  <c r="I208" i="3"/>
  <c r="F208" i="3"/>
  <c r="C208" i="3" s="1"/>
  <c r="O207" i="3"/>
  <c r="L207" i="3"/>
  <c r="I207" i="3"/>
  <c r="F207" i="3"/>
  <c r="C207" i="3"/>
  <c r="O206" i="3"/>
  <c r="L206" i="3"/>
  <c r="I206" i="3"/>
  <c r="F206" i="3"/>
  <c r="C206" i="3" s="1"/>
  <c r="O205" i="3"/>
  <c r="N205" i="3"/>
  <c r="M205" i="3"/>
  <c r="L205" i="3"/>
  <c r="K205" i="3"/>
  <c r="J205" i="3"/>
  <c r="I205" i="3"/>
  <c r="H205" i="3"/>
  <c r="G205" i="3"/>
  <c r="F205" i="3"/>
  <c r="E205" i="3"/>
  <c r="D205" i="3"/>
  <c r="C205" i="3"/>
  <c r="O204" i="3"/>
  <c r="N204" i="3"/>
  <c r="M204" i="3"/>
  <c r="L204" i="3"/>
  <c r="K204" i="3"/>
  <c r="J204" i="3"/>
  <c r="I204" i="3"/>
  <c r="H204" i="3"/>
  <c r="G204" i="3"/>
  <c r="E204" i="3"/>
  <c r="D204" i="3"/>
  <c r="O203" i="3"/>
  <c r="L203" i="3"/>
  <c r="I203" i="3"/>
  <c r="C203" i="3" s="1"/>
  <c r="F203" i="3"/>
  <c r="O202" i="3"/>
  <c r="L202" i="3"/>
  <c r="C202" i="3" s="1"/>
  <c r="I202" i="3"/>
  <c r="F202" i="3"/>
  <c r="O201" i="3"/>
  <c r="L201" i="3"/>
  <c r="I201" i="3"/>
  <c r="F201" i="3"/>
  <c r="C201" i="3"/>
  <c r="O200" i="3"/>
  <c r="L200" i="3"/>
  <c r="I200" i="3"/>
  <c r="F200" i="3"/>
  <c r="C200" i="3" s="1"/>
  <c r="O199" i="3"/>
  <c r="L199" i="3"/>
  <c r="I199" i="3"/>
  <c r="C199" i="3" s="1"/>
  <c r="F199" i="3"/>
  <c r="O198" i="3"/>
  <c r="N198" i="3"/>
  <c r="M198" i="3"/>
  <c r="L198" i="3"/>
  <c r="K198" i="3"/>
  <c r="J198" i="3"/>
  <c r="I198" i="3"/>
  <c r="H198" i="3"/>
  <c r="G198" i="3"/>
  <c r="F198" i="3"/>
  <c r="C198" i="3" s="1"/>
  <c r="E198" i="3"/>
  <c r="D198" i="3"/>
  <c r="O197" i="3"/>
  <c r="L197" i="3"/>
  <c r="I197" i="3"/>
  <c r="F197" i="3"/>
  <c r="C197" i="3"/>
  <c r="O196" i="3"/>
  <c r="N196" i="3"/>
  <c r="M196" i="3"/>
  <c r="L196" i="3"/>
  <c r="K196" i="3"/>
  <c r="J196" i="3"/>
  <c r="I196" i="3"/>
  <c r="H196" i="3"/>
  <c r="G196" i="3"/>
  <c r="F196" i="3"/>
  <c r="E196" i="3"/>
  <c r="D196" i="3"/>
  <c r="C196" i="3"/>
  <c r="O195" i="3"/>
  <c r="N195" i="3"/>
  <c r="M195" i="3"/>
  <c r="L195" i="3"/>
  <c r="K195" i="3"/>
  <c r="J195" i="3"/>
  <c r="I195" i="3"/>
  <c r="H195" i="3"/>
  <c r="G195" i="3"/>
  <c r="E195" i="3"/>
  <c r="D195" i="3"/>
  <c r="N194" i="3"/>
  <c r="M194" i="3"/>
  <c r="J194" i="3"/>
  <c r="H194" i="3"/>
  <c r="E194" i="3"/>
  <c r="D194" i="3"/>
  <c r="O193" i="3"/>
  <c r="L193" i="3"/>
  <c r="I193" i="3"/>
  <c r="I192" i="3" s="1"/>
  <c r="F193" i="3"/>
  <c r="C193" i="3"/>
  <c r="O192" i="3"/>
  <c r="N192" i="3"/>
  <c r="M192" i="3"/>
  <c r="L192" i="3"/>
  <c r="K192" i="3"/>
  <c r="J192" i="3"/>
  <c r="H192" i="3"/>
  <c r="G192" i="3"/>
  <c r="F192" i="3"/>
  <c r="E192" i="3"/>
  <c r="D192" i="3"/>
  <c r="O191" i="3"/>
  <c r="N191" i="3"/>
  <c r="M191" i="3"/>
  <c r="L191" i="3"/>
  <c r="K191" i="3"/>
  <c r="J191" i="3"/>
  <c r="H191" i="3"/>
  <c r="G191" i="3"/>
  <c r="F191" i="3"/>
  <c r="E191" i="3"/>
  <c r="D191" i="3"/>
  <c r="O190" i="3"/>
  <c r="L190" i="3"/>
  <c r="I190" i="3"/>
  <c r="F190" i="3"/>
  <c r="C190" i="3" s="1"/>
  <c r="O189" i="3"/>
  <c r="L189" i="3"/>
  <c r="I189" i="3"/>
  <c r="F189" i="3"/>
  <c r="C189" i="3"/>
  <c r="O188" i="3"/>
  <c r="N188" i="3"/>
  <c r="M188" i="3"/>
  <c r="L188" i="3"/>
  <c r="K188" i="3"/>
  <c r="J188" i="3"/>
  <c r="I188" i="3"/>
  <c r="H188" i="3"/>
  <c r="G188" i="3"/>
  <c r="F188" i="3"/>
  <c r="E188" i="3"/>
  <c r="D188" i="3"/>
  <c r="C188" i="3"/>
  <c r="O187" i="3"/>
  <c r="N187" i="3"/>
  <c r="M187" i="3"/>
  <c r="L187" i="3"/>
  <c r="K187" i="3"/>
  <c r="J187" i="3"/>
  <c r="H187" i="3"/>
  <c r="G187" i="3"/>
  <c r="F187" i="3"/>
  <c r="E187" i="3"/>
  <c r="D187" i="3"/>
  <c r="O186" i="3"/>
  <c r="L186" i="3"/>
  <c r="I186" i="3"/>
  <c r="I184" i="3" s="1"/>
  <c r="C184" i="3" s="1"/>
  <c r="F186" i="3"/>
  <c r="C186" i="3" s="1"/>
  <c r="O185" i="3"/>
  <c r="L185" i="3"/>
  <c r="I185" i="3"/>
  <c r="F185" i="3"/>
  <c r="C185" i="3"/>
  <c r="O184" i="3"/>
  <c r="N184" i="3"/>
  <c r="M184" i="3"/>
  <c r="L184" i="3"/>
  <c r="K184" i="3"/>
  <c r="J184" i="3"/>
  <c r="H184" i="3"/>
  <c r="G184" i="3"/>
  <c r="F184" i="3"/>
  <c r="E184" i="3"/>
  <c r="D184" i="3"/>
  <c r="O183" i="3"/>
  <c r="L183" i="3"/>
  <c r="I183" i="3"/>
  <c r="F183" i="3"/>
  <c r="C183" i="3" s="1"/>
  <c r="O182" i="3"/>
  <c r="L182" i="3"/>
  <c r="I182" i="3"/>
  <c r="F182" i="3"/>
  <c r="C182" i="3" s="1"/>
  <c r="O181" i="3"/>
  <c r="L181" i="3"/>
  <c r="I181" i="3"/>
  <c r="F181" i="3"/>
  <c r="C181" i="3"/>
  <c r="O180" i="3"/>
  <c r="O179" i="3" s="1"/>
  <c r="L180" i="3"/>
  <c r="I180" i="3"/>
  <c r="F180" i="3"/>
  <c r="F179" i="3" s="1"/>
  <c r="N179" i="3"/>
  <c r="M179" i="3"/>
  <c r="L179" i="3"/>
  <c r="K179" i="3"/>
  <c r="J179" i="3"/>
  <c r="I179" i="3"/>
  <c r="H179" i="3"/>
  <c r="G179" i="3"/>
  <c r="E179" i="3"/>
  <c r="D179" i="3"/>
  <c r="O178" i="3"/>
  <c r="L178" i="3"/>
  <c r="I178" i="3"/>
  <c r="F178" i="3"/>
  <c r="C178" i="3" s="1"/>
  <c r="O177" i="3"/>
  <c r="L177" i="3"/>
  <c r="I177" i="3"/>
  <c r="F177" i="3"/>
  <c r="C177" i="3"/>
  <c r="O176" i="3"/>
  <c r="O175" i="3" s="1"/>
  <c r="L176" i="3"/>
  <c r="I176" i="3"/>
  <c r="F176" i="3"/>
  <c r="F175" i="3" s="1"/>
  <c r="N175" i="3"/>
  <c r="M175" i="3"/>
  <c r="L175" i="3"/>
  <c r="L174" i="3" s="1"/>
  <c r="L173" i="3" s="1"/>
  <c r="K175" i="3"/>
  <c r="J175" i="3"/>
  <c r="I175" i="3"/>
  <c r="H175" i="3"/>
  <c r="H174" i="3" s="1"/>
  <c r="H173" i="3" s="1"/>
  <c r="G175" i="3"/>
  <c r="E175" i="3"/>
  <c r="D175" i="3"/>
  <c r="D174" i="3" s="1"/>
  <c r="D173" i="3" s="1"/>
  <c r="N174" i="3"/>
  <c r="M174" i="3"/>
  <c r="M173" i="3" s="1"/>
  <c r="K174" i="3"/>
  <c r="J174" i="3"/>
  <c r="I174" i="3"/>
  <c r="I173" i="3" s="1"/>
  <c r="G174" i="3"/>
  <c r="E174" i="3"/>
  <c r="E173" i="3" s="1"/>
  <c r="N173" i="3"/>
  <c r="K173" i="3"/>
  <c r="J173" i="3"/>
  <c r="G173" i="3"/>
  <c r="O172" i="3"/>
  <c r="L172" i="3"/>
  <c r="I172" i="3"/>
  <c r="F172" i="3"/>
  <c r="C172" i="3" s="1"/>
  <c r="O171" i="3"/>
  <c r="L171" i="3"/>
  <c r="I171" i="3"/>
  <c r="F171" i="3"/>
  <c r="C171" i="3" s="1"/>
  <c r="O170" i="3"/>
  <c r="L170" i="3"/>
  <c r="I170" i="3"/>
  <c r="F170" i="3"/>
  <c r="C170" i="3" s="1"/>
  <c r="O169" i="3"/>
  <c r="L169" i="3"/>
  <c r="L166" i="3" s="1"/>
  <c r="L165" i="3" s="1"/>
  <c r="I169" i="3"/>
  <c r="F169" i="3"/>
  <c r="C169" i="3"/>
  <c r="O168" i="3"/>
  <c r="L168" i="3"/>
  <c r="I168" i="3"/>
  <c r="F168" i="3"/>
  <c r="C168" i="3" s="1"/>
  <c r="O167" i="3"/>
  <c r="O166" i="3" s="1"/>
  <c r="O165" i="3" s="1"/>
  <c r="L167" i="3"/>
  <c r="I167" i="3"/>
  <c r="F167" i="3"/>
  <c r="C167" i="3" s="1"/>
  <c r="N166" i="3"/>
  <c r="M166" i="3"/>
  <c r="M165" i="3" s="1"/>
  <c r="K166" i="3"/>
  <c r="J166" i="3"/>
  <c r="I166" i="3"/>
  <c r="I165" i="3" s="1"/>
  <c r="C165" i="3" s="1"/>
  <c r="H166" i="3"/>
  <c r="G166" i="3"/>
  <c r="F166" i="3"/>
  <c r="E166" i="3"/>
  <c r="E165" i="3" s="1"/>
  <c r="D166" i="3"/>
  <c r="N165" i="3"/>
  <c r="K165" i="3"/>
  <c r="J165" i="3"/>
  <c r="H165" i="3"/>
  <c r="G165" i="3"/>
  <c r="F165" i="3"/>
  <c r="D165" i="3"/>
  <c r="O164" i="3"/>
  <c r="L164" i="3"/>
  <c r="I164" i="3"/>
  <c r="F164" i="3"/>
  <c r="C164" i="3" s="1"/>
  <c r="O163" i="3"/>
  <c r="L163" i="3"/>
  <c r="I163" i="3"/>
  <c r="F163" i="3"/>
  <c r="C163" i="3" s="1"/>
  <c r="O162" i="3"/>
  <c r="L162" i="3"/>
  <c r="I162" i="3"/>
  <c r="I160" i="3" s="1"/>
  <c r="C160" i="3" s="1"/>
  <c r="F162" i="3"/>
  <c r="C162" i="3" s="1"/>
  <c r="O161" i="3"/>
  <c r="O160" i="3" s="1"/>
  <c r="L161" i="3"/>
  <c r="I161" i="3"/>
  <c r="F161" i="3"/>
  <c r="C161" i="3"/>
  <c r="N160" i="3"/>
  <c r="M160" i="3"/>
  <c r="L160" i="3"/>
  <c r="K160" i="3"/>
  <c r="J160" i="3"/>
  <c r="H160" i="3"/>
  <c r="G160" i="3"/>
  <c r="F160" i="3"/>
  <c r="E160" i="3"/>
  <c r="D160" i="3"/>
  <c r="O159" i="3"/>
  <c r="L159" i="3"/>
  <c r="I159" i="3"/>
  <c r="F159" i="3"/>
  <c r="C159" i="3" s="1"/>
  <c r="O158" i="3"/>
  <c r="L158" i="3"/>
  <c r="I158" i="3"/>
  <c r="F158" i="3"/>
  <c r="C158" i="3" s="1"/>
  <c r="O157" i="3"/>
  <c r="L157" i="3"/>
  <c r="C157" i="3" s="1"/>
  <c r="I157" i="3"/>
  <c r="F157" i="3"/>
  <c r="O156" i="3"/>
  <c r="L156" i="3"/>
  <c r="I156" i="3"/>
  <c r="F156" i="3"/>
  <c r="C156" i="3"/>
  <c r="O155" i="3"/>
  <c r="L155" i="3"/>
  <c r="I155" i="3"/>
  <c r="F155" i="3"/>
  <c r="C155" i="3" s="1"/>
  <c r="O154" i="3"/>
  <c r="L154" i="3"/>
  <c r="I154" i="3"/>
  <c r="I151" i="3" s="1"/>
  <c r="F154" i="3"/>
  <c r="C154" i="3" s="1"/>
  <c r="O153" i="3"/>
  <c r="L153" i="3"/>
  <c r="C153" i="3" s="1"/>
  <c r="I153" i="3"/>
  <c r="F153" i="3"/>
  <c r="O152" i="3"/>
  <c r="O151" i="3" s="1"/>
  <c r="L152" i="3"/>
  <c r="I152" i="3"/>
  <c r="F152" i="3"/>
  <c r="F151" i="3" s="1"/>
  <c r="C151" i="3" s="1"/>
  <c r="C152" i="3"/>
  <c r="N151" i="3"/>
  <c r="M151" i="3"/>
  <c r="L151" i="3"/>
  <c r="K151" i="3"/>
  <c r="J151" i="3"/>
  <c r="H151" i="3"/>
  <c r="G151" i="3"/>
  <c r="E151" i="3"/>
  <c r="D151" i="3"/>
  <c r="O150" i="3"/>
  <c r="L150" i="3"/>
  <c r="I150" i="3"/>
  <c r="C150" i="3" s="1"/>
  <c r="F150" i="3"/>
  <c r="O149" i="3"/>
  <c r="L149" i="3"/>
  <c r="C149" i="3" s="1"/>
  <c r="I149" i="3"/>
  <c r="F149" i="3"/>
  <c r="O148" i="3"/>
  <c r="L148" i="3"/>
  <c r="I148" i="3"/>
  <c r="F148" i="3"/>
  <c r="C148" i="3"/>
  <c r="O147" i="3"/>
  <c r="L147" i="3"/>
  <c r="I147" i="3"/>
  <c r="F147" i="3"/>
  <c r="C147" i="3" s="1"/>
  <c r="O146" i="3"/>
  <c r="L146" i="3"/>
  <c r="I146" i="3"/>
  <c r="C146" i="3" s="1"/>
  <c r="F146" i="3"/>
  <c r="O145" i="3"/>
  <c r="O144" i="3" s="1"/>
  <c r="L145" i="3"/>
  <c r="I145" i="3"/>
  <c r="F145" i="3"/>
  <c r="C145" i="3"/>
  <c r="N144" i="3"/>
  <c r="M144" i="3"/>
  <c r="L144" i="3"/>
  <c r="K144" i="3"/>
  <c r="J144" i="3"/>
  <c r="H144" i="3"/>
  <c r="G144" i="3"/>
  <c r="E144" i="3"/>
  <c r="D144" i="3"/>
  <c r="O143" i="3"/>
  <c r="L143" i="3"/>
  <c r="I143" i="3"/>
  <c r="F143" i="3"/>
  <c r="O142" i="3"/>
  <c r="L142" i="3"/>
  <c r="L141" i="3" s="1"/>
  <c r="I142" i="3"/>
  <c r="I141" i="3" s="1"/>
  <c r="F142" i="3"/>
  <c r="O141" i="3"/>
  <c r="N141" i="3"/>
  <c r="M141" i="3"/>
  <c r="K141" i="3"/>
  <c r="J141" i="3"/>
  <c r="H141" i="3"/>
  <c r="G141" i="3"/>
  <c r="G130" i="3" s="1"/>
  <c r="F141" i="3"/>
  <c r="E141" i="3"/>
  <c r="D141" i="3"/>
  <c r="C141" i="3"/>
  <c r="O140" i="3"/>
  <c r="L140" i="3"/>
  <c r="I140" i="3"/>
  <c r="F140" i="3"/>
  <c r="C140" i="3" s="1"/>
  <c r="O139" i="3"/>
  <c r="L139" i="3"/>
  <c r="I139" i="3"/>
  <c r="F139" i="3"/>
  <c r="O138" i="3"/>
  <c r="L138" i="3"/>
  <c r="I138" i="3"/>
  <c r="F138" i="3"/>
  <c r="O137" i="3"/>
  <c r="L137" i="3"/>
  <c r="C137" i="3" s="1"/>
  <c r="I137" i="3"/>
  <c r="I136" i="3" s="1"/>
  <c r="F137" i="3"/>
  <c r="O136" i="3"/>
  <c r="N136" i="3"/>
  <c r="M136" i="3"/>
  <c r="K136" i="3"/>
  <c r="K130" i="3" s="1"/>
  <c r="J136" i="3"/>
  <c r="H136" i="3"/>
  <c r="G136" i="3"/>
  <c r="E136" i="3"/>
  <c r="D136" i="3"/>
  <c r="O135" i="3"/>
  <c r="L135" i="3"/>
  <c r="I135" i="3"/>
  <c r="C135" i="3" s="1"/>
  <c r="F135" i="3"/>
  <c r="O134" i="3"/>
  <c r="L134" i="3"/>
  <c r="I134" i="3"/>
  <c r="F134" i="3"/>
  <c r="O133" i="3"/>
  <c r="L133" i="3"/>
  <c r="C133" i="3" s="1"/>
  <c r="I133" i="3"/>
  <c r="F133" i="3"/>
  <c r="O132" i="3"/>
  <c r="O131" i="3" s="1"/>
  <c r="O130" i="3" s="1"/>
  <c r="L132" i="3"/>
  <c r="I132" i="3"/>
  <c r="F132" i="3"/>
  <c r="F131" i="3" s="1"/>
  <c r="C132" i="3"/>
  <c r="N131" i="3"/>
  <c r="M131" i="3"/>
  <c r="L131" i="3"/>
  <c r="K131" i="3"/>
  <c r="J131" i="3"/>
  <c r="H131" i="3"/>
  <c r="H130" i="3" s="1"/>
  <c r="H75" i="3" s="1"/>
  <c r="G131" i="3"/>
  <c r="E131" i="3"/>
  <c r="D131" i="3"/>
  <c r="D130" i="3" s="1"/>
  <c r="N130" i="3"/>
  <c r="M130" i="3"/>
  <c r="J130" i="3"/>
  <c r="E130" i="3"/>
  <c r="O129" i="3"/>
  <c r="L129" i="3"/>
  <c r="C129" i="3" s="1"/>
  <c r="I129" i="3"/>
  <c r="F129" i="3"/>
  <c r="F128" i="3" s="1"/>
  <c r="O128" i="3"/>
  <c r="N128" i="3"/>
  <c r="M128" i="3"/>
  <c r="K128" i="3"/>
  <c r="J128" i="3"/>
  <c r="I128" i="3"/>
  <c r="H128" i="3"/>
  <c r="G128" i="3"/>
  <c r="E128" i="3"/>
  <c r="D128" i="3"/>
  <c r="O127" i="3"/>
  <c r="L127" i="3"/>
  <c r="I127" i="3"/>
  <c r="F127" i="3"/>
  <c r="C127" i="3" s="1"/>
  <c r="O126" i="3"/>
  <c r="L126" i="3"/>
  <c r="I126" i="3"/>
  <c r="C126" i="3" s="1"/>
  <c r="F126" i="3"/>
  <c r="O125" i="3"/>
  <c r="L125" i="3"/>
  <c r="I125" i="3"/>
  <c r="F125" i="3"/>
  <c r="O124" i="3"/>
  <c r="O122" i="3" s="1"/>
  <c r="L124" i="3"/>
  <c r="I124" i="3"/>
  <c r="F124" i="3"/>
  <c r="C124" i="3"/>
  <c r="O123" i="3"/>
  <c r="L123" i="3"/>
  <c r="L122" i="3" s="1"/>
  <c r="I123" i="3"/>
  <c r="F123" i="3"/>
  <c r="N122" i="3"/>
  <c r="M122" i="3"/>
  <c r="K122" i="3"/>
  <c r="J122" i="3"/>
  <c r="I122" i="3"/>
  <c r="H122" i="3"/>
  <c r="G122" i="3"/>
  <c r="E122" i="3"/>
  <c r="E83" i="3" s="1"/>
  <c r="E75" i="3" s="1"/>
  <c r="D122" i="3"/>
  <c r="O121" i="3"/>
  <c r="L121" i="3"/>
  <c r="C121" i="3" s="1"/>
  <c r="I121" i="3"/>
  <c r="F121" i="3"/>
  <c r="O120" i="3"/>
  <c r="L120" i="3"/>
  <c r="I120" i="3"/>
  <c r="F120" i="3"/>
  <c r="C120" i="3"/>
  <c r="O119" i="3"/>
  <c r="L119" i="3"/>
  <c r="I119" i="3"/>
  <c r="F119" i="3"/>
  <c r="C119" i="3" s="1"/>
  <c r="O118" i="3"/>
  <c r="L118" i="3"/>
  <c r="I118" i="3"/>
  <c r="C118" i="3" s="1"/>
  <c r="F118" i="3"/>
  <c r="O117" i="3"/>
  <c r="L117" i="3"/>
  <c r="C117" i="3" s="1"/>
  <c r="I117" i="3"/>
  <c r="F117" i="3"/>
  <c r="F116" i="3" s="1"/>
  <c r="O116" i="3"/>
  <c r="N116" i="3"/>
  <c r="M116" i="3"/>
  <c r="K116" i="3"/>
  <c r="J116" i="3"/>
  <c r="H116" i="3"/>
  <c r="G116" i="3"/>
  <c r="E116" i="3"/>
  <c r="D116" i="3"/>
  <c r="O115" i="3"/>
  <c r="L115" i="3"/>
  <c r="I115" i="3"/>
  <c r="F115" i="3"/>
  <c r="C115" i="3" s="1"/>
  <c r="O114" i="3"/>
  <c r="L114" i="3"/>
  <c r="I114" i="3"/>
  <c r="C114" i="3" s="1"/>
  <c r="F114" i="3"/>
  <c r="O113" i="3"/>
  <c r="L113" i="3"/>
  <c r="C113" i="3" s="1"/>
  <c r="I113" i="3"/>
  <c r="F113" i="3"/>
  <c r="F112" i="3" s="1"/>
  <c r="O112" i="3"/>
  <c r="N112" i="3"/>
  <c r="M112" i="3"/>
  <c r="K112" i="3"/>
  <c r="J112" i="3"/>
  <c r="H112" i="3"/>
  <c r="G112" i="3"/>
  <c r="E112" i="3"/>
  <c r="D112" i="3"/>
  <c r="O111" i="3"/>
  <c r="L111" i="3"/>
  <c r="I111" i="3"/>
  <c r="F111" i="3"/>
  <c r="C111" i="3" s="1"/>
  <c r="O110" i="3"/>
  <c r="L110" i="3"/>
  <c r="I110" i="3"/>
  <c r="C110" i="3" s="1"/>
  <c r="F110" i="3"/>
  <c r="O109" i="3"/>
  <c r="L109" i="3"/>
  <c r="C109" i="3" s="1"/>
  <c r="I109" i="3"/>
  <c r="F109" i="3"/>
  <c r="O108" i="3"/>
  <c r="L108" i="3"/>
  <c r="I108" i="3"/>
  <c r="F108" i="3"/>
  <c r="C108" i="3"/>
  <c r="O107" i="3"/>
  <c r="L107" i="3"/>
  <c r="I107" i="3"/>
  <c r="F107" i="3"/>
  <c r="C107" i="3" s="1"/>
  <c r="O106" i="3"/>
  <c r="L106" i="3"/>
  <c r="I106" i="3"/>
  <c r="C106" i="3" s="1"/>
  <c r="F106" i="3"/>
  <c r="O105" i="3"/>
  <c r="L105" i="3"/>
  <c r="C105" i="3" s="1"/>
  <c r="I105" i="3"/>
  <c r="F105" i="3"/>
  <c r="O104" i="3"/>
  <c r="O103" i="3" s="1"/>
  <c r="L104" i="3"/>
  <c r="I104" i="3"/>
  <c r="F104" i="3"/>
  <c r="F103" i="3" s="1"/>
  <c r="C104" i="3"/>
  <c r="N103" i="3"/>
  <c r="M103" i="3"/>
  <c r="L103" i="3"/>
  <c r="K103" i="3"/>
  <c r="J103" i="3"/>
  <c r="H103" i="3"/>
  <c r="G103" i="3"/>
  <c r="E103" i="3"/>
  <c r="D103" i="3"/>
  <c r="O102" i="3"/>
  <c r="L102" i="3"/>
  <c r="I102" i="3"/>
  <c r="C102" i="3" s="1"/>
  <c r="F102" i="3"/>
  <c r="O101" i="3"/>
  <c r="L101" i="3"/>
  <c r="C101" i="3" s="1"/>
  <c r="I101" i="3"/>
  <c r="F101" i="3"/>
  <c r="O100" i="3"/>
  <c r="L100" i="3"/>
  <c r="I100" i="3"/>
  <c r="F100" i="3"/>
  <c r="C100" i="3"/>
  <c r="O99" i="3"/>
  <c r="L99" i="3"/>
  <c r="I99" i="3"/>
  <c r="F99" i="3"/>
  <c r="C99" i="3" s="1"/>
  <c r="O98" i="3"/>
  <c r="L98" i="3"/>
  <c r="I98" i="3"/>
  <c r="C98" i="3" s="1"/>
  <c r="F98" i="3"/>
  <c r="O97" i="3"/>
  <c r="L97" i="3"/>
  <c r="C97" i="3" s="1"/>
  <c r="I97" i="3"/>
  <c r="F97" i="3"/>
  <c r="O96" i="3"/>
  <c r="O95" i="3" s="1"/>
  <c r="L96" i="3"/>
  <c r="I96" i="3"/>
  <c r="F96" i="3"/>
  <c r="F95" i="3" s="1"/>
  <c r="C96" i="3"/>
  <c r="N95" i="3"/>
  <c r="M95" i="3"/>
  <c r="L95" i="3"/>
  <c r="K95" i="3"/>
  <c r="J95" i="3"/>
  <c r="H95" i="3"/>
  <c r="G95" i="3"/>
  <c r="E95" i="3"/>
  <c r="D95" i="3"/>
  <c r="O94" i="3"/>
  <c r="L94" i="3"/>
  <c r="I94" i="3"/>
  <c r="C94" i="3" s="1"/>
  <c r="F94" i="3"/>
  <c r="O93" i="3"/>
  <c r="L93" i="3"/>
  <c r="C93" i="3" s="1"/>
  <c r="I93" i="3"/>
  <c r="F93" i="3"/>
  <c r="O92" i="3"/>
  <c r="O89" i="3" s="1"/>
  <c r="L92" i="3"/>
  <c r="I92" i="3"/>
  <c r="F92" i="3"/>
  <c r="C92" i="3"/>
  <c r="O91" i="3"/>
  <c r="L91" i="3"/>
  <c r="I91" i="3"/>
  <c r="F91" i="3"/>
  <c r="C91" i="3" s="1"/>
  <c r="O90" i="3"/>
  <c r="L90" i="3"/>
  <c r="L89" i="3" s="1"/>
  <c r="I90" i="3"/>
  <c r="C90" i="3" s="1"/>
  <c r="F90" i="3"/>
  <c r="N89" i="3"/>
  <c r="N83" i="3" s="1"/>
  <c r="M89" i="3"/>
  <c r="K89" i="3"/>
  <c r="J89" i="3"/>
  <c r="J83" i="3" s="1"/>
  <c r="H89" i="3"/>
  <c r="G89" i="3"/>
  <c r="F89" i="3"/>
  <c r="E89" i="3"/>
  <c r="D89" i="3"/>
  <c r="O88" i="3"/>
  <c r="L88" i="3"/>
  <c r="I88" i="3"/>
  <c r="F88" i="3"/>
  <c r="C88" i="3"/>
  <c r="O87" i="3"/>
  <c r="L87" i="3"/>
  <c r="I87" i="3"/>
  <c r="F87" i="3"/>
  <c r="C87" i="3" s="1"/>
  <c r="O86" i="3"/>
  <c r="L86" i="3"/>
  <c r="I86" i="3"/>
  <c r="C86" i="3" s="1"/>
  <c r="F86" i="3"/>
  <c r="O85" i="3"/>
  <c r="L85" i="3"/>
  <c r="C85" i="3" s="1"/>
  <c r="I85" i="3"/>
  <c r="F85" i="3"/>
  <c r="F84" i="3" s="1"/>
  <c r="O84" i="3"/>
  <c r="O83" i="3" s="1"/>
  <c r="N84" i="3"/>
  <c r="M84" i="3"/>
  <c r="K84" i="3"/>
  <c r="K83" i="3" s="1"/>
  <c r="J84" i="3"/>
  <c r="H84" i="3"/>
  <c r="G84" i="3"/>
  <c r="G83" i="3" s="1"/>
  <c r="E84" i="3"/>
  <c r="D84" i="3"/>
  <c r="M83" i="3"/>
  <c r="H83" i="3"/>
  <c r="D83" i="3"/>
  <c r="O82" i="3"/>
  <c r="L82" i="3"/>
  <c r="I82" i="3"/>
  <c r="C82" i="3" s="1"/>
  <c r="F82" i="3"/>
  <c r="O81" i="3"/>
  <c r="L81" i="3"/>
  <c r="C81" i="3" s="1"/>
  <c r="I81" i="3"/>
  <c r="F81" i="3"/>
  <c r="F80" i="3" s="1"/>
  <c r="O80" i="3"/>
  <c r="N80" i="3"/>
  <c r="M80" i="3"/>
  <c r="K80" i="3"/>
  <c r="J80" i="3"/>
  <c r="H80" i="3"/>
  <c r="G80" i="3"/>
  <c r="E80" i="3"/>
  <c r="D80" i="3"/>
  <c r="O79" i="3"/>
  <c r="L79" i="3"/>
  <c r="I79" i="3"/>
  <c r="F79" i="3"/>
  <c r="C79" i="3" s="1"/>
  <c r="O78" i="3"/>
  <c r="L78" i="3"/>
  <c r="L77" i="3" s="1"/>
  <c r="I78" i="3"/>
  <c r="C78" i="3" s="1"/>
  <c r="F78" i="3"/>
  <c r="O77" i="3"/>
  <c r="N77" i="3"/>
  <c r="N76" i="3" s="1"/>
  <c r="N75" i="3" s="1"/>
  <c r="M77" i="3"/>
  <c r="K77" i="3"/>
  <c r="J77" i="3"/>
  <c r="J76" i="3" s="1"/>
  <c r="J75" i="3" s="1"/>
  <c r="H77" i="3"/>
  <c r="G77" i="3"/>
  <c r="F77" i="3"/>
  <c r="E77" i="3"/>
  <c r="D77" i="3"/>
  <c r="O76" i="3"/>
  <c r="O75" i="3" s="1"/>
  <c r="M76" i="3"/>
  <c r="K76" i="3"/>
  <c r="H76" i="3"/>
  <c r="G76" i="3"/>
  <c r="G75" i="3" s="1"/>
  <c r="E76" i="3"/>
  <c r="D76" i="3"/>
  <c r="M75" i="3"/>
  <c r="O74" i="3"/>
  <c r="L74" i="3"/>
  <c r="I74" i="3"/>
  <c r="C74" i="3" s="1"/>
  <c r="F74" i="3"/>
  <c r="O73" i="3"/>
  <c r="L73" i="3"/>
  <c r="C73" i="3" s="1"/>
  <c r="I73" i="3"/>
  <c r="F73" i="3"/>
  <c r="O72" i="3"/>
  <c r="O69" i="3" s="1"/>
  <c r="L72" i="3"/>
  <c r="I72" i="3"/>
  <c r="F72" i="3"/>
  <c r="C72" i="3"/>
  <c r="O71" i="3"/>
  <c r="L71" i="3"/>
  <c r="I71" i="3"/>
  <c r="F71" i="3"/>
  <c r="C71" i="3" s="1"/>
  <c r="O70" i="3"/>
  <c r="L70" i="3"/>
  <c r="L69" i="3" s="1"/>
  <c r="L67" i="3" s="1"/>
  <c r="I70" i="3"/>
  <c r="C70" i="3" s="1"/>
  <c r="F70" i="3"/>
  <c r="N69" i="3"/>
  <c r="N67" i="3" s="1"/>
  <c r="N53" i="3" s="1"/>
  <c r="M69" i="3"/>
  <c r="K69" i="3"/>
  <c r="K67" i="3" s="1"/>
  <c r="K53" i="3" s="1"/>
  <c r="J69" i="3"/>
  <c r="J67" i="3" s="1"/>
  <c r="J53" i="3" s="1"/>
  <c r="H69" i="3"/>
  <c r="G69" i="3"/>
  <c r="G67" i="3" s="1"/>
  <c r="G53" i="3" s="1"/>
  <c r="F69" i="3"/>
  <c r="E69" i="3"/>
  <c r="D69" i="3"/>
  <c r="O68" i="3"/>
  <c r="O67" i="3" s="1"/>
  <c r="L68" i="3"/>
  <c r="I68" i="3"/>
  <c r="F68" i="3"/>
  <c r="F67" i="3" s="1"/>
  <c r="C68" i="3"/>
  <c r="M67" i="3"/>
  <c r="H67" i="3"/>
  <c r="E67" i="3"/>
  <c r="D67" i="3"/>
  <c r="O66" i="3"/>
  <c r="L66" i="3"/>
  <c r="I66" i="3"/>
  <c r="C66" i="3" s="1"/>
  <c r="F66" i="3"/>
  <c r="O65" i="3"/>
  <c r="L65" i="3"/>
  <c r="C65" i="3" s="1"/>
  <c r="I65" i="3"/>
  <c r="F65" i="3"/>
  <c r="O64" i="3"/>
  <c r="L64" i="3"/>
  <c r="I64" i="3"/>
  <c r="F64" i="3"/>
  <c r="C64" i="3"/>
  <c r="O63" i="3"/>
  <c r="L63" i="3"/>
  <c r="I63" i="3"/>
  <c r="F63" i="3"/>
  <c r="C63" i="3" s="1"/>
  <c r="O62" i="3"/>
  <c r="L62" i="3"/>
  <c r="I62" i="3"/>
  <c r="C62" i="3" s="1"/>
  <c r="F62" i="3"/>
  <c r="O61" i="3"/>
  <c r="L61" i="3"/>
  <c r="C61" i="3" s="1"/>
  <c r="I61" i="3"/>
  <c r="F61" i="3"/>
  <c r="O60" i="3"/>
  <c r="O58" i="3" s="1"/>
  <c r="L60" i="3"/>
  <c r="I60" i="3"/>
  <c r="F60" i="3"/>
  <c r="C60" i="3"/>
  <c r="O59" i="3"/>
  <c r="L59" i="3"/>
  <c r="L58" i="3" s="1"/>
  <c r="I59" i="3"/>
  <c r="F59" i="3"/>
  <c r="F58" i="3" s="1"/>
  <c r="N58" i="3"/>
  <c r="M58" i="3"/>
  <c r="K58" i="3"/>
  <c r="J58" i="3"/>
  <c r="I58" i="3"/>
  <c r="H58" i="3"/>
  <c r="G58" i="3"/>
  <c r="E58" i="3"/>
  <c r="D58" i="3"/>
  <c r="O57" i="3"/>
  <c r="L57" i="3"/>
  <c r="C57" i="3" s="1"/>
  <c r="I57" i="3"/>
  <c r="F57" i="3"/>
  <c r="O56" i="3"/>
  <c r="O55" i="3" s="1"/>
  <c r="O54" i="3" s="1"/>
  <c r="O53" i="3" s="1"/>
  <c r="L56" i="3"/>
  <c r="I56" i="3"/>
  <c r="F56" i="3"/>
  <c r="F55" i="3" s="1"/>
  <c r="C56" i="3"/>
  <c r="N55" i="3"/>
  <c r="M55" i="3"/>
  <c r="L55" i="3"/>
  <c r="K55" i="3"/>
  <c r="J55" i="3"/>
  <c r="I55" i="3"/>
  <c r="H55" i="3"/>
  <c r="H54" i="3" s="1"/>
  <c r="H53" i="3" s="1"/>
  <c r="G55" i="3"/>
  <c r="E55" i="3"/>
  <c r="D55" i="3"/>
  <c r="D54" i="3" s="1"/>
  <c r="D53" i="3" s="1"/>
  <c r="N54" i="3"/>
  <c r="M54" i="3"/>
  <c r="M53" i="3" s="1"/>
  <c r="M52" i="3" s="1"/>
  <c r="M51" i="3" s="1"/>
  <c r="M50" i="3" s="1"/>
  <c r="K54" i="3"/>
  <c r="J54" i="3"/>
  <c r="I54" i="3"/>
  <c r="G54" i="3"/>
  <c r="E54" i="3"/>
  <c r="E53" i="3" s="1"/>
  <c r="O47" i="3"/>
  <c r="C47" i="3"/>
  <c r="O46" i="3"/>
  <c r="C46" i="3"/>
  <c r="O45" i="3"/>
  <c r="N45" i="3"/>
  <c r="M45" i="3"/>
  <c r="L44" i="3"/>
  <c r="I44" i="3"/>
  <c r="C44" i="3" s="1"/>
  <c r="F44" i="3"/>
  <c r="L43" i="3"/>
  <c r="K43" i="3"/>
  <c r="J43" i="3"/>
  <c r="H43" i="3"/>
  <c r="G43" i="3"/>
  <c r="F43" i="3"/>
  <c r="E43" i="3"/>
  <c r="D43" i="3"/>
  <c r="F42" i="3"/>
  <c r="C42" i="3"/>
  <c r="F41" i="3"/>
  <c r="C41" i="3" s="1"/>
  <c r="E41" i="3"/>
  <c r="E20" i="3" s="1"/>
  <c r="D41" i="3"/>
  <c r="L40" i="3"/>
  <c r="C40" i="3"/>
  <c r="L39" i="3"/>
  <c r="C39" i="3"/>
  <c r="L38" i="3"/>
  <c r="L36" i="3" s="1"/>
  <c r="C36" i="3" s="1"/>
  <c r="C38" i="3"/>
  <c r="L37" i="3"/>
  <c r="C37" i="3"/>
  <c r="K36" i="3"/>
  <c r="J36" i="3"/>
  <c r="L35" i="3"/>
  <c r="C35" i="3"/>
  <c r="L34" i="3"/>
  <c r="C34" i="3"/>
  <c r="L33" i="3"/>
  <c r="C33" i="3" s="1"/>
  <c r="K33" i="3"/>
  <c r="J33" i="3"/>
  <c r="L32" i="3"/>
  <c r="L31" i="3" s="1"/>
  <c r="L26" i="3" s="1"/>
  <c r="C32" i="3"/>
  <c r="K31" i="3"/>
  <c r="J31" i="3"/>
  <c r="J26" i="3" s="1"/>
  <c r="L30" i="3"/>
  <c r="C30" i="3"/>
  <c r="L29" i="3"/>
  <c r="C29" i="3"/>
  <c r="L28" i="3"/>
  <c r="C28" i="3"/>
  <c r="L27" i="3"/>
  <c r="C27" i="3" s="1"/>
  <c r="K27" i="3"/>
  <c r="J27" i="3"/>
  <c r="K26" i="3"/>
  <c r="K20" i="3" s="1"/>
  <c r="F25" i="3"/>
  <c r="C25" i="3"/>
  <c r="I24" i="3"/>
  <c r="O23" i="3"/>
  <c r="L23" i="3"/>
  <c r="I23" i="3"/>
  <c r="F23" i="3"/>
  <c r="C23" i="3" s="1"/>
  <c r="O22" i="3"/>
  <c r="L22" i="3"/>
  <c r="L21" i="3" s="1"/>
  <c r="I22" i="3"/>
  <c r="F22" i="3"/>
  <c r="O21" i="3"/>
  <c r="O289" i="3" s="1"/>
  <c r="O288" i="3" s="1"/>
  <c r="N21" i="3"/>
  <c r="M21" i="3"/>
  <c r="M289" i="3" s="1"/>
  <c r="M288" i="3" s="1"/>
  <c r="K21" i="3"/>
  <c r="K289" i="3" s="1"/>
  <c r="K288" i="3" s="1"/>
  <c r="J21" i="3"/>
  <c r="H21" i="3"/>
  <c r="H289" i="3" s="1"/>
  <c r="H288" i="3" s="1"/>
  <c r="G21" i="3"/>
  <c r="G289" i="3" s="1"/>
  <c r="G288" i="3" s="1"/>
  <c r="F21" i="3"/>
  <c r="E21" i="3"/>
  <c r="E289" i="3" s="1"/>
  <c r="E288" i="3" s="1"/>
  <c r="D21" i="3"/>
  <c r="D289" i="3" s="1"/>
  <c r="D288" i="3" s="1"/>
  <c r="O20" i="3"/>
  <c r="M20" i="3"/>
  <c r="H20" i="3"/>
  <c r="G20" i="3"/>
  <c r="F122" i="3" l="1"/>
  <c r="C122" i="3" s="1"/>
  <c r="G12" i="4"/>
  <c r="C125" i="3"/>
  <c r="E52" i="3"/>
  <c r="E51" i="3" s="1"/>
  <c r="E287" i="3" s="1"/>
  <c r="D75" i="3"/>
  <c r="I21" i="3"/>
  <c r="C22" i="3"/>
  <c r="L289" i="3"/>
  <c r="L288" i="3" s="1"/>
  <c r="L20" i="3"/>
  <c r="C31" i="3"/>
  <c r="H52" i="3"/>
  <c r="H51" i="3" s="1"/>
  <c r="J289" i="3"/>
  <c r="J288" i="3" s="1"/>
  <c r="J20" i="3"/>
  <c r="J287" i="3"/>
  <c r="D52" i="3"/>
  <c r="D51" i="3" s="1"/>
  <c r="C58" i="3"/>
  <c r="J52" i="3"/>
  <c r="J51" i="3" s="1"/>
  <c r="J50" i="3" s="1"/>
  <c r="C77" i="3"/>
  <c r="F289" i="3"/>
  <c r="C21" i="3"/>
  <c r="F83" i="3"/>
  <c r="C128" i="3"/>
  <c r="G52" i="3"/>
  <c r="G51" i="3" s="1"/>
  <c r="N289" i="3"/>
  <c r="N288" i="3" s="1"/>
  <c r="N20" i="3"/>
  <c r="C26" i="3"/>
  <c r="L54" i="3"/>
  <c r="L53" i="3" s="1"/>
  <c r="F54" i="3"/>
  <c r="C55" i="3"/>
  <c r="N52" i="3"/>
  <c r="N51" i="3" s="1"/>
  <c r="N50" i="3" s="1"/>
  <c r="K75" i="3"/>
  <c r="K286" i="3" s="1"/>
  <c r="C95" i="3"/>
  <c r="M287" i="3"/>
  <c r="C59" i="3"/>
  <c r="I69" i="3"/>
  <c r="I67" i="3" s="1"/>
  <c r="I53" i="3" s="1"/>
  <c r="F76" i="3"/>
  <c r="I77" i="3"/>
  <c r="I89" i="3"/>
  <c r="C89" i="3" s="1"/>
  <c r="C123" i="3"/>
  <c r="C138" i="3"/>
  <c r="C139" i="3"/>
  <c r="F136" i="3"/>
  <c r="C142" i="3"/>
  <c r="C143" i="3"/>
  <c r="F174" i="3"/>
  <c r="C175" i="3"/>
  <c r="C246" i="3"/>
  <c r="G286" i="3"/>
  <c r="O286" i="3"/>
  <c r="I191" i="3"/>
  <c r="C192" i="3"/>
  <c r="C227" i="3"/>
  <c r="F204" i="3"/>
  <c r="D286" i="3"/>
  <c r="H286" i="3"/>
  <c r="L80" i="3"/>
  <c r="L76" i="3" s="1"/>
  <c r="L84" i="3"/>
  <c r="I95" i="3"/>
  <c r="I103" i="3"/>
  <c r="C103" i="3" s="1"/>
  <c r="L112" i="3"/>
  <c r="L116" i="3"/>
  <c r="L128" i="3"/>
  <c r="I131" i="3"/>
  <c r="C166" i="3"/>
  <c r="C235" i="3"/>
  <c r="O231" i="3"/>
  <c r="O230" i="3" s="1"/>
  <c r="O194" i="3" s="1"/>
  <c r="C231" i="3"/>
  <c r="E286" i="3"/>
  <c r="M286" i="3"/>
  <c r="N287" i="3"/>
  <c r="I43" i="3"/>
  <c r="C43" i="3" s="1"/>
  <c r="C45" i="3"/>
  <c r="I80" i="3"/>
  <c r="C80" i="3" s="1"/>
  <c r="I84" i="3"/>
  <c r="I83" i="3" s="1"/>
  <c r="I112" i="3"/>
  <c r="C112" i="3" s="1"/>
  <c r="I116" i="3"/>
  <c r="C116" i="3" s="1"/>
  <c r="C134" i="3"/>
  <c r="L136" i="3"/>
  <c r="L130" i="3" s="1"/>
  <c r="O174" i="3"/>
  <c r="O173" i="3" s="1"/>
  <c r="O52" i="3" s="1"/>
  <c r="O51" i="3" s="1"/>
  <c r="C179" i="3"/>
  <c r="J286" i="3"/>
  <c r="N286" i="3"/>
  <c r="F144" i="3"/>
  <c r="F252" i="3"/>
  <c r="F260" i="3"/>
  <c r="F264" i="3"/>
  <c r="F272" i="3"/>
  <c r="C283" i="3"/>
  <c r="C176" i="3"/>
  <c r="C180" i="3"/>
  <c r="C228" i="3"/>
  <c r="L252" i="3"/>
  <c r="L251" i="3" s="1"/>
  <c r="L230" i="3" s="1"/>
  <c r="I144" i="3"/>
  <c r="I252" i="3"/>
  <c r="I251" i="3" s="1"/>
  <c r="I260" i="3"/>
  <c r="I264" i="3"/>
  <c r="O298" i="2"/>
  <c r="L298" i="2"/>
  <c r="I298" i="2"/>
  <c r="F298" i="2"/>
  <c r="O297" i="2"/>
  <c r="L297" i="2"/>
  <c r="I297" i="2"/>
  <c r="F297" i="2"/>
  <c r="O296" i="2"/>
  <c r="L296" i="2"/>
  <c r="I296" i="2"/>
  <c r="F296" i="2"/>
  <c r="O295" i="2"/>
  <c r="L295" i="2"/>
  <c r="I295" i="2"/>
  <c r="F295" i="2"/>
  <c r="O294" i="2"/>
  <c r="L294" i="2"/>
  <c r="I294" i="2"/>
  <c r="F294" i="2"/>
  <c r="O293" i="2"/>
  <c r="L293" i="2"/>
  <c r="I293" i="2"/>
  <c r="C293" i="2" s="1"/>
  <c r="F293" i="2"/>
  <c r="O292" i="2"/>
  <c r="L292" i="2"/>
  <c r="I292" i="2"/>
  <c r="F292" i="2"/>
  <c r="O291" i="2"/>
  <c r="O290" i="2" s="1"/>
  <c r="L291" i="2"/>
  <c r="I291" i="2"/>
  <c r="I290" i="2" s="1"/>
  <c r="F291" i="2"/>
  <c r="N290" i="2"/>
  <c r="M290" i="2"/>
  <c r="K290" i="2"/>
  <c r="J290" i="2"/>
  <c r="H290" i="2"/>
  <c r="G290" i="2"/>
  <c r="E290" i="2"/>
  <c r="D290" i="2"/>
  <c r="O285" i="2"/>
  <c r="L285" i="2"/>
  <c r="I285" i="2"/>
  <c r="F285" i="2"/>
  <c r="O284" i="2"/>
  <c r="L284" i="2"/>
  <c r="L283" i="2" s="1"/>
  <c r="I284" i="2"/>
  <c r="F284" i="2"/>
  <c r="F283" i="2" s="1"/>
  <c r="O283" i="2"/>
  <c r="N283" i="2"/>
  <c r="M283" i="2"/>
  <c r="K283" i="2"/>
  <c r="J283" i="2"/>
  <c r="H283" i="2"/>
  <c r="G283" i="2"/>
  <c r="E283" i="2"/>
  <c r="D283" i="2"/>
  <c r="O282" i="2"/>
  <c r="O281" i="2" s="1"/>
  <c r="L282" i="2"/>
  <c r="L281" i="2" s="1"/>
  <c r="I282" i="2"/>
  <c r="I281" i="2" s="1"/>
  <c r="F282" i="2"/>
  <c r="N281" i="2"/>
  <c r="M281" i="2"/>
  <c r="K281" i="2"/>
  <c r="J281" i="2"/>
  <c r="H281" i="2"/>
  <c r="G281" i="2"/>
  <c r="E281" i="2"/>
  <c r="D281" i="2"/>
  <c r="O280" i="2"/>
  <c r="L280" i="2"/>
  <c r="I280" i="2"/>
  <c r="F280" i="2"/>
  <c r="O279" i="2"/>
  <c r="L279" i="2"/>
  <c r="I279" i="2"/>
  <c r="F279" i="2"/>
  <c r="O278" i="2"/>
  <c r="L278" i="2"/>
  <c r="I278" i="2"/>
  <c r="F278" i="2"/>
  <c r="O277" i="2"/>
  <c r="L277" i="2"/>
  <c r="L276" i="2" s="1"/>
  <c r="I277" i="2"/>
  <c r="F277" i="2"/>
  <c r="N276" i="2"/>
  <c r="M276" i="2"/>
  <c r="M270" i="2" s="1"/>
  <c r="K276" i="2"/>
  <c r="J276" i="2"/>
  <c r="H276" i="2"/>
  <c r="H270" i="2" s="1"/>
  <c r="H269" i="2" s="1"/>
  <c r="G276" i="2"/>
  <c r="F276" i="2"/>
  <c r="E276" i="2"/>
  <c r="D276" i="2"/>
  <c r="D270" i="2" s="1"/>
  <c r="D269" i="2" s="1"/>
  <c r="O275" i="2"/>
  <c r="L275" i="2"/>
  <c r="I275" i="2"/>
  <c r="F275" i="2"/>
  <c r="O274" i="2"/>
  <c r="L274" i="2"/>
  <c r="I274" i="2"/>
  <c r="F274" i="2"/>
  <c r="O273" i="2"/>
  <c r="O272" i="2" s="1"/>
  <c r="L273" i="2"/>
  <c r="I273" i="2"/>
  <c r="F273" i="2"/>
  <c r="N272" i="2"/>
  <c r="M272" i="2"/>
  <c r="L272" i="2"/>
  <c r="K272" i="2"/>
  <c r="J272" i="2"/>
  <c r="H272" i="2"/>
  <c r="G272" i="2"/>
  <c r="F272" i="2"/>
  <c r="E272" i="2"/>
  <c r="E270" i="2" s="1"/>
  <c r="E269" i="2" s="1"/>
  <c r="D272" i="2"/>
  <c r="O271" i="2"/>
  <c r="L271" i="2"/>
  <c r="I271" i="2"/>
  <c r="C271" i="2" s="1"/>
  <c r="F271" i="2"/>
  <c r="K270" i="2"/>
  <c r="K269" i="2" s="1"/>
  <c r="G270" i="2"/>
  <c r="G269" i="2" s="1"/>
  <c r="O268" i="2"/>
  <c r="L268" i="2"/>
  <c r="I268" i="2"/>
  <c r="F268" i="2"/>
  <c r="O267" i="2"/>
  <c r="L267" i="2"/>
  <c r="I267" i="2"/>
  <c r="F267" i="2"/>
  <c r="O266" i="2"/>
  <c r="L266" i="2"/>
  <c r="I266" i="2"/>
  <c r="F266" i="2"/>
  <c r="O265" i="2"/>
  <c r="L265" i="2"/>
  <c r="I265" i="2"/>
  <c r="F265" i="2"/>
  <c r="N264" i="2"/>
  <c r="M264" i="2"/>
  <c r="K264" i="2"/>
  <c r="J264" i="2"/>
  <c r="H264" i="2"/>
  <c r="G264" i="2"/>
  <c r="E264" i="2"/>
  <c r="D264" i="2"/>
  <c r="O263" i="2"/>
  <c r="L263" i="2"/>
  <c r="I263" i="2"/>
  <c r="F263" i="2"/>
  <c r="C263" i="2" s="1"/>
  <c r="O262" i="2"/>
  <c r="L262" i="2"/>
  <c r="I262" i="2"/>
  <c r="F262" i="2"/>
  <c r="O261" i="2"/>
  <c r="L261" i="2"/>
  <c r="I261" i="2"/>
  <c r="F261" i="2"/>
  <c r="N260" i="2"/>
  <c r="M260" i="2"/>
  <c r="K260" i="2"/>
  <c r="K259" i="2" s="1"/>
  <c r="J260" i="2"/>
  <c r="H260" i="2"/>
  <c r="H259" i="2" s="1"/>
  <c r="G260" i="2"/>
  <c r="E260" i="2"/>
  <c r="E259" i="2" s="1"/>
  <c r="D260" i="2"/>
  <c r="G259" i="2"/>
  <c r="O258" i="2"/>
  <c r="L258" i="2"/>
  <c r="I258" i="2"/>
  <c r="F258" i="2"/>
  <c r="O257" i="2"/>
  <c r="L257" i="2"/>
  <c r="I257" i="2"/>
  <c r="F257" i="2"/>
  <c r="O256" i="2"/>
  <c r="L256" i="2"/>
  <c r="I256" i="2"/>
  <c r="F256" i="2"/>
  <c r="O255" i="2"/>
  <c r="L255" i="2"/>
  <c r="I255" i="2"/>
  <c r="F255" i="2"/>
  <c r="O254" i="2"/>
  <c r="L254" i="2"/>
  <c r="I254" i="2"/>
  <c r="F254" i="2"/>
  <c r="O253" i="2"/>
  <c r="L253" i="2"/>
  <c r="I253" i="2"/>
  <c r="F253" i="2"/>
  <c r="F252" i="2" s="1"/>
  <c r="N252" i="2"/>
  <c r="N251" i="2" s="1"/>
  <c r="M252" i="2"/>
  <c r="M251" i="2" s="1"/>
  <c r="K252" i="2"/>
  <c r="J252" i="2"/>
  <c r="J251" i="2" s="1"/>
  <c r="H252" i="2"/>
  <c r="H251" i="2" s="1"/>
  <c r="G252" i="2"/>
  <c r="G251" i="2" s="1"/>
  <c r="E252" i="2"/>
  <c r="E251" i="2" s="1"/>
  <c r="D252" i="2"/>
  <c r="D251" i="2" s="1"/>
  <c r="K251" i="2"/>
  <c r="O250" i="2"/>
  <c r="L250" i="2"/>
  <c r="I250" i="2"/>
  <c r="F250" i="2"/>
  <c r="O249" i="2"/>
  <c r="L249" i="2"/>
  <c r="I249" i="2"/>
  <c r="F249" i="2"/>
  <c r="O248" i="2"/>
  <c r="L248" i="2"/>
  <c r="I248" i="2"/>
  <c r="F248" i="2"/>
  <c r="O247" i="2"/>
  <c r="O246" i="2" s="1"/>
  <c r="L247" i="2"/>
  <c r="I247" i="2"/>
  <c r="I246" i="2" s="1"/>
  <c r="F247" i="2"/>
  <c r="C247" i="2" s="1"/>
  <c r="N246" i="2"/>
  <c r="M246" i="2"/>
  <c r="K246" i="2"/>
  <c r="J246" i="2"/>
  <c r="H246" i="2"/>
  <c r="G246" i="2"/>
  <c r="E246" i="2"/>
  <c r="D246" i="2"/>
  <c r="O245" i="2"/>
  <c r="L245" i="2"/>
  <c r="I245" i="2"/>
  <c r="F245" i="2"/>
  <c r="O244" i="2"/>
  <c r="L244" i="2"/>
  <c r="I244" i="2"/>
  <c r="F244" i="2"/>
  <c r="O243" i="2"/>
  <c r="L243" i="2"/>
  <c r="I243" i="2"/>
  <c r="F243" i="2"/>
  <c r="O242" i="2"/>
  <c r="L242" i="2"/>
  <c r="I242" i="2"/>
  <c r="F242" i="2"/>
  <c r="O241" i="2"/>
  <c r="L241" i="2"/>
  <c r="I241" i="2"/>
  <c r="C241" i="2" s="1"/>
  <c r="F241" i="2"/>
  <c r="O240" i="2"/>
  <c r="L240" i="2"/>
  <c r="I240" i="2"/>
  <c r="F240" i="2"/>
  <c r="O239" i="2"/>
  <c r="O238" i="2" s="1"/>
  <c r="L239" i="2"/>
  <c r="I239" i="2"/>
  <c r="I238" i="2" s="1"/>
  <c r="F239" i="2"/>
  <c r="N238" i="2"/>
  <c r="M238" i="2"/>
  <c r="K238" i="2"/>
  <c r="K231" i="2" s="1"/>
  <c r="K230" i="2" s="1"/>
  <c r="J238" i="2"/>
  <c r="H238" i="2"/>
  <c r="G238" i="2"/>
  <c r="E238" i="2"/>
  <c r="D238" i="2"/>
  <c r="O237" i="2"/>
  <c r="L237" i="2"/>
  <c r="I237" i="2"/>
  <c r="F237" i="2"/>
  <c r="O236" i="2"/>
  <c r="L236" i="2"/>
  <c r="L235" i="2" s="1"/>
  <c r="I236" i="2"/>
  <c r="F236" i="2"/>
  <c r="F235" i="2" s="1"/>
  <c r="O235" i="2"/>
  <c r="N235" i="2"/>
  <c r="M235" i="2"/>
  <c r="K235" i="2"/>
  <c r="J235" i="2"/>
  <c r="H235" i="2"/>
  <c r="G235" i="2"/>
  <c r="E235" i="2"/>
  <c r="D235" i="2"/>
  <c r="O234" i="2"/>
  <c r="L234" i="2"/>
  <c r="L233" i="2" s="1"/>
  <c r="I234" i="2"/>
  <c r="F234" i="2"/>
  <c r="O233" i="2"/>
  <c r="N233" i="2"/>
  <c r="N231" i="2" s="1"/>
  <c r="M233" i="2"/>
  <c r="K233" i="2"/>
  <c r="J233" i="2"/>
  <c r="I233" i="2"/>
  <c r="H233" i="2"/>
  <c r="G233" i="2"/>
  <c r="E233" i="2"/>
  <c r="D233" i="2"/>
  <c r="O232" i="2"/>
  <c r="L232" i="2"/>
  <c r="I232" i="2"/>
  <c r="F232" i="2"/>
  <c r="O229" i="2"/>
  <c r="L229" i="2"/>
  <c r="I229" i="2"/>
  <c r="F229" i="2"/>
  <c r="O228" i="2"/>
  <c r="L228" i="2"/>
  <c r="L227" i="2" s="1"/>
  <c r="I228" i="2"/>
  <c r="I227" i="2" s="1"/>
  <c r="F228" i="2"/>
  <c r="F227" i="2" s="1"/>
  <c r="O227" i="2"/>
  <c r="N227" i="2"/>
  <c r="M227" i="2"/>
  <c r="K227" i="2"/>
  <c r="J227" i="2"/>
  <c r="H227" i="2"/>
  <c r="G227" i="2"/>
  <c r="E227" i="2"/>
  <c r="D227" i="2"/>
  <c r="O226" i="2"/>
  <c r="L226" i="2"/>
  <c r="I226" i="2"/>
  <c r="F226" i="2"/>
  <c r="O225" i="2"/>
  <c r="L225" i="2"/>
  <c r="I225" i="2"/>
  <c r="F225" i="2"/>
  <c r="O224" i="2"/>
  <c r="L224" i="2"/>
  <c r="I224" i="2"/>
  <c r="F224" i="2"/>
  <c r="O223" i="2"/>
  <c r="L223" i="2"/>
  <c r="I223" i="2"/>
  <c r="F223" i="2"/>
  <c r="O222" i="2"/>
  <c r="L222" i="2"/>
  <c r="I222" i="2"/>
  <c r="F222" i="2"/>
  <c r="O221" i="2"/>
  <c r="L221" i="2"/>
  <c r="I221" i="2"/>
  <c r="F221" i="2"/>
  <c r="O220" i="2"/>
  <c r="L220" i="2"/>
  <c r="I220" i="2"/>
  <c r="F220" i="2"/>
  <c r="O219" i="2"/>
  <c r="L219" i="2"/>
  <c r="I219" i="2"/>
  <c r="F219" i="2"/>
  <c r="O218" i="2"/>
  <c r="L218" i="2"/>
  <c r="I218" i="2"/>
  <c r="F218" i="2"/>
  <c r="O217" i="2"/>
  <c r="L217" i="2"/>
  <c r="I217" i="2"/>
  <c r="F217" i="2"/>
  <c r="F216" i="2" s="1"/>
  <c r="N216" i="2"/>
  <c r="M216" i="2"/>
  <c r="K216" i="2"/>
  <c r="J216" i="2"/>
  <c r="H216" i="2"/>
  <c r="G216" i="2"/>
  <c r="E216" i="2"/>
  <c r="D216" i="2"/>
  <c r="O215" i="2"/>
  <c r="L215" i="2"/>
  <c r="I215" i="2"/>
  <c r="F215" i="2"/>
  <c r="C215" i="2"/>
  <c r="O214" i="2"/>
  <c r="L214" i="2"/>
  <c r="I214" i="2"/>
  <c r="F214" i="2"/>
  <c r="C214" i="2" s="1"/>
  <c r="O213" i="2"/>
  <c r="L213" i="2"/>
  <c r="I213" i="2"/>
  <c r="F213" i="2"/>
  <c r="O212" i="2"/>
  <c r="L212" i="2"/>
  <c r="I212" i="2"/>
  <c r="F212" i="2"/>
  <c r="O211" i="2"/>
  <c r="L211" i="2"/>
  <c r="I211" i="2"/>
  <c r="F211" i="2"/>
  <c r="C211" i="2" s="1"/>
  <c r="O210" i="2"/>
  <c r="L210" i="2"/>
  <c r="I210" i="2"/>
  <c r="F210" i="2"/>
  <c r="O209" i="2"/>
  <c r="L209" i="2"/>
  <c r="I209" i="2"/>
  <c r="F209" i="2"/>
  <c r="O208" i="2"/>
  <c r="L208" i="2"/>
  <c r="I208" i="2"/>
  <c r="F208" i="2"/>
  <c r="O207" i="2"/>
  <c r="L207" i="2"/>
  <c r="I207" i="2"/>
  <c r="F207" i="2"/>
  <c r="O206" i="2"/>
  <c r="L206" i="2"/>
  <c r="I206" i="2"/>
  <c r="F206" i="2"/>
  <c r="N205" i="2"/>
  <c r="M205" i="2"/>
  <c r="K205" i="2"/>
  <c r="J205" i="2"/>
  <c r="J204" i="2" s="1"/>
  <c r="H205" i="2"/>
  <c r="G205" i="2"/>
  <c r="E205" i="2"/>
  <c r="E204" i="2" s="1"/>
  <c r="D205" i="2"/>
  <c r="O203" i="2"/>
  <c r="L203" i="2"/>
  <c r="I203" i="2"/>
  <c r="F203" i="2"/>
  <c r="O202" i="2"/>
  <c r="L202" i="2"/>
  <c r="I202" i="2"/>
  <c r="F202" i="2"/>
  <c r="O201" i="2"/>
  <c r="L201" i="2"/>
  <c r="I201" i="2"/>
  <c r="F201" i="2"/>
  <c r="O200" i="2"/>
  <c r="L200" i="2"/>
  <c r="I200" i="2"/>
  <c r="F200" i="2"/>
  <c r="O199" i="2"/>
  <c r="O198" i="2" s="1"/>
  <c r="L199" i="2"/>
  <c r="L198" i="2" s="1"/>
  <c r="I199" i="2"/>
  <c r="I198" i="2" s="1"/>
  <c r="F199" i="2"/>
  <c r="C199" i="2" s="1"/>
  <c r="N198" i="2"/>
  <c r="N196" i="2" s="1"/>
  <c r="M198" i="2"/>
  <c r="M196" i="2" s="1"/>
  <c r="K198" i="2"/>
  <c r="K196" i="2" s="1"/>
  <c r="J198" i="2"/>
  <c r="H198" i="2"/>
  <c r="H196" i="2" s="1"/>
  <c r="G198" i="2"/>
  <c r="F198" i="2"/>
  <c r="E198" i="2"/>
  <c r="E196" i="2" s="1"/>
  <c r="D198" i="2"/>
  <c r="D196" i="2" s="1"/>
  <c r="O197" i="2"/>
  <c r="L197" i="2"/>
  <c r="I197" i="2"/>
  <c r="F197" i="2"/>
  <c r="J196" i="2"/>
  <c r="G196" i="2"/>
  <c r="O193" i="2"/>
  <c r="L193" i="2"/>
  <c r="L192" i="2" s="1"/>
  <c r="L191" i="2" s="1"/>
  <c r="I193" i="2"/>
  <c r="I192" i="2" s="1"/>
  <c r="I191" i="2" s="1"/>
  <c r="I187" i="2" s="1"/>
  <c r="F193" i="2"/>
  <c r="O192" i="2"/>
  <c r="O191" i="2" s="1"/>
  <c r="N192" i="2"/>
  <c r="N191" i="2" s="1"/>
  <c r="M192" i="2"/>
  <c r="M191" i="2" s="1"/>
  <c r="M187" i="2" s="1"/>
  <c r="K192" i="2"/>
  <c r="J192" i="2"/>
  <c r="J191" i="2" s="1"/>
  <c r="H192" i="2"/>
  <c r="H191" i="2" s="1"/>
  <c r="H187" i="2" s="1"/>
  <c r="G192" i="2"/>
  <c r="G191" i="2" s="1"/>
  <c r="F192" i="2"/>
  <c r="E192" i="2"/>
  <c r="D192" i="2"/>
  <c r="K191" i="2"/>
  <c r="E191" i="2"/>
  <c r="D191" i="2"/>
  <c r="O190" i="2"/>
  <c r="L190" i="2"/>
  <c r="I190" i="2"/>
  <c r="F190" i="2"/>
  <c r="O189" i="2"/>
  <c r="O188" i="2" s="1"/>
  <c r="L189" i="2"/>
  <c r="I189" i="2"/>
  <c r="I188" i="2" s="1"/>
  <c r="F189" i="2"/>
  <c r="F188" i="2" s="1"/>
  <c r="N188" i="2"/>
  <c r="M188" i="2"/>
  <c r="L188" i="2"/>
  <c r="L187" i="2" s="1"/>
  <c r="K188" i="2"/>
  <c r="J188" i="2"/>
  <c r="H188" i="2"/>
  <c r="G188" i="2"/>
  <c r="E188" i="2"/>
  <c r="E187" i="2" s="1"/>
  <c r="D188" i="2"/>
  <c r="J187" i="2"/>
  <c r="O186" i="2"/>
  <c r="L186" i="2"/>
  <c r="I186" i="2"/>
  <c r="F186" i="2"/>
  <c r="O185" i="2"/>
  <c r="O184" i="2" s="1"/>
  <c r="L185" i="2"/>
  <c r="I185" i="2"/>
  <c r="I184" i="2" s="1"/>
  <c r="F185" i="2"/>
  <c r="F184" i="2" s="1"/>
  <c r="N184" i="2"/>
  <c r="M184" i="2"/>
  <c r="K184" i="2"/>
  <c r="J184" i="2"/>
  <c r="H184" i="2"/>
  <c r="G184" i="2"/>
  <c r="E184" i="2"/>
  <c r="D184" i="2"/>
  <c r="O183" i="2"/>
  <c r="L183" i="2"/>
  <c r="I183" i="2"/>
  <c r="F183" i="2"/>
  <c r="O182" i="2"/>
  <c r="L182" i="2"/>
  <c r="I182" i="2"/>
  <c r="F182" i="2"/>
  <c r="O181" i="2"/>
  <c r="L181" i="2"/>
  <c r="I181" i="2"/>
  <c r="F181" i="2"/>
  <c r="C181" i="2" s="1"/>
  <c r="O180" i="2"/>
  <c r="L180" i="2"/>
  <c r="I180" i="2"/>
  <c r="I179" i="2" s="1"/>
  <c r="F180" i="2"/>
  <c r="N179" i="2"/>
  <c r="M179" i="2"/>
  <c r="K179" i="2"/>
  <c r="J179" i="2"/>
  <c r="J174" i="2" s="1"/>
  <c r="J173" i="2" s="1"/>
  <c r="H179" i="2"/>
  <c r="G179" i="2"/>
  <c r="E179" i="2"/>
  <c r="D179" i="2"/>
  <c r="O178" i="2"/>
  <c r="L178" i="2"/>
  <c r="I178" i="2"/>
  <c r="F178" i="2"/>
  <c r="O177" i="2"/>
  <c r="L177" i="2"/>
  <c r="I177" i="2"/>
  <c r="F177" i="2"/>
  <c r="O176" i="2"/>
  <c r="L176" i="2"/>
  <c r="I176" i="2"/>
  <c r="I175" i="2" s="1"/>
  <c r="F176" i="2"/>
  <c r="N175" i="2"/>
  <c r="M175" i="2"/>
  <c r="K175" i="2"/>
  <c r="K174" i="2" s="1"/>
  <c r="K173" i="2" s="1"/>
  <c r="J175" i="2"/>
  <c r="H175" i="2"/>
  <c r="G175" i="2"/>
  <c r="G174" i="2" s="1"/>
  <c r="G173" i="2" s="1"/>
  <c r="E175" i="2"/>
  <c r="E174" i="2" s="1"/>
  <c r="E173" i="2" s="1"/>
  <c r="D175" i="2"/>
  <c r="H174" i="2"/>
  <c r="O172" i="2"/>
  <c r="L172" i="2"/>
  <c r="I172" i="2"/>
  <c r="F172" i="2"/>
  <c r="O171" i="2"/>
  <c r="L171" i="2"/>
  <c r="I171" i="2"/>
  <c r="F171" i="2"/>
  <c r="O170" i="2"/>
  <c r="L170" i="2"/>
  <c r="I170" i="2"/>
  <c r="F170" i="2"/>
  <c r="O169" i="2"/>
  <c r="C169" i="2" s="1"/>
  <c r="L169" i="2"/>
  <c r="I169" i="2"/>
  <c r="F169" i="2"/>
  <c r="O168" i="2"/>
  <c r="L168" i="2"/>
  <c r="I168" i="2"/>
  <c r="F168" i="2"/>
  <c r="O167" i="2"/>
  <c r="L167" i="2"/>
  <c r="I167" i="2"/>
  <c r="F167" i="2"/>
  <c r="N166" i="2"/>
  <c r="N165" i="2" s="1"/>
  <c r="M166" i="2"/>
  <c r="K166" i="2"/>
  <c r="J166" i="2"/>
  <c r="J165" i="2" s="1"/>
  <c r="H166" i="2"/>
  <c r="H165" i="2" s="1"/>
  <c r="G166" i="2"/>
  <c r="E166" i="2"/>
  <c r="D166" i="2"/>
  <c r="D165" i="2" s="1"/>
  <c r="M165" i="2"/>
  <c r="K165" i="2"/>
  <c r="G165" i="2"/>
  <c r="E165" i="2"/>
  <c r="O164" i="2"/>
  <c r="L164" i="2"/>
  <c r="I164" i="2"/>
  <c r="F164" i="2"/>
  <c r="O163" i="2"/>
  <c r="L163" i="2"/>
  <c r="I163" i="2"/>
  <c r="F163" i="2"/>
  <c r="O162" i="2"/>
  <c r="L162" i="2"/>
  <c r="I162" i="2"/>
  <c r="F162" i="2"/>
  <c r="O161" i="2"/>
  <c r="O160" i="2" s="1"/>
  <c r="L161" i="2"/>
  <c r="I161" i="2"/>
  <c r="I160" i="2" s="1"/>
  <c r="F161" i="2"/>
  <c r="F160" i="2" s="1"/>
  <c r="N160" i="2"/>
  <c r="M160" i="2"/>
  <c r="K160" i="2"/>
  <c r="J160" i="2"/>
  <c r="H160" i="2"/>
  <c r="G160" i="2"/>
  <c r="E160" i="2"/>
  <c r="D160" i="2"/>
  <c r="O159" i="2"/>
  <c r="L159" i="2"/>
  <c r="I159" i="2"/>
  <c r="F159" i="2"/>
  <c r="O158" i="2"/>
  <c r="L158" i="2"/>
  <c r="I158" i="2"/>
  <c r="F158" i="2"/>
  <c r="O157" i="2"/>
  <c r="L157" i="2"/>
  <c r="I157" i="2"/>
  <c r="F157" i="2"/>
  <c r="O156" i="2"/>
  <c r="L156" i="2"/>
  <c r="I156" i="2"/>
  <c r="F156" i="2"/>
  <c r="O155" i="2"/>
  <c r="L155" i="2"/>
  <c r="I155" i="2"/>
  <c r="F155" i="2"/>
  <c r="O154" i="2"/>
  <c r="L154" i="2"/>
  <c r="I154" i="2"/>
  <c r="F154" i="2"/>
  <c r="O153" i="2"/>
  <c r="L153" i="2"/>
  <c r="I153" i="2"/>
  <c r="F153" i="2"/>
  <c r="O152" i="2"/>
  <c r="L152" i="2"/>
  <c r="I152" i="2"/>
  <c r="F152" i="2"/>
  <c r="N151" i="2"/>
  <c r="M151" i="2"/>
  <c r="K151" i="2"/>
  <c r="J151" i="2"/>
  <c r="I151" i="2"/>
  <c r="H151" i="2"/>
  <c r="G151" i="2"/>
  <c r="E151" i="2"/>
  <c r="D151" i="2"/>
  <c r="O150" i="2"/>
  <c r="L150" i="2"/>
  <c r="I150" i="2"/>
  <c r="F150" i="2"/>
  <c r="C150" i="2" s="1"/>
  <c r="O149" i="2"/>
  <c r="L149" i="2"/>
  <c r="I149" i="2"/>
  <c r="F149" i="2"/>
  <c r="C149" i="2" s="1"/>
  <c r="O148" i="2"/>
  <c r="L148" i="2"/>
  <c r="I148" i="2"/>
  <c r="F148" i="2"/>
  <c r="O147" i="2"/>
  <c r="L147" i="2"/>
  <c r="I147" i="2"/>
  <c r="F147" i="2"/>
  <c r="O146" i="2"/>
  <c r="L146" i="2"/>
  <c r="I146" i="2"/>
  <c r="F146" i="2"/>
  <c r="O145" i="2"/>
  <c r="L145" i="2"/>
  <c r="I145" i="2"/>
  <c r="I144" i="2" s="1"/>
  <c r="F145" i="2"/>
  <c r="C145" i="2" s="1"/>
  <c r="N144" i="2"/>
  <c r="M144" i="2"/>
  <c r="K144" i="2"/>
  <c r="J144" i="2"/>
  <c r="H144" i="2"/>
  <c r="G144" i="2"/>
  <c r="E144" i="2"/>
  <c r="D144" i="2"/>
  <c r="O143" i="2"/>
  <c r="L143" i="2"/>
  <c r="I143" i="2"/>
  <c r="F143" i="2"/>
  <c r="O142" i="2"/>
  <c r="L142" i="2"/>
  <c r="L141" i="2" s="1"/>
  <c r="I142" i="2"/>
  <c r="F142" i="2"/>
  <c r="F141" i="2" s="1"/>
  <c r="O141" i="2"/>
  <c r="N141" i="2"/>
  <c r="M141" i="2"/>
  <c r="K141" i="2"/>
  <c r="J141" i="2"/>
  <c r="H141" i="2"/>
  <c r="G141" i="2"/>
  <c r="E141" i="2"/>
  <c r="D141" i="2"/>
  <c r="O140" i="2"/>
  <c r="L140" i="2"/>
  <c r="I140" i="2"/>
  <c r="F140" i="2"/>
  <c r="O139" i="2"/>
  <c r="L139" i="2"/>
  <c r="I139" i="2"/>
  <c r="F139" i="2"/>
  <c r="O138" i="2"/>
  <c r="L138" i="2"/>
  <c r="I138" i="2"/>
  <c r="F138" i="2"/>
  <c r="O137" i="2"/>
  <c r="O136" i="2" s="1"/>
  <c r="L137" i="2"/>
  <c r="I137" i="2"/>
  <c r="I136" i="2" s="1"/>
  <c r="F137" i="2"/>
  <c r="N136" i="2"/>
  <c r="M136" i="2"/>
  <c r="K136" i="2"/>
  <c r="J136" i="2"/>
  <c r="H136" i="2"/>
  <c r="G136" i="2"/>
  <c r="F136" i="2"/>
  <c r="E136" i="2"/>
  <c r="D136" i="2"/>
  <c r="O135" i="2"/>
  <c r="L135" i="2"/>
  <c r="I135" i="2"/>
  <c r="F135" i="2"/>
  <c r="O134" i="2"/>
  <c r="L134" i="2"/>
  <c r="I134" i="2"/>
  <c r="F134" i="2"/>
  <c r="O133" i="2"/>
  <c r="L133" i="2"/>
  <c r="I133" i="2"/>
  <c r="F133" i="2"/>
  <c r="O132" i="2"/>
  <c r="L132" i="2"/>
  <c r="L131" i="2" s="1"/>
  <c r="I132" i="2"/>
  <c r="F132" i="2"/>
  <c r="N131" i="2"/>
  <c r="M131" i="2"/>
  <c r="K131" i="2"/>
  <c r="J131" i="2"/>
  <c r="H131" i="2"/>
  <c r="G131" i="2"/>
  <c r="E131" i="2"/>
  <c r="D131" i="2"/>
  <c r="J130" i="2"/>
  <c r="O129" i="2"/>
  <c r="O128" i="2" s="1"/>
  <c r="L129" i="2"/>
  <c r="I129" i="2"/>
  <c r="I128" i="2" s="1"/>
  <c r="F129" i="2"/>
  <c r="C129" i="2" s="1"/>
  <c r="N128" i="2"/>
  <c r="M128" i="2"/>
  <c r="L128" i="2"/>
  <c r="K128" i="2"/>
  <c r="J128" i="2"/>
  <c r="H128" i="2"/>
  <c r="G128" i="2"/>
  <c r="E128" i="2"/>
  <c r="D128" i="2"/>
  <c r="O127" i="2"/>
  <c r="L127" i="2"/>
  <c r="I127" i="2"/>
  <c r="F127" i="2"/>
  <c r="O126" i="2"/>
  <c r="L126" i="2"/>
  <c r="I126" i="2"/>
  <c r="F126" i="2"/>
  <c r="O125" i="2"/>
  <c r="L125" i="2"/>
  <c r="I125" i="2"/>
  <c r="F125" i="2"/>
  <c r="C125" i="2" s="1"/>
  <c r="O124" i="2"/>
  <c r="L124" i="2"/>
  <c r="I124" i="2"/>
  <c r="F124" i="2"/>
  <c r="O123" i="2"/>
  <c r="L123" i="2"/>
  <c r="I123" i="2"/>
  <c r="F123" i="2"/>
  <c r="F122" i="2" s="1"/>
  <c r="N122" i="2"/>
  <c r="M122" i="2"/>
  <c r="K122" i="2"/>
  <c r="J122" i="2"/>
  <c r="H122" i="2"/>
  <c r="G122" i="2"/>
  <c r="E122" i="2"/>
  <c r="D122" i="2"/>
  <c r="O121" i="2"/>
  <c r="L121" i="2"/>
  <c r="I121" i="2"/>
  <c r="F121" i="2"/>
  <c r="O120" i="2"/>
  <c r="L120" i="2"/>
  <c r="I120" i="2"/>
  <c r="F120" i="2"/>
  <c r="O119" i="2"/>
  <c r="L119" i="2"/>
  <c r="I119" i="2"/>
  <c r="F119" i="2"/>
  <c r="O118" i="2"/>
  <c r="L118" i="2"/>
  <c r="I118" i="2"/>
  <c r="F118" i="2"/>
  <c r="O117" i="2"/>
  <c r="L117" i="2"/>
  <c r="L116" i="2" s="1"/>
  <c r="I117" i="2"/>
  <c r="F117" i="2"/>
  <c r="N116" i="2"/>
  <c r="M116" i="2"/>
  <c r="K116" i="2"/>
  <c r="J116" i="2"/>
  <c r="H116" i="2"/>
  <c r="G116" i="2"/>
  <c r="E116" i="2"/>
  <c r="D116" i="2"/>
  <c r="O115" i="2"/>
  <c r="L115" i="2"/>
  <c r="I115" i="2"/>
  <c r="F115" i="2"/>
  <c r="O114" i="2"/>
  <c r="L114" i="2"/>
  <c r="I114" i="2"/>
  <c r="F114" i="2"/>
  <c r="O113" i="2"/>
  <c r="O112" i="2" s="1"/>
  <c r="L113" i="2"/>
  <c r="I113" i="2"/>
  <c r="I112" i="2" s="1"/>
  <c r="F113" i="2"/>
  <c r="N112" i="2"/>
  <c r="M112" i="2"/>
  <c r="K112" i="2"/>
  <c r="J112" i="2"/>
  <c r="H112" i="2"/>
  <c r="G112" i="2"/>
  <c r="F112" i="2"/>
  <c r="E112" i="2"/>
  <c r="D112" i="2"/>
  <c r="O111" i="2"/>
  <c r="L111" i="2"/>
  <c r="I111" i="2"/>
  <c r="F111" i="2"/>
  <c r="O110" i="2"/>
  <c r="L110" i="2"/>
  <c r="I110" i="2"/>
  <c r="F110" i="2"/>
  <c r="O109" i="2"/>
  <c r="L109" i="2"/>
  <c r="I109" i="2"/>
  <c r="F109" i="2"/>
  <c r="O108" i="2"/>
  <c r="L108" i="2"/>
  <c r="I108" i="2"/>
  <c r="F108" i="2"/>
  <c r="O107" i="2"/>
  <c r="L107" i="2"/>
  <c r="I107" i="2"/>
  <c r="F107" i="2"/>
  <c r="O106" i="2"/>
  <c r="L106" i="2"/>
  <c r="I106" i="2"/>
  <c r="F106" i="2"/>
  <c r="O105" i="2"/>
  <c r="C105" i="2" s="1"/>
  <c r="L105" i="2"/>
  <c r="I105" i="2"/>
  <c r="F105" i="2"/>
  <c r="O104" i="2"/>
  <c r="L104" i="2"/>
  <c r="I104" i="2"/>
  <c r="F104" i="2"/>
  <c r="N103" i="2"/>
  <c r="M103" i="2"/>
  <c r="K103" i="2"/>
  <c r="J103" i="2"/>
  <c r="I103" i="2"/>
  <c r="H103" i="2"/>
  <c r="G103" i="2"/>
  <c r="E103" i="2"/>
  <c r="D103" i="2"/>
  <c r="O102" i="2"/>
  <c r="L102" i="2"/>
  <c r="I102" i="2"/>
  <c r="F102" i="2"/>
  <c r="O101" i="2"/>
  <c r="L101" i="2"/>
  <c r="I101" i="2"/>
  <c r="F101" i="2"/>
  <c r="C101" i="2" s="1"/>
  <c r="O100" i="2"/>
  <c r="L100" i="2"/>
  <c r="I100" i="2"/>
  <c r="F100" i="2"/>
  <c r="O99" i="2"/>
  <c r="L99" i="2"/>
  <c r="I99" i="2"/>
  <c r="F99" i="2"/>
  <c r="O98" i="2"/>
  <c r="L98" i="2"/>
  <c r="I98" i="2"/>
  <c r="F98" i="2"/>
  <c r="O97" i="2"/>
  <c r="L97" i="2"/>
  <c r="I97" i="2"/>
  <c r="F97" i="2"/>
  <c r="C97" i="2" s="1"/>
  <c r="O96" i="2"/>
  <c r="L96" i="2"/>
  <c r="I96" i="2"/>
  <c r="F96" i="2"/>
  <c r="N95" i="2"/>
  <c r="M95" i="2"/>
  <c r="K95" i="2"/>
  <c r="J95" i="2"/>
  <c r="H95" i="2"/>
  <c r="G95" i="2"/>
  <c r="E95" i="2"/>
  <c r="D95" i="2"/>
  <c r="O94" i="2"/>
  <c r="L94" i="2"/>
  <c r="I94" i="2"/>
  <c r="F94" i="2"/>
  <c r="O93" i="2"/>
  <c r="L93" i="2"/>
  <c r="I93" i="2"/>
  <c r="F93" i="2"/>
  <c r="C93" i="2" s="1"/>
  <c r="O92" i="2"/>
  <c r="L92" i="2"/>
  <c r="I92" i="2"/>
  <c r="F92" i="2"/>
  <c r="O91" i="2"/>
  <c r="L91" i="2"/>
  <c r="I91" i="2"/>
  <c r="F91" i="2"/>
  <c r="O90" i="2"/>
  <c r="L90" i="2"/>
  <c r="I90" i="2"/>
  <c r="F90" i="2"/>
  <c r="N89" i="2"/>
  <c r="M89" i="2"/>
  <c r="K89" i="2"/>
  <c r="J89" i="2"/>
  <c r="H89" i="2"/>
  <c r="G89" i="2"/>
  <c r="E89" i="2"/>
  <c r="D89" i="2"/>
  <c r="O88" i="2"/>
  <c r="L88" i="2"/>
  <c r="I88" i="2"/>
  <c r="F88" i="2"/>
  <c r="O87" i="2"/>
  <c r="L87" i="2"/>
  <c r="I87" i="2"/>
  <c r="F87" i="2"/>
  <c r="O86" i="2"/>
  <c r="L86" i="2"/>
  <c r="I86" i="2"/>
  <c r="F86" i="2"/>
  <c r="O85" i="2"/>
  <c r="O84" i="2" s="1"/>
  <c r="L85" i="2"/>
  <c r="I85" i="2"/>
  <c r="I84" i="2" s="1"/>
  <c r="F85" i="2"/>
  <c r="N84" i="2"/>
  <c r="M84" i="2"/>
  <c r="K84" i="2"/>
  <c r="J84" i="2"/>
  <c r="H84" i="2"/>
  <c r="G84" i="2"/>
  <c r="E84" i="2"/>
  <c r="E83" i="2" s="1"/>
  <c r="D84" i="2"/>
  <c r="O82" i="2"/>
  <c r="L82" i="2"/>
  <c r="I82" i="2"/>
  <c r="F82" i="2"/>
  <c r="O81" i="2"/>
  <c r="O80" i="2" s="1"/>
  <c r="L81" i="2"/>
  <c r="L80" i="2" s="1"/>
  <c r="I81" i="2"/>
  <c r="I80" i="2" s="1"/>
  <c r="F81" i="2"/>
  <c r="N80" i="2"/>
  <c r="M80" i="2"/>
  <c r="K80" i="2"/>
  <c r="J80" i="2"/>
  <c r="H80" i="2"/>
  <c r="G80" i="2"/>
  <c r="E80" i="2"/>
  <c r="D80" i="2"/>
  <c r="O79" i="2"/>
  <c r="L79" i="2"/>
  <c r="I79" i="2"/>
  <c r="F79" i="2"/>
  <c r="O78" i="2"/>
  <c r="O77" i="2" s="1"/>
  <c r="L78" i="2"/>
  <c r="L77" i="2" s="1"/>
  <c r="I78" i="2"/>
  <c r="I77" i="2" s="1"/>
  <c r="F78" i="2"/>
  <c r="F77" i="2" s="1"/>
  <c r="N77" i="2"/>
  <c r="N76" i="2" s="1"/>
  <c r="M77" i="2"/>
  <c r="K77" i="2"/>
  <c r="K76" i="2" s="1"/>
  <c r="J77" i="2"/>
  <c r="J76" i="2" s="1"/>
  <c r="H77" i="2"/>
  <c r="H76" i="2" s="1"/>
  <c r="G77" i="2"/>
  <c r="E77" i="2"/>
  <c r="E76" i="2" s="1"/>
  <c r="D77" i="2"/>
  <c r="D76" i="2" s="1"/>
  <c r="O74" i="2"/>
  <c r="L74" i="2"/>
  <c r="I74" i="2"/>
  <c r="F74" i="2"/>
  <c r="O73" i="2"/>
  <c r="L73" i="2"/>
  <c r="I73" i="2"/>
  <c r="F73" i="2"/>
  <c r="C73" i="2" s="1"/>
  <c r="O72" i="2"/>
  <c r="L72" i="2"/>
  <c r="I72" i="2"/>
  <c r="F72" i="2"/>
  <c r="O71" i="2"/>
  <c r="L71" i="2"/>
  <c r="I71" i="2"/>
  <c r="F71" i="2"/>
  <c r="O70" i="2"/>
  <c r="L70" i="2"/>
  <c r="L69" i="2" s="1"/>
  <c r="I70" i="2"/>
  <c r="I69" i="2" s="1"/>
  <c r="F70" i="2"/>
  <c r="N69" i="2"/>
  <c r="N67" i="2" s="1"/>
  <c r="M69" i="2"/>
  <c r="M67" i="2" s="1"/>
  <c r="K69" i="2"/>
  <c r="K67" i="2" s="1"/>
  <c r="J69" i="2"/>
  <c r="J67" i="2" s="1"/>
  <c r="H69" i="2"/>
  <c r="G69" i="2"/>
  <c r="G67" i="2" s="1"/>
  <c r="E69" i="2"/>
  <c r="D69" i="2"/>
  <c r="O68" i="2"/>
  <c r="L68" i="2"/>
  <c r="I68" i="2"/>
  <c r="F68" i="2"/>
  <c r="H67" i="2"/>
  <c r="E67" i="2"/>
  <c r="D67" i="2"/>
  <c r="O66" i="2"/>
  <c r="L66" i="2"/>
  <c r="I66" i="2"/>
  <c r="F66" i="2"/>
  <c r="O65" i="2"/>
  <c r="L65" i="2"/>
  <c r="I65" i="2"/>
  <c r="F65" i="2"/>
  <c r="O64" i="2"/>
  <c r="L64" i="2"/>
  <c r="I64" i="2"/>
  <c r="F64" i="2"/>
  <c r="O63" i="2"/>
  <c r="L63" i="2"/>
  <c r="I63" i="2"/>
  <c r="F63" i="2"/>
  <c r="O62" i="2"/>
  <c r="L62" i="2"/>
  <c r="I62" i="2"/>
  <c r="F62" i="2"/>
  <c r="O61" i="2"/>
  <c r="L61" i="2"/>
  <c r="I61" i="2"/>
  <c r="F61" i="2"/>
  <c r="O60" i="2"/>
  <c r="L60" i="2"/>
  <c r="I60" i="2"/>
  <c r="F60" i="2"/>
  <c r="O59" i="2"/>
  <c r="O58" i="2" s="1"/>
  <c r="L59" i="2"/>
  <c r="I59" i="2"/>
  <c r="F59" i="2"/>
  <c r="N58" i="2"/>
  <c r="M58" i="2"/>
  <c r="K58" i="2"/>
  <c r="J58" i="2"/>
  <c r="H58" i="2"/>
  <c r="G58" i="2"/>
  <c r="F58" i="2"/>
  <c r="E58" i="2"/>
  <c r="D58" i="2"/>
  <c r="O57" i="2"/>
  <c r="L57" i="2"/>
  <c r="I57" i="2"/>
  <c r="F57" i="2"/>
  <c r="O56" i="2"/>
  <c r="O55" i="2" s="1"/>
  <c r="L56" i="2"/>
  <c r="L55" i="2" s="1"/>
  <c r="I56" i="2"/>
  <c r="I55" i="2" s="1"/>
  <c r="F56" i="2"/>
  <c r="N55" i="2"/>
  <c r="M55" i="2"/>
  <c r="M54" i="2" s="1"/>
  <c r="K55" i="2"/>
  <c r="J55" i="2"/>
  <c r="J54" i="2" s="1"/>
  <c r="J53" i="2" s="1"/>
  <c r="H55" i="2"/>
  <c r="H54" i="2" s="1"/>
  <c r="H53" i="2" s="1"/>
  <c r="G55" i="2"/>
  <c r="E55" i="2"/>
  <c r="E54" i="2" s="1"/>
  <c r="D55" i="2"/>
  <c r="N54" i="2"/>
  <c r="O47" i="2"/>
  <c r="C47" i="2" s="1"/>
  <c r="O46" i="2"/>
  <c r="C46" i="2" s="1"/>
  <c r="N45" i="2"/>
  <c r="M45" i="2"/>
  <c r="L44" i="2"/>
  <c r="L43" i="2" s="1"/>
  <c r="I44" i="2"/>
  <c r="I43" i="2" s="1"/>
  <c r="F44" i="2"/>
  <c r="C44" i="2" s="1"/>
  <c r="K43" i="2"/>
  <c r="J43" i="2"/>
  <c r="H43" i="2"/>
  <c r="G43" i="2"/>
  <c r="E43" i="2"/>
  <c r="D43" i="2"/>
  <c r="F42" i="2"/>
  <c r="C42" i="2" s="1"/>
  <c r="E41" i="2"/>
  <c r="D41" i="2"/>
  <c r="L40" i="2"/>
  <c r="C40" i="2" s="1"/>
  <c r="L39" i="2"/>
  <c r="C39" i="2" s="1"/>
  <c r="L38" i="2"/>
  <c r="C38" i="2" s="1"/>
  <c r="L37" i="2"/>
  <c r="C37" i="2" s="1"/>
  <c r="K36" i="2"/>
  <c r="J36" i="2"/>
  <c r="L35" i="2"/>
  <c r="C35" i="2" s="1"/>
  <c r="L34" i="2"/>
  <c r="C34" i="2" s="1"/>
  <c r="K33" i="2"/>
  <c r="J33" i="2"/>
  <c r="L32" i="2"/>
  <c r="C32" i="2" s="1"/>
  <c r="K31" i="2"/>
  <c r="J31" i="2"/>
  <c r="L30" i="2"/>
  <c r="C30" i="2" s="1"/>
  <c r="L29" i="2"/>
  <c r="C29" i="2" s="1"/>
  <c r="L28" i="2"/>
  <c r="C28" i="2" s="1"/>
  <c r="K27" i="2"/>
  <c r="K26" i="2" s="1"/>
  <c r="J27" i="2"/>
  <c r="F25" i="2"/>
  <c r="C25" i="2" s="1"/>
  <c r="I24" i="2"/>
  <c r="F24" i="2"/>
  <c r="C24" i="2" s="1"/>
  <c r="O23" i="2"/>
  <c r="L23" i="2"/>
  <c r="I23" i="2"/>
  <c r="F23" i="2"/>
  <c r="O22" i="2"/>
  <c r="O21" i="2" s="1"/>
  <c r="L22" i="2"/>
  <c r="I22" i="2"/>
  <c r="I21" i="2" s="1"/>
  <c r="F22" i="2"/>
  <c r="N21" i="2"/>
  <c r="M21" i="2"/>
  <c r="M20" i="2" s="1"/>
  <c r="L21" i="2"/>
  <c r="L289" i="2" s="1"/>
  <c r="K21" i="2"/>
  <c r="K289" i="2" s="1"/>
  <c r="K288" i="2" s="1"/>
  <c r="J21" i="2"/>
  <c r="J289" i="2" s="1"/>
  <c r="J288" i="2" s="1"/>
  <c r="H21" i="2"/>
  <c r="G21" i="2"/>
  <c r="F21" i="2"/>
  <c r="F289" i="2" s="1"/>
  <c r="E21" i="2"/>
  <c r="E289" i="2" s="1"/>
  <c r="D21" i="2"/>
  <c r="D289" i="2" s="1"/>
  <c r="D288" i="2" s="1"/>
  <c r="E50" i="3" l="1"/>
  <c r="L194" i="3"/>
  <c r="L286" i="3"/>
  <c r="L75" i="3"/>
  <c r="O50" i="3"/>
  <c r="O287" i="3"/>
  <c r="I230" i="3"/>
  <c r="C264" i="3"/>
  <c r="L83" i="3"/>
  <c r="C67" i="3"/>
  <c r="C83" i="3"/>
  <c r="F259" i="3"/>
  <c r="C259" i="3" s="1"/>
  <c r="C260" i="3"/>
  <c r="I187" i="3"/>
  <c r="C187" i="3" s="1"/>
  <c r="C191" i="3"/>
  <c r="K52" i="3"/>
  <c r="K51" i="3" s="1"/>
  <c r="C289" i="3"/>
  <c r="F288" i="3"/>
  <c r="D24" i="3"/>
  <c r="D50" i="3"/>
  <c r="H287" i="3"/>
  <c r="H50" i="3"/>
  <c r="F251" i="3"/>
  <c r="C252" i="3"/>
  <c r="I130" i="3"/>
  <c r="F195" i="3"/>
  <c r="C204" i="3"/>
  <c r="C136" i="3"/>
  <c r="C54" i="3"/>
  <c r="F53" i="3"/>
  <c r="C69" i="3"/>
  <c r="C131" i="3"/>
  <c r="I259" i="3"/>
  <c r="F270" i="3"/>
  <c r="C272" i="3"/>
  <c r="C144" i="3"/>
  <c r="C174" i="3"/>
  <c r="F173" i="3"/>
  <c r="C173" i="3" s="1"/>
  <c r="I76" i="3"/>
  <c r="I75" i="3" s="1"/>
  <c r="I52" i="3" s="1"/>
  <c r="L52" i="3"/>
  <c r="L51" i="3" s="1"/>
  <c r="G287" i="3"/>
  <c r="G50" i="3"/>
  <c r="C84" i="3"/>
  <c r="F130" i="3"/>
  <c r="C130" i="3" s="1"/>
  <c r="I289" i="3"/>
  <c r="I288" i="3" s="1"/>
  <c r="I20" i="3"/>
  <c r="M53" i="2"/>
  <c r="K20" i="2"/>
  <c r="L58" i="2"/>
  <c r="L54" i="2" s="1"/>
  <c r="L53" i="2" s="1"/>
  <c r="G83" i="2"/>
  <c r="C133" i="2"/>
  <c r="C153" i="2"/>
  <c r="C157" i="2"/>
  <c r="C164" i="2"/>
  <c r="C168" i="2"/>
  <c r="H173" i="2"/>
  <c r="G187" i="2"/>
  <c r="C190" i="2"/>
  <c r="C207" i="2"/>
  <c r="C209" i="2"/>
  <c r="C223" i="2"/>
  <c r="D204" i="2"/>
  <c r="E231" i="2"/>
  <c r="C267" i="2"/>
  <c r="C275" i="2"/>
  <c r="L36" i="2"/>
  <c r="C36" i="2" s="1"/>
  <c r="K54" i="2"/>
  <c r="C57" i="2"/>
  <c r="C81" i="2"/>
  <c r="C82" i="2"/>
  <c r="C113" i="2"/>
  <c r="C121" i="2"/>
  <c r="C124" i="2"/>
  <c r="C135" i="2"/>
  <c r="C137" i="2"/>
  <c r="N130" i="2"/>
  <c r="C159" i="2"/>
  <c r="O187" i="2"/>
  <c r="M204" i="2"/>
  <c r="C219" i="2"/>
  <c r="C221" i="2"/>
  <c r="G231" i="2"/>
  <c r="J231" i="2"/>
  <c r="O231" i="2"/>
  <c r="H231" i="2"/>
  <c r="H230" i="2" s="1"/>
  <c r="L260" i="2"/>
  <c r="M259" i="2"/>
  <c r="K187" i="2"/>
  <c r="G289" i="2"/>
  <c r="G288" i="2" s="1"/>
  <c r="C109" i="2"/>
  <c r="C147" i="2"/>
  <c r="C185" i="2"/>
  <c r="C188" i="2"/>
  <c r="C226" i="2"/>
  <c r="L238" i="2"/>
  <c r="E288" i="2"/>
  <c r="G54" i="2"/>
  <c r="G53" i="2" s="1"/>
  <c r="G52" i="2" s="1"/>
  <c r="C61" i="2"/>
  <c r="C65" i="2"/>
  <c r="C70" i="2"/>
  <c r="C71" i="2"/>
  <c r="C72" i="2"/>
  <c r="O69" i="2"/>
  <c r="M76" i="2"/>
  <c r="C85" i="2"/>
  <c r="C92" i="2"/>
  <c r="O89" i="2"/>
  <c r="H83" i="2"/>
  <c r="C117" i="2"/>
  <c r="G130" i="2"/>
  <c r="M130" i="2"/>
  <c r="C177" i="2"/>
  <c r="C178" i="2"/>
  <c r="D174" i="2"/>
  <c r="N174" i="2"/>
  <c r="N173" i="2" s="1"/>
  <c r="N187" i="2"/>
  <c r="C203" i="2"/>
  <c r="H204" i="2"/>
  <c r="C243" i="2"/>
  <c r="C244" i="2"/>
  <c r="C255" i="2"/>
  <c r="C257" i="2"/>
  <c r="C279" i="2"/>
  <c r="C295" i="2"/>
  <c r="C296" i="2"/>
  <c r="J83" i="2"/>
  <c r="J75" i="2" s="1"/>
  <c r="J52" i="2" s="1"/>
  <c r="M195" i="2"/>
  <c r="H289" i="2"/>
  <c r="H288" i="2" s="1"/>
  <c r="D54" i="2"/>
  <c r="D53" i="2" s="1"/>
  <c r="C59" i="2"/>
  <c r="C60" i="2"/>
  <c r="I67" i="2"/>
  <c r="C74" i="2"/>
  <c r="C78" i="2"/>
  <c r="C79" i="2"/>
  <c r="C87" i="2"/>
  <c r="K83" i="2"/>
  <c r="C108" i="2"/>
  <c r="C115" i="2"/>
  <c r="C126" i="2"/>
  <c r="C140" i="2"/>
  <c r="L144" i="2"/>
  <c r="O151" i="2"/>
  <c r="C163" i="2"/>
  <c r="C172" i="2"/>
  <c r="O179" i="2"/>
  <c r="D187" i="2"/>
  <c r="O196" i="2"/>
  <c r="L196" i="2"/>
  <c r="C200" i="2"/>
  <c r="I205" i="2"/>
  <c r="L205" i="2"/>
  <c r="N204" i="2"/>
  <c r="N195" i="2" s="1"/>
  <c r="L216" i="2"/>
  <c r="C225" i="2"/>
  <c r="M231" i="2"/>
  <c r="M230" i="2" s="1"/>
  <c r="C245" i="2"/>
  <c r="O252" i="2"/>
  <c r="O251" i="2" s="1"/>
  <c r="L252" i="2"/>
  <c r="L251" i="2" s="1"/>
  <c r="F260" i="2"/>
  <c r="C262" i="2"/>
  <c r="L264" i="2"/>
  <c r="L259" i="2" s="1"/>
  <c r="O276" i="2"/>
  <c r="L270" i="2"/>
  <c r="N289" i="2"/>
  <c r="N288" i="2" s="1"/>
  <c r="L27" i="2"/>
  <c r="C27" i="2" s="1"/>
  <c r="J26" i="2"/>
  <c r="E53" i="2"/>
  <c r="O54" i="2"/>
  <c r="I58" i="2"/>
  <c r="C62" i="2"/>
  <c r="C63" i="2"/>
  <c r="C64" i="2"/>
  <c r="O67" i="2"/>
  <c r="L67" i="2"/>
  <c r="G76" i="2"/>
  <c r="G75" i="2" s="1"/>
  <c r="L84" i="2"/>
  <c r="C98" i="2"/>
  <c r="C100" i="2"/>
  <c r="C107" i="2"/>
  <c r="C110" i="2"/>
  <c r="L112" i="2"/>
  <c r="C118" i="2"/>
  <c r="C127" i="2"/>
  <c r="O131" i="2"/>
  <c r="O130" i="2" s="1"/>
  <c r="C139" i="2"/>
  <c r="C156" i="2"/>
  <c r="L160" i="2"/>
  <c r="C171" i="2"/>
  <c r="L184" i="2"/>
  <c r="C184" i="2" s="1"/>
  <c r="D195" i="2"/>
  <c r="H195" i="2"/>
  <c r="C201" i="2"/>
  <c r="E195" i="2"/>
  <c r="C218" i="2"/>
  <c r="G204" i="2"/>
  <c r="G195" i="2" s="1"/>
  <c r="K204" i="2"/>
  <c r="K195" i="2" s="1"/>
  <c r="K194" i="2" s="1"/>
  <c r="C227" i="2"/>
  <c r="C239" i="2"/>
  <c r="C249" i="2"/>
  <c r="C254" i="2"/>
  <c r="C278" i="2"/>
  <c r="M269" i="2"/>
  <c r="C291" i="2"/>
  <c r="L290" i="2"/>
  <c r="L288" i="2" s="1"/>
  <c r="G20" i="2"/>
  <c r="C22" i="2"/>
  <c r="C23" i="2"/>
  <c r="L33" i="2"/>
  <c r="C33" i="2" s="1"/>
  <c r="F41" i="2"/>
  <c r="C41" i="2" s="1"/>
  <c r="F43" i="2"/>
  <c r="K53" i="2"/>
  <c r="C56" i="2"/>
  <c r="C66" i="2"/>
  <c r="C68" i="2"/>
  <c r="L76" i="2"/>
  <c r="F80" i="2"/>
  <c r="C80" i="2" s="1"/>
  <c r="D83" i="2"/>
  <c r="M83" i="2"/>
  <c r="M75" i="2" s="1"/>
  <c r="L95" i="2"/>
  <c r="C99" i="2"/>
  <c r="C102" i="2"/>
  <c r="C111" i="2"/>
  <c r="I116" i="2"/>
  <c r="C119" i="2"/>
  <c r="N83" i="2"/>
  <c r="N75" i="2" s="1"/>
  <c r="L122" i="2"/>
  <c r="F128" i="2"/>
  <c r="C128" i="2" s="1"/>
  <c r="C134" i="2"/>
  <c r="H130" i="2"/>
  <c r="H75" i="2" s="1"/>
  <c r="L136" i="2"/>
  <c r="C155" i="2"/>
  <c r="L166" i="2"/>
  <c r="L165" i="2" s="1"/>
  <c r="O175" i="2"/>
  <c r="O174" i="2" s="1"/>
  <c r="O173" i="2" s="1"/>
  <c r="C183" i="2"/>
  <c r="C208" i="2"/>
  <c r="C210" i="2"/>
  <c r="C220" i="2"/>
  <c r="C222" i="2"/>
  <c r="C229" i="2"/>
  <c r="E230" i="2"/>
  <c r="C240" i="2"/>
  <c r="L246" i="2"/>
  <c r="C258" i="2"/>
  <c r="D259" i="2"/>
  <c r="C274" i="2"/>
  <c r="C280" i="2"/>
  <c r="C292" i="2"/>
  <c r="I20" i="2"/>
  <c r="N53" i="2"/>
  <c r="O76" i="2"/>
  <c r="C43" i="2"/>
  <c r="C77" i="2"/>
  <c r="I76" i="2"/>
  <c r="O289" i="2"/>
  <c r="O288" i="2" s="1"/>
  <c r="F89" i="2"/>
  <c r="C152" i="2"/>
  <c r="F151" i="2"/>
  <c r="C160" i="2"/>
  <c r="C161" i="2"/>
  <c r="C298" i="2"/>
  <c r="D20" i="2"/>
  <c r="H20" i="2"/>
  <c r="C21" i="2"/>
  <c r="F55" i="2"/>
  <c r="C91" i="2"/>
  <c r="I89" i="2"/>
  <c r="C94" i="2"/>
  <c r="I95" i="2"/>
  <c r="C104" i="2"/>
  <c r="F103" i="2"/>
  <c r="O103" i="2"/>
  <c r="C112" i="2"/>
  <c r="O122" i="2"/>
  <c r="I131" i="2"/>
  <c r="C136" i="2"/>
  <c r="C143" i="2"/>
  <c r="I141" i="2"/>
  <c r="C141" i="2" s="1"/>
  <c r="O144" i="2"/>
  <c r="C154" i="2"/>
  <c r="C162" i="2"/>
  <c r="F166" i="2"/>
  <c r="I166" i="2"/>
  <c r="I165" i="2" s="1"/>
  <c r="C167" i="2"/>
  <c r="C170" i="2"/>
  <c r="D173" i="2"/>
  <c r="M174" i="2"/>
  <c r="M173" i="2" s="1"/>
  <c r="L175" i="2"/>
  <c r="C180" i="2"/>
  <c r="F179" i="2"/>
  <c r="C186" i="2"/>
  <c r="I216" i="2"/>
  <c r="C217" i="2"/>
  <c r="G230" i="2"/>
  <c r="G194" i="2" s="1"/>
  <c r="G51" i="2" s="1"/>
  <c r="L269" i="2"/>
  <c r="M289" i="2"/>
  <c r="M288" i="2" s="1"/>
  <c r="O45" i="2"/>
  <c r="C120" i="2"/>
  <c r="F116" i="2"/>
  <c r="E20" i="2"/>
  <c r="L31" i="2"/>
  <c r="C86" i="2"/>
  <c r="C88" i="2"/>
  <c r="F84" i="2"/>
  <c r="L89" i="2"/>
  <c r="C96" i="2"/>
  <c r="F95" i="2"/>
  <c r="O95" i="2"/>
  <c r="C106" i="2"/>
  <c r="C114" i="2"/>
  <c r="E130" i="2"/>
  <c r="E75" i="2" s="1"/>
  <c r="C132" i="2"/>
  <c r="F131" i="2"/>
  <c r="C138" i="2"/>
  <c r="C146" i="2"/>
  <c r="C148" i="2"/>
  <c r="F144" i="2"/>
  <c r="C144" i="2" s="1"/>
  <c r="L151" i="2"/>
  <c r="L130" i="2" s="1"/>
  <c r="C158" i="2"/>
  <c r="I174" i="2"/>
  <c r="I173" i="2" s="1"/>
  <c r="C182" i="2"/>
  <c r="C266" i="2"/>
  <c r="F264" i="2"/>
  <c r="F259" i="2" s="1"/>
  <c r="J20" i="2"/>
  <c r="N20" i="2"/>
  <c r="F69" i="2"/>
  <c r="C69" i="2" s="1"/>
  <c r="L103" i="2"/>
  <c r="O116" i="2"/>
  <c r="I122" i="2"/>
  <c r="C123" i="2"/>
  <c r="K130" i="2"/>
  <c r="D130" i="2"/>
  <c r="D75" i="2" s="1"/>
  <c r="D52" i="2" s="1"/>
  <c r="O166" i="2"/>
  <c r="O165" i="2" s="1"/>
  <c r="C176" i="2"/>
  <c r="F175" i="2"/>
  <c r="L179" i="2"/>
  <c r="C202" i="2"/>
  <c r="F196" i="2"/>
  <c r="F270" i="2"/>
  <c r="I276" i="2"/>
  <c r="C276" i="2" s="1"/>
  <c r="C277" i="2"/>
  <c r="C90" i="2"/>
  <c r="C142" i="2"/>
  <c r="J195" i="2"/>
  <c r="M194" i="2"/>
  <c r="C212" i="2"/>
  <c r="C213" i="2"/>
  <c r="C224" i="2"/>
  <c r="D231" i="2"/>
  <c r="D230" i="2" s="1"/>
  <c r="J259" i="2"/>
  <c r="J230" i="2" s="1"/>
  <c r="N259" i="2"/>
  <c r="N230" i="2" s="1"/>
  <c r="O260" i="2"/>
  <c r="I264" i="2"/>
  <c r="C265" i="2"/>
  <c r="C268" i="2"/>
  <c r="O270" i="2"/>
  <c r="O269" i="2" s="1"/>
  <c r="I272" i="2"/>
  <c r="C272" i="2" s="1"/>
  <c r="C273" i="2"/>
  <c r="G286" i="2"/>
  <c r="C285" i="2"/>
  <c r="I283" i="2"/>
  <c r="C283" i="2" s="1"/>
  <c r="C297" i="2"/>
  <c r="F191" i="2"/>
  <c r="C191" i="2" s="1"/>
  <c r="C192" i="2"/>
  <c r="I196" i="2"/>
  <c r="C197" i="2"/>
  <c r="I204" i="2"/>
  <c r="C237" i="2"/>
  <c r="I235" i="2"/>
  <c r="C235" i="2" s="1"/>
  <c r="C248" i="2"/>
  <c r="C250" i="2"/>
  <c r="F246" i="2"/>
  <c r="C246" i="2" s="1"/>
  <c r="F251" i="2"/>
  <c r="I252" i="2"/>
  <c r="I251" i="2" s="1"/>
  <c r="C253" i="2"/>
  <c r="C256" i="2"/>
  <c r="C282" i="2"/>
  <c r="F281" i="2"/>
  <c r="C281" i="2" s="1"/>
  <c r="C189" i="2"/>
  <c r="C193" i="2"/>
  <c r="C198" i="2"/>
  <c r="C206" i="2"/>
  <c r="F205" i="2"/>
  <c r="O205" i="2"/>
  <c r="O204" i="2" s="1"/>
  <c r="O195" i="2" s="1"/>
  <c r="O216" i="2"/>
  <c r="L231" i="2"/>
  <c r="C234" i="2"/>
  <c r="F233" i="2"/>
  <c r="C233" i="2" s="1"/>
  <c r="C242" i="2"/>
  <c r="F238" i="2"/>
  <c r="C238" i="2" s="1"/>
  <c r="I260" i="2"/>
  <c r="I259" i="2" s="1"/>
  <c r="C261" i="2"/>
  <c r="O264" i="2"/>
  <c r="J270" i="2"/>
  <c r="J269" i="2" s="1"/>
  <c r="N270" i="2"/>
  <c r="N269" i="2" s="1"/>
  <c r="C294" i="2"/>
  <c r="F290" i="2"/>
  <c r="C228" i="2"/>
  <c r="C232" i="2"/>
  <c r="C236" i="2"/>
  <c r="C284" i="2"/>
  <c r="K50" i="3" l="1"/>
  <c r="K287" i="3"/>
  <c r="C288" i="3"/>
  <c r="L50" i="3"/>
  <c r="L287" i="3"/>
  <c r="C76" i="3"/>
  <c r="I194" i="3"/>
  <c r="I51" i="3" s="1"/>
  <c r="I286" i="3"/>
  <c r="F24" i="3"/>
  <c r="D20" i="3"/>
  <c r="F75" i="3"/>
  <c r="C75" i="3" s="1"/>
  <c r="F230" i="3"/>
  <c r="C230" i="3" s="1"/>
  <c r="C251" i="3"/>
  <c r="C270" i="3"/>
  <c r="F269" i="3"/>
  <c r="C53" i="3"/>
  <c r="F194" i="3"/>
  <c r="C194" i="3" s="1"/>
  <c r="C195" i="3"/>
  <c r="D287" i="3"/>
  <c r="M52" i="2"/>
  <c r="H194" i="2"/>
  <c r="L204" i="2"/>
  <c r="C290" i="2"/>
  <c r="C95" i="2"/>
  <c r="C122" i="2"/>
  <c r="E194" i="2"/>
  <c r="C58" i="2"/>
  <c r="H52" i="2"/>
  <c r="H51" i="2" s="1"/>
  <c r="H286" i="2"/>
  <c r="J286" i="2"/>
  <c r="N194" i="2"/>
  <c r="M286" i="2"/>
  <c r="F76" i="2"/>
  <c r="C76" i="2" s="1"/>
  <c r="C216" i="2"/>
  <c r="K75" i="2"/>
  <c r="L83" i="2"/>
  <c r="L75" i="2" s="1"/>
  <c r="F20" i="2"/>
  <c r="C179" i="2"/>
  <c r="I54" i="2"/>
  <c r="I53" i="2" s="1"/>
  <c r="L230" i="2"/>
  <c r="O83" i="2"/>
  <c r="O75" i="2" s="1"/>
  <c r="O53" i="2"/>
  <c r="C116" i="2"/>
  <c r="L174" i="2"/>
  <c r="L173" i="2" s="1"/>
  <c r="N52" i="2"/>
  <c r="N51" i="2" s="1"/>
  <c r="L195" i="2"/>
  <c r="L194" i="2" s="1"/>
  <c r="E52" i="2"/>
  <c r="E286" i="2"/>
  <c r="G287" i="2"/>
  <c r="G50" i="2"/>
  <c r="K52" i="2"/>
  <c r="K51" i="2" s="1"/>
  <c r="K286" i="2"/>
  <c r="C205" i="2"/>
  <c r="F204" i="2"/>
  <c r="C204" i="2" s="1"/>
  <c r="C260" i="2"/>
  <c r="J194" i="2"/>
  <c r="J51" i="2" s="1"/>
  <c r="C196" i="2"/>
  <c r="F165" i="2"/>
  <c r="C165" i="2" s="1"/>
  <c r="C166" i="2"/>
  <c r="C103" i="2"/>
  <c r="I83" i="2"/>
  <c r="C55" i="2"/>
  <c r="F54" i="2"/>
  <c r="C151" i="2"/>
  <c r="M51" i="2"/>
  <c r="I289" i="2"/>
  <c r="I270" i="2"/>
  <c r="I269" i="2" s="1"/>
  <c r="C252" i="2"/>
  <c r="O259" i="2"/>
  <c r="O230" i="2" s="1"/>
  <c r="D194" i="2"/>
  <c r="D51" i="2" s="1"/>
  <c r="D286" i="2"/>
  <c r="F187" i="2"/>
  <c r="C187" i="2" s="1"/>
  <c r="C131" i="2"/>
  <c r="F130" i="2"/>
  <c r="F288" i="2"/>
  <c r="C251" i="2"/>
  <c r="I195" i="2"/>
  <c r="I231" i="2"/>
  <c r="I230" i="2" s="1"/>
  <c r="C175" i="2"/>
  <c r="F174" i="2"/>
  <c r="C264" i="2"/>
  <c r="C84" i="2"/>
  <c r="F83" i="2"/>
  <c r="C31" i="2"/>
  <c r="L26" i="2"/>
  <c r="C45" i="2"/>
  <c r="N286" i="2"/>
  <c r="F231" i="2"/>
  <c r="F269" i="2"/>
  <c r="I130" i="2"/>
  <c r="F67" i="2"/>
  <c r="C67" i="2" s="1"/>
  <c r="C89" i="2"/>
  <c r="O20" i="2"/>
  <c r="F52" i="3" l="1"/>
  <c r="F51" i="3" s="1"/>
  <c r="I287" i="3"/>
  <c r="I50" i="3"/>
  <c r="C24" i="3"/>
  <c r="F20" i="3"/>
  <c r="C20" i="3" s="1"/>
  <c r="C269" i="3"/>
  <c r="F286" i="3"/>
  <c r="C286" i="3" s="1"/>
  <c r="L52" i="2"/>
  <c r="L51" i="2" s="1"/>
  <c r="L50" i="2" s="1"/>
  <c r="O286" i="2"/>
  <c r="E51" i="2"/>
  <c r="I75" i="2"/>
  <c r="I52" i="2" s="1"/>
  <c r="O52" i="2"/>
  <c r="C130" i="2"/>
  <c r="H287" i="2"/>
  <c r="H50" i="2"/>
  <c r="D287" i="2"/>
  <c r="D50" i="2"/>
  <c r="C269" i="2"/>
  <c r="L287" i="2"/>
  <c r="C26" i="2"/>
  <c r="L20" i="2"/>
  <c r="C20" i="2" s="1"/>
  <c r="M50" i="2"/>
  <c r="M287" i="2"/>
  <c r="C270" i="2"/>
  <c r="N50" i="2"/>
  <c r="N287" i="2"/>
  <c r="F173" i="2"/>
  <c r="C173" i="2" s="1"/>
  <c r="C174" i="2"/>
  <c r="I194" i="2"/>
  <c r="F195" i="2"/>
  <c r="L286" i="2"/>
  <c r="F230" i="2"/>
  <c r="C230" i="2" s="1"/>
  <c r="C231" i="2"/>
  <c r="C83" i="2"/>
  <c r="F75" i="2"/>
  <c r="F53" i="2"/>
  <c r="C54" i="2"/>
  <c r="J50" i="2"/>
  <c r="J287" i="2"/>
  <c r="C259" i="2"/>
  <c r="K50" i="2"/>
  <c r="K287" i="2"/>
  <c r="I288" i="2"/>
  <c r="C288" i="2" s="1"/>
  <c r="C289" i="2"/>
  <c r="O194" i="2"/>
  <c r="O51" i="2" s="1"/>
  <c r="E287" i="2"/>
  <c r="E50" i="2"/>
  <c r="C52" i="3" l="1"/>
  <c r="F287" i="3"/>
  <c r="C287" i="3" s="1"/>
  <c r="C51" i="3"/>
  <c r="F50" i="3"/>
  <c r="C50" i="3" s="1"/>
  <c r="I51" i="2"/>
  <c r="C75" i="2"/>
  <c r="I286" i="2"/>
  <c r="F286" i="2"/>
  <c r="C286" i="2" s="1"/>
  <c r="I287" i="2"/>
  <c r="I50" i="2"/>
  <c r="O50" i="2"/>
  <c r="O287" i="2"/>
  <c r="F194" i="2"/>
  <c r="C194" i="2" s="1"/>
  <c r="C195" i="2"/>
  <c r="F52" i="2"/>
  <c r="C53" i="2"/>
  <c r="C52" i="2" l="1"/>
  <c r="F51" i="2"/>
  <c r="F287" i="2" l="1"/>
  <c r="C287" i="2" s="1"/>
  <c r="C51" i="2"/>
  <c r="F50" i="2"/>
  <c r="C50" i="2" s="1"/>
  <c r="O61" i="1" l="1"/>
  <c r="O298" i="1"/>
  <c r="O297" i="1"/>
  <c r="O296" i="1"/>
  <c r="O295" i="1"/>
  <c r="O294" i="1"/>
  <c r="O293" i="1"/>
  <c r="O292" i="1"/>
  <c r="O291" i="1"/>
  <c r="O285" i="1"/>
  <c r="O284" i="1"/>
  <c r="O282" i="1"/>
  <c r="O280" i="1"/>
  <c r="O279" i="1"/>
  <c r="O278" i="1"/>
  <c r="O277" i="1"/>
  <c r="O275" i="1"/>
  <c r="O274" i="1"/>
  <c r="O273" i="1"/>
  <c r="O271" i="1"/>
  <c r="O268" i="1"/>
  <c r="O267" i="1"/>
  <c r="O266" i="1"/>
  <c r="O265" i="1"/>
  <c r="O263" i="1"/>
  <c r="O262" i="1"/>
  <c r="O261" i="1"/>
  <c r="O258" i="1"/>
  <c r="O257" i="1"/>
  <c r="O256" i="1"/>
  <c r="O255" i="1"/>
  <c r="O254" i="1"/>
  <c r="O253" i="1"/>
  <c r="O250" i="1"/>
  <c r="O249" i="1"/>
  <c r="O248" i="1"/>
  <c r="O247" i="1"/>
  <c r="O245" i="1"/>
  <c r="O244" i="1"/>
  <c r="O243" i="1"/>
  <c r="O242" i="1"/>
  <c r="O241" i="1"/>
  <c r="O240" i="1"/>
  <c r="O239" i="1"/>
  <c r="O237" i="1"/>
  <c r="O236" i="1"/>
  <c r="O234" i="1"/>
  <c r="O232" i="1"/>
  <c r="O229" i="1"/>
  <c r="O228" i="1"/>
  <c r="O226" i="1"/>
  <c r="O225" i="1"/>
  <c r="O224" i="1"/>
  <c r="O223" i="1"/>
  <c r="O222" i="1"/>
  <c r="O221" i="1"/>
  <c r="O220" i="1"/>
  <c r="O219" i="1"/>
  <c r="O218" i="1"/>
  <c r="O217" i="1"/>
  <c r="O215" i="1"/>
  <c r="O214" i="1"/>
  <c r="O213" i="1"/>
  <c r="O212" i="1"/>
  <c r="O211" i="1"/>
  <c r="O210" i="1"/>
  <c r="O209" i="1"/>
  <c r="O208" i="1"/>
  <c r="O207" i="1"/>
  <c r="O206" i="1"/>
  <c r="O203" i="1"/>
  <c r="O202" i="1"/>
  <c r="O201" i="1"/>
  <c r="O200" i="1"/>
  <c r="O199" i="1"/>
  <c r="O197" i="1"/>
  <c r="O193" i="1"/>
  <c r="O190" i="1"/>
  <c r="O189" i="1"/>
  <c r="O186" i="1"/>
  <c r="O185" i="1"/>
  <c r="O183" i="1"/>
  <c r="O182" i="1"/>
  <c r="O181" i="1"/>
  <c r="O180" i="1"/>
  <c r="O178" i="1"/>
  <c r="O177" i="1"/>
  <c r="O176" i="1"/>
  <c r="O172" i="1"/>
  <c r="O171" i="1"/>
  <c r="O170" i="1"/>
  <c r="O169" i="1"/>
  <c r="O168" i="1"/>
  <c r="O167" i="1"/>
  <c r="O164" i="1"/>
  <c r="O163" i="1"/>
  <c r="O162" i="1"/>
  <c r="O161" i="1"/>
  <c r="O159" i="1"/>
  <c r="O158" i="1"/>
  <c r="O157" i="1"/>
  <c r="O156" i="1"/>
  <c r="O155" i="1"/>
  <c r="O154" i="1"/>
  <c r="O153" i="1"/>
  <c r="O152" i="1"/>
  <c r="O150" i="1"/>
  <c r="O149" i="1"/>
  <c r="O148" i="1"/>
  <c r="O147" i="1"/>
  <c r="O146" i="1"/>
  <c r="O145" i="1"/>
  <c r="O143" i="1"/>
  <c r="O142" i="1"/>
  <c r="O140" i="1"/>
  <c r="O139" i="1"/>
  <c r="O138" i="1"/>
  <c r="O137" i="1"/>
  <c r="O135" i="1"/>
  <c r="O134" i="1"/>
  <c r="O133" i="1"/>
  <c r="O132" i="1"/>
  <c r="O129" i="1"/>
  <c r="O127" i="1"/>
  <c r="O126" i="1"/>
  <c r="O125" i="1"/>
  <c r="O124" i="1"/>
  <c r="O123" i="1"/>
  <c r="O121" i="1"/>
  <c r="O120" i="1"/>
  <c r="O119" i="1"/>
  <c r="O118" i="1"/>
  <c r="O117" i="1"/>
  <c r="O115" i="1"/>
  <c r="O114" i="1"/>
  <c r="O113" i="1"/>
  <c r="O111" i="1"/>
  <c r="O110" i="1"/>
  <c r="O109" i="1"/>
  <c r="O108" i="1"/>
  <c r="O107" i="1"/>
  <c r="O106" i="1"/>
  <c r="O105" i="1"/>
  <c r="O104" i="1"/>
  <c r="O102" i="1"/>
  <c r="O101" i="1"/>
  <c r="O100" i="1"/>
  <c r="O99" i="1"/>
  <c r="O98" i="1"/>
  <c r="O97" i="1"/>
  <c r="O96" i="1"/>
  <c r="O94" i="1"/>
  <c r="O93" i="1"/>
  <c r="O92" i="1"/>
  <c r="O91" i="1"/>
  <c r="O90" i="1"/>
  <c r="O88" i="1"/>
  <c r="O87" i="1"/>
  <c r="O86" i="1"/>
  <c r="O85" i="1"/>
  <c r="O82" i="1"/>
  <c r="O81" i="1"/>
  <c r="O79" i="1"/>
  <c r="O78" i="1"/>
  <c r="O74" i="1"/>
  <c r="O73" i="1"/>
  <c r="O72" i="1"/>
  <c r="O71" i="1"/>
  <c r="O70" i="1"/>
  <c r="O68" i="1"/>
  <c r="O66" i="1"/>
  <c r="O65" i="1"/>
  <c r="O64" i="1"/>
  <c r="O63" i="1"/>
  <c r="O62" i="1"/>
  <c r="O60" i="1"/>
  <c r="O59" i="1"/>
  <c r="O57" i="1"/>
  <c r="O56" i="1"/>
  <c r="O47" i="1"/>
  <c r="C47" i="1" s="1"/>
  <c r="O46" i="1"/>
  <c r="C46" i="1" s="1"/>
  <c r="O23" i="1"/>
  <c r="O22" i="1"/>
  <c r="I23" i="1"/>
  <c r="O290" i="1" l="1"/>
  <c r="N290" i="1"/>
  <c r="O283" i="1"/>
  <c r="N283" i="1"/>
  <c r="O281" i="1"/>
  <c r="N281" i="1"/>
  <c r="O276" i="1"/>
  <c r="N276" i="1"/>
  <c r="O272" i="1"/>
  <c r="O270" i="1" s="1"/>
  <c r="N272" i="1"/>
  <c r="O264" i="1"/>
  <c r="N264" i="1"/>
  <c r="O260" i="1"/>
  <c r="N260" i="1"/>
  <c r="O252" i="1"/>
  <c r="O251" i="1" s="1"/>
  <c r="N252" i="1"/>
  <c r="N251" i="1" s="1"/>
  <c r="O246" i="1"/>
  <c r="N246" i="1"/>
  <c r="O238" i="1"/>
  <c r="N238" i="1"/>
  <c r="O235" i="1"/>
  <c r="N235" i="1"/>
  <c r="O233" i="1"/>
  <c r="N233" i="1"/>
  <c r="O227" i="1"/>
  <c r="N227" i="1"/>
  <c r="O216" i="1"/>
  <c r="N216" i="1"/>
  <c r="O205" i="1"/>
  <c r="N205" i="1"/>
  <c r="O198" i="1"/>
  <c r="O196" i="1" s="1"/>
  <c r="N198" i="1"/>
  <c r="N196" i="1" s="1"/>
  <c r="O192" i="1"/>
  <c r="O191" i="1" s="1"/>
  <c r="N192" i="1"/>
  <c r="N191" i="1" s="1"/>
  <c r="O188" i="1"/>
  <c r="N188" i="1"/>
  <c r="O184" i="1"/>
  <c r="N184" i="1"/>
  <c r="O179" i="1"/>
  <c r="N179" i="1"/>
  <c r="O175" i="1"/>
  <c r="N175" i="1"/>
  <c r="O166" i="1"/>
  <c r="O165" i="1" s="1"/>
  <c r="N166" i="1"/>
  <c r="N165" i="1" s="1"/>
  <c r="O160" i="1"/>
  <c r="N160" i="1"/>
  <c r="O151" i="1"/>
  <c r="N151" i="1"/>
  <c r="O144" i="1"/>
  <c r="N144" i="1"/>
  <c r="O141" i="1"/>
  <c r="N141" i="1"/>
  <c r="O136" i="1"/>
  <c r="N136" i="1"/>
  <c r="O131" i="1"/>
  <c r="N131" i="1"/>
  <c r="O128" i="1"/>
  <c r="N128" i="1"/>
  <c r="O122" i="1"/>
  <c r="N122" i="1"/>
  <c r="O116" i="1"/>
  <c r="N116" i="1"/>
  <c r="O112" i="1"/>
  <c r="N112" i="1"/>
  <c r="O103" i="1"/>
  <c r="N103" i="1"/>
  <c r="O95" i="1"/>
  <c r="N95" i="1"/>
  <c r="O89" i="1"/>
  <c r="N89" i="1"/>
  <c r="O84" i="1"/>
  <c r="N84" i="1"/>
  <c r="O80" i="1"/>
  <c r="N80" i="1"/>
  <c r="O77" i="1"/>
  <c r="N77" i="1"/>
  <c r="O69" i="1"/>
  <c r="O67" i="1" s="1"/>
  <c r="N69" i="1"/>
  <c r="N67" i="1" s="1"/>
  <c r="O58" i="1"/>
  <c r="N58" i="1"/>
  <c r="O55" i="1"/>
  <c r="N55" i="1"/>
  <c r="O45" i="1"/>
  <c r="C45" i="1" s="1"/>
  <c r="N45" i="1"/>
  <c r="O21" i="1"/>
  <c r="O289" i="1" s="1"/>
  <c r="N21" i="1"/>
  <c r="L60" i="1"/>
  <c r="L298" i="1"/>
  <c r="L297" i="1"/>
  <c r="L296" i="1"/>
  <c r="L295" i="1"/>
  <c r="L294" i="1"/>
  <c r="L293" i="1"/>
  <c r="L292" i="1"/>
  <c r="L291" i="1"/>
  <c r="L285" i="1"/>
  <c r="L284" i="1"/>
  <c r="L282" i="1"/>
  <c r="L280" i="1"/>
  <c r="L279" i="1"/>
  <c r="L278" i="1"/>
  <c r="L277" i="1"/>
  <c r="L275" i="1"/>
  <c r="L274" i="1"/>
  <c r="L273" i="1"/>
  <c r="L271" i="1"/>
  <c r="L268" i="1"/>
  <c r="L267" i="1"/>
  <c r="L266" i="1"/>
  <c r="L265" i="1"/>
  <c r="L263" i="1"/>
  <c r="L262" i="1"/>
  <c r="L261" i="1"/>
  <c r="L258" i="1"/>
  <c r="L257" i="1"/>
  <c r="L256" i="1"/>
  <c r="L255" i="1"/>
  <c r="L254" i="1"/>
  <c r="L253" i="1"/>
  <c r="L250" i="1"/>
  <c r="L249" i="1"/>
  <c r="L248" i="1"/>
  <c r="L247" i="1"/>
  <c r="L245" i="1"/>
  <c r="L244" i="1"/>
  <c r="L243" i="1"/>
  <c r="L242" i="1"/>
  <c r="L241" i="1"/>
  <c r="L240" i="1"/>
  <c r="L239" i="1"/>
  <c r="L237" i="1"/>
  <c r="L236" i="1"/>
  <c r="L234" i="1"/>
  <c r="L233" i="1" s="1"/>
  <c r="L232" i="1"/>
  <c r="L229" i="1"/>
  <c r="L228" i="1"/>
  <c r="L227" i="1" s="1"/>
  <c r="L226" i="1"/>
  <c r="L225" i="1"/>
  <c r="L224" i="1"/>
  <c r="L223" i="1"/>
  <c r="L222" i="1"/>
  <c r="L221" i="1"/>
  <c r="L220" i="1"/>
  <c r="L219" i="1"/>
  <c r="L218" i="1"/>
  <c r="L217" i="1"/>
  <c r="L215" i="1"/>
  <c r="L214" i="1"/>
  <c r="L213" i="1"/>
  <c r="L212" i="1"/>
  <c r="L211" i="1"/>
  <c r="L210" i="1"/>
  <c r="L209" i="1"/>
  <c r="L208" i="1"/>
  <c r="L207" i="1"/>
  <c r="L206" i="1"/>
  <c r="L203" i="1"/>
  <c r="L202" i="1"/>
  <c r="L201" i="1"/>
  <c r="L200" i="1"/>
  <c r="L199" i="1"/>
  <c r="L197" i="1"/>
  <c r="L193" i="1"/>
  <c r="L192" i="1" s="1"/>
  <c r="L191" i="1" s="1"/>
  <c r="L190" i="1"/>
  <c r="L189" i="1"/>
  <c r="L186" i="1"/>
  <c r="L185" i="1"/>
  <c r="L183" i="1"/>
  <c r="L182" i="1"/>
  <c r="L181" i="1"/>
  <c r="L180" i="1"/>
  <c r="L178" i="1"/>
  <c r="L177" i="1"/>
  <c r="L176" i="1"/>
  <c r="L172" i="1"/>
  <c r="L171" i="1"/>
  <c r="L170" i="1"/>
  <c r="L169" i="1"/>
  <c r="L168" i="1"/>
  <c r="L167" i="1"/>
  <c r="L164" i="1"/>
  <c r="L163" i="1"/>
  <c r="L162" i="1"/>
  <c r="L161" i="1"/>
  <c r="L159" i="1"/>
  <c r="L158" i="1"/>
  <c r="L157" i="1"/>
  <c r="L156" i="1"/>
  <c r="L155" i="1"/>
  <c r="L154" i="1"/>
  <c r="L153" i="1"/>
  <c r="L152" i="1"/>
  <c r="L150" i="1"/>
  <c r="L149" i="1"/>
  <c r="L148" i="1"/>
  <c r="L147" i="1"/>
  <c r="L146" i="1"/>
  <c r="L145" i="1"/>
  <c r="L143" i="1"/>
  <c r="L142" i="1"/>
  <c r="L140" i="1"/>
  <c r="L139" i="1"/>
  <c r="L138" i="1"/>
  <c r="L137" i="1"/>
  <c r="L135" i="1"/>
  <c r="L134" i="1"/>
  <c r="L133" i="1"/>
  <c r="L132" i="1"/>
  <c r="L129" i="1"/>
  <c r="L128" i="1" s="1"/>
  <c r="L127" i="1"/>
  <c r="L126" i="1"/>
  <c r="L125" i="1"/>
  <c r="L124" i="1"/>
  <c r="L123" i="1"/>
  <c r="L121" i="1"/>
  <c r="L120" i="1"/>
  <c r="L119" i="1"/>
  <c r="L118" i="1"/>
  <c r="L117" i="1"/>
  <c r="L115" i="1"/>
  <c r="L114" i="1"/>
  <c r="L113" i="1"/>
  <c r="L111" i="1"/>
  <c r="L110" i="1"/>
  <c r="L109" i="1"/>
  <c r="L108" i="1"/>
  <c r="L107" i="1"/>
  <c r="L106" i="1"/>
  <c r="L105" i="1"/>
  <c r="L104" i="1"/>
  <c r="L102" i="1"/>
  <c r="L101" i="1"/>
  <c r="L100" i="1"/>
  <c r="L99" i="1"/>
  <c r="L98" i="1"/>
  <c r="L97" i="1"/>
  <c r="L96" i="1"/>
  <c r="L94" i="1"/>
  <c r="L93" i="1"/>
  <c r="L92" i="1"/>
  <c r="L91" i="1"/>
  <c r="L90" i="1"/>
  <c r="L88" i="1"/>
  <c r="L87" i="1"/>
  <c r="L86" i="1"/>
  <c r="L85" i="1"/>
  <c r="L82" i="1"/>
  <c r="L81" i="1"/>
  <c r="L79" i="1"/>
  <c r="L78" i="1"/>
  <c r="L74" i="1"/>
  <c r="L73" i="1"/>
  <c r="L72" i="1"/>
  <c r="L71" i="1"/>
  <c r="L70" i="1"/>
  <c r="L68" i="1"/>
  <c r="L66" i="1"/>
  <c r="L65" i="1"/>
  <c r="L64" i="1"/>
  <c r="L63" i="1"/>
  <c r="L62" i="1"/>
  <c r="L61" i="1"/>
  <c r="L59" i="1"/>
  <c r="L57" i="1"/>
  <c r="L56" i="1"/>
  <c r="L44" i="1"/>
  <c r="L43" i="1" s="1"/>
  <c r="L40" i="1"/>
  <c r="C40" i="1" s="1"/>
  <c r="L39" i="1"/>
  <c r="C39" i="1" s="1"/>
  <c r="L38" i="1"/>
  <c r="C38" i="1" s="1"/>
  <c r="L37" i="1"/>
  <c r="C37" i="1" s="1"/>
  <c r="L35" i="1"/>
  <c r="C35" i="1" s="1"/>
  <c r="L34" i="1"/>
  <c r="C34" i="1" s="1"/>
  <c r="L32" i="1"/>
  <c r="L30" i="1"/>
  <c r="C30" i="1" s="1"/>
  <c r="L29" i="1"/>
  <c r="C29" i="1" s="1"/>
  <c r="L28" i="1"/>
  <c r="C28" i="1" s="1"/>
  <c r="L23" i="1"/>
  <c r="L22" i="1"/>
  <c r="K290" i="1"/>
  <c r="K283" i="1"/>
  <c r="L281" i="1"/>
  <c r="K281" i="1"/>
  <c r="K276" i="1"/>
  <c r="K272" i="1"/>
  <c r="K264" i="1"/>
  <c r="K260" i="1"/>
  <c r="K252" i="1"/>
  <c r="K251" i="1" s="1"/>
  <c r="K246" i="1"/>
  <c r="K238" i="1"/>
  <c r="K235" i="1"/>
  <c r="K233" i="1"/>
  <c r="K227" i="1"/>
  <c r="K216" i="1"/>
  <c r="K205" i="1"/>
  <c r="K198" i="1"/>
  <c r="K196" i="1" s="1"/>
  <c r="K192" i="1"/>
  <c r="K191" i="1" s="1"/>
  <c r="K188" i="1"/>
  <c r="K184" i="1"/>
  <c r="K179" i="1"/>
  <c r="K175" i="1"/>
  <c r="K166" i="1"/>
  <c r="K165" i="1" s="1"/>
  <c r="K160" i="1"/>
  <c r="K151" i="1"/>
  <c r="K144" i="1"/>
  <c r="K141" i="1"/>
  <c r="K136" i="1"/>
  <c r="K131" i="1"/>
  <c r="K128" i="1"/>
  <c r="K122" i="1"/>
  <c r="K116" i="1"/>
  <c r="K112" i="1"/>
  <c r="K103" i="1"/>
  <c r="K95" i="1"/>
  <c r="K89" i="1"/>
  <c r="K84" i="1"/>
  <c r="K80" i="1"/>
  <c r="K77" i="1"/>
  <c r="K69" i="1"/>
  <c r="K67" i="1" s="1"/>
  <c r="K58" i="1"/>
  <c r="K55" i="1"/>
  <c r="K43" i="1"/>
  <c r="K36" i="1"/>
  <c r="K33" i="1"/>
  <c r="K31" i="1"/>
  <c r="K27" i="1"/>
  <c r="K21" i="1"/>
  <c r="I298" i="1"/>
  <c r="I297" i="1"/>
  <c r="I296" i="1"/>
  <c r="I295" i="1"/>
  <c r="I294" i="1"/>
  <c r="I293" i="1"/>
  <c r="I292" i="1"/>
  <c r="I291" i="1"/>
  <c r="I285" i="1"/>
  <c r="I284" i="1"/>
  <c r="I282" i="1"/>
  <c r="I281" i="1" s="1"/>
  <c r="I280" i="1"/>
  <c r="I279" i="1"/>
  <c r="I278" i="1"/>
  <c r="I277" i="1"/>
  <c r="I275" i="1"/>
  <c r="I274" i="1"/>
  <c r="I273" i="1"/>
  <c r="I271" i="1"/>
  <c r="I268" i="1"/>
  <c r="I267" i="1"/>
  <c r="I266" i="1"/>
  <c r="I265" i="1"/>
  <c r="I263" i="1"/>
  <c r="I262" i="1"/>
  <c r="I261" i="1"/>
  <c r="I258" i="1"/>
  <c r="I257" i="1"/>
  <c r="I256" i="1"/>
  <c r="I255" i="1"/>
  <c r="I254" i="1"/>
  <c r="I253" i="1"/>
  <c r="I250" i="1"/>
  <c r="I249" i="1"/>
  <c r="I248" i="1"/>
  <c r="I247" i="1"/>
  <c r="I245" i="1"/>
  <c r="I244" i="1"/>
  <c r="I243" i="1"/>
  <c r="I242" i="1"/>
  <c r="I241" i="1"/>
  <c r="I240" i="1"/>
  <c r="I239" i="1"/>
  <c r="I237" i="1"/>
  <c r="I236" i="1"/>
  <c r="I234" i="1"/>
  <c r="I233" i="1" s="1"/>
  <c r="I232" i="1"/>
  <c r="I229" i="1"/>
  <c r="I228" i="1"/>
  <c r="I227" i="1" s="1"/>
  <c r="I226" i="1"/>
  <c r="I225" i="1"/>
  <c r="I224" i="1"/>
  <c r="I223" i="1"/>
  <c r="I222" i="1"/>
  <c r="I221" i="1"/>
  <c r="I220" i="1"/>
  <c r="I219" i="1"/>
  <c r="I218" i="1"/>
  <c r="I217" i="1"/>
  <c r="I215" i="1"/>
  <c r="I214" i="1"/>
  <c r="I213" i="1"/>
  <c r="I212" i="1"/>
  <c r="I211" i="1"/>
  <c r="I210" i="1"/>
  <c r="I209" i="1"/>
  <c r="I208" i="1"/>
  <c r="I207" i="1"/>
  <c r="I206" i="1"/>
  <c r="I203" i="1"/>
  <c r="I202" i="1"/>
  <c r="I201" i="1"/>
  <c r="I200" i="1"/>
  <c r="I199" i="1"/>
  <c r="I197" i="1"/>
  <c r="I193" i="1"/>
  <c r="I192" i="1" s="1"/>
  <c r="I191" i="1" s="1"/>
  <c r="I190" i="1"/>
  <c r="I189" i="1"/>
  <c r="I186" i="1"/>
  <c r="I185" i="1"/>
  <c r="I183" i="1"/>
  <c r="I182" i="1"/>
  <c r="I181" i="1"/>
  <c r="I180" i="1"/>
  <c r="I178" i="1"/>
  <c r="I177" i="1"/>
  <c r="I176" i="1"/>
  <c r="I172" i="1"/>
  <c r="I171" i="1"/>
  <c r="I170" i="1"/>
  <c r="I169" i="1"/>
  <c r="I168" i="1"/>
  <c r="I167" i="1"/>
  <c r="I164" i="1"/>
  <c r="I163" i="1"/>
  <c r="I162" i="1"/>
  <c r="I161" i="1"/>
  <c r="I159" i="1"/>
  <c r="I158" i="1"/>
  <c r="I157" i="1"/>
  <c r="I156" i="1"/>
  <c r="I155" i="1"/>
  <c r="I154" i="1"/>
  <c r="I153" i="1"/>
  <c r="I152" i="1"/>
  <c r="I150" i="1"/>
  <c r="I149" i="1"/>
  <c r="I148" i="1"/>
  <c r="I147" i="1"/>
  <c r="I146" i="1"/>
  <c r="I145" i="1"/>
  <c r="I143" i="1"/>
  <c r="I142" i="1"/>
  <c r="I140" i="1"/>
  <c r="I139" i="1"/>
  <c r="I138" i="1"/>
  <c r="I137" i="1"/>
  <c r="I135" i="1"/>
  <c r="I134" i="1"/>
  <c r="I133" i="1"/>
  <c r="I132" i="1"/>
  <c r="I129" i="1"/>
  <c r="I128" i="1" s="1"/>
  <c r="I127" i="1"/>
  <c r="I126" i="1"/>
  <c r="I125" i="1"/>
  <c r="I124" i="1"/>
  <c r="I123" i="1"/>
  <c r="I121" i="1"/>
  <c r="I120" i="1"/>
  <c r="I119" i="1"/>
  <c r="I118" i="1"/>
  <c r="I117" i="1"/>
  <c r="I115" i="1"/>
  <c r="I114" i="1"/>
  <c r="I113" i="1"/>
  <c r="I111" i="1"/>
  <c r="I110" i="1"/>
  <c r="I109" i="1"/>
  <c r="I108" i="1"/>
  <c r="I107" i="1"/>
  <c r="I106" i="1"/>
  <c r="I105" i="1"/>
  <c r="I104" i="1"/>
  <c r="I102" i="1"/>
  <c r="I101" i="1"/>
  <c r="I100" i="1"/>
  <c r="I99" i="1"/>
  <c r="I98" i="1"/>
  <c r="I97" i="1"/>
  <c r="I96" i="1"/>
  <c r="I94" i="1"/>
  <c r="I93" i="1"/>
  <c r="I92" i="1"/>
  <c r="I91" i="1"/>
  <c r="I90" i="1"/>
  <c r="I88" i="1"/>
  <c r="I87" i="1"/>
  <c r="I86" i="1"/>
  <c r="I85" i="1"/>
  <c r="I82" i="1"/>
  <c r="I81" i="1"/>
  <c r="I79" i="1"/>
  <c r="I78" i="1"/>
  <c r="I74" i="1"/>
  <c r="I73" i="1"/>
  <c r="I72" i="1"/>
  <c r="I71" i="1"/>
  <c r="I70" i="1"/>
  <c r="I68" i="1"/>
  <c r="I66" i="1"/>
  <c r="I65" i="1"/>
  <c r="I64" i="1"/>
  <c r="I63" i="1"/>
  <c r="I62" i="1"/>
  <c r="I61" i="1"/>
  <c r="I60" i="1"/>
  <c r="I59" i="1"/>
  <c r="I57" i="1"/>
  <c r="I56" i="1"/>
  <c r="I44" i="1"/>
  <c r="I43" i="1" s="1"/>
  <c r="I24" i="1"/>
  <c r="I22" i="1"/>
  <c r="I21" i="1" s="1"/>
  <c r="H290" i="1"/>
  <c r="H283" i="1"/>
  <c r="H281" i="1"/>
  <c r="H276" i="1"/>
  <c r="H272" i="1"/>
  <c r="H264" i="1"/>
  <c r="H260" i="1"/>
  <c r="H252" i="1"/>
  <c r="H251" i="1" s="1"/>
  <c r="H246" i="1"/>
  <c r="H238" i="1"/>
  <c r="H235" i="1"/>
  <c r="H233" i="1"/>
  <c r="H227" i="1"/>
  <c r="H216" i="1"/>
  <c r="H205" i="1"/>
  <c r="H198" i="1"/>
  <c r="H196" i="1" s="1"/>
  <c r="H192" i="1"/>
  <c r="H191" i="1" s="1"/>
  <c r="H188" i="1"/>
  <c r="H184" i="1"/>
  <c r="H179" i="1"/>
  <c r="H175" i="1"/>
  <c r="H166" i="1"/>
  <c r="H165" i="1" s="1"/>
  <c r="H160" i="1"/>
  <c r="H151" i="1"/>
  <c r="H144" i="1"/>
  <c r="H141" i="1"/>
  <c r="H136" i="1"/>
  <c r="H131" i="1"/>
  <c r="H128" i="1"/>
  <c r="H122" i="1"/>
  <c r="H116" i="1"/>
  <c r="H112" i="1"/>
  <c r="H103" i="1"/>
  <c r="H95" i="1"/>
  <c r="H89" i="1"/>
  <c r="H84" i="1"/>
  <c r="H80" i="1"/>
  <c r="H77" i="1"/>
  <c r="H69" i="1"/>
  <c r="H67" i="1" s="1"/>
  <c r="H58" i="1"/>
  <c r="H55" i="1"/>
  <c r="H43" i="1"/>
  <c r="H21" i="1"/>
  <c r="F298" i="1"/>
  <c r="C298" i="1" s="1"/>
  <c r="F297" i="1"/>
  <c r="F296" i="1"/>
  <c r="C296" i="1" s="1"/>
  <c r="F295" i="1"/>
  <c r="C295" i="1" s="1"/>
  <c r="F294" i="1"/>
  <c r="C294" i="1" s="1"/>
  <c r="F293" i="1"/>
  <c r="F292" i="1"/>
  <c r="C292" i="1" s="1"/>
  <c r="F291" i="1"/>
  <c r="C291" i="1" s="1"/>
  <c r="F285" i="1"/>
  <c r="C285" i="1" s="1"/>
  <c r="F284" i="1"/>
  <c r="F282" i="1"/>
  <c r="F280" i="1"/>
  <c r="C280" i="1" s="1"/>
  <c r="F279" i="1"/>
  <c r="C279" i="1" s="1"/>
  <c r="F278" i="1"/>
  <c r="F277" i="1"/>
  <c r="C277" i="1" s="1"/>
  <c r="F275" i="1"/>
  <c r="C275" i="1" s="1"/>
  <c r="F274" i="1"/>
  <c r="C274" i="1" s="1"/>
  <c r="F273" i="1"/>
  <c r="F271" i="1"/>
  <c r="C271" i="1" s="1"/>
  <c r="F268" i="1"/>
  <c r="C268" i="1" s="1"/>
  <c r="F267" i="1"/>
  <c r="C267" i="1" s="1"/>
  <c r="F266" i="1"/>
  <c r="F265" i="1"/>
  <c r="C265" i="1" s="1"/>
  <c r="F263" i="1"/>
  <c r="C263" i="1" s="1"/>
  <c r="F262" i="1"/>
  <c r="C262" i="1" s="1"/>
  <c r="F261" i="1"/>
  <c r="F258" i="1"/>
  <c r="C258" i="1" s="1"/>
  <c r="F257" i="1"/>
  <c r="C257" i="1" s="1"/>
  <c r="F256" i="1"/>
  <c r="C256" i="1" s="1"/>
  <c r="F255" i="1"/>
  <c r="F254" i="1"/>
  <c r="C254" i="1" s="1"/>
  <c r="F253" i="1"/>
  <c r="C253" i="1" s="1"/>
  <c r="F250" i="1"/>
  <c r="C250" i="1" s="1"/>
  <c r="F249" i="1"/>
  <c r="F248" i="1"/>
  <c r="C248" i="1" s="1"/>
  <c r="F247" i="1"/>
  <c r="C247" i="1" s="1"/>
  <c r="F245" i="1"/>
  <c r="C245" i="1" s="1"/>
  <c r="F244" i="1"/>
  <c r="F243" i="1"/>
  <c r="C243" i="1" s="1"/>
  <c r="F242" i="1"/>
  <c r="C242" i="1" s="1"/>
  <c r="F241" i="1"/>
  <c r="C241" i="1" s="1"/>
  <c r="F240" i="1"/>
  <c r="F239" i="1"/>
  <c r="C239" i="1" s="1"/>
  <c r="F237" i="1"/>
  <c r="C237" i="1" s="1"/>
  <c r="F236" i="1"/>
  <c r="C236" i="1" s="1"/>
  <c r="F234" i="1"/>
  <c r="F232" i="1"/>
  <c r="C232" i="1" s="1"/>
  <c r="F229" i="1"/>
  <c r="C229" i="1" s="1"/>
  <c r="F228" i="1"/>
  <c r="F226" i="1"/>
  <c r="F225" i="1"/>
  <c r="C225" i="1" s="1"/>
  <c r="F224" i="1"/>
  <c r="C224" i="1" s="1"/>
  <c r="F223" i="1"/>
  <c r="C223" i="1" s="1"/>
  <c r="F222" i="1"/>
  <c r="F221" i="1"/>
  <c r="C221" i="1" s="1"/>
  <c r="F220" i="1"/>
  <c r="C220" i="1" s="1"/>
  <c r="F219" i="1"/>
  <c r="C219" i="1" s="1"/>
  <c r="F218" i="1"/>
  <c r="F217" i="1"/>
  <c r="C217" i="1" s="1"/>
  <c r="F215" i="1"/>
  <c r="C215" i="1" s="1"/>
  <c r="F214" i="1"/>
  <c r="C214" i="1" s="1"/>
  <c r="F213" i="1"/>
  <c r="F212" i="1"/>
  <c r="C212" i="1" s="1"/>
  <c r="F211" i="1"/>
  <c r="C211" i="1" s="1"/>
  <c r="F210" i="1"/>
  <c r="C210" i="1" s="1"/>
  <c r="F209" i="1"/>
  <c r="F208" i="1"/>
  <c r="C208" i="1" s="1"/>
  <c r="F207" i="1"/>
  <c r="C207" i="1" s="1"/>
  <c r="F206" i="1"/>
  <c r="C206" i="1" s="1"/>
  <c r="F203" i="1"/>
  <c r="F202" i="1"/>
  <c r="C202" i="1" s="1"/>
  <c r="F201" i="1"/>
  <c r="C201" i="1" s="1"/>
  <c r="F200" i="1"/>
  <c r="C200" i="1" s="1"/>
  <c r="F199" i="1"/>
  <c r="F197" i="1"/>
  <c r="C197" i="1" s="1"/>
  <c r="F193" i="1"/>
  <c r="F190" i="1"/>
  <c r="C190" i="1" s="1"/>
  <c r="F189" i="1"/>
  <c r="F186" i="1"/>
  <c r="C186" i="1" s="1"/>
  <c r="F185" i="1"/>
  <c r="C185" i="1" s="1"/>
  <c r="F183" i="1"/>
  <c r="C183" i="1" s="1"/>
  <c r="F182" i="1"/>
  <c r="F181" i="1"/>
  <c r="C181" i="1" s="1"/>
  <c r="F180" i="1"/>
  <c r="C180" i="1" s="1"/>
  <c r="F178" i="1"/>
  <c r="C178" i="1" s="1"/>
  <c r="F177" i="1"/>
  <c r="F176" i="1"/>
  <c r="C176" i="1" s="1"/>
  <c r="F172" i="1"/>
  <c r="C172" i="1" s="1"/>
  <c r="F171" i="1"/>
  <c r="C171" i="1" s="1"/>
  <c r="F170" i="1"/>
  <c r="F169" i="1"/>
  <c r="C169" i="1" s="1"/>
  <c r="F168" i="1"/>
  <c r="C168" i="1" s="1"/>
  <c r="F167" i="1"/>
  <c r="C167" i="1" s="1"/>
  <c r="F164" i="1"/>
  <c r="F163" i="1"/>
  <c r="C163" i="1" s="1"/>
  <c r="F162" i="1"/>
  <c r="C162" i="1" s="1"/>
  <c r="F161" i="1"/>
  <c r="C161" i="1" s="1"/>
  <c r="F159" i="1"/>
  <c r="F158" i="1"/>
  <c r="C158" i="1" s="1"/>
  <c r="F157" i="1"/>
  <c r="C157" i="1" s="1"/>
  <c r="F156" i="1"/>
  <c r="C156" i="1" s="1"/>
  <c r="F155" i="1"/>
  <c r="F154" i="1"/>
  <c r="C154" i="1" s="1"/>
  <c r="F153" i="1"/>
  <c r="C153" i="1" s="1"/>
  <c r="F152" i="1"/>
  <c r="C152" i="1" s="1"/>
  <c r="F150" i="1"/>
  <c r="F149" i="1"/>
  <c r="C149" i="1" s="1"/>
  <c r="F148" i="1"/>
  <c r="C148" i="1" s="1"/>
  <c r="F147" i="1"/>
  <c r="C147" i="1" s="1"/>
  <c r="F146" i="1"/>
  <c r="F145" i="1"/>
  <c r="C145" i="1" s="1"/>
  <c r="F143" i="1"/>
  <c r="C143" i="1" s="1"/>
  <c r="F142" i="1"/>
  <c r="C142" i="1" s="1"/>
  <c r="F140" i="1"/>
  <c r="F139" i="1"/>
  <c r="C139" i="1" s="1"/>
  <c r="F138" i="1"/>
  <c r="C138" i="1" s="1"/>
  <c r="F137" i="1"/>
  <c r="C137" i="1" s="1"/>
  <c r="F135" i="1"/>
  <c r="F134" i="1"/>
  <c r="C134" i="1" s="1"/>
  <c r="F133" i="1"/>
  <c r="C133" i="1" s="1"/>
  <c r="F132" i="1"/>
  <c r="C132" i="1" s="1"/>
  <c r="F129" i="1"/>
  <c r="F127" i="1"/>
  <c r="C127" i="1" s="1"/>
  <c r="F126" i="1"/>
  <c r="C126" i="1" s="1"/>
  <c r="F125" i="1"/>
  <c r="C125" i="1" s="1"/>
  <c r="F124" i="1"/>
  <c r="F123" i="1"/>
  <c r="C123" i="1" s="1"/>
  <c r="F121" i="1"/>
  <c r="C121" i="1" s="1"/>
  <c r="F120" i="1"/>
  <c r="C120" i="1" s="1"/>
  <c r="F119" i="1"/>
  <c r="F118" i="1"/>
  <c r="C118" i="1" s="1"/>
  <c r="F117" i="1"/>
  <c r="C117" i="1" s="1"/>
  <c r="F115" i="1"/>
  <c r="C115" i="1" s="1"/>
  <c r="F114" i="1"/>
  <c r="F113" i="1"/>
  <c r="C113" i="1" s="1"/>
  <c r="F111" i="1"/>
  <c r="C111" i="1" s="1"/>
  <c r="F110" i="1"/>
  <c r="C110" i="1" s="1"/>
  <c r="F109" i="1"/>
  <c r="F108" i="1"/>
  <c r="C108" i="1" s="1"/>
  <c r="F107" i="1"/>
  <c r="C107" i="1" s="1"/>
  <c r="F106" i="1"/>
  <c r="C106" i="1" s="1"/>
  <c r="F105" i="1"/>
  <c r="F104" i="1"/>
  <c r="C104" i="1" s="1"/>
  <c r="F102" i="1"/>
  <c r="C102" i="1" s="1"/>
  <c r="F101" i="1"/>
  <c r="C101" i="1" s="1"/>
  <c r="F100" i="1"/>
  <c r="F99" i="1"/>
  <c r="C99" i="1" s="1"/>
  <c r="F98" i="1"/>
  <c r="C98" i="1" s="1"/>
  <c r="F97" i="1"/>
  <c r="C97" i="1" s="1"/>
  <c r="F96" i="1"/>
  <c r="F94" i="1"/>
  <c r="C94" i="1" s="1"/>
  <c r="F93" i="1"/>
  <c r="C93" i="1" s="1"/>
  <c r="F92" i="1"/>
  <c r="C92" i="1" s="1"/>
  <c r="F91" i="1"/>
  <c r="F90" i="1"/>
  <c r="C90" i="1" s="1"/>
  <c r="F88" i="1"/>
  <c r="C88" i="1" s="1"/>
  <c r="F87" i="1"/>
  <c r="C87" i="1" s="1"/>
  <c r="F86" i="1"/>
  <c r="F85" i="1"/>
  <c r="C85" i="1" s="1"/>
  <c r="F82" i="1"/>
  <c r="C82" i="1" s="1"/>
  <c r="F81" i="1"/>
  <c r="C81" i="1" s="1"/>
  <c r="F79" i="1"/>
  <c r="F78" i="1"/>
  <c r="C78" i="1" s="1"/>
  <c r="F74" i="1"/>
  <c r="C74" i="1" s="1"/>
  <c r="F73" i="1"/>
  <c r="C73" i="1" s="1"/>
  <c r="F72" i="1"/>
  <c r="F71" i="1"/>
  <c r="C71" i="1" s="1"/>
  <c r="F70" i="1"/>
  <c r="F68" i="1"/>
  <c r="C68" i="1" s="1"/>
  <c r="F66" i="1"/>
  <c r="F65" i="1"/>
  <c r="C65" i="1" s="1"/>
  <c r="F64" i="1"/>
  <c r="C64" i="1" s="1"/>
  <c r="F63" i="1"/>
  <c r="C63" i="1" s="1"/>
  <c r="F62" i="1"/>
  <c r="F61" i="1"/>
  <c r="C61" i="1" s="1"/>
  <c r="F60" i="1"/>
  <c r="C60" i="1" s="1"/>
  <c r="F59" i="1"/>
  <c r="C59" i="1" s="1"/>
  <c r="F57" i="1"/>
  <c r="F56" i="1"/>
  <c r="C56" i="1" s="1"/>
  <c r="F44" i="1"/>
  <c r="F42" i="1"/>
  <c r="F25" i="1"/>
  <c r="C25" i="1" s="1"/>
  <c r="F24" i="1"/>
  <c r="C24" i="1" s="1"/>
  <c r="F23" i="1"/>
  <c r="C23" i="1" s="1"/>
  <c r="F22" i="1"/>
  <c r="C22" i="1" s="1"/>
  <c r="E290" i="1"/>
  <c r="E283" i="1"/>
  <c r="E281" i="1"/>
  <c r="E276" i="1"/>
  <c r="E272" i="1"/>
  <c r="E264" i="1"/>
  <c r="E260" i="1"/>
  <c r="E252" i="1"/>
  <c r="E251" i="1" s="1"/>
  <c r="E246" i="1"/>
  <c r="E238" i="1"/>
  <c r="E235" i="1"/>
  <c r="E233" i="1"/>
  <c r="E227" i="1"/>
  <c r="E216" i="1"/>
  <c r="E205" i="1"/>
  <c r="E198" i="1"/>
  <c r="E196" i="1" s="1"/>
  <c r="E192" i="1"/>
  <c r="E191" i="1" s="1"/>
  <c r="E188" i="1"/>
  <c r="E184" i="1"/>
  <c r="E179" i="1"/>
  <c r="E175" i="1"/>
  <c r="E166" i="1"/>
  <c r="E165" i="1" s="1"/>
  <c r="E160" i="1"/>
  <c r="E151" i="1"/>
  <c r="E144" i="1"/>
  <c r="E141" i="1"/>
  <c r="E136" i="1"/>
  <c r="E131" i="1"/>
  <c r="F128" i="1"/>
  <c r="E128" i="1"/>
  <c r="E122" i="1"/>
  <c r="E116" i="1"/>
  <c r="E112" i="1"/>
  <c r="E103" i="1"/>
  <c r="E95" i="1"/>
  <c r="E89" i="1"/>
  <c r="E84" i="1"/>
  <c r="E80" i="1"/>
  <c r="E77" i="1"/>
  <c r="E69" i="1"/>
  <c r="E67" i="1" s="1"/>
  <c r="E58" i="1"/>
  <c r="E55" i="1"/>
  <c r="E43" i="1"/>
  <c r="E41" i="1"/>
  <c r="E21" i="1"/>
  <c r="F41" i="1" l="1"/>
  <c r="C41" i="1" s="1"/>
  <c r="C42" i="1"/>
  <c r="F192" i="1"/>
  <c r="C193" i="1"/>
  <c r="F281" i="1"/>
  <c r="C281" i="1" s="1"/>
  <c r="C282" i="1"/>
  <c r="F227" i="1"/>
  <c r="C227" i="1" s="1"/>
  <c r="C228" i="1"/>
  <c r="C128" i="1"/>
  <c r="C62" i="1"/>
  <c r="C66" i="1"/>
  <c r="C72" i="1"/>
  <c r="C79" i="1"/>
  <c r="C86" i="1"/>
  <c r="C91" i="1"/>
  <c r="C96" i="1"/>
  <c r="C100" i="1"/>
  <c r="C105" i="1"/>
  <c r="C109" i="1"/>
  <c r="C114" i="1"/>
  <c r="C119" i="1"/>
  <c r="C124" i="1"/>
  <c r="C129" i="1"/>
  <c r="C135" i="1"/>
  <c r="C140" i="1"/>
  <c r="C146" i="1"/>
  <c r="C150" i="1"/>
  <c r="C155" i="1"/>
  <c r="C159" i="1"/>
  <c r="C164" i="1"/>
  <c r="C170" i="1"/>
  <c r="C177" i="1"/>
  <c r="C182" i="1"/>
  <c r="C189" i="1"/>
  <c r="C199" i="1"/>
  <c r="C203" i="1"/>
  <c r="C209" i="1"/>
  <c r="C213" i="1"/>
  <c r="C218" i="1"/>
  <c r="C222" i="1"/>
  <c r="C226" i="1"/>
  <c r="F233" i="1"/>
  <c r="C233" i="1" s="1"/>
  <c r="C234" i="1"/>
  <c r="C240" i="1"/>
  <c r="C244" i="1"/>
  <c r="C249" i="1"/>
  <c r="C255" i="1"/>
  <c r="C261" i="1"/>
  <c r="C266" i="1"/>
  <c r="C273" i="1"/>
  <c r="C278" i="1"/>
  <c r="C284" i="1"/>
  <c r="C293" i="1"/>
  <c r="C297" i="1"/>
  <c r="L31" i="1"/>
  <c r="C31" i="1" s="1"/>
  <c r="C32" i="1"/>
  <c r="C57" i="1"/>
  <c r="C70" i="1"/>
  <c r="F43" i="1"/>
  <c r="C43" i="1" s="1"/>
  <c r="C44" i="1"/>
  <c r="N174" i="1"/>
  <c r="N173" i="1" s="1"/>
  <c r="N204" i="1"/>
  <c r="L141" i="1"/>
  <c r="O130" i="1"/>
  <c r="N54" i="1"/>
  <c r="N53" i="1" s="1"/>
  <c r="N76" i="1"/>
  <c r="N130" i="1"/>
  <c r="O231" i="1"/>
  <c r="O174" i="1"/>
  <c r="O173" i="1" s="1"/>
  <c r="N270" i="1"/>
  <c r="N269" i="1" s="1"/>
  <c r="N187" i="1"/>
  <c r="K259" i="1"/>
  <c r="N20" i="1"/>
  <c r="N195" i="1"/>
  <c r="N259" i="1"/>
  <c r="H20" i="1"/>
  <c r="H204" i="1"/>
  <c r="H195" i="1" s="1"/>
  <c r="K26" i="1"/>
  <c r="K20" i="1" s="1"/>
  <c r="L55" i="1"/>
  <c r="L84" i="1"/>
  <c r="L216" i="1"/>
  <c r="L260" i="1"/>
  <c r="O83" i="1"/>
  <c r="O259" i="1"/>
  <c r="O204" i="1"/>
  <c r="O195" i="1" s="1"/>
  <c r="O20" i="1"/>
  <c r="H76" i="1"/>
  <c r="I112" i="1"/>
  <c r="I175" i="1"/>
  <c r="I276" i="1"/>
  <c r="K270" i="1"/>
  <c r="K269" i="1" s="1"/>
  <c r="L33" i="1"/>
  <c r="C33" i="1" s="1"/>
  <c r="L80" i="1"/>
  <c r="L95" i="1"/>
  <c r="L131" i="1"/>
  <c r="L160" i="1"/>
  <c r="L188" i="1"/>
  <c r="L187" i="1" s="1"/>
  <c r="L198" i="1"/>
  <c r="L196" i="1" s="1"/>
  <c r="L235" i="1"/>
  <c r="L272" i="1"/>
  <c r="L283" i="1"/>
  <c r="O288" i="1"/>
  <c r="O269" i="1"/>
  <c r="O54" i="1"/>
  <c r="O53" i="1" s="1"/>
  <c r="O76" i="1"/>
  <c r="N83" i="1"/>
  <c r="N231" i="1"/>
  <c r="N230" i="1" s="1"/>
  <c r="I188" i="1"/>
  <c r="I187" i="1" s="1"/>
  <c r="I283" i="1"/>
  <c r="I289" i="1" s="1"/>
  <c r="L27" i="1"/>
  <c r="C27" i="1" s="1"/>
  <c r="L69" i="1"/>
  <c r="L67" i="1" s="1"/>
  <c r="L77" i="1"/>
  <c r="L112" i="1"/>
  <c r="L122" i="1"/>
  <c r="L151" i="1"/>
  <c r="L166" i="1"/>
  <c r="L165" i="1" s="1"/>
  <c r="L179" i="1"/>
  <c r="L184" i="1"/>
  <c r="L238" i="1"/>
  <c r="L246" i="1"/>
  <c r="L252" i="1"/>
  <c r="L251" i="1" s="1"/>
  <c r="L290" i="1"/>
  <c r="O187" i="1"/>
  <c r="O230" i="1"/>
  <c r="N289" i="1"/>
  <c r="N288" i="1" s="1"/>
  <c r="I55" i="1"/>
  <c r="I77" i="1"/>
  <c r="I198" i="1"/>
  <c r="I196" i="1" s="1"/>
  <c r="I216" i="1"/>
  <c r="I272" i="1"/>
  <c r="I270" i="1" s="1"/>
  <c r="I269" i="1" s="1"/>
  <c r="K54" i="1"/>
  <c r="K53" i="1" s="1"/>
  <c r="K76" i="1"/>
  <c r="L36" i="1"/>
  <c r="C36" i="1" s="1"/>
  <c r="K130" i="1"/>
  <c r="K187" i="1"/>
  <c r="L89" i="1"/>
  <c r="L103" i="1"/>
  <c r="L116" i="1"/>
  <c r="L136" i="1"/>
  <c r="L144" i="1"/>
  <c r="L175" i="1"/>
  <c r="L174" i="1" s="1"/>
  <c r="L205" i="1"/>
  <c r="L264" i="1"/>
  <c r="L276" i="1"/>
  <c r="F188" i="1"/>
  <c r="I80" i="1"/>
  <c r="I136" i="1"/>
  <c r="I141" i="1"/>
  <c r="I160" i="1"/>
  <c r="I184" i="1"/>
  <c r="I235" i="1"/>
  <c r="K174" i="1"/>
  <c r="K173" i="1" s="1"/>
  <c r="K204" i="1"/>
  <c r="K195" i="1" s="1"/>
  <c r="L58" i="1"/>
  <c r="L21" i="1"/>
  <c r="K83" i="1"/>
  <c r="K231" i="1"/>
  <c r="F112" i="1"/>
  <c r="F252" i="1"/>
  <c r="I58" i="1"/>
  <c r="I69" i="1"/>
  <c r="I67" i="1" s="1"/>
  <c r="I84" i="1"/>
  <c r="I95" i="1"/>
  <c r="I116" i="1"/>
  <c r="I122" i="1"/>
  <c r="I131" i="1"/>
  <c r="I151" i="1"/>
  <c r="I166" i="1"/>
  <c r="I165" i="1" s="1"/>
  <c r="I179" i="1"/>
  <c r="I205" i="1"/>
  <c r="I238" i="1"/>
  <c r="I246" i="1"/>
  <c r="I252" i="1"/>
  <c r="I251" i="1" s="1"/>
  <c r="I260" i="1"/>
  <c r="I264" i="1"/>
  <c r="I290" i="1"/>
  <c r="K289" i="1"/>
  <c r="K288" i="1" s="1"/>
  <c r="H174" i="1"/>
  <c r="H173" i="1" s="1"/>
  <c r="F55" i="1"/>
  <c r="F77" i="1"/>
  <c r="C77" i="1" s="1"/>
  <c r="F166" i="1"/>
  <c r="F175" i="1"/>
  <c r="F179" i="1"/>
  <c r="F198" i="1"/>
  <c r="F216" i="1"/>
  <c r="C216" i="1" s="1"/>
  <c r="F238" i="1"/>
  <c r="C238" i="1" s="1"/>
  <c r="F264" i="1"/>
  <c r="C264" i="1" s="1"/>
  <c r="F272" i="1"/>
  <c r="C272" i="1" s="1"/>
  <c r="F276" i="1"/>
  <c r="F283" i="1"/>
  <c r="C283" i="1" s="1"/>
  <c r="H54" i="1"/>
  <c r="H53" i="1" s="1"/>
  <c r="H83" i="1"/>
  <c r="I89" i="1"/>
  <c r="I103" i="1"/>
  <c r="I144" i="1"/>
  <c r="F80" i="1"/>
  <c r="C80" i="1" s="1"/>
  <c r="F136" i="1"/>
  <c r="C136" i="1" s="1"/>
  <c r="F141" i="1"/>
  <c r="F160" i="1"/>
  <c r="F235" i="1"/>
  <c r="C235" i="1" s="1"/>
  <c r="H130" i="1"/>
  <c r="H231" i="1"/>
  <c r="E289" i="1"/>
  <c r="E288" i="1" s="1"/>
  <c r="E231" i="1"/>
  <c r="F58" i="1"/>
  <c r="F69" i="1"/>
  <c r="F84" i="1"/>
  <c r="F89" i="1"/>
  <c r="C89" i="1" s="1"/>
  <c r="F95" i="1"/>
  <c r="C95" i="1" s="1"/>
  <c r="F103" i="1"/>
  <c r="F116" i="1"/>
  <c r="F122" i="1"/>
  <c r="C122" i="1" s="1"/>
  <c r="F131" i="1"/>
  <c r="C131" i="1" s="1"/>
  <c r="F144" i="1"/>
  <c r="F151" i="1"/>
  <c r="C151" i="1" s="1"/>
  <c r="F184" i="1"/>
  <c r="C184" i="1" s="1"/>
  <c r="F205" i="1"/>
  <c r="F246" i="1"/>
  <c r="F260" i="1"/>
  <c r="F290" i="1"/>
  <c r="C290" i="1" s="1"/>
  <c r="I20" i="1"/>
  <c r="H259" i="1"/>
  <c r="H270" i="1"/>
  <c r="H269" i="1" s="1"/>
  <c r="H289" i="1"/>
  <c r="H288" i="1" s="1"/>
  <c r="H187" i="1"/>
  <c r="E174" i="1"/>
  <c r="E173" i="1" s="1"/>
  <c r="E204" i="1"/>
  <c r="E195" i="1" s="1"/>
  <c r="E130" i="1"/>
  <c r="E83" i="1"/>
  <c r="F21" i="1"/>
  <c r="C21" i="1" s="1"/>
  <c r="E54" i="1"/>
  <c r="E53" i="1" s="1"/>
  <c r="E76" i="1"/>
  <c r="E187" i="1"/>
  <c r="E259" i="1"/>
  <c r="E270" i="1"/>
  <c r="E269" i="1" s="1"/>
  <c r="E20" i="1"/>
  <c r="D41" i="1"/>
  <c r="C246" i="1" l="1"/>
  <c r="C144" i="1"/>
  <c r="C103" i="1"/>
  <c r="C141" i="1"/>
  <c r="C175" i="1"/>
  <c r="C112" i="1"/>
  <c r="C58" i="1"/>
  <c r="C276" i="1"/>
  <c r="F196" i="1"/>
  <c r="C196" i="1" s="1"/>
  <c r="C198" i="1"/>
  <c r="C260" i="1"/>
  <c r="C116" i="1"/>
  <c r="C84" i="1"/>
  <c r="C160" i="1"/>
  <c r="C179" i="1"/>
  <c r="F251" i="1"/>
  <c r="C251" i="1" s="1"/>
  <c r="C252" i="1"/>
  <c r="F191" i="1"/>
  <c r="C191" i="1" s="1"/>
  <c r="C192" i="1"/>
  <c r="F204" i="1"/>
  <c r="C205" i="1"/>
  <c r="F187" i="1"/>
  <c r="C187" i="1" s="1"/>
  <c r="C188" i="1"/>
  <c r="F165" i="1"/>
  <c r="C165" i="1" s="1"/>
  <c r="C166" i="1"/>
  <c r="F67" i="1"/>
  <c r="C69" i="1"/>
  <c r="C67" i="1"/>
  <c r="C55" i="1"/>
  <c r="L76" i="1"/>
  <c r="H75" i="1"/>
  <c r="L231" i="1"/>
  <c r="F54" i="1"/>
  <c r="K230" i="1"/>
  <c r="K194" i="1" s="1"/>
  <c r="L54" i="1"/>
  <c r="L204" i="1"/>
  <c r="L195" i="1" s="1"/>
  <c r="N75" i="1"/>
  <c r="N52" i="1" s="1"/>
  <c r="I231" i="1"/>
  <c r="I130" i="1"/>
  <c r="O75" i="1"/>
  <c r="O52" i="1" s="1"/>
  <c r="F289" i="1"/>
  <c r="L173" i="1"/>
  <c r="F270" i="1"/>
  <c r="F76" i="1"/>
  <c r="C76" i="1" s="1"/>
  <c r="I174" i="1"/>
  <c r="I173" i="1" s="1"/>
  <c r="L83" i="1"/>
  <c r="I288" i="1"/>
  <c r="I54" i="1"/>
  <c r="I53" i="1" s="1"/>
  <c r="L289" i="1"/>
  <c r="L288" i="1" s="1"/>
  <c r="L259" i="1"/>
  <c r="I76" i="1"/>
  <c r="N194" i="1"/>
  <c r="L270" i="1"/>
  <c r="L269" i="1" s="1"/>
  <c r="L26" i="1"/>
  <c r="I204" i="1"/>
  <c r="I195" i="1" s="1"/>
  <c r="H230" i="1"/>
  <c r="I259" i="1"/>
  <c r="L130" i="1"/>
  <c r="O194" i="1"/>
  <c r="F231" i="1"/>
  <c r="C231" i="1" s="1"/>
  <c r="K75" i="1"/>
  <c r="K52" i="1" s="1"/>
  <c r="L53" i="1"/>
  <c r="H52" i="1"/>
  <c r="F130" i="1"/>
  <c r="C130" i="1" s="1"/>
  <c r="F174" i="1"/>
  <c r="E230" i="1"/>
  <c r="E194" i="1" s="1"/>
  <c r="F259" i="1"/>
  <c r="F83" i="1"/>
  <c r="I83" i="1"/>
  <c r="E75" i="1"/>
  <c r="E52" i="1" s="1"/>
  <c r="F20" i="1"/>
  <c r="J276" i="1"/>
  <c r="M276" i="1"/>
  <c r="G276" i="1"/>
  <c r="D276" i="1"/>
  <c r="F173" i="1" l="1"/>
  <c r="C173" i="1" s="1"/>
  <c r="C174" i="1"/>
  <c r="C204" i="1"/>
  <c r="F269" i="1"/>
  <c r="C269" i="1" s="1"/>
  <c r="C270" i="1"/>
  <c r="F288" i="1"/>
  <c r="C288" i="1" s="1"/>
  <c r="C289" i="1"/>
  <c r="C259" i="1"/>
  <c r="F195" i="1"/>
  <c r="C195" i="1" s="1"/>
  <c r="C83" i="1"/>
  <c r="F53" i="1"/>
  <c r="C53" i="1" s="1"/>
  <c r="C54" i="1"/>
  <c r="L20" i="1"/>
  <c r="C20" i="1" s="1"/>
  <c r="C26" i="1"/>
  <c r="N51" i="1"/>
  <c r="N50" i="1" s="1"/>
  <c r="O286" i="1"/>
  <c r="N286" i="1"/>
  <c r="H286" i="1"/>
  <c r="H194" i="1"/>
  <c r="H51" i="1" s="1"/>
  <c r="H287" i="1" s="1"/>
  <c r="O51" i="1"/>
  <c r="O287" i="1" s="1"/>
  <c r="L230" i="1"/>
  <c r="L194" i="1" s="1"/>
  <c r="I230" i="1"/>
  <c r="I194" i="1" s="1"/>
  <c r="K286" i="1"/>
  <c r="E286" i="1"/>
  <c r="L75" i="1"/>
  <c r="L52" i="1" s="1"/>
  <c r="I75" i="1"/>
  <c r="F230" i="1"/>
  <c r="F75" i="1"/>
  <c r="K51" i="1"/>
  <c r="K50" i="1" s="1"/>
  <c r="E51" i="1"/>
  <c r="F194" i="1" l="1"/>
  <c r="C194" i="1" s="1"/>
  <c r="C230" i="1"/>
  <c r="C75" i="1"/>
  <c r="F52" i="1"/>
  <c r="O50" i="1"/>
  <c r="N287" i="1"/>
  <c r="L51" i="1"/>
  <c r="L50" i="1" s="1"/>
  <c r="F286" i="1"/>
  <c r="I286" i="1"/>
  <c r="I52" i="1"/>
  <c r="I51" i="1" s="1"/>
  <c r="I50" i="1" s="1"/>
  <c r="L286" i="1"/>
  <c r="H50" i="1"/>
  <c r="K287" i="1"/>
  <c r="E50" i="1"/>
  <c r="E287" i="1"/>
  <c r="F51" i="1" l="1"/>
  <c r="F287" i="1" s="1"/>
  <c r="C286" i="1"/>
  <c r="C52" i="1"/>
  <c r="L287" i="1"/>
  <c r="I287" i="1"/>
  <c r="M272" i="1"/>
  <c r="J272" i="1"/>
  <c r="G272" i="1"/>
  <c r="D272" i="1"/>
  <c r="C51" i="1" l="1"/>
  <c r="F50" i="1"/>
  <c r="C50" i="1" s="1"/>
  <c r="C287" i="1"/>
  <c r="M281" i="1"/>
  <c r="J281" i="1"/>
  <c r="G281" i="1"/>
  <c r="D281" i="1"/>
  <c r="M290" i="1" l="1"/>
  <c r="J290" i="1"/>
  <c r="G290" i="1"/>
  <c r="D290" i="1"/>
  <c r="M283" i="1"/>
  <c r="J283" i="1"/>
  <c r="G283" i="1"/>
  <c r="D283" i="1"/>
  <c r="M270" i="1"/>
  <c r="M269" i="1" s="1"/>
  <c r="M264" i="1"/>
  <c r="J264" i="1"/>
  <c r="G264" i="1"/>
  <c r="D264" i="1"/>
  <c r="M260" i="1"/>
  <c r="J260" i="1"/>
  <c r="G260" i="1"/>
  <c r="D260" i="1"/>
  <c r="M252" i="1"/>
  <c r="M251" i="1" s="1"/>
  <c r="J252" i="1"/>
  <c r="J251" i="1" s="1"/>
  <c r="G252" i="1"/>
  <c r="G251" i="1" s="1"/>
  <c r="D252" i="1"/>
  <c r="D251" i="1" s="1"/>
  <c r="M246" i="1"/>
  <c r="J246" i="1"/>
  <c r="G246" i="1"/>
  <c r="D246" i="1"/>
  <c r="M238" i="1"/>
  <c r="J238" i="1"/>
  <c r="G238" i="1"/>
  <c r="D238" i="1"/>
  <c r="M235" i="1"/>
  <c r="J235" i="1"/>
  <c r="G235" i="1"/>
  <c r="D235" i="1"/>
  <c r="M233" i="1"/>
  <c r="J233" i="1"/>
  <c r="G233" i="1"/>
  <c r="D233" i="1"/>
  <c r="M227" i="1"/>
  <c r="J227" i="1"/>
  <c r="G227" i="1"/>
  <c r="D227" i="1"/>
  <c r="M216" i="1"/>
  <c r="J216" i="1"/>
  <c r="G216" i="1"/>
  <c r="M205" i="1"/>
  <c r="J205" i="1"/>
  <c r="G205" i="1"/>
  <c r="D205" i="1"/>
  <c r="M198" i="1"/>
  <c r="M196" i="1" s="1"/>
  <c r="J198" i="1"/>
  <c r="G198" i="1"/>
  <c r="G196" i="1" s="1"/>
  <c r="D198" i="1"/>
  <c r="D196" i="1" s="1"/>
  <c r="M192" i="1"/>
  <c r="M191" i="1" s="1"/>
  <c r="J192" i="1"/>
  <c r="G192" i="1"/>
  <c r="G191" i="1" s="1"/>
  <c r="D192" i="1"/>
  <c r="D191" i="1" s="1"/>
  <c r="M188" i="1"/>
  <c r="J188" i="1"/>
  <c r="G188" i="1"/>
  <c r="D188" i="1"/>
  <c r="M184" i="1"/>
  <c r="J184" i="1"/>
  <c r="G184" i="1"/>
  <c r="D184" i="1"/>
  <c r="M179" i="1"/>
  <c r="J179" i="1"/>
  <c r="G179" i="1"/>
  <c r="D179" i="1"/>
  <c r="M175" i="1"/>
  <c r="J175" i="1"/>
  <c r="G175" i="1"/>
  <c r="D175" i="1"/>
  <c r="M166" i="1"/>
  <c r="M165" i="1" s="1"/>
  <c r="J166" i="1"/>
  <c r="J165" i="1" s="1"/>
  <c r="G166" i="1"/>
  <c r="G165" i="1" s="1"/>
  <c r="D166" i="1"/>
  <c r="D165" i="1" s="1"/>
  <c r="M160" i="1"/>
  <c r="J160" i="1"/>
  <c r="G160" i="1"/>
  <c r="D160" i="1"/>
  <c r="M151" i="1"/>
  <c r="J151" i="1"/>
  <c r="G151" i="1"/>
  <c r="D151" i="1"/>
  <c r="M144" i="1"/>
  <c r="J144" i="1"/>
  <c r="G144" i="1"/>
  <c r="D144" i="1"/>
  <c r="M141" i="1"/>
  <c r="J141" i="1"/>
  <c r="G141" i="1"/>
  <c r="D141" i="1"/>
  <c r="M136" i="1"/>
  <c r="J136" i="1"/>
  <c r="G136" i="1"/>
  <c r="D136" i="1"/>
  <c r="M131" i="1"/>
  <c r="J131" i="1"/>
  <c r="G131" i="1"/>
  <c r="D131" i="1"/>
  <c r="M128" i="1"/>
  <c r="J128" i="1"/>
  <c r="G128" i="1"/>
  <c r="D128" i="1"/>
  <c r="M122" i="1"/>
  <c r="J122" i="1"/>
  <c r="G122" i="1"/>
  <c r="D122" i="1"/>
  <c r="M116" i="1"/>
  <c r="J116" i="1"/>
  <c r="G116" i="1"/>
  <c r="D116" i="1"/>
  <c r="M112" i="1"/>
  <c r="J112" i="1"/>
  <c r="G112" i="1"/>
  <c r="D112" i="1"/>
  <c r="M103" i="1"/>
  <c r="J103" i="1"/>
  <c r="G103" i="1"/>
  <c r="D103" i="1"/>
  <c r="M95" i="1"/>
  <c r="J95" i="1"/>
  <c r="G95" i="1"/>
  <c r="D95" i="1"/>
  <c r="M89" i="1"/>
  <c r="J89" i="1"/>
  <c r="G89" i="1"/>
  <c r="D89" i="1"/>
  <c r="M84" i="1"/>
  <c r="J84" i="1"/>
  <c r="G84" i="1"/>
  <c r="D84" i="1"/>
  <c r="M80" i="1"/>
  <c r="J80" i="1"/>
  <c r="G80" i="1"/>
  <c r="D80" i="1"/>
  <c r="M77" i="1"/>
  <c r="J77" i="1"/>
  <c r="G77" i="1"/>
  <c r="D77" i="1"/>
  <c r="G69" i="1"/>
  <c r="G67" i="1" s="1"/>
  <c r="M69" i="1"/>
  <c r="M67" i="1" s="1"/>
  <c r="J69" i="1"/>
  <c r="J67" i="1" s="1"/>
  <c r="D69" i="1"/>
  <c r="D67" i="1" s="1"/>
  <c r="M58" i="1"/>
  <c r="J58" i="1"/>
  <c r="G58" i="1"/>
  <c r="D58" i="1"/>
  <c r="G55" i="1"/>
  <c r="M55" i="1"/>
  <c r="J55" i="1"/>
  <c r="D55" i="1"/>
  <c r="M45" i="1"/>
  <c r="J43" i="1"/>
  <c r="G43" i="1"/>
  <c r="D43" i="1"/>
  <c r="J36" i="1"/>
  <c r="J33" i="1"/>
  <c r="J31" i="1"/>
  <c r="J27" i="1"/>
  <c r="M21" i="1"/>
  <c r="J21" i="1"/>
  <c r="G21" i="1"/>
  <c r="D21" i="1"/>
  <c r="D76" i="1" l="1"/>
  <c r="D20" i="1"/>
  <c r="G76" i="1"/>
  <c r="J76" i="1"/>
  <c r="G130" i="1"/>
  <c r="J54" i="1"/>
  <c r="J53" i="1" s="1"/>
  <c r="M54" i="1"/>
  <c r="M53" i="1" s="1"/>
  <c r="D289" i="1"/>
  <c r="D288" i="1" s="1"/>
  <c r="D270" i="1"/>
  <c r="D269" i="1" s="1"/>
  <c r="D259" i="1"/>
  <c r="J204" i="1"/>
  <c r="G174" i="1"/>
  <c r="G173" i="1" s="1"/>
  <c r="M174" i="1"/>
  <c r="M173" i="1" s="1"/>
  <c r="J259" i="1"/>
  <c r="D54" i="1"/>
  <c r="D53" i="1" s="1"/>
  <c r="G259" i="1"/>
  <c r="J289" i="1"/>
  <c r="J288" i="1" s="1"/>
  <c r="J174" i="1"/>
  <c r="J173" i="1" s="1"/>
  <c r="G187" i="1"/>
  <c r="D231" i="1"/>
  <c r="M83" i="1"/>
  <c r="D187" i="1"/>
  <c r="M231" i="1"/>
  <c r="M130" i="1"/>
  <c r="M289" i="1"/>
  <c r="M288" i="1" s="1"/>
  <c r="M204" i="1"/>
  <c r="M195" i="1" s="1"/>
  <c r="M20" i="1"/>
  <c r="M259" i="1"/>
  <c r="G270" i="1"/>
  <c r="G269" i="1" s="1"/>
  <c r="G289" i="1"/>
  <c r="G288" i="1" s="1"/>
  <c r="M76" i="1"/>
  <c r="J83" i="1"/>
  <c r="J231" i="1"/>
  <c r="J270" i="1"/>
  <c r="J269" i="1" s="1"/>
  <c r="G204" i="1"/>
  <c r="G195" i="1" s="1"/>
  <c r="D130" i="1"/>
  <c r="G83" i="1"/>
  <c r="G54" i="1"/>
  <c r="G53" i="1" s="1"/>
  <c r="D216" i="1"/>
  <c r="D83" i="1"/>
  <c r="J196" i="1"/>
  <c r="J130" i="1"/>
  <c r="M187" i="1"/>
  <c r="J191" i="1"/>
  <c r="J187" i="1" s="1"/>
  <c r="G231" i="1"/>
  <c r="G20" i="1"/>
  <c r="J26" i="1"/>
  <c r="D174" i="1"/>
  <c r="G75" i="1" l="1"/>
  <c r="G52" i="1" s="1"/>
  <c r="J75" i="1"/>
  <c r="J52" i="1" s="1"/>
  <c r="M75" i="1"/>
  <c r="M52" i="1" s="1"/>
  <c r="D230" i="1"/>
  <c r="J230" i="1"/>
  <c r="M230" i="1"/>
  <c r="M194" i="1" s="1"/>
  <c r="D204" i="1"/>
  <c r="J20" i="1"/>
  <c r="D75" i="1"/>
  <c r="D173" i="1"/>
  <c r="J195" i="1"/>
  <c r="G230" i="1"/>
  <c r="M286" i="1" l="1"/>
  <c r="M51" i="1"/>
  <c r="M287" i="1" s="1"/>
  <c r="D195" i="1"/>
  <c r="D286" i="1" s="1"/>
  <c r="D52" i="1"/>
  <c r="G286" i="1"/>
  <c r="G194" i="1"/>
  <c r="G51" i="1" s="1"/>
  <c r="J194" i="1"/>
  <c r="J51" i="1" s="1"/>
  <c r="J286" i="1"/>
  <c r="M50" i="1" l="1"/>
  <c r="D194" i="1"/>
  <c r="D51" i="1" s="1"/>
  <c r="D50" i="1" s="1"/>
  <c r="J50" i="1"/>
  <c r="J287" i="1"/>
  <c r="G287" i="1"/>
  <c r="G50" i="1"/>
  <c r="D287" i="1" l="1"/>
  <c r="F12" i="4"/>
</calcChain>
</file>

<file path=xl/comments1.xml><?xml version="1.0" encoding="utf-8"?>
<comments xmlns="http://schemas.openxmlformats.org/spreadsheetml/2006/main">
  <authors>
    <author>Vita Madjare</author>
    <author>Iveta Tiško</author>
  </authors>
  <commentList>
    <comment ref="A76" authorId="0">
      <text>
        <r>
          <rPr>
            <b/>
            <sz val="9"/>
            <color indexed="81"/>
            <rFont val="Tahoma"/>
            <family val="2"/>
            <charset val="186"/>
          </rPr>
          <t>Vita Madjare:</t>
        </r>
        <r>
          <rPr>
            <sz val="9"/>
            <color indexed="81"/>
            <rFont val="Tahoma"/>
            <family val="2"/>
            <charset val="186"/>
          </rPr>
          <t xml:space="preserve">
Šāda summa ir pēc 16.12.sēdes grozījumiem</t>
        </r>
      </text>
    </comment>
    <comment ref="I92" authorId="0">
      <text>
        <r>
          <rPr>
            <b/>
            <sz val="9"/>
            <color indexed="81"/>
            <rFont val="Tahoma"/>
            <family val="2"/>
            <charset val="186"/>
          </rPr>
          <t>Vita Madjare:</t>
        </r>
        <r>
          <rPr>
            <sz val="9"/>
            <color indexed="81"/>
            <rFont val="Tahoma"/>
            <family val="2"/>
            <charset val="186"/>
          </rPr>
          <t xml:space="preserve">
precizēt summas, jo daļa tika atmaksāta 2016.gadā kā ERAF fianansējums (18.04.2016) Tad arī tika pilnībā dzēsts kredīts Nr.A2/15/129</t>
        </r>
      </text>
    </comment>
    <comment ref="A102" authorId="1">
      <text>
        <r>
          <rPr>
            <b/>
            <sz val="9"/>
            <color indexed="81"/>
            <rFont val="Tahoma"/>
            <family val="2"/>
            <charset val="186"/>
          </rPr>
          <t>Iveta Tiško:</t>
        </r>
        <r>
          <rPr>
            <sz val="9"/>
            <color indexed="81"/>
            <rFont val="Tahoma"/>
            <family val="2"/>
            <charset val="186"/>
          </rPr>
          <t xml:space="preserve">
labots 15.06.2015. no 6409892 uz 6361742 pamatojoties uz 11.06.15. JPD lēmumu.</t>
        </r>
      </text>
    </comment>
    <comment ref="C106" authorId="0">
      <text>
        <r>
          <rPr>
            <b/>
            <sz val="9"/>
            <color indexed="81"/>
            <rFont val="Tahoma"/>
            <family val="2"/>
            <charset val="186"/>
          </rPr>
          <t>Vita Madjare:</t>
        </r>
        <r>
          <rPr>
            <sz val="9"/>
            <color indexed="81"/>
            <rFont val="Tahoma"/>
            <family val="2"/>
            <charset val="186"/>
          </rPr>
          <t xml:space="preserve">
Saskaņā ar 13.05.2016. grozījumiem</t>
        </r>
      </text>
    </comment>
  </commentList>
</comments>
</file>

<file path=xl/sharedStrings.xml><?xml version="1.0" encoding="utf-8"?>
<sst xmlns="http://schemas.openxmlformats.org/spreadsheetml/2006/main" count="2496" uniqueCount="569">
  <si>
    <t>Budžeta finansēta institūcija</t>
  </si>
  <si>
    <t>Reģistrācijas Nr.</t>
  </si>
  <si>
    <t>Adrese</t>
  </si>
  <si>
    <t>Funkcionālās klasifikācijas kods</t>
  </si>
  <si>
    <t>Programma</t>
  </si>
  <si>
    <t>Konta Nr.</t>
  </si>
  <si>
    <t>pamatbudžetam</t>
  </si>
  <si>
    <t>Valsts budžeta transfertiem</t>
  </si>
  <si>
    <t>projektiem</t>
  </si>
  <si>
    <t>maksas pakalpojumiem</t>
  </si>
  <si>
    <t>ziedojumiem, dāvinājumiem</t>
  </si>
  <si>
    <t>Budžeta klasifikācijas                                                         kods</t>
  </si>
  <si>
    <t>Rādītāju nosaukumi</t>
  </si>
  <si>
    <t>Kopā</t>
  </si>
  <si>
    <t>Pamatbudžets</t>
  </si>
  <si>
    <t>Maksas pakalpojumi</t>
  </si>
  <si>
    <t>Ziedojumi, dāvinājumi</t>
  </si>
  <si>
    <t>1</t>
  </si>
  <si>
    <t xml:space="preserve">  I   IEŅĒMUMI</t>
  </si>
  <si>
    <t>Ieņēmumi pavisam kopā, t.sk.:</t>
  </si>
  <si>
    <t>Atlikums gada sākumā, t.sk:</t>
  </si>
  <si>
    <t>F21010000   kasē</t>
  </si>
  <si>
    <t>F22010000 bankā</t>
  </si>
  <si>
    <t>X</t>
  </si>
  <si>
    <t>Ieņēmumi no citiem avotiem saskaņā ar noslēgtajiem līgumiem</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</si>
  <si>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</si>
  <si>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</si>
  <si>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</si>
  <si>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</si>
  <si>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</si>
  <si>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</si>
  <si>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</si>
  <si>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no kustamā īpašuma iznomāšanas</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</si>
  <si>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</si>
  <si>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</si>
  <si>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</si>
  <si>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</si>
  <si>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</si>
  <si>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</si>
  <si>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</si>
  <si>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</si>
  <si>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</si>
  <si>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</si>
  <si>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</si>
  <si>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</si>
  <si>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</si>
  <si>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</si>
  <si>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</si>
  <si>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</si>
  <si>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</si>
  <si>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</si>
  <si>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</si>
  <si>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</si>
  <si>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</si>
  <si>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</si>
  <si>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</si>
  <si>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</si>
  <si>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</si>
  <si>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</si>
  <si>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</si>
  <si>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valsts sociālās apdrošin. obligātās iemaksas</t>
  </si>
  <si>
    <t>Darba devēja pabalsti, kompensācijas un citi maksājumi</t>
  </si>
  <si>
    <t>Mācību maksas kompensācija</t>
  </si>
  <si>
    <t>Uzturdevas kompensācija</t>
  </si>
  <si>
    <t>Darba devēja izdevumi veselības, dzīvības un nelaimes gadījumu apdrošināšanai</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</si>
  <si>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</si>
  <si>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</si>
  <si>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</si>
  <si>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</si>
  <si>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</si>
  <si>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</si>
  <si>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</si>
  <si>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Pasta, telefona un citi sakaru pakalpojumi</t>
  </si>
  <si>
    <t>Valsts nozīmes datu pārraides tīkla pakalpojumi</t>
  </si>
  <si>
    <t>Telefona abonēšanas maksa, vietējo un tālsarunu apmaksa, interneta pakalpojumu sniedzēju apmaksa</t>
  </si>
  <si>
    <t>Mobilā telefona abonēšanas maksas un sarunu apmaksa</t>
  </si>
  <si>
    <t>Pārējie sakaru pakalpojumi</t>
  </si>
  <si>
    <t>Izdevumi par komunālajiem pakalpojumiem</t>
  </si>
  <si>
    <t>Izdevumi par ūdeni un kanalizāciju</t>
  </si>
  <si>
    <t>Izdevumi par elektroenerģiju</t>
  </si>
  <si>
    <t>Izdevumi par pārējiem komunālajiem pakalpojumiem</t>
  </si>
  <si>
    <t>Iestādes administratīvie izdevumi un ar iestādes darbības nodrošināšanu saistītie izdevumi</t>
  </si>
  <si>
    <t>Administratīvie izdevumi un sabiedriskās attiecības</t>
  </si>
  <si>
    <t>Auditoru, tulku pakalpojumi, izdevumi par iestāžu pasūtītajiem pētījumiem</t>
  </si>
  <si>
    <t>Izdevumi par transporta pakalpojumiem</t>
  </si>
  <si>
    <t>Normatīvajos aktos noteiktie darba devēja veselības izdevumi darba ņēmējiem</t>
  </si>
  <si>
    <t>Izdevumi par saņemtajiem apmācību pakalpojumiem</t>
  </si>
  <si>
    <t>Bankas komisija, pakalpojumi</t>
  </si>
  <si>
    <t xml:space="preserve">Pārējie iestādes administratīvie izdevumi </t>
  </si>
  <si>
    <t>Remontdarbi un iestāžu uzturēšanas pakalpojumi (izņemot kapitālo remontu)</t>
  </si>
  <si>
    <t>Ēku, būvju un telpu kārtējais remonts</t>
  </si>
  <si>
    <t>Transportlīdzekļu uzturēšana un remonts</t>
  </si>
  <si>
    <t>Iekārtas, inventāra un aparatūras remonts, tehniskā apkalpošana</t>
  </si>
  <si>
    <t>Nekustamā īpašuma uzturēšana</t>
  </si>
  <si>
    <t>Autoceļu un ielu pārvaldīšana un uzturēšana</t>
  </si>
  <si>
    <t>Apdrošināšanas izdevumi</t>
  </si>
  <si>
    <t>Pārējie remontdarbu un iestāžu uzturēšanas pakalpojumi</t>
  </si>
  <si>
    <t>Informācijas tehnoloģijas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</si>
  <si>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</si>
  <si>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</si>
  <si>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</si>
  <si>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</si>
  <si>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</si>
  <si>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</si>
  <si>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</si>
  <si>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Iekārtu, aparatūras un inventāra īre un noma</t>
  </si>
  <si>
    <t>Pārējā noma</t>
  </si>
  <si>
    <t>Citi pakalpojumi</t>
  </si>
  <si>
    <t>Izdevumi par tiesvedības darbiem</t>
  </si>
  <si>
    <t>Pašvaldību līdzekļi neparedzētiem gadījumiem</t>
  </si>
  <si>
    <t>Izdevumi juridiskās palīdzības sniedzējiem un zvērinātiem tiesu izpildītājiem</t>
  </si>
  <si>
    <t>Pārējie iepriekš neklasificētie pakalpojumu veidi</t>
  </si>
  <si>
    <t>Maksājumi par pašvaldību parāda apkalpošanu</t>
  </si>
  <si>
    <t>Krājumi, materiāli, energoresursi, preces, biroja preces un inventārs, kurus neuzskaita kodā 5000</t>
  </si>
  <si>
    <t>Izdevumi par precēm iestādes darbības nodrošināšanai</t>
  </si>
  <si>
    <t xml:space="preserve">Biroja preces </t>
  </si>
  <si>
    <t>Inventārs</t>
  </si>
  <si>
    <t>Spectērpi</t>
  </si>
  <si>
    <t>Kurināmais un enerģētiskie  materiāli</t>
  </si>
  <si>
    <t>Kurināmais</t>
  </si>
  <si>
    <t>Degviela</t>
  </si>
  <si>
    <t>Pārējie enerģētiskie materiāli</t>
  </si>
  <si>
    <t>Materiāli un izejvielas palīgražošanai</t>
  </si>
  <si>
    <t>Zāles, ķimikālijas, laboratorijas preces</t>
  </si>
  <si>
    <t>Medicīnas instrumenti, laboratorijas dzīvnieki un to uzturēšana</t>
  </si>
  <si>
    <t>Kārtējā remonta un iestāžu uzturēšanas materiāli</t>
  </si>
  <si>
    <t>Remontmateriāli</t>
  </si>
  <si>
    <t>Saimniecības materiāli</t>
  </si>
  <si>
    <t>Elektroiekārtu remonta un uzturēšanas materiāli</t>
  </si>
  <si>
    <t>Transportlīdzekļu uzturēšana un remontmateriāli</t>
  </si>
  <si>
    <t>Datortehnikas remonta un uzturēšanas materiāli</t>
  </si>
  <si>
    <t>Pārējās kārtējo remontu materiālu izmaksas</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</si>
  <si>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</si>
  <si>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</si>
  <si>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</si>
  <si>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</si>
  <si>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</si>
  <si>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</si>
  <si>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Apdrošināšanas izdevumi veselības, dzīvības un nelaimes gadījumu apdrošināšanai</t>
  </si>
  <si>
    <t>Pārējie valsts un pašvaldību aprūpē un apgādē esošo personu uzturēšanas izdevumi, kuri nav minēti citos koda 2360 apakškodos</t>
  </si>
  <si>
    <t>Mācību līdzekļi un materiāli</t>
  </si>
  <si>
    <t>Specifiskie materiāli un inventārs</t>
  </si>
  <si>
    <t>Munīcija</t>
  </si>
  <si>
    <t>Pārējie specifiskas lietošanas materiāli un inventārs</t>
  </si>
  <si>
    <t>Pārējās preces</t>
  </si>
  <si>
    <t>Izdevumi periodikas iegādei</t>
  </si>
  <si>
    <t>Budžeta iestāžu nodokļu, nodevu un naudas sodu maksājumi</t>
  </si>
  <si>
    <t>Budžeta iestāžu nodokļu maksājumi</t>
  </si>
  <si>
    <t>Budžeta iestāžu pievienotās vērtības nodokļa maksājumi</t>
  </si>
  <si>
    <t>Budžeta iestāžu nekustamā īpašuma nodokļa (t.sk. zemes nodokļa parāda) maksājumi budžetā</t>
  </si>
  <si>
    <t>Budžeta iestāžu dabas resursu nodokļa maksājumi</t>
  </si>
  <si>
    <t>Pārējie budžeta iestāžu pārskaitītie nodokļi un nodevas</t>
  </si>
  <si>
    <t>Budžeta iestāžu naudas sodu maksājumi</t>
  </si>
  <si>
    <t>Pakalpojumi, kurus budžeta iestādes apmaksā noteikto funkciju ietvaros, kas nav iestādes administratīvie izdevumi</t>
  </si>
  <si>
    <t>Subsīdijas un dotācijas</t>
  </si>
  <si>
    <t>Subsīdijas un dotācijas komersantiem, biedrībām un nodibinājumiem</t>
  </si>
  <si>
    <t>Valsts un pašvaldību budžeta dotācija komersantiem, biedrībām un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</si>
  <si>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</si>
  <si>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</si>
  <si>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</si>
  <si>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</si>
  <si>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</si>
  <si>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</si>
  <si>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</si>
  <si>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</si>
  <si>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</si>
  <si>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</si>
  <si>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</si>
  <si>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</si>
  <si>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</si>
  <si>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</si>
  <si>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</si>
  <si>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</si>
  <si>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procenta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</si>
  <si>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</si>
  <si>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</si>
  <si>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</si>
  <si>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</si>
  <si>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</si>
  <si>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</si>
  <si>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</si>
  <si>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</si>
  <si>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</si>
  <si>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</si>
  <si>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</si>
  <si>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</si>
  <si>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</si>
  <si>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</si>
  <si>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</si>
  <si>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</si>
  <si>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</si>
  <si>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</si>
  <si>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</si>
  <si>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</si>
  <si>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</si>
  <si>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</si>
  <si>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</si>
  <si>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</si>
  <si>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</si>
  <si>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</si>
  <si>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</si>
  <si>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Antīkie un citi mākslas priekšmeti</t>
  </si>
  <si>
    <t>Citas vērtslietas</t>
  </si>
  <si>
    <t>Datortehnika, sakaru un cita biroja tehnika</t>
  </si>
  <si>
    <t>Pārējie iepriekš neklasificētie pamatlīdzekļi</t>
  </si>
  <si>
    <t>Pamatlīdzekļu izveidošana un nepabeigtā būvniecība</t>
  </si>
  <si>
    <t>Kapitālais remonts un rekonstrukcija</t>
  </si>
  <si>
    <t>Bioloģiskie un pazemes aktīvi</t>
  </si>
  <si>
    <t>Pārējie bioloģiskie un lauksaimniecības aktīvi</t>
  </si>
  <si>
    <t>Ilgtermiņa ieguldījumi nomātajos pamatlīdzekļos</t>
  </si>
  <si>
    <t>Sociālie pabalsti</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</si>
  <si>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</si>
  <si>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</si>
  <si>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</si>
  <si>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</si>
  <si>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</si>
  <si>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Bezdarbnieku pabalsts</t>
  </si>
  <si>
    <t>Bezdarbnieku stipendija</t>
  </si>
  <si>
    <t>Pašvaldību sociālā palīdzība iedzīvotājiem naudā</t>
  </si>
  <si>
    <t>Pabalsti veselības aprūpei naudā</t>
  </si>
  <si>
    <t>Pabalsti ēdināšanai naudā</t>
  </si>
  <si>
    <t>Pašvaldību vienreizējie pabalsti naudā ārkārtas situācijā</t>
  </si>
  <si>
    <t>Sociālās garantijas bāreņiem un audžuģimenēm naudā</t>
  </si>
  <si>
    <t>Pārējā sociālā palīdzība  naudā</t>
  </si>
  <si>
    <t>Pabalsts garantētā minimālā ienākumu līmeņa nodrošināšanai naudā</t>
  </si>
  <si>
    <t>Dzīvokļa pabalsti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</si>
  <si>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</si>
  <si>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</si>
  <si>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</si>
  <si>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</si>
  <si>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</si>
  <si>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</si>
  <si>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Pabalsti ēdināšanai natūrā</t>
  </si>
  <si>
    <t>Pašvaldības vienreizējie pabalsti natūrā ārkārtas situācijā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</si>
  <si>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</si>
  <si>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</si>
  <si>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</si>
  <si>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</si>
  <si>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</si>
  <si>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</si>
  <si>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</si>
  <si>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Maksājumi iedzīvotājiem natūrā, naudas balvas, izdevumi pašvaldību brīvprātīgo iniciatīvu izpildei</t>
  </si>
  <si>
    <t>Maksājumi iedzīvotājiem natūrā</t>
  </si>
  <si>
    <t>Naudas balvas</t>
  </si>
  <si>
    <t>Izdevumi brīvprātīgo iniciatīvu izpildei</t>
  </si>
  <si>
    <t>Izsoles nodrošinājuma un citu maksājumu, kas saistīti ar dalību izsolēs, atmaksa</t>
  </si>
  <si>
    <t>Uzturēšanas izdevumu transferti, pašu resursu maksājumi, starptautiskā sadarbība</t>
  </si>
  <si>
    <t>Pašvaldību  uzturēšanas izdevumu transferti</t>
  </si>
  <si>
    <t>Pašvaldību  uzturēšanas izdevumu transferti citām pašvaldībām</t>
  </si>
  <si>
    <t>Pašvaldību uzturēšanas izdevumu iekšējie tranferti starp pašvaldības budžeta veidiem</t>
  </si>
  <si>
    <t>Pašvaldības pamatbudžeta uzturēšanas izdevumu transferts uz pašvaldības speciālo budžetu</t>
  </si>
  <si>
    <t>Pašvaldības speciālā budžeta uzturēšanas izdevumu transferts uz pašvaldības pamatbudžetu</t>
  </si>
  <si>
    <t>Pašvaldības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</si>
  <si>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</si>
  <si>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</si>
  <si>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Pašvaldības iemaksa pašvaldību finanšu izlīdzināšanas fondā</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</si>
  <si>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</si>
  <si>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</si>
  <si>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</si>
  <si>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</si>
  <si>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</si>
  <si>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</si>
  <si>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</si>
  <si>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</si>
  <si>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</si>
  <si>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</si>
  <si>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</si>
  <si>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</si>
  <si>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</si>
  <si>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</si>
  <si>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</si>
  <si>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</si>
  <si>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</si>
  <si>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</si>
  <si>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</si>
  <si>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</si>
  <si>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</si>
  <si>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</si>
  <si>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</si>
  <si>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</si>
  <si>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</si>
  <si>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</si>
  <si>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</si>
  <si>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</si>
  <si>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t>Starptautiskā sadarbība</t>
  </si>
  <si>
    <t>Pārējie pārskaitījumi ārvalstīm</t>
  </si>
  <si>
    <t>Subsīdijas un dotācijas komersantiem, biedrībām un nodibinājumiem, ostām un speciālajām ekonomiskajām zonām Eiropas Savienības politiku instrumentu un pārējās ārvalstu finanšu palīdzības līdzfinansēto projektu un (vai) pasākumu ietvaros</t>
  </si>
  <si>
    <t>Sociālās garantijas bāreņiem un audžuģimenēm natūrā</t>
  </si>
  <si>
    <t>Pārējā sociālā palīdzība  natūrā</t>
  </si>
  <si>
    <t>Izdevumi par siltumenerģiju, tai skaitā apkuri</t>
  </si>
  <si>
    <t>Ar brīvprātīgā darba veikšanu saistītie izdevumi</t>
  </si>
  <si>
    <t>Izdevumi par precēm iestādes administratīvās darbības nodrošināšanai un sabiedrisko attiecību īstenošanai</t>
  </si>
  <si>
    <t>Pašvaldības un tās iestāžu savstarpējie uzturēšanas izdevumu transferti</t>
  </si>
  <si>
    <t>IEŅĒMUMU UN IZDEVUMU TĀME 2018.GADAM</t>
  </si>
  <si>
    <t>Izdevumu tāme 2018.gadam</t>
  </si>
  <si>
    <t>Piemaksas, prēmijas un naudas balvas</t>
  </si>
  <si>
    <t>Darba devēja valsts soc. apdroš. obl. iemaksas, pabalsti un kompensācijas</t>
  </si>
  <si>
    <t>Darba devēja pabalsti un kompensācijas, no kuriem aprēķina iedzīvotāju ienākuma nodokli un valsts soc. apdroš. obl. iemaksas</t>
  </si>
  <si>
    <t>Darba devēja pabalsti un kompensācijas, no kā neaprēķina iedzīvotāju ienākuma nodokli un valsts soc. apdroš. obl. Iemaksas</t>
  </si>
  <si>
    <t>Izdevumi par atkritumu savākšanu, izvešanu no apdzīvotām vietām un teritorijām ārpus apdzīvotām vietām un atkritumu utilizāciju</t>
  </si>
  <si>
    <t>Profesionālās darbības civiltiesiskās atbildības apdrošināšanas izdevumi</t>
  </si>
  <si>
    <t>Maksājumi par saņemtajiem finanšu pakalpojumiem</t>
  </si>
  <si>
    <t>Zāles, ķimikālijas, laboratorijas preces, medicīniskās ierīces, medicīniskie instrumenti, laboratorijas dzīvnieki un to uzturēšana</t>
  </si>
  <si>
    <t>Pašvaldību sociālā palīdzība iedzīvotājiem natūrā</t>
  </si>
  <si>
    <t>Pašvaldības un tās iestāžu savstarpējie transferti</t>
  </si>
  <si>
    <t>Ieņēmumi no iestāžu sniegtajiem maksas pakalpojumiem un citi pašu ieņēmumi</t>
  </si>
  <si>
    <t>Ieņēmumi par telpu nomu</t>
  </si>
  <si>
    <t>Ieņēmumi par pārējiem sniegtajiem maksas pakalpojumiem</t>
  </si>
  <si>
    <t>Valsts un citu pašvaldību (iestāžu) budžeta transferti</t>
  </si>
  <si>
    <t>Pašvaldību uzturēšanas izdevumu transferti (izņemot atmaksas) uz valsts budžetu</t>
  </si>
  <si>
    <t>Pārējie iepriekš neklasificētie īpašiem mērķiem noteiktie ieņēmumi</t>
  </si>
  <si>
    <t>Pamatbudžets pirms priekšlikumiem</t>
  </si>
  <si>
    <t>Priekšlikumi izmaiņām pamatbudž. (+/-)</t>
  </si>
  <si>
    <t>Valsts un citu pašvaldību (iestāžu) budžeta transferti pirms priekšlikumiem</t>
  </si>
  <si>
    <t>Maksas pakalpojumi pirms priekšlikumiem</t>
  </si>
  <si>
    <t>Ziedojumi, dāvinājumi pirms priekšlikumiem</t>
  </si>
  <si>
    <t>Priekšlikumi izmaiņām ziedojumi, dāvinājumi (+/-)</t>
  </si>
  <si>
    <t>Priekšlikumi izmaiņām maksas pakalpojumi (+/-)</t>
  </si>
  <si>
    <t>Finanšu līdzekļu nepieciešamības pamatojums, aprēķini, atšifrējumi, ekonomijas vai samazinājuma iemesli</t>
  </si>
  <si>
    <t>Priekšlikumi izmaiņām Valsts u.c. pašvaldību (iestāžu) budž.transf. (+/-)</t>
  </si>
  <si>
    <t>Jūrmalas pirmsskolas izglītības iestāde "Katrīna"</t>
  </si>
  <si>
    <t>90009249155</t>
  </si>
  <si>
    <t>Salaspils iela 4, Jūrmala, LV-2010</t>
  </si>
  <si>
    <t>09.100</t>
  </si>
  <si>
    <t>Iestādes uzturēšana un pirmsskolas izglītības nodrošināšana</t>
  </si>
  <si>
    <t>LV10PARX0002484572072</t>
  </si>
  <si>
    <t>LV10PARX0002484573042</t>
  </si>
  <si>
    <t>LV84PARX0002484577045</t>
  </si>
  <si>
    <t>Tāme Nr.09.15.1</t>
  </si>
  <si>
    <t>Nepieciešami papildus naudas līdzekļi darbinieku darba nespējas lapu apmaksai</t>
  </si>
  <si>
    <t>Veidojas līdzekļu ekonomija, sakarā ar darbinieku slimošanu</t>
  </si>
  <si>
    <t>Jūrmalas Mūzikas vidusskola</t>
  </si>
  <si>
    <t>90000056465</t>
  </si>
  <si>
    <t>Smilšu iela 7, Jūrmala, LV-2015</t>
  </si>
  <si>
    <t>09.510</t>
  </si>
  <si>
    <t>LV56PARX0002484572020</t>
  </si>
  <si>
    <t>LV22PARX0002484573020</t>
  </si>
  <si>
    <t>LV80PARX0002484577020</t>
  </si>
  <si>
    <t>LV17PARX0002484576020</t>
  </si>
  <si>
    <t>Līdzekļi nepieciešami vienreizēja pabalsta izmaksai sakarā ar pedagoga T.Dekšņa nāvi viņa mēnešalgas apmērā</t>
  </si>
  <si>
    <t>Tāme Nr. 09.12.1.</t>
  </si>
  <si>
    <t>Iestādes uzturēšana, profesionālās ievirzes izglītības nodrošināšana</t>
  </si>
  <si>
    <t>Tāme Nr.08.1.8.</t>
  </si>
  <si>
    <t>Jūrmalas pilsētas dome</t>
  </si>
  <si>
    <t>90000056357</t>
  </si>
  <si>
    <t>Jūrmala, Jomas iela 1/5</t>
  </si>
  <si>
    <t>08.100</t>
  </si>
  <si>
    <t>Sporta veidu attīstība</t>
  </si>
  <si>
    <t>LV84PARX0002484572001</t>
  </si>
  <si>
    <r>
      <rPr>
        <b/>
        <sz val="9"/>
        <rFont val="Times New Roman"/>
        <family val="1"/>
        <charset val="186"/>
      </rPr>
      <t>18.pielikums</t>
    </r>
    <r>
      <rPr>
        <sz val="9"/>
        <rFont val="Times New Roman"/>
        <family val="1"/>
        <charset val="186"/>
      </rPr>
      <t xml:space="preserve"> Jūrmalas pilsētas domes</t>
    </r>
  </si>
  <si>
    <t>2017.gada 19.decembra saistošajiem noteikumiem Nr.39</t>
  </si>
  <si>
    <t xml:space="preserve">Reģistrācijas Nr. </t>
  </si>
  <si>
    <t>900000056357</t>
  </si>
  <si>
    <t xml:space="preserve">2018.gada budžeta atšifrējums pa programmām </t>
  </si>
  <si>
    <t>Struktūrvienība:</t>
  </si>
  <si>
    <t>Jūrmalas Sporta servisa centrs</t>
  </si>
  <si>
    <t>Programma:</t>
  </si>
  <si>
    <t>Sporta pasākumi</t>
  </si>
  <si>
    <t>Funkcionālās klasifikācijas kods:</t>
  </si>
  <si>
    <t>Nr.</t>
  </si>
  <si>
    <t>Pasākums/ aktivitāte/ projekts/ pakalpojuma nosaukums/ objekts</t>
  </si>
  <si>
    <t>Ekonomiskās klasifikācijas kodi</t>
  </si>
  <si>
    <t>2018.gada budžets pirms priekšlikumiem</t>
  </si>
  <si>
    <t>Priekšlikumi izmaiņām (+/-)</t>
  </si>
  <si>
    <t>2018.gada budžets apstiprināts pēc izmaiņām</t>
  </si>
  <si>
    <t xml:space="preserve">Attīstības plānošanas dokumenta nosaukums/ Rīcības virziens un aktiv.numurs* </t>
  </si>
  <si>
    <t>KOPĀ</t>
  </si>
  <si>
    <t>Programmai "Sporta pasākumi"</t>
  </si>
  <si>
    <t xml:space="preserve">JPAP _R.1.6.3.41;
JPAAAS Mērķi Nr. 1; Nr. 3; Nr. 4 </t>
  </si>
  <si>
    <t>Jūrmalas atklātais amatieru čempionāts hokejā</t>
  </si>
  <si>
    <t>Jūrmalas atklātais čempionāts basketbolā vīriešiem</t>
  </si>
  <si>
    <t>Jūrmalas skriešanas svētki</t>
  </si>
  <si>
    <t>Neatkarības dienas velobrauciens</t>
  </si>
  <si>
    <t>Izmaiņas kopā</t>
  </si>
  <si>
    <t>Programmai "Sporta veidu attīstība"</t>
  </si>
  <si>
    <t xml:space="preserve">JPAP _R.3.3.3. 207              JPAP_ R3.1.3. 133                JPAAAS Mērķi Nr. 1; Nr. 4 </t>
  </si>
  <si>
    <t>Airēšanas sporta attīstībai un sporta inventāra iegādei</t>
  </si>
  <si>
    <t>Olivera Ritinieka atbalstam</t>
  </si>
  <si>
    <t>Profboksa kluba Jūrmala - atbalstam</t>
  </si>
  <si>
    <t>Veterānu futbola kluba ''Devro Jūrmala'' atbalstam</t>
  </si>
  <si>
    <t>Sportistes Žanetes Vasaraudzes Gailītes riteņtenisa attīstībai</t>
  </si>
  <si>
    <t>Hokeja attīstības veicināšanai Jūrmalas pilsētā</t>
  </si>
  <si>
    <t>Biedrības ''Hokeja klubs ''Kauguri '' ledus laukuma īres nomaksai</t>
  </si>
  <si>
    <t>Volejbola attīstība Jūrmalā</t>
  </si>
  <si>
    <t>Sporta attīstība un publicitātes pasākumi</t>
  </si>
  <si>
    <t>08.620</t>
  </si>
  <si>
    <t>Grāmata "Jūrmalas Sporta vēsture"</t>
  </si>
  <si>
    <t xml:space="preserve">JPAP _R.1.6.3.41  </t>
  </si>
  <si>
    <t>* Informatīvi -</t>
  </si>
  <si>
    <t>Attīstības plānošanas dokumenta nosaukums un rīcības virzienu atšifrējums.</t>
  </si>
  <si>
    <t>Jūrmalas pilsētas attīstības programma 2014. – 2020.gadam (JPAP)</t>
  </si>
  <si>
    <t>Rīcības virziens:      R.1.6.3. Sporta pasākumu un pakalpojumu attīstība</t>
  </si>
  <si>
    <t>Rīcības virziens:      R.3.3.3.: Sporta sektora attīstība</t>
  </si>
  <si>
    <t>Mērķi no JPAAAS</t>
  </si>
  <si>
    <t>Mērķis Nr. 1 Fiziskās aktivitātēs iesaistīto Jūrmalas pilsētas iedzīvotāju, īpaši bērnu un jauniešu skaita pieaugums.</t>
  </si>
  <si>
    <t>Mērķis Nr.2 Cilvēku ar invaliditāti dalības sporta un aktīvās atpūtas aktivitātēs pieaugums</t>
  </si>
  <si>
    <t>Mērķis Nr. 3 Starptautiska, nacionāla un vietēja mēroga sporta sacensību un aktīvās atpūtas norišu skaita pieaugums.</t>
  </si>
  <si>
    <t>Mērķis Nr. 4 .Jūrmalas pilsētas iedzīvotāju veselības rādītāju uzlabošanās.</t>
  </si>
  <si>
    <t>Līdzfinansējums biedrībai  "Jūrmalai un sportam"</t>
  </si>
  <si>
    <r>
      <rPr>
        <b/>
        <sz val="9"/>
        <rFont val="Times New Roman"/>
        <family val="1"/>
        <charset val="186"/>
      </rPr>
      <t>16.pielikums</t>
    </r>
    <r>
      <rPr>
        <sz val="9"/>
        <rFont val="Times New Roman"/>
        <family val="1"/>
        <charset val="186"/>
      </rPr>
      <t xml:space="preserve"> Jūrmalas pilsētas domes</t>
    </r>
  </si>
  <si>
    <t>Attīstības pārvaldes Projektu ieviešanas nodaļa</t>
  </si>
  <si>
    <t>Pilsētas ekonomiskās attīstības pasākumi</t>
  </si>
  <si>
    <t>04.900</t>
  </si>
  <si>
    <t>Iedzīvotāju projektu konkurss pašvaldības administratīvajā teritorijā esošas atpūtas infrastruktūras attīstībai</t>
  </si>
  <si>
    <t>AP R3.1.3., Nr.133.</t>
  </si>
  <si>
    <t>Finansējums nepieciešams līgumu slēgšanai ar biedrībām.</t>
  </si>
  <si>
    <t>Biedru nauda dalībai biedrībā ''Partnerība laukiem un jūrai''</t>
  </si>
  <si>
    <t>AP R3.8.1., Nr.236.</t>
  </si>
  <si>
    <t>Projektu pieteikumu sagatavošanas izmaksas</t>
  </si>
  <si>
    <t>AP R2.5.3., Nr.87;                     AP R.2.6.3., Nr.94;                AP R3.5.1. Nr.216 un Nr.220;               AP R1.10.1., Nr.57.</t>
  </si>
  <si>
    <t>Darbības programmas "Izaugsme un nodarbinātība" projektu pieteikumu pavadošās dokumentācijas izstrāde</t>
  </si>
  <si>
    <t>AP R1.2.1., Nr.9;
AP R1.3.2., Nr.13;                
AP R1.6.1., Nr.21;
AP R1.7.2., Nr.45;   
AP R2.1.1., Nr.62;                
AP R2.4.2., Nr.80;                                                 AP R2.8.1., Nr.103; 
AP R3.2.3. Nr.165;
AP R3.7.2., Nr.230.</t>
  </si>
  <si>
    <t>Eiropas Savienības un citu ārējo finanšu instrumentu līdzfinansētu projektu ideju publicitātes pasākumu īstenošana</t>
  </si>
  <si>
    <t>AP 1.3.2., Nr.13;             
AP 1.6.1., Nr.21;            
AP R2.8.1., Nr.103;              
AP R3.2.3., Nr.165;         
AP R3.3.3., Nr.206;                  AP R3.5.1., Nr.220;             
AP R3.7.2., Nr.230.</t>
  </si>
  <si>
    <t>Atbilstoši JPD 16.12.2016. lēmuma Nr.631 "Par grozījumiem ar Jūrmalas pilsētas domes 2013.gada 7.novembra lēmumu Nr.625 „Par Jūrmalas pilsētas attīstības programmas 2014.–2020.gadam apstiprināšanu” pielikumam Nr.1 "Jūrmalas pilsētas attīstības programmas 2014.–2020.gadam 2.daļas „Rīcības plāns” g) nodaļa „Darbības un pasākumi”"</t>
  </si>
  <si>
    <t>R1.2.1.</t>
  </si>
  <si>
    <t>Ilgtspējīgas kūrorta resursu ieguves un izmantošanas attīstība</t>
  </si>
  <si>
    <t>Nr.9 "Ķemeru kūrortpoliklīnikas un viesnīcas attīstība"</t>
  </si>
  <si>
    <t>R1.3.2.</t>
  </si>
  <si>
    <t>Kūrortoloģijas un kompetences centra attīstība</t>
  </si>
  <si>
    <t>Nr.13 "Kompetences centra ieceres attīstība"</t>
  </si>
  <si>
    <t>R1.6.1.</t>
  </si>
  <si>
    <t xml:space="preserve">Dabas tūrisma infrastruktūras attīstība </t>
  </si>
  <si>
    <t>Nr.21 "Daudzfunkcionāla, interaktīva dabas tūrisma objekta izveide Ķemeros"</t>
  </si>
  <si>
    <t>R1.7.2.</t>
  </si>
  <si>
    <t>Kultūras tūrisma infrastruktūras attīstība</t>
  </si>
  <si>
    <t>Nr.45 "Ķemeru teritorijas un Ķemeru parka infrastruktūras atjaunošana un pilnveide"</t>
  </si>
  <si>
    <t>R1.10.1.</t>
  </si>
  <si>
    <t>Sadarbība ar Jūrmalas sadraudzības pilsētām</t>
  </si>
  <si>
    <t>Nr.57 "Sadarbības projekti ar Jūrmalas sadraudzības pilsētām"</t>
  </si>
  <si>
    <t>R2.1.1.</t>
  </si>
  <si>
    <t>Ielu un ceļu rekonstrukcija, satiksmes drošības uzlabošana</t>
  </si>
  <si>
    <t>Nr.62 "Jūrmalas ielu un tiltu tīkla pilnveide"</t>
  </si>
  <si>
    <t>R2.4.2.</t>
  </si>
  <si>
    <t>Kuģošanas infrastruktūras attīstība Lielupē</t>
  </si>
  <si>
    <t>Nr.80 "Lielupes kuģošanas un ūdenstūrisma infrastruktūras un pakalpojumu attīstība"</t>
  </si>
  <si>
    <t>R2.5.3.</t>
  </si>
  <si>
    <t>Plūdu riska novēršana, lietusūdens savākšanas un meliorācijas didtēmu pilnveide</t>
  </si>
  <si>
    <t>Nr.87 "Plūdu novēršanas pasākumi"</t>
  </si>
  <si>
    <t>R2.6.3.</t>
  </si>
  <si>
    <t>Sakaru un komunikācijas sistēmu attīstība</t>
  </si>
  <si>
    <t>Nr.94 "Brīvo autostāvvietu meklēšanas risinājumu ieviešana Jūrmalas pilsētā"</t>
  </si>
  <si>
    <t>R2.8.1.</t>
  </si>
  <si>
    <t>Publiskās telpas pilnveide</t>
  </si>
  <si>
    <t>Nr.103 "Pilsētas atpūtas parka un Jauniešu mājas izveide"</t>
  </si>
  <si>
    <t>R3.1.3.</t>
  </si>
  <si>
    <t>Nevalstiskā sektora attīstības atbalsts</t>
  </si>
  <si>
    <t>Nr.133 "Sadarbība ar nevalstiskajām organizācijām"</t>
  </si>
  <si>
    <t>R3.2.3.</t>
  </si>
  <si>
    <t>Vispārizglītojošo skolu izglītības pakalpojumi</t>
  </si>
  <si>
    <t>Nr.165 "Vispārējās vidējas izglītības iestāžu mācību vides uzlabošana"</t>
  </si>
  <si>
    <t>R3.3.3.</t>
  </si>
  <si>
    <t>Sporta sektora attīstība</t>
  </si>
  <si>
    <t>Nr.206 "Publiskās sporta infrastruktūras attīstība"</t>
  </si>
  <si>
    <t>R3.5.1.</t>
  </si>
  <si>
    <t>Sociālo pakalojumu attīstība</t>
  </si>
  <si>
    <t>Nr.216 "Sociālā atbalsta infrastruktūras attīstība"</t>
  </si>
  <si>
    <t>Nr.220 "Sociālās aprūpes un sociālās rehabilitācijas pakalpojumu pieejamība"</t>
  </si>
  <si>
    <t>R3.7.2</t>
  </si>
  <si>
    <t>Vietējās uzņēmējdarbības atbalsta infrastruktūras attīstība</t>
  </si>
  <si>
    <t>Nr.230 "Uzņēmējdarbības veicināšana"</t>
  </si>
  <si>
    <t>R3.8.1.</t>
  </si>
  <si>
    <t>Sadarbība ar kaimiņu pašvaldībām</t>
  </si>
  <si>
    <t>Nr.236 "Sadarbības attīstība ar kaimiņu pašvaldībām"</t>
  </si>
  <si>
    <t>Tāme Nr.04.1.7.</t>
  </si>
  <si>
    <r>
      <rPr>
        <b/>
        <sz val="9"/>
        <rFont val="Times New Roman"/>
        <family val="1"/>
        <charset val="186"/>
      </rPr>
      <t>33.pielikums</t>
    </r>
    <r>
      <rPr>
        <sz val="9"/>
        <rFont val="Times New Roman"/>
        <family val="1"/>
        <charset val="186"/>
      </rPr>
      <t xml:space="preserve"> Jūrmalas pilsētas domes</t>
    </r>
  </si>
  <si>
    <t>Jūrmalas pilsētas pašvaldības saistības (EUR)</t>
  </si>
  <si>
    <t>Aizņēmuma apjoms</t>
  </si>
  <si>
    <t>Aizņēmuma paņemšanas gads</t>
  </si>
  <si>
    <t xml:space="preserve">Projekts/Aizņēmuma atdošanas maksajuma gads </t>
  </si>
  <si>
    <t>2032 un turpmākie gadi</t>
  </si>
  <si>
    <t xml:space="preserve"> KOPĀ SAISTĪBU APJOMS</t>
  </si>
  <si>
    <t>Saistību apjoms % no pamatbudžeta ieņēmumiem, t.sk.,</t>
  </si>
  <si>
    <t xml:space="preserve"> saistību apjoms bez galvojumiem</t>
  </si>
  <si>
    <t xml:space="preserve">           esošo saistību apjoms</t>
  </si>
  <si>
    <t xml:space="preserve">           plānoto saistību apjoms</t>
  </si>
  <si>
    <t xml:space="preserve">Pamatbudžeta ieņēmumi bez mērķdotācijas un iemaksām PFIF </t>
  </si>
  <si>
    <t>Plānojamās saistības</t>
  </si>
  <si>
    <t>2018-2019</t>
  </si>
  <si>
    <t>Administratīvās ēkas pārbūve sociālo funkciju nodrošināšanai</t>
  </si>
  <si>
    <t>Kredīta % atmaksa 2,7%</t>
  </si>
  <si>
    <t>Ceļu un to kompleksa investīciju projektu īstenošanai</t>
  </si>
  <si>
    <t xml:space="preserve"> 2019 - 2020</t>
  </si>
  <si>
    <t>Lielupes pamatskolas pārbūve un sporta zāles piebūve</t>
  </si>
  <si>
    <t>Pirmsskolas izglītības iestāde "Mārīte" pārbūve</t>
  </si>
  <si>
    <r>
      <t>(</t>
    </r>
    <r>
      <rPr>
        <sz val="12"/>
        <rFont val="Times New Roman"/>
        <family val="1"/>
        <charset val="186"/>
      </rPr>
      <t>Kredīta % atmaksa 2,7%)</t>
    </r>
  </si>
  <si>
    <t>Pirmsskolas izglītības iestāde "Bitīte" pārbūve</t>
  </si>
  <si>
    <t>(Kredīta % atmaksa 2,7%)</t>
  </si>
  <si>
    <t>Pirmsskolas izglītības iestāde "Madara" pārbūve</t>
  </si>
  <si>
    <t>2020-2021</t>
  </si>
  <si>
    <t>Dzintaru koncertzāles attīstība</t>
  </si>
  <si>
    <t>Kredīta % atmaksas 2.7%</t>
  </si>
  <si>
    <t>2019-2021</t>
  </si>
  <si>
    <t>Domes ēkas pārbūve un energoefektivitātes paaugstināšana Jomas ielā 1/5</t>
  </si>
  <si>
    <t>Majoru vidusskolas energoefektivitātes paaugstināšana</t>
  </si>
  <si>
    <t>2019 - 2020</t>
  </si>
  <si>
    <t>Jaunu dabas un kultūras tūrisma pakalpojumu radīšana Rīgas jūras līča rietumu piekrastē - Ķemeru ūdenstorņa pārbūve un restaurācija</t>
  </si>
  <si>
    <t>Daudzfunkcionāla dabas tūrisma centra jaunbūve un meža parka labiekārtojums Ķemeros</t>
  </si>
  <si>
    <t>2018-2020</t>
  </si>
  <si>
    <t>Ķemeru parka pārbūve un restaurācija</t>
  </si>
  <si>
    <t>Apvedceļa Kauguri-Sloka Jūrmalā izbūve (I kārta, pieslēgums A10/E22)</t>
  </si>
  <si>
    <t>Jūrmalas pašvaldības Lielupes radīto plūdu un krasta erozijas risku apdraudējumu novēršanas pasākumi Dubultos - Majoros - Dzintaros</t>
  </si>
  <si>
    <t>Pilsētas atpūtas parka un jauniešu mājas izveide Kauguros</t>
  </si>
  <si>
    <t>Jūrmalas sporta skolas peldbaseina ēkas pārbūve un energoefektivitātes paaugstināšana</t>
  </si>
  <si>
    <t>2019-2020</t>
  </si>
  <si>
    <t>Jūrmalas veselības veicināšanas un sociālo pakalpojumu centra ēku pārbūve un energoefektivitātes paaugstināšana</t>
  </si>
  <si>
    <t>Jūrmalas pilsētas Ķemeru pamatskolas ēkas pārbūve un energoefektivitātes paaugstināšana</t>
  </si>
  <si>
    <t xml:space="preserve">Jūrmalas Valsts ģimnāzijas ēkas Raiņa ielā 55, Jūrmalā, pārbūve </t>
  </si>
  <si>
    <t>Jūrmalas pilsētas Jaundubultu vidusskolas ēkas energoefektivitātes paaugstināšana (ITI SAM 4.2.2.)</t>
  </si>
  <si>
    <t xml:space="preserve">Jūrmalas ūdenstūrisma pakalpojuma infrastruktūras attīstība atbilstoši pilsētas ekonomiskajai specializācijai </t>
  </si>
  <si>
    <t>Ūdenstūrisma pakalpojuma centra "Majori" izveide</t>
  </si>
  <si>
    <t>Jūrmalas pilsētas Kauguru vidusskolas ēkas energoefektivitātes paaugstināšana un telpu atjaunošana</t>
  </si>
  <si>
    <t xml:space="preserve">Ceļu infrastruktūras atjaunošana un autostāvvietas izbūve Ķemeros </t>
  </si>
  <si>
    <t>stāvvietas izbūve E.Dārziņa ielā 17 un Tūristu ielas posma atjaunošana</t>
  </si>
  <si>
    <t>Jūrmalas pilsētas vispārējās vidējās izglītības iestāžu infrastruktūras pilnveide - Jūrmalas pilsētas Kauguru vidusskolas telpu atjaunošana un infrastruktūras pilnveide</t>
  </si>
  <si>
    <t>Infrastruktūras izbūve bez vecāku gādības palikušu bērnu un jauniešu aprūpei ģimeniskā vidē</t>
  </si>
  <si>
    <t>Jaunu dabas un kultūras tūrisma pakalpojumu radīšana Rīgas jūras līča rietumu piekrastē - Mellužu estrādes ēkas restaurācija un bāra ēkas pārbūve, teritorijas labiekārtojums</t>
  </si>
  <si>
    <t>2019; …</t>
  </si>
  <si>
    <t>Plānojamās kredītsaistības, t.sk. Ceļu investīciju projektiem</t>
  </si>
  <si>
    <t>Aizņēmumu atmaksa</t>
  </si>
  <si>
    <t>Raiņa ielas rekonstrukcija posmā no Satiksmes ielas līdz Nometņu ielai, Jūrmalā</t>
  </si>
  <si>
    <t xml:space="preserve">Kredīta atm. 1,852% </t>
  </si>
  <si>
    <t>2012, 2013</t>
  </si>
  <si>
    <t>Ēkas rekonstrukcijai ar funkcijas maiņu par sociālās aprūpes ēku ar publiski pieejamām telpām 1.stāvā Skolas ielā 44</t>
  </si>
  <si>
    <t>Kredīta % atmaksa 1,833%</t>
  </si>
  <si>
    <t>2012, 2013, 2014</t>
  </si>
  <si>
    <t>Aspazijas mājas Nr.002 restaurācija un ēkas Nr.001 rekonstrukcija, saglabājot funkciju muzejs Z.Meirovica prospektā 18/20, Jūrmalā</t>
  </si>
  <si>
    <t>Kredīta % atmaksa (2,7%)</t>
  </si>
  <si>
    <t>2012, 2013, 2014, 2015</t>
  </si>
  <si>
    <t>Dzintaru koncertzāles slēgtās zāles rekonstrukcija/restaurācija Turaidas ielā 1, Jūrmalā</t>
  </si>
  <si>
    <t>Kredīta % atmaksa 2,7%)</t>
  </si>
  <si>
    <t>2013, 2014</t>
  </si>
  <si>
    <t xml:space="preserve">Bērnudārza jaunbūvei Tukuma ielā 9, Jūrmalā </t>
  </si>
  <si>
    <t>Kredīta % atmaksa (2,7%01.14)</t>
  </si>
  <si>
    <t>Mācību korpusa lit.002 rekonstrukcija bez apjoma palielināšanas Dūņu ceļš 2, Jūrmalā</t>
  </si>
  <si>
    <t>Kredīta % atmaksa 0,55%</t>
  </si>
  <si>
    <t>2013, 2014, 2015</t>
  </si>
  <si>
    <t>Ēkas lit.002 rekontrukcijas par Mākslas skolu Strēlnieku prospektā 30 un Jāņa Poruka prospekta izbūve posmā no Friča Brīvzemnieka ielas līdz sporta zālei "Taurenītis" Jūrmalā</t>
  </si>
  <si>
    <t>2014, 2015</t>
  </si>
  <si>
    <t>Jūrmalas Valsts ģimnāzijas un sākumskolas "Atvase" daudzfunkcionālās sporta halles projektēšana un celtniecība (atmaksa 10 gados)</t>
  </si>
  <si>
    <t>Ielu asfalta seguma kapitālais remonts</t>
  </si>
  <si>
    <t>Jūrmalas ūdenssaimniecības attīstības projekta II kārta (ar sadārdzinājumu) (atmaksa 10 gados)</t>
  </si>
  <si>
    <t>Kredīta atmaksa 2,7%</t>
  </si>
  <si>
    <t>Kompleksi risinājumi siltumnīcefekta gāzu emisiju samazināšanai Jūrmalas pilsētas Mežmalas vidusskolā (atmaksa 5 gados)</t>
  </si>
  <si>
    <t>Jūrmalas pilsētas tranzītielas P128 (Talsu šoseja/Kolkas iela) izbūve (atmaksa 10 gados)</t>
  </si>
  <si>
    <t>Ielu asfalta seguma kapitālais remonts (atmaksa 10 gados)</t>
  </si>
  <si>
    <t>2016;2017;
2018</t>
  </si>
  <si>
    <t>Dubultu kultūras un izglītības centra Strēlnieku prospektā 30, Jūrmalā būvniecība  (atmaksa 10 gados)</t>
  </si>
  <si>
    <t>Ceļu un to kompleksa investīciju projektu īstenošanai (2016)</t>
  </si>
  <si>
    <t>Ceļu un to kompleksa investīciju projektu īstenošanai (2017)</t>
  </si>
  <si>
    <t>Jūrmalas ūdenssaimniecības attīstības projekta trešā kārta (atmaksa 20 gados)</t>
  </si>
  <si>
    <t>Galvojumi un ilgtermiņa saistības</t>
  </si>
  <si>
    <t>Galvojums Ūdenssaimn.NEFCO</t>
  </si>
  <si>
    <t>Kredīta % atmaksa 3%</t>
  </si>
  <si>
    <t>2008, 2009</t>
  </si>
  <si>
    <t>Galvojums projektā "Piejūra" (20 gadi)</t>
  </si>
  <si>
    <t>Studējošā kredīta galvojums Konstantīnam Ņedošivinam</t>
  </si>
  <si>
    <t>Kredīta %atmaksa, 6 mēn. euribor</t>
  </si>
  <si>
    <t>Studiju kredīta galvojums Konstantīnam Ņedošivinam</t>
  </si>
  <si>
    <t xml:space="preserve">Kredīta %atmaksa, </t>
  </si>
  <si>
    <t>2020-2039</t>
  </si>
  <si>
    <t>Plānojamais galvojums Jūrmalas ūdenssaimniecības attīstības projekts IV kārta (t.sk., tīkla izbūves Buļļuciemā)</t>
  </si>
  <si>
    <t>procentu maksājums bez EURIBOR 0.25%</t>
  </si>
  <si>
    <t>2007, 2011</t>
  </si>
  <si>
    <t>Ilgtermiņa saistības</t>
  </si>
  <si>
    <t>Saistības pavisam kopā:</t>
  </si>
  <si>
    <t>Atmaksājamā pamatsumma</t>
  </si>
  <si>
    <t>Kredītprocenti</t>
  </si>
  <si>
    <t>2017. gadā veiktā pamatsummas atmaksa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</si>
</sst>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86"/>
      <scheme val="minor"/>
    </font>
    <font>
      <sz val="10"/>
      <name val="Arial"/>
      <family val="2"/>
      <charset val="186"/>
    </font>
    <font>
      <sz val="9"/>
      <name val="Times New Roman"/>
      <family val="1"/>
      <charset val="186"/>
    </font>
    <font>
      <b/>
      <u/>
      <sz val="12"/>
      <name val="Times New Roman"/>
      <family val="1"/>
      <charset val="186"/>
    </font>
    <font>
      <sz val="10"/>
      <name val="Times New Roman"/>
      <family val="1"/>
      <charset val="186"/>
    </font>
    <font>
      <b/>
      <sz val="9"/>
      <name val="Times New Roman"/>
      <family val="1"/>
      <charset val="186"/>
    </font>
    <font>
      <i/>
      <sz val="9"/>
      <name val="Times New Roman"/>
      <family val="1"/>
      <charset val="186"/>
    </font>
    <font>
      <sz val="6"/>
      <name val="Times New Roman"/>
      <family val="1"/>
      <charset val="186"/>
    </font>
    <font>
      <sz val="9"/>
      <color rgb="FFFF0000"/>
      <name val="Times New Roman"/>
      <family val="1"/>
      <charset val="186"/>
    </font>
    <font>
      <sz val="9"/>
      <color theme="1"/>
      <name val="Times New Roman"/>
      <family val="1"/>
      <charset val="186"/>
    </font>
    <font>
      <b/>
      <i/>
      <sz val="9"/>
      <name val="Times New Roman"/>
      <family val="1"/>
      <charset val="186"/>
    </font>
    <font>
      <b/>
      <sz val="12"/>
      <name val="Times New Roman"/>
      <family val="1"/>
      <charset val="186"/>
    </font>
    <font>
      <b/>
      <i/>
      <sz val="12"/>
      <name val="Times New Roman"/>
      <family val="1"/>
      <charset val="186"/>
    </font>
    <font>
      <sz val="8"/>
      <name val="Times New Roman"/>
      <family val="1"/>
      <charset val="186"/>
    </font>
    <font>
      <b/>
      <sz val="18"/>
      <name val="Times New Roman"/>
      <family val="1"/>
      <charset val="186"/>
    </font>
    <font>
      <i/>
      <sz val="12"/>
      <name val="Times New Roman"/>
      <family val="1"/>
      <charset val="186"/>
    </font>
    <font>
      <sz val="12"/>
      <name val="Times New Roman"/>
      <family val="1"/>
      <charset val="186"/>
    </font>
    <font>
      <sz val="12"/>
      <color rgb="FFFF0000"/>
      <name val="Times New Roman"/>
      <family val="1"/>
      <charset val="186"/>
    </font>
    <font>
      <b/>
      <sz val="12"/>
      <color theme="1"/>
      <name val="Times New Roman"/>
      <family val="1"/>
      <charset val="186"/>
    </font>
    <font>
      <sz val="12"/>
      <name val="Arial"/>
      <family val="2"/>
      <charset val="186"/>
    </font>
    <font>
      <b/>
      <sz val="9"/>
      <color indexed="81"/>
      <name val="Tahoma"/>
      <family val="2"/>
      <charset val="186"/>
    </font>
    <font>
      <sz val="9"/>
      <color indexed="81"/>
      <name val="Tahoma"/>
      <family val="2"/>
      <charset val="186"/>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167">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double">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style="hair">
        <color indexed="64"/>
      </right>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double">
        <color indexed="64"/>
      </top>
      <bottom style="hair">
        <color indexed="64"/>
      </bottom>
      <diagonal/>
    </border>
    <border>
      <left/>
      <right style="hair">
        <color indexed="64"/>
      </right>
      <top style="thin">
        <color indexed="64"/>
      </top>
      <bottom style="thin">
        <color indexed="64"/>
      </bottom>
      <diagonal/>
    </border>
    <border>
      <left/>
      <right style="hair">
        <color indexed="64"/>
      </right>
      <top style="double">
        <color indexed="64"/>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double">
        <color indexed="64"/>
      </bottom>
      <diagonal/>
    </border>
    <border>
      <left style="hair">
        <color indexed="64"/>
      </left>
      <right/>
      <top style="double">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double">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top style="double">
        <color indexed="64"/>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diagonal/>
    </border>
    <border>
      <left/>
      <right/>
      <top style="hair">
        <color indexed="64"/>
      </top>
      <bottom/>
      <diagonal/>
    </border>
    <border>
      <left/>
      <right/>
      <top style="double">
        <color indexed="64"/>
      </top>
      <bottom style="double">
        <color indexed="64"/>
      </bottom>
      <diagonal/>
    </border>
    <border>
      <left style="hair">
        <color indexed="64"/>
      </left>
      <right style="thin">
        <color indexed="64"/>
      </right>
      <top style="thin">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auto="1"/>
      </bottom>
      <diagonal/>
    </border>
    <border>
      <left/>
      <right style="thin">
        <color indexed="64"/>
      </right>
      <top/>
      <bottom style="medium">
        <color auto="1"/>
      </bottom>
      <diagonal/>
    </border>
    <border>
      <left/>
      <right/>
      <top style="medium">
        <color indexed="64"/>
      </top>
      <bottom style="medium">
        <color indexed="64"/>
      </bottom>
      <diagonal/>
    </border>
    <border>
      <left/>
      <right/>
      <top style="medium">
        <color indexed="64"/>
      </top>
      <bottom/>
      <diagonal/>
    </border>
  </borders>
  <cellStyleXfs count="4">
    <xf numFmtId="0" fontId="0" fillId="0" borderId="0"/>
    <xf numFmtId="0" fontId="1" fillId="0" borderId="0"/>
    <xf numFmtId="0" fontId="1" fillId="0" borderId="0"/>
    <xf numFmtId="0" fontId="1" fillId="0" borderId="0"/>
  </cellStyleXfs>
  <cellXfs count="971">
    <xf numFmtId="0" fontId="0" fillId="0" borderId="0" xfId="0"/>
    <xf numFmtId="0" fontId="2" fillId="0" borderId="0" xfId="1" applyFont="1" applyFill="1" applyBorder="1" applyAlignment="1" applyProtection="1">
      <alignment vertical="center"/>
    </xf>
    <xf numFmtId="49" fontId="2" fillId="2" borderId="1" xfId="1" applyNumberFormat="1" applyFont="1" applyFill="1" applyBorder="1" applyAlignment="1" applyProtection="1">
      <alignment vertical="center"/>
    </xf>
    <xf numFmtId="49" fontId="2" fillId="2" borderId="0" xfId="1" applyNumberFormat="1" applyFont="1" applyFill="1" applyBorder="1" applyAlignment="1" applyProtection="1">
      <alignment vertical="center"/>
    </xf>
    <xf numFmtId="49" fontId="4" fillId="2" borderId="1" xfId="1" applyNumberFormat="1" applyFont="1" applyFill="1" applyBorder="1" applyAlignment="1" applyProtection="1">
      <alignment vertical="center"/>
    </xf>
    <xf numFmtId="49" fontId="5" fillId="2" borderId="0" xfId="1" applyNumberFormat="1" applyFont="1" applyFill="1" applyBorder="1" applyAlignment="1" applyProtection="1">
      <alignment vertical="center"/>
    </xf>
    <xf numFmtId="0" fontId="2" fillId="0" borderId="0" xfId="1" applyFont="1" applyBorder="1" applyAlignment="1" applyProtection="1">
      <alignment vertical="center"/>
    </xf>
    <xf numFmtId="49" fontId="6" fillId="2" borderId="1" xfId="1" applyNumberFormat="1" applyFont="1" applyFill="1" applyBorder="1" applyAlignment="1" applyProtection="1">
      <alignment vertical="center"/>
    </xf>
    <xf numFmtId="49" fontId="2" fillId="2" borderId="9" xfId="1" applyNumberFormat="1" applyFont="1" applyFill="1" applyBorder="1" applyAlignment="1" applyProtection="1">
      <alignment vertical="center"/>
    </xf>
    <xf numFmtId="49" fontId="2" fillId="2" borderId="10" xfId="1" applyNumberFormat="1" applyFont="1" applyFill="1" applyBorder="1" applyAlignment="1" applyProtection="1">
      <alignment vertical="center"/>
    </xf>
    <xf numFmtId="49" fontId="2" fillId="0" borderId="0" xfId="1" applyNumberFormat="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textRotation="90"/>
    </xf>
    <xf numFmtId="1" fontId="7" fillId="0" borderId="24" xfId="1" applyNumberFormat="1" applyFont="1" applyFill="1" applyBorder="1" applyAlignment="1" applyProtection="1">
      <alignment horizontal="center" vertical="center"/>
    </xf>
    <xf numFmtId="1" fontId="7" fillId="0" borderId="25" xfId="1" applyNumberFormat="1" applyFont="1" applyFill="1" applyBorder="1" applyAlignment="1" applyProtection="1">
      <alignment horizontal="center" vertical="center"/>
    </xf>
    <xf numFmtId="1" fontId="7" fillId="0" borderId="26" xfId="1" applyNumberFormat="1" applyFont="1" applyFill="1" applyBorder="1" applyAlignment="1" applyProtection="1">
      <alignment horizontal="center" vertical="center"/>
    </xf>
    <xf numFmtId="1" fontId="7" fillId="0" borderId="27" xfId="1" applyNumberFormat="1" applyFont="1" applyFill="1" applyBorder="1" applyAlignment="1" applyProtection="1">
      <alignment horizontal="center" vertical="center"/>
    </xf>
    <xf numFmtId="0" fontId="5" fillId="0" borderId="17" xfId="1" applyFont="1" applyFill="1" applyBorder="1" applyAlignment="1" applyProtection="1">
      <alignment vertical="center" wrapText="1"/>
    </xf>
    <xf numFmtId="0" fontId="5" fillId="0" borderId="17" xfId="1" applyFont="1" applyFill="1" applyBorder="1" applyAlignment="1" applyProtection="1">
      <alignment horizontal="left" vertical="center" wrapText="1"/>
    </xf>
    <xf numFmtId="0" fontId="5" fillId="0" borderId="1" xfId="1" applyFont="1" applyFill="1" applyBorder="1" applyAlignment="1" applyProtection="1">
      <alignment vertical="center"/>
    </xf>
    <xf numFmtId="0" fontId="5" fillId="0" borderId="21" xfId="1" applyFont="1" applyFill="1" applyBorder="1" applyAlignment="1" applyProtection="1">
      <alignment vertical="center"/>
      <protection locked="0"/>
    </xf>
    <xf numFmtId="0" fontId="5" fillId="0" borderId="19" xfId="1" applyFont="1" applyFill="1" applyBorder="1" applyAlignment="1" applyProtection="1">
      <alignment vertical="center"/>
      <protection locked="0"/>
    </xf>
    <xf numFmtId="0" fontId="5" fillId="0" borderId="0" xfId="1" applyFont="1" applyFill="1" applyBorder="1" applyAlignment="1" applyProtection="1">
      <alignment vertical="center"/>
    </xf>
    <xf numFmtId="0" fontId="5" fillId="0" borderId="28" xfId="1" applyFont="1" applyFill="1" applyBorder="1" applyAlignment="1" applyProtection="1">
      <alignment vertical="center" wrapText="1"/>
    </xf>
    <xf numFmtId="0" fontId="5" fillId="0" borderId="28" xfId="1" applyFont="1" applyFill="1" applyBorder="1" applyAlignment="1" applyProtection="1">
      <alignment horizontal="left" vertical="center" wrapText="1"/>
    </xf>
    <xf numFmtId="3" fontId="5" fillId="0" borderId="29" xfId="1" applyNumberFormat="1" applyFont="1" applyFill="1" applyBorder="1" applyAlignment="1" applyProtection="1">
      <alignment horizontal="right" vertical="center"/>
    </xf>
    <xf numFmtId="3" fontId="5" fillId="0" borderId="30" xfId="1" applyNumberFormat="1" applyFont="1" applyFill="1" applyBorder="1" applyAlignment="1" applyProtection="1">
      <alignment horizontal="right" vertical="center"/>
    </xf>
    <xf numFmtId="3" fontId="5" fillId="0" borderId="31" xfId="1" applyNumberFormat="1" applyFont="1" applyFill="1" applyBorder="1" applyAlignment="1" applyProtection="1">
      <alignment horizontal="right" vertical="center"/>
    </xf>
    <xf numFmtId="0" fontId="2" fillId="0" borderId="24" xfId="1" applyFont="1" applyFill="1" applyBorder="1" applyAlignment="1" applyProtection="1">
      <alignment vertical="center" wrapText="1"/>
    </xf>
    <xf numFmtId="0" fontId="2" fillId="0" borderId="24" xfId="1" applyFont="1" applyFill="1" applyBorder="1" applyAlignment="1" applyProtection="1">
      <alignment horizontal="left" vertical="center" wrapText="1"/>
    </xf>
    <xf numFmtId="3" fontId="2" fillId="0" borderId="25" xfId="1" applyNumberFormat="1" applyFont="1" applyFill="1" applyBorder="1" applyAlignment="1" applyProtection="1">
      <alignment horizontal="right" vertical="center"/>
    </xf>
    <xf numFmtId="3" fontId="2" fillId="0" borderId="26" xfId="1" applyNumberFormat="1" applyFont="1" applyFill="1" applyBorder="1" applyAlignment="1" applyProtection="1">
      <alignment horizontal="right" vertical="center"/>
    </xf>
    <xf numFmtId="3" fontId="2" fillId="0" borderId="27" xfId="1" applyNumberFormat="1" applyFont="1" applyFill="1" applyBorder="1" applyAlignment="1" applyProtection="1">
      <alignment horizontal="right" vertical="center"/>
    </xf>
    <xf numFmtId="0" fontId="2" fillId="0" borderId="17" xfId="1" applyFont="1" applyFill="1" applyBorder="1" applyAlignment="1" applyProtection="1">
      <alignment vertical="center" wrapText="1"/>
    </xf>
    <xf numFmtId="0" fontId="2" fillId="0" borderId="17" xfId="1" applyFont="1" applyFill="1" applyBorder="1" applyAlignment="1" applyProtection="1">
      <alignment horizontal="right" vertical="center" wrapText="1"/>
    </xf>
    <xf numFmtId="3" fontId="2" fillId="0" borderId="1" xfId="1" applyNumberFormat="1" applyFont="1" applyFill="1" applyBorder="1" applyAlignment="1" applyProtection="1">
      <alignment horizontal="right" vertical="center"/>
    </xf>
    <xf numFmtId="3" fontId="2" fillId="0" borderId="21" xfId="1" applyNumberFormat="1" applyFont="1" applyFill="1" applyBorder="1" applyAlignment="1" applyProtection="1">
      <alignment horizontal="right" vertical="center"/>
      <protection locked="0"/>
    </xf>
    <xf numFmtId="3" fontId="2" fillId="0" borderId="19" xfId="1" applyNumberFormat="1" applyFont="1" applyFill="1" applyBorder="1" applyAlignment="1" applyProtection="1">
      <alignment horizontal="right" vertical="center"/>
      <protection locked="0"/>
    </xf>
    <xf numFmtId="0" fontId="2" fillId="0" borderId="32" xfId="1" applyFont="1" applyFill="1" applyBorder="1" applyAlignment="1" applyProtection="1">
      <alignment vertical="center" wrapText="1"/>
    </xf>
    <xf numFmtId="0" fontId="2" fillId="0" borderId="32" xfId="1" applyFont="1" applyFill="1" applyBorder="1" applyAlignment="1" applyProtection="1">
      <alignment horizontal="right" vertical="center" wrapText="1"/>
    </xf>
    <xf numFmtId="3" fontId="2" fillId="0" borderId="33" xfId="1" applyNumberFormat="1" applyFont="1" applyFill="1" applyBorder="1" applyAlignment="1" applyProtection="1">
      <alignment horizontal="right" vertical="center"/>
    </xf>
    <xf numFmtId="3" fontId="2" fillId="0" borderId="6" xfId="1" applyNumberFormat="1" applyFont="1" applyFill="1" applyBorder="1" applyAlignment="1" applyProtection="1">
      <alignment horizontal="right" vertical="center"/>
      <protection locked="0"/>
    </xf>
    <xf numFmtId="0" fontId="5" fillId="0" borderId="20" xfId="1" applyFont="1" applyFill="1" applyBorder="1" applyAlignment="1" applyProtection="1">
      <alignment horizontal="left" vertical="center" wrapText="1"/>
    </xf>
    <xf numFmtId="3" fontId="2" fillId="0" borderId="23" xfId="1" applyNumberFormat="1" applyFont="1" applyFill="1" applyBorder="1" applyAlignment="1" applyProtection="1">
      <alignment vertical="center"/>
    </xf>
    <xf numFmtId="3" fontId="2" fillId="0" borderId="22" xfId="1" applyNumberFormat="1" applyFont="1" applyFill="1" applyBorder="1" applyAlignment="1" applyProtection="1">
      <alignment horizontal="center" vertical="center"/>
    </xf>
    <xf numFmtId="3" fontId="2" fillId="0" borderId="34" xfId="1" applyNumberFormat="1" applyFont="1" applyFill="1" applyBorder="1" applyAlignment="1" applyProtection="1">
      <alignment horizontal="center" vertical="center"/>
    </xf>
    <xf numFmtId="0" fontId="5" fillId="0" borderId="35" xfId="1" applyFont="1" applyFill="1" applyBorder="1" applyAlignment="1" applyProtection="1">
      <alignment horizontal="left" vertical="center" wrapText="1"/>
    </xf>
    <xf numFmtId="3" fontId="2" fillId="0" borderId="9" xfId="1" applyNumberFormat="1" applyFont="1" applyFill="1" applyBorder="1" applyAlignment="1" applyProtection="1">
      <alignment vertical="center"/>
    </xf>
    <xf numFmtId="3" fontId="2" fillId="0" borderId="36" xfId="1" applyNumberFormat="1" applyFont="1" applyFill="1" applyBorder="1" applyAlignment="1" applyProtection="1">
      <alignment horizontal="center" vertical="center"/>
    </xf>
    <xf numFmtId="3" fontId="2" fillId="0" borderId="37" xfId="1" applyNumberFormat="1" applyFont="1" applyFill="1" applyBorder="1" applyAlignment="1" applyProtection="1">
      <alignment horizontal="center" vertical="center"/>
    </xf>
    <xf numFmtId="3" fontId="2" fillId="0" borderId="36" xfId="1" applyNumberFormat="1" applyFont="1" applyFill="1" applyBorder="1" applyAlignment="1" applyProtection="1">
      <alignment vertical="center"/>
    </xf>
    <xf numFmtId="0" fontId="5" fillId="0" borderId="35" xfId="1" applyFont="1" applyFill="1" applyBorder="1" applyAlignment="1" applyProtection="1">
      <alignment horizontal="center" vertical="center" wrapText="1"/>
    </xf>
    <xf numFmtId="0" fontId="2" fillId="0" borderId="17" xfId="1" applyFont="1" applyFill="1" applyBorder="1" applyAlignment="1" applyProtection="1">
      <alignment horizontal="left" vertical="center" wrapText="1"/>
    </xf>
    <xf numFmtId="3" fontId="2" fillId="0" borderId="1" xfId="1" applyNumberFormat="1" applyFont="1" applyFill="1" applyBorder="1" applyAlignment="1" applyProtection="1">
      <alignment vertical="center"/>
    </xf>
    <xf numFmtId="3" fontId="2" fillId="0" borderId="21" xfId="1" applyNumberFormat="1" applyFont="1" applyFill="1" applyBorder="1" applyAlignment="1" applyProtection="1">
      <alignment horizontal="center" vertical="center"/>
    </xf>
    <xf numFmtId="3" fontId="2" fillId="0" borderId="21" xfId="1" applyNumberFormat="1" applyFont="1" applyFill="1" applyBorder="1" applyAlignment="1" applyProtection="1">
      <alignment vertical="center"/>
      <protection locked="0"/>
    </xf>
    <xf numFmtId="3" fontId="2" fillId="0" borderId="19" xfId="1" applyNumberFormat="1" applyFont="1" applyFill="1" applyBorder="1" applyAlignment="1" applyProtection="1">
      <alignment horizontal="center" vertical="center"/>
    </xf>
    <xf numFmtId="0" fontId="2" fillId="0" borderId="32" xfId="1" applyFont="1" applyFill="1" applyBorder="1" applyAlignment="1" applyProtection="1">
      <alignment horizontal="left" vertical="center" wrapText="1"/>
    </xf>
    <xf numFmtId="3" fontId="2" fillId="0" borderId="33" xfId="1" applyNumberFormat="1" applyFont="1" applyFill="1" applyBorder="1" applyAlignment="1" applyProtection="1">
      <alignment vertical="center"/>
    </xf>
    <xf numFmtId="3" fontId="2" fillId="0" borderId="6" xfId="1" applyNumberFormat="1" applyFont="1" applyFill="1" applyBorder="1" applyAlignment="1" applyProtection="1">
      <alignment horizontal="center" vertical="center"/>
    </xf>
    <xf numFmtId="3" fontId="2" fillId="0" borderId="6" xfId="1" applyNumberFormat="1" applyFont="1" applyFill="1" applyBorder="1" applyAlignment="1" applyProtection="1">
      <alignment vertical="center"/>
      <protection locked="0"/>
    </xf>
    <xf numFmtId="3" fontId="2" fillId="0" borderId="8" xfId="1" applyNumberFormat="1" applyFont="1" applyFill="1" applyBorder="1" applyAlignment="1" applyProtection="1">
      <alignment horizontal="center" vertical="center"/>
    </xf>
    <xf numFmtId="0" fontId="2" fillId="0" borderId="38" xfId="1" applyFont="1" applyFill="1" applyBorder="1" applyAlignment="1" applyProtection="1">
      <alignment horizontal="right" vertical="center" wrapText="1"/>
    </xf>
    <xf numFmtId="0" fontId="2" fillId="0" borderId="38" xfId="1" applyFont="1" applyFill="1" applyBorder="1" applyAlignment="1" applyProtection="1">
      <alignment horizontal="left" vertical="center" wrapText="1"/>
    </xf>
    <xf numFmtId="3" fontId="2" fillId="0" borderId="14" xfId="1" applyNumberFormat="1" applyFont="1" applyFill="1" applyBorder="1" applyAlignment="1" applyProtection="1">
      <alignment vertical="center"/>
    </xf>
    <xf numFmtId="3" fontId="2" fillId="0" borderId="39" xfId="1" applyNumberFormat="1" applyFont="1" applyFill="1" applyBorder="1" applyAlignment="1" applyProtection="1">
      <alignment horizontal="center" vertical="center"/>
    </xf>
    <xf numFmtId="3" fontId="2" fillId="0" borderId="39" xfId="1" applyNumberFormat="1" applyFont="1" applyFill="1" applyBorder="1" applyAlignment="1" applyProtection="1">
      <alignment vertical="center"/>
      <protection locked="0"/>
    </xf>
    <xf numFmtId="3" fontId="2" fillId="0" borderId="16" xfId="1" applyNumberFormat="1" applyFont="1" applyFill="1" applyBorder="1" applyAlignment="1" applyProtection="1">
      <alignment horizontal="center" vertical="center"/>
    </xf>
    <xf numFmtId="3" fontId="2" fillId="0" borderId="9" xfId="1" applyNumberFormat="1" applyFont="1" applyFill="1" applyBorder="1" applyAlignment="1" applyProtection="1">
      <alignment horizontal="right" vertical="center"/>
    </xf>
    <xf numFmtId="0" fontId="5" fillId="0" borderId="40" xfId="1" applyFont="1" applyFill="1" applyBorder="1" applyAlignment="1" applyProtection="1">
      <alignment horizontal="left" vertical="center" wrapText="1"/>
    </xf>
    <xf numFmtId="3" fontId="2" fillId="0" borderId="39" xfId="1" applyNumberFormat="1" applyFont="1" applyFill="1" applyBorder="1" applyAlignment="1" applyProtection="1">
      <alignment horizontal="right" vertical="center"/>
      <protection locked="0"/>
    </xf>
    <xf numFmtId="0" fontId="5" fillId="0" borderId="43" xfId="1" applyFont="1" applyFill="1" applyBorder="1" applyAlignment="1" applyProtection="1">
      <alignment horizontal="center" vertical="center" wrapText="1"/>
    </xf>
    <xf numFmtId="0" fontId="5" fillId="0" borderId="43" xfId="1" applyFont="1" applyFill="1" applyBorder="1" applyAlignment="1" applyProtection="1">
      <alignment horizontal="left" vertical="center" wrapText="1"/>
    </xf>
    <xf numFmtId="3" fontId="2" fillId="0" borderId="44" xfId="1" applyNumberFormat="1" applyFont="1" applyFill="1" applyBorder="1" applyAlignment="1" applyProtection="1">
      <alignment horizontal="right" vertical="center"/>
    </xf>
    <xf numFmtId="3" fontId="2" fillId="0" borderId="36" xfId="1" applyNumberFormat="1" applyFont="1" applyFill="1" applyBorder="1" applyAlignment="1" applyProtection="1">
      <alignment horizontal="right" vertical="center"/>
    </xf>
    <xf numFmtId="3" fontId="2" fillId="0" borderId="45" xfId="1" applyNumberFormat="1" applyFont="1" applyFill="1" applyBorder="1" applyAlignment="1" applyProtection="1">
      <alignment horizontal="center" vertical="center"/>
    </xf>
    <xf numFmtId="0" fontId="2" fillId="0" borderId="46" xfId="1" applyFont="1" applyFill="1" applyBorder="1" applyAlignment="1" applyProtection="1">
      <alignment horizontal="right" vertical="center" wrapText="1"/>
    </xf>
    <xf numFmtId="0" fontId="2" fillId="0" borderId="46" xfId="1" applyFont="1" applyFill="1" applyBorder="1" applyAlignment="1" applyProtection="1">
      <alignment horizontal="left" vertical="center" wrapText="1"/>
    </xf>
    <xf numFmtId="3" fontId="2" fillId="0" borderId="47" xfId="1" applyNumberFormat="1" applyFont="1" applyFill="1" applyBorder="1" applyAlignment="1" applyProtection="1">
      <alignment horizontal="right" vertical="center"/>
    </xf>
    <xf numFmtId="3" fontId="2" fillId="0" borderId="48" xfId="1" applyNumberFormat="1" applyFont="1" applyFill="1" applyBorder="1" applyAlignment="1" applyProtection="1">
      <alignment horizontal="center" vertical="center"/>
    </xf>
    <xf numFmtId="3" fontId="2" fillId="0" borderId="5" xfId="1" applyNumberFormat="1" applyFont="1" applyFill="1" applyBorder="1" applyAlignment="1" applyProtection="1">
      <alignment horizontal="right" vertical="center"/>
      <protection locked="0"/>
    </xf>
    <xf numFmtId="3" fontId="2" fillId="0" borderId="49" xfId="1" applyNumberFormat="1" applyFont="1" applyFill="1" applyBorder="1" applyAlignment="1" applyProtection="1">
      <alignment horizontal="right" vertical="center"/>
    </xf>
    <xf numFmtId="0" fontId="2" fillId="0" borderId="46" xfId="1" applyFont="1" applyFill="1" applyBorder="1" applyAlignment="1" applyProtection="1">
      <alignment vertical="center" wrapText="1"/>
    </xf>
    <xf numFmtId="3" fontId="2" fillId="0" borderId="49" xfId="1" applyNumberFormat="1" applyFont="1" applyFill="1" applyBorder="1" applyAlignment="1" applyProtection="1">
      <alignment vertical="center"/>
    </xf>
    <xf numFmtId="0" fontId="5" fillId="0" borderId="17" xfId="1" applyFont="1" applyBorder="1" applyAlignment="1" applyProtection="1">
      <alignment vertical="center" wrapText="1"/>
    </xf>
    <xf numFmtId="0" fontId="5" fillId="0" borderId="17" xfId="1" applyFont="1" applyBorder="1" applyAlignment="1" applyProtection="1">
      <alignment horizontal="left" vertical="center" wrapText="1"/>
    </xf>
    <xf numFmtId="3" fontId="5" fillId="0" borderId="1" xfId="1" applyNumberFormat="1" applyFont="1" applyBorder="1" applyAlignment="1" applyProtection="1">
      <alignment vertical="center"/>
    </xf>
    <xf numFmtId="0" fontId="5" fillId="0" borderId="28" xfId="1" applyFont="1" applyFill="1" applyBorder="1" applyAlignment="1" applyProtection="1">
      <alignment vertical="center"/>
    </xf>
    <xf numFmtId="3" fontId="5" fillId="0" borderId="29" xfId="1" applyNumberFormat="1" applyFont="1" applyFill="1" applyBorder="1" applyAlignment="1" applyProtection="1">
      <alignment vertical="center"/>
    </xf>
    <xf numFmtId="3" fontId="5" fillId="0" borderId="30" xfId="1" applyNumberFormat="1" applyFont="1" applyFill="1" applyBorder="1" applyAlignment="1" applyProtection="1">
      <alignment vertical="center"/>
    </xf>
    <xf numFmtId="3" fontId="5" fillId="0" borderId="31" xfId="1" applyNumberFormat="1" applyFont="1" applyFill="1" applyBorder="1" applyAlignment="1" applyProtection="1">
      <alignment vertical="center"/>
    </xf>
    <xf numFmtId="0" fontId="5" fillId="0" borderId="50" xfId="1" applyFont="1" applyFill="1" applyBorder="1" applyAlignment="1" applyProtection="1">
      <alignment vertical="center"/>
    </xf>
    <xf numFmtId="0" fontId="5" fillId="0" borderId="50" xfId="1" applyFont="1" applyFill="1" applyBorder="1" applyAlignment="1" applyProtection="1">
      <alignment vertical="center" wrapText="1"/>
    </xf>
    <xf numFmtId="3" fontId="5" fillId="0" borderId="51" xfId="1" applyNumberFormat="1" applyFont="1" applyFill="1" applyBorder="1" applyAlignment="1" applyProtection="1">
      <alignment vertical="center"/>
    </xf>
    <xf numFmtId="3" fontId="5" fillId="0" borderId="52" xfId="1" applyNumberFormat="1" applyFont="1" applyFill="1" applyBorder="1" applyAlignment="1" applyProtection="1">
      <alignment vertical="center"/>
    </xf>
    <xf numFmtId="3" fontId="5" fillId="0" borderId="53" xfId="1" applyNumberFormat="1" applyFont="1" applyFill="1" applyBorder="1" applyAlignment="1" applyProtection="1">
      <alignment vertical="center"/>
    </xf>
    <xf numFmtId="0" fontId="5" fillId="0" borderId="17" xfId="1" applyFont="1" applyFill="1" applyBorder="1" applyAlignment="1" applyProtection="1">
      <alignment vertical="center"/>
    </xf>
    <xf numFmtId="3" fontId="5" fillId="0" borderId="1" xfId="1" applyNumberFormat="1" applyFont="1" applyFill="1" applyBorder="1" applyAlignment="1" applyProtection="1">
      <alignment vertical="center"/>
    </xf>
    <xf numFmtId="3" fontId="5" fillId="0" borderId="21" xfId="1" applyNumberFormat="1" applyFont="1" applyFill="1" applyBorder="1" applyAlignment="1" applyProtection="1">
      <alignment vertical="center"/>
    </xf>
    <xf numFmtId="3" fontId="5" fillId="0" borderId="19" xfId="1" applyNumberFormat="1" applyFont="1" applyFill="1" applyBorder="1" applyAlignment="1" applyProtection="1">
      <alignment vertical="center"/>
    </xf>
    <xf numFmtId="0" fontId="5" fillId="3" borderId="40" xfId="1" applyFont="1" applyFill="1" applyBorder="1" applyAlignment="1" applyProtection="1">
      <alignment horizontal="left" vertical="center" wrapText="1"/>
    </xf>
    <xf numFmtId="3" fontId="5" fillId="3" borderId="54" xfId="1" applyNumberFormat="1" applyFont="1" applyFill="1" applyBorder="1" applyAlignment="1" applyProtection="1">
      <alignment vertical="center"/>
    </xf>
    <xf numFmtId="3" fontId="5" fillId="3" borderId="41" xfId="1" applyNumberFormat="1" applyFont="1" applyFill="1" applyBorder="1" applyAlignment="1" applyProtection="1">
      <alignment vertical="center"/>
    </xf>
    <xf numFmtId="3" fontId="5" fillId="3" borderId="55" xfId="1" applyNumberFormat="1" applyFont="1" applyFill="1" applyBorder="1" applyAlignment="1" applyProtection="1">
      <alignment vertical="center"/>
    </xf>
    <xf numFmtId="0" fontId="2" fillId="0" borderId="35" xfId="1" applyFont="1" applyFill="1" applyBorder="1" applyAlignment="1" applyProtection="1">
      <alignment horizontal="left" vertical="center" wrapText="1"/>
    </xf>
    <xf numFmtId="3" fontId="2" fillId="0" borderId="56" xfId="1" applyNumberFormat="1" applyFont="1" applyFill="1" applyBorder="1" applyAlignment="1" applyProtection="1">
      <alignment vertical="center"/>
    </xf>
    <xf numFmtId="0" fontId="2" fillId="0" borderId="46" xfId="1" applyFont="1" applyFill="1" applyBorder="1" applyAlignment="1" applyProtection="1">
      <alignment horizontal="center" vertical="center" wrapText="1"/>
    </xf>
    <xf numFmtId="3" fontId="2" fillId="0" borderId="48" xfId="1" applyNumberFormat="1" applyFont="1" applyFill="1" applyBorder="1" applyAlignment="1" applyProtection="1">
      <alignment vertical="center"/>
    </xf>
    <xf numFmtId="3" fontId="2" fillId="0" borderId="5" xfId="1" applyNumberFormat="1" applyFont="1" applyFill="1" applyBorder="1" applyAlignment="1" applyProtection="1">
      <alignment vertical="center"/>
    </xf>
    <xf numFmtId="3" fontId="2" fillId="0" borderId="19" xfId="1" applyNumberFormat="1" applyFont="1" applyFill="1" applyBorder="1" applyAlignment="1" applyProtection="1">
      <alignment vertical="center"/>
      <protection locked="0"/>
    </xf>
    <xf numFmtId="3" fontId="2" fillId="0" borderId="8" xfId="1" applyNumberFormat="1" applyFont="1" applyFill="1" applyBorder="1" applyAlignment="1" applyProtection="1">
      <alignment vertical="center"/>
      <protection locked="0"/>
    </xf>
    <xf numFmtId="0" fontId="2" fillId="0" borderId="32" xfId="1" applyFont="1" applyFill="1" applyBorder="1" applyAlignment="1" applyProtection="1">
      <alignment horizontal="center" vertical="center" wrapText="1"/>
    </xf>
    <xf numFmtId="3" fontId="2" fillId="0" borderId="6" xfId="1" applyNumberFormat="1" applyFont="1" applyFill="1" applyBorder="1" applyAlignment="1" applyProtection="1">
      <alignment vertical="center"/>
    </xf>
    <xf numFmtId="3" fontId="2" fillId="0" borderId="8" xfId="1" applyNumberFormat="1" applyFont="1" applyFill="1" applyBorder="1" applyAlignment="1" applyProtection="1">
      <alignment vertical="center"/>
    </xf>
    <xf numFmtId="3" fontId="2" fillId="0" borderId="48" xfId="1" applyNumberFormat="1" applyFont="1" applyFill="1" applyBorder="1" applyAlignment="1" applyProtection="1">
      <alignment vertical="center"/>
      <protection locked="0"/>
    </xf>
    <xf numFmtId="3" fontId="2" fillId="0" borderId="5" xfId="1" applyNumberFormat="1" applyFont="1" applyFill="1" applyBorder="1" applyAlignment="1" applyProtection="1">
      <alignment vertical="center"/>
      <protection locked="0"/>
    </xf>
    <xf numFmtId="3" fontId="2" fillId="0" borderId="37" xfId="1" applyNumberFormat="1" applyFont="1" applyFill="1" applyBorder="1" applyAlignment="1" applyProtection="1">
      <alignment vertical="center"/>
    </xf>
    <xf numFmtId="0" fontId="2" fillId="0" borderId="17" xfId="1" applyFont="1" applyFill="1" applyBorder="1" applyAlignment="1" applyProtection="1">
      <alignment horizontal="center" vertical="center" wrapText="1"/>
    </xf>
    <xf numFmtId="3" fontId="2" fillId="0" borderId="21" xfId="1" applyNumberFormat="1" applyFont="1" applyFill="1" applyBorder="1" applyAlignment="1" applyProtection="1">
      <alignment vertical="center"/>
    </xf>
    <xf numFmtId="3" fontId="2" fillId="0" borderId="19" xfId="1" applyNumberFormat="1" applyFont="1" applyFill="1" applyBorder="1" applyAlignment="1" applyProtection="1">
      <alignment vertical="center"/>
    </xf>
    <xf numFmtId="3" fontId="2" fillId="0" borderId="57" xfId="1" applyNumberFormat="1" applyFont="1" applyFill="1" applyBorder="1" applyAlignment="1" applyProtection="1">
      <alignment vertical="center"/>
    </xf>
    <xf numFmtId="3" fontId="2" fillId="0" borderId="36" xfId="1" applyNumberFormat="1" applyFont="1" applyFill="1" applyBorder="1" applyAlignment="1" applyProtection="1">
      <alignment vertical="center"/>
      <protection locked="0"/>
    </xf>
    <xf numFmtId="3" fontId="2" fillId="0" borderId="37" xfId="1" applyNumberFormat="1" applyFont="1" applyFill="1" applyBorder="1" applyAlignment="1" applyProtection="1">
      <alignment vertical="center"/>
      <protection locked="0"/>
    </xf>
    <xf numFmtId="0" fontId="5" fillId="0" borderId="0" xfId="1" applyFont="1" applyFill="1" applyBorder="1" applyAlignment="1" applyProtection="1">
      <alignment horizontal="left" vertical="center"/>
    </xf>
    <xf numFmtId="0" fontId="2" fillId="0" borderId="40" xfId="1" applyFont="1" applyFill="1" applyBorder="1" applyAlignment="1" applyProtection="1">
      <alignment horizontal="left" vertical="center" wrapText="1"/>
    </xf>
    <xf numFmtId="3" fontId="2" fillId="0" borderId="58" xfId="1" applyNumberFormat="1" applyFont="1" applyFill="1" applyBorder="1" applyAlignment="1" applyProtection="1">
      <alignment vertical="center"/>
    </xf>
    <xf numFmtId="0" fontId="2" fillId="0" borderId="59" xfId="1" applyFont="1" applyFill="1" applyBorder="1" applyAlignment="1" applyProtection="1">
      <alignment horizontal="right" vertical="center" wrapText="1"/>
    </xf>
    <xf numFmtId="3" fontId="2" fillId="0" borderId="18" xfId="1" applyNumberFormat="1" applyFont="1" applyFill="1" applyBorder="1" applyAlignment="1" applyProtection="1">
      <alignment vertical="center"/>
      <protection locked="0"/>
    </xf>
    <xf numFmtId="3" fontId="2" fillId="0" borderId="54" xfId="1" applyNumberFormat="1" applyFont="1" applyFill="1" applyBorder="1" applyAlignment="1" applyProtection="1">
      <alignment vertical="center"/>
    </xf>
    <xf numFmtId="3" fontId="2" fillId="0" borderId="41" xfId="1" applyNumberFormat="1" applyFont="1" applyFill="1" applyBorder="1" applyAlignment="1" applyProtection="1">
      <alignment vertical="center"/>
    </xf>
    <xf numFmtId="3" fontId="2" fillId="0" borderId="47" xfId="1" applyNumberFormat="1" applyFont="1" applyFill="1" applyBorder="1" applyAlignment="1" applyProtection="1">
      <alignment vertical="center"/>
    </xf>
    <xf numFmtId="1" fontId="5" fillId="3" borderId="40" xfId="1" applyNumberFormat="1" applyFont="1" applyFill="1" applyBorder="1" applyAlignment="1" applyProtection="1">
      <alignment horizontal="left" vertical="center" wrapText="1"/>
    </xf>
    <xf numFmtId="1" fontId="5" fillId="0" borderId="35" xfId="1" applyNumberFormat="1" applyFont="1" applyFill="1" applyBorder="1" applyAlignment="1" applyProtection="1">
      <alignment horizontal="left" vertical="center" wrapText="1"/>
    </xf>
    <xf numFmtId="0" fontId="5" fillId="0" borderId="17" xfId="1" applyFont="1" applyFill="1" applyBorder="1" applyAlignment="1" applyProtection="1">
      <alignment horizontal="center" vertical="center" wrapText="1"/>
    </xf>
    <xf numFmtId="0" fontId="2" fillId="0" borderId="59" xfId="1" applyFont="1" applyFill="1" applyBorder="1" applyAlignment="1" applyProtection="1">
      <alignment horizontal="center" vertical="center" wrapText="1"/>
    </xf>
    <xf numFmtId="0" fontId="2" fillId="0" borderId="59" xfId="1" applyFont="1" applyFill="1" applyBorder="1" applyAlignment="1" applyProtection="1">
      <alignment horizontal="left" vertical="center" wrapText="1"/>
    </xf>
    <xf numFmtId="0" fontId="2" fillId="0" borderId="32" xfId="1" applyFont="1" applyFill="1" applyBorder="1" applyAlignment="1" applyProtection="1">
      <alignment vertical="center"/>
    </xf>
    <xf numFmtId="0" fontId="8" fillId="0" borderId="0" xfId="1" applyFont="1" applyFill="1" applyBorder="1" applyAlignment="1" applyProtection="1">
      <alignment vertical="center"/>
    </xf>
    <xf numFmtId="0" fontId="5" fillId="3" borderId="35" xfId="1" applyFont="1" applyFill="1" applyBorder="1" applyAlignment="1" applyProtection="1">
      <alignment horizontal="left" vertical="center" wrapText="1"/>
    </xf>
    <xf numFmtId="3" fontId="5" fillId="3" borderId="36" xfId="1" applyNumberFormat="1" applyFont="1" applyFill="1" applyBorder="1" applyAlignment="1" applyProtection="1">
      <alignment vertical="center"/>
    </xf>
    <xf numFmtId="3" fontId="5" fillId="3" borderId="9" xfId="1" applyNumberFormat="1" applyFont="1" applyFill="1" applyBorder="1" applyAlignment="1" applyProtection="1">
      <alignment vertical="center"/>
    </xf>
    <xf numFmtId="0" fontId="2" fillId="0" borderId="35" xfId="1" applyFont="1" applyFill="1" applyBorder="1" applyAlignment="1" applyProtection="1">
      <alignment horizontal="right" vertical="center" wrapText="1"/>
    </xf>
    <xf numFmtId="0" fontId="2" fillId="0" borderId="46" xfId="1" applyFont="1" applyFill="1" applyBorder="1" applyAlignment="1" applyProtection="1">
      <alignment vertical="center"/>
    </xf>
    <xf numFmtId="3" fontId="2" fillId="0" borderId="16" xfId="1" applyNumberFormat="1" applyFont="1" applyFill="1" applyBorder="1" applyAlignment="1" applyProtection="1">
      <alignment vertical="center"/>
      <protection locked="0"/>
    </xf>
    <xf numFmtId="0" fontId="2" fillId="0" borderId="59" xfId="1" applyFont="1" applyFill="1" applyBorder="1" applyAlignment="1" applyProtection="1">
      <alignment vertical="center"/>
    </xf>
    <xf numFmtId="0" fontId="2" fillId="0" borderId="59" xfId="1" applyFont="1" applyFill="1" applyBorder="1" applyAlignment="1" applyProtection="1">
      <alignment vertical="center" wrapText="1"/>
    </xf>
    <xf numFmtId="3" fontId="2" fillId="0" borderId="60" xfId="1" applyNumberFormat="1" applyFont="1" applyFill="1" applyBorder="1" applyAlignment="1" applyProtection="1">
      <alignment vertical="center"/>
      <protection locked="0"/>
    </xf>
    <xf numFmtId="3" fontId="5" fillId="0" borderId="36" xfId="1" applyNumberFormat="1" applyFont="1" applyFill="1" applyBorder="1" applyAlignment="1" applyProtection="1">
      <alignment vertical="center"/>
    </xf>
    <xf numFmtId="3" fontId="5" fillId="0" borderId="37" xfId="1" applyNumberFormat="1" applyFont="1" applyFill="1" applyBorder="1" applyAlignment="1" applyProtection="1">
      <alignment vertical="center"/>
    </xf>
    <xf numFmtId="0" fontId="5" fillId="0" borderId="10" xfId="1" applyFont="1" applyFill="1" applyBorder="1" applyAlignment="1" applyProtection="1">
      <alignment vertical="center" wrapText="1"/>
    </xf>
    <xf numFmtId="3" fontId="5" fillId="0" borderId="9" xfId="1" applyNumberFormat="1" applyFont="1" applyFill="1" applyBorder="1" applyAlignment="1" applyProtection="1">
      <alignment vertical="center"/>
    </xf>
    <xf numFmtId="0" fontId="2" fillId="2" borderId="0" xfId="1" applyFont="1" applyFill="1" applyBorder="1" applyAlignment="1" applyProtection="1">
      <alignment vertical="center"/>
      <protection locked="0"/>
    </xf>
    <xf numFmtId="0" fontId="2" fillId="0" borderId="43" xfId="1" applyFont="1" applyFill="1" applyBorder="1" applyAlignment="1" applyProtection="1">
      <alignment horizontal="left" vertical="center" wrapText="1"/>
    </xf>
    <xf numFmtId="3" fontId="2" fillId="0" borderId="61" xfId="1" applyNumberFormat="1" applyFont="1" applyFill="1" applyBorder="1" applyAlignment="1" applyProtection="1">
      <alignment vertical="center"/>
    </xf>
    <xf numFmtId="3" fontId="2" fillId="0" borderId="45" xfId="1" applyNumberFormat="1" applyFont="1" applyFill="1" applyBorder="1" applyAlignment="1" applyProtection="1">
      <alignment vertical="center"/>
    </xf>
    <xf numFmtId="3" fontId="2" fillId="0" borderId="12" xfId="1" applyNumberFormat="1" applyFont="1" applyFill="1" applyBorder="1" applyAlignment="1" applyProtection="1">
      <alignment vertical="center"/>
    </xf>
    <xf numFmtId="3" fontId="2" fillId="0" borderId="8" xfId="1" applyNumberFormat="1" applyFont="1" applyFill="1" applyBorder="1" applyAlignment="1" applyProtection="1">
      <alignment horizontal="right" vertical="center"/>
      <protection locked="0"/>
    </xf>
    <xf numFmtId="3" fontId="2" fillId="0" borderId="5" xfId="1" applyNumberFormat="1" applyFont="1" applyFill="1" applyBorder="1" applyAlignment="1" applyProtection="1">
      <alignment horizontal="right" vertical="center"/>
    </xf>
    <xf numFmtId="3" fontId="5" fillId="0" borderId="19" xfId="1" applyNumberFormat="1" applyFont="1" applyBorder="1" applyAlignment="1" applyProtection="1">
      <alignment vertical="center"/>
    </xf>
    <xf numFmtId="0" fontId="2" fillId="0" borderId="28" xfId="1" applyFont="1" applyFill="1" applyBorder="1" applyAlignment="1" applyProtection="1">
      <alignment vertical="center"/>
    </xf>
    <xf numFmtId="3" fontId="2" fillId="0" borderId="30" xfId="1" applyNumberFormat="1" applyFont="1" applyFill="1" applyBorder="1" applyAlignment="1" applyProtection="1">
      <alignment vertical="center"/>
    </xf>
    <xf numFmtId="3" fontId="2" fillId="0" borderId="63" xfId="1" applyNumberFormat="1" applyFont="1" applyFill="1" applyBorder="1" applyAlignment="1" applyProtection="1">
      <alignment vertical="center"/>
    </xf>
    <xf numFmtId="3" fontId="5" fillId="0" borderId="66" xfId="1" applyNumberFormat="1" applyFont="1" applyFill="1" applyBorder="1" applyAlignment="1" applyProtection="1">
      <alignment vertical="center"/>
    </xf>
    <xf numFmtId="0" fontId="5" fillId="0" borderId="35" xfId="1" applyFont="1" applyFill="1" applyBorder="1" applyAlignment="1" applyProtection="1">
      <alignment vertical="center"/>
    </xf>
    <xf numFmtId="0" fontId="5" fillId="0" borderId="67" xfId="1" applyFont="1" applyFill="1" applyBorder="1" applyAlignment="1" applyProtection="1">
      <alignment vertical="center"/>
    </xf>
    <xf numFmtId="3" fontId="5" fillId="0" borderId="68" xfId="1" applyNumberFormat="1" applyFont="1" applyFill="1" applyBorder="1" applyAlignment="1" applyProtection="1">
      <alignment vertical="center"/>
    </xf>
    <xf numFmtId="3" fontId="5" fillId="0" borderId="66" xfId="1" applyNumberFormat="1" applyFont="1" applyFill="1" applyBorder="1" applyAlignment="1" applyProtection="1">
      <alignment vertical="center"/>
      <protection locked="0"/>
    </xf>
    <xf numFmtId="3" fontId="5" fillId="0" borderId="69" xfId="1" applyNumberFormat="1" applyFont="1" applyFill="1" applyBorder="1" applyAlignment="1" applyProtection="1">
      <alignment vertical="center"/>
      <protection locked="0"/>
    </xf>
    <xf numFmtId="0" fontId="2" fillId="0" borderId="0" xfId="1" applyFont="1" applyFill="1" applyBorder="1" applyAlignment="1" applyProtection="1">
      <alignment vertical="center" wrapText="1"/>
    </xf>
    <xf numFmtId="0" fontId="5" fillId="0" borderId="35" xfId="1" applyFont="1" applyFill="1" applyBorder="1" applyAlignment="1" applyProtection="1">
      <alignment horizontal="left" vertical="center" wrapText="1"/>
      <protection locked="0"/>
    </xf>
    <xf numFmtId="0" fontId="2" fillId="0" borderId="17" xfId="1" applyFont="1" applyFill="1" applyBorder="1" applyAlignment="1" applyProtection="1">
      <alignment horizontal="center" vertical="center" wrapText="1"/>
    </xf>
    <xf numFmtId="3" fontId="2" fillId="0" borderId="5" xfId="1" applyNumberFormat="1" applyFont="1" applyFill="1" applyBorder="1" applyAlignment="1" applyProtection="1">
      <alignment horizontal="center" vertical="center"/>
    </xf>
    <xf numFmtId="0" fontId="2" fillId="0" borderId="43" xfId="1" applyFont="1" applyFill="1" applyBorder="1" applyAlignment="1" applyProtection="1">
      <alignment horizontal="right" vertical="center" wrapText="1"/>
    </xf>
    <xf numFmtId="3" fontId="2" fillId="0" borderId="45" xfId="1" applyNumberFormat="1" applyFont="1" applyFill="1" applyBorder="1" applyAlignment="1" applyProtection="1">
      <alignment vertical="center"/>
      <protection locked="0"/>
    </xf>
    <xf numFmtId="3" fontId="2" fillId="0" borderId="12" xfId="1" applyNumberFormat="1" applyFont="1" applyFill="1" applyBorder="1" applyAlignment="1" applyProtection="1">
      <alignment horizontal="center" vertical="center"/>
    </xf>
    <xf numFmtId="0" fontId="5" fillId="0" borderId="46" xfId="1" applyFont="1" applyFill="1" applyBorder="1" applyAlignment="1" applyProtection="1">
      <alignment horizontal="center" vertical="center" wrapText="1"/>
    </xf>
    <xf numFmtId="0" fontId="5" fillId="0" borderId="46" xfId="1" applyFont="1" applyFill="1" applyBorder="1" applyAlignment="1" applyProtection="1">
      <alignment horizontal="left" vertical="center" wrapText="1"/>
    </xf>
    <xf numFmtId="3" fontId="2" fillId="0" borderId="56" xfId="1" applyNumberFormat="1" applyFont="1" applyFill="1" applyBorder="1" applyAlignment="1" applyProtection="1">
      <alignment horizontal="right" vertical="center"/>
    </xf>
    <xf numFmtId="3" fontId="5" fillId="0" borderId="0" xfId="1" applyNumberFormat="1" applyFont="1" applyFill="1" applyBorder="1" applyAlignment="1" applyProtection="1">
      <alignment vertical="center"/>
    </xf>
    <xf numFmtId="3" fontId="2" fillId="0" borderId="71" xfId="1" applyNumberFormat="1" applyFont="1" applyFill="1" applyBorder="1" applyAlignment="1" applyProtection="1">
      <alignment vertical="center"/>
    </xf>
    <xf numFmtId="3" fontId="2" fillId="0" borderId="14" xfId="1" applyNumberFormat="1" applyFont="1" applyFill="1" applyBorder="1" applyAlignment="1" applyProtection="1">
      <alignment horizontal="right" vertical="center"/>
    </xf>
    <xf numFmtId="1" fontId="7" fillId="0" borderId="75" xfId="1" applyNumberFormat="1" applyFont="1" applyFill="1" applyBorder="1" applyAlignment="1" applyProtection="1">
      <alignment horizontal="center" vertical="center"/>
    </xf>
    <xf numFmtId="0" fontId="5" fillId="0" borderId="76" xfId="1" applyFont="1" applyFill="1" applyBorder="1" applyAlignment="1" applyProtection="1">
      <alignment vertical="center"/>
      <protection locked="0"/>
    </xf>
    <xf numFmtId="3" fontId="5" fillId="0" borderId="77" xfId="1" applyNumberFormat="1" applyFont="1" applyFill="1" applyBorder="1" applyAlignment="1" applyProtection="1">
      <alignment horizontal="right" vertical="center"/>
    </xf>
    <xf numFmtId="3" fontId="2" fillId="0" borderId="75" xfId="1" applyNumberFormat="1" applyFont="1" applyFill="1" applyBorder="1" applyAlignment="1" applyProtection="1">
      <alignment horizontal="right" vertical="center"/>
    </xf>
    <xf numFmtId="3" fontId="2" fillId="0" borderId="76" xfId="1" applyNumberFormat="1" applyFont="1" applyFill="1" applyBorder="1" applyAlignment="1" applyProtection="1">
      <alignment horizontal="right" vertical="center"/>
      <protection locked="0"/>
    </xf>
    <xf numFmtId="3" fontId="2" fillId="0" borderId="78" xfId="1" applyNumberFormat="1" applyFont="1" applyFill="1" applyBorder="1" applyAlignment="1" applyProtection="1">
      <alignment horizontal="right" vertical="center"/>
      <protection locked="0"/>
    </xf>
    <xf numFmtId="3" fontId="2" fillId="0" borderId="74" xfId="1" applyNumberFormat="1" applyFont="1" applyFill="1" applyBorder="1" applyAlignment="1" applyProtection="1">
      <alignment vertical="center"/>
      <protection locked="0"/>
    </xf>
    <xf numFmtId="3" fontId="2" fillId="0" borderId="44" xfId="1" applyNumberFormat="1" applyFont="1" applyFill="1" applyBorder="1" applyAlignment="1" applyProtection="1">
      <alignment horizontal="right" vertical="center"/>
      <protection locked="0"/>
    </xf>
    <xf numFmtId="3" fontId="2" fillId="0" borderId="44" xfId="1" applyNumberFormat="1" applyFont="1" applyFill="1" applyBorder="1" applyAlignment="1" applyProtection="1">
      <alignment horizontal="center" vertical="center"/>
    </xf>
    <xf numFmtId="3" fontId="2" fillId="0" borderId="76" xfId="1" applyNumberFormat="1" applyFont="1" applyFill="1" applyBorder="1" applyAlignment="1" applyProtection="1">
      <alignment horizontal="center" vertical="center"/>
    </xf>
    <xf numFmtId="3" fontId="2" fillId="0" borderId="78" xfId="1" applyNumberFormat="1" applyFont="1" applyFill="1" applyBorder="1" applyAlignment="1" applyProtection="1">
      <alignment horizontal="center" vertical="center"/>
    </xf>
    <xf numFmtId="3" fontId="2" fillId="0" borderId="42" xfId="1" applyNumberFormat="1" applyFont="1" applyFill="1" applyBorder="1" applyAlignment="1" applyProtection="1">
      <alignment horizontal="center" vertical="center"/>
    </xf>
    <xf numFmtId="3" fontId="2" fillId="0" borderId="72" xfId="1" applyNumberFormat="1" applyFont="1" applyFill="1" applyBorder="1" applyAlignment="1" applyProtection="1">
      <alignment horizontal="center" vertical="center"/>
    </xf>
    <xf numFmtId="3" fontId="2" fillId="0" borderId="72" xfId="1" applyNumberFormat="1" applyFont="1" applyFill="1" applyBorder="1" applyAlignment="1" applyProtection="1">
      <alignment horizontal="right" vertical="center"/>
      <protection locked="0"/>
    </xf>
    <xf numFmtId="3" fontId="2" fillId="0" borderId="47" xfId="1" applyNumberFormat="1" applyFont="1" applyFill="1" applyBorder="1" applyAlignment="1" applyProtection="1">
      <alignment horizontal="center" vertical="center"/>
    </xf>
    <xf numFmtId="3" fontId="5" fillId="0" borderId="77" xfId="1" applyNumberFormat="1" applyFont="1" applyFill="1" applyBorder="1" applyAlignment="1" applyProtection="1">
      <alignment vertical="center"/>
    </xf>
    <xf numFmtId="3" fontId="5" fillId="0" borderId="79" xfId="1" applyNumberFormat="1" applyFont="1" applyFill="1" applyBorder="1" applyAlignment="1" applyProtection="1">
      <alignment vertical="center"/>
    </xf>
    <xf numFmtId="3" fontId="5" fillId="0" borderId="76" xfId="1" applyNumberFormat="1" applyFont="1" applyFill="1" applyBorder="1" applyAlignment="1" applyProtection="1">
      <alignment vertical="center"/>
    </xf>
    <xf numFmtId="3" fontId="5" fillId="3" borderId="80" xfId="1" applyNumberFormat="1" applyFont="1" applyFill="1" applyBorder="1" applyAlignment="1" applyProtection="1">
      <alignment vertical="center"/>
    </xf>
    <xf numFmtId="3" fontId="2" fillId="0" borderId="44" xfId="1" applyNumberFormat="1" applyFont="1" applyFill="1" applyBorder="1" applyAlignment="1" applyProtection="1">
      <alignment vertical="center"/>
    </xf>
    <xf numFmtId="3" fontId="2" fillId="0" borderId="76" xfId="1" applyNumberFormat="1" applyFont="1" applyFill="1" applyBorder="1" applyAlignment="1" applyProtection="1">
      <alignment vertical="center"/>
      <protection locked="0"/>
    </xf>
    <xf numFmtId="3" fontId="2" fillId="0" borderId="78" xfId="1" applyNumberFormat="1" applyFont="1" applyFill="1" applyBorder="1" applyAlignment="1" applyProtection="1">
      <alignment vertical="center"/>
      <protection locked="0"/>
    </xf>
    <xf numFmtId="3" fontId="2" fillId="0" borderId="78" xfId="1" applyNumberFormat="1" applyFont="1" applyFill="1" applyBorder="1" applyAlignment="1" applyProtection="1">
      <alignment vertical="center"/>
    </xf>
    <xf numFmtId="3" fontId="2" fillId="0" borderId="47" xfId="1" applyNumberFormat="1" applyFont="1" applyFill="1" applyBorder="1" applyAlignment="1" applyProtection="1">
      <alignment vertical="center"/>
      <protection locked="0"/>
    </xf>
    <xf numFmtId="3" fontId="2" fillId="0" borderId="76" xfId="1" applyNumberFormat="1" applyFont="1" applyFill="1" applyBorder="1" applyAlignment="1" applyProtection="1">
      <alignment vertical="center"/>
    </xf>
    <xf numFmtId="3" fontId="2" fillId="0" borderId="44" xfId="1" applyNumberFormat="1" applyFont="1" applyFill="1" applyBorder="1" applyAlignment="1" applyProtection="1">
      <alignment vertical="center"/>
      <protection locked="0"/>
    </xf>
    <xf numFmtId="3" fontId="2" fillId="0" borderId="73" xfId="1" applyNumberFormat="1" applyFont="1" applyFill="1" applyBorder="1" applyAlignment="1" applyProtection="1">
      <alignment vertical="center"/>
      <protection locked="0"/>
    </xf>
    <xf numFmtId="3" fontId="2" fillId="0" borderId="80" xfId="1" applyNumberFormat="1" applyFont="1" applyFill="1" applyBorder="1" applyAlignment="1" applyProtection="1">
      <alignment vertical="center"/>
    </xf>
    <xf numFmtId="3" fontId="5" fillId="3" borderId="44" xfId="1" applyNumberFormat="1" applyFont="1" applyFill="1" applyBorder="1" applyAlignment="1" applyProtection="1">
      <alignment vertical="center"/>
    </xf>
    <xf numFmtId="3" fontId="2" fillId="0" borderId="72" xfId="1" applyNumberFormat="1" applyFont="1" applyFill="1" applyBorder="1" applyAlignment="1" applyProtection="1">
      <alignment vertical="center"/>
    </xf>
    <xf numFmtId="3" fontId="2" fillId="0" borderId="42" xfId="1" applyNumberFormat="1" applyFont="1" applyFill="1" applyBorder="1" applyAlignment="1" applyProtection="1">
      <alignment vertical="center"/>
      <protection locked="0"/>
    </xf>
    <xf numFmtId="3" fontId="2" fillId="0" borderId="77" xfId="1" applyNumberFormat="1" applyFont="1" applyFill="1" applyBorder="1" applyAlignment="1" applyProtection="1">
      <alignment vertical="center"/>
    </xf>
    <xf numFmtId="3" fontId="5" fillId="0" borderId="64" xfId="1" applyNumberFormat="1" applyFont="1" applyFill="1" applyBorder="1" applyAlignment="1" applyProtection="1">
      <alignment vertical="center"/>
    </xf>
    <xf numFmtId="3" fontId="5" fillId="0" borderId="44" xfId="1" applyNumberFormat="1" applyFont="1" applyFill="1" applyBorder="1" applyAlignment="1" applyProtection="1">
      <alignment vertical="center"/>
    </xf>
    <xf numFmtId="3" fontId="5" fillId="0" borderId="64" xfId="1" applyNumberFormat="1" applyFont="1" applyFill="1" applyBorder="1" applyAlignment="1" applyProtection="1">
      <alignment vertical="center"/>
      <protection locked="0"/>
    </xf>
    <xf numFmtId="1" fontId="7" fillId="0" borderId="82" xfId="1" applyNumberFormat="1" applyFont="1" applyFill="1" applyBorder="1" applyAlignment="1" applyProtection="1">
      <alignment horizontal="center" vertical="center"/>
    </xf>
    <xf numFmtId="0" fontId="5" fillId="0" borderId="70" xfId="1" applyFont="1" applyFill="1" applyBorder="1" applyAlignment="1" applyProtection="1">
      <alignment vertical="center"/>
      <protection locked="0"/>
    </xf>
    <xf numFmtId="3" fontId="5" fillId="0" borderId="63" xfId="1" applyNumberFormat="1" applyFont="1" applyFill="1" applyBorder="1" applyAlignment="1" applyProtection="1">
      <alignment horizontal="right" vertical="center"/>
    </xf>
    <xf numFmtId="3" fontId="2" fillId="0" borderId="82" xfId="1" applyNumberFormat="1" applyFont="1" applyFill="1" applyBorder="1" applyAlignment="1" applyProtection="1">
      <alignment horizontal="right" vertical="center"/>
    </xf>
    <xf numFmtId="3" fontId="2" fillId="0" borderId="70" xfId="1" applyNumberFormat="1" applyFont="1" applyFill="1" applyBorder="1" applyAlignment="1" applyProtection="1">
      <alignment horizontal="right" vertical="center"/>
      <protection locked="0"/>
    </xf>
    <xf numFmtId="3" fontId="2" fillId="0" borderId="57" xfId="1" applyNumberFormat="1" applyFont="1" applyFill="1" applyBorder="1" applyAlignment="1" applyProtection="1">
      <alignment horizontal="right" vertical="center"/>
      <protection locked="0"/>
    </xf>
    <xf numFmtId="3" fontId="2" fillId="0" borderId="83" xfId="1" applyNumberFormat="1" applyFont="1" applyFill="1" applyBorder="1" applyAlignment="1" applyProtection="1">
      <alignment vertical="center"/>
      <protection locked="0"/>
    </xf>
    <xf numFmtId="3" fontId="2" fillId="0" borderId="56" xfId="1" applyNumberFormat="1" applyFont="1" applyFill="1" applyBorder="1" applyAlignment="1" applyProtection="1">
      <alignment horizontal="center" vertical="center"/>
    </xf>
    <xf numFmtId="3" fontId="2" fillId="0" borderId="70" xfId="1" applyNumberFormat="1" applyFont="1" applyFill="1" applyBorder="1" applyAlignment="1" applyProtection="1">
      <alignment horizontal="center" vertical="center"/>
    </xf>
    <xf numFmtId="3" fontId="2" fillId="0" borderId="57" xfId="1" applyNumberFormat="1" applyFont="1" applyFill="1" applyBorder="1" applyAlignment="1" applyProtection="1">
      <alignment horizontal="center" vertical="center"/>
    </xf>
    <xf numFmtId="3" fontId="2" fillId="0" borderId="84" xfId="1" applyNumberFormat="1" applyFont="1" applyFill="1" applyBorder="1" applyAlignment="1" applyProtection="1">
      <alignment horizontal="center" vertical="center"/>
    </xf>
    <xf numFmtId="3" fontId="2" fillId="0" borderId="85" xfId="1" applyNumberFormat="1" applyFont="1" applyFill="1" applyBorder="1" applyAlignment="1" applyProtection="1">
      <alignment horizontal="center" vertical="center"/>
    </xf>
    <xf numFmtId="3" fontId="2" fillId="0" borderId="71" xfId="1" applyNumberFormat="1" applyFont="1" applyFill="1" applyBorder="1" applyAlignment="1" applyProtection="1">
      <alignment horizontal="center" vertical="center"/>
    </xf>
    <xf numFmtId="3" fontId="5" fillId="0" borderId="63" xfId="1" applyNumberFormat="1" applyFont="1" applyFill="1" applyBorder="1" applyAlignment="1" applyProtection="1">
      <alignment vertical="center"/>
    </xf>
    <xf numFmtId="3" fontId="5" fillId="0" borderId="86" xfId="1" applyNumberFormat="1" applyFont="1" applyFill="1" applyBorder="1" applyAlignment="1" applyProtection="1">
      <alignment vertical="center"/>
    </xf>
    <xf numFmtId="3" fontId="5" fillId="0" borderId="70" xfId="1" applyNumberFormat="1" applyFont="1" applyFill="1" applyBorder="1" applyAlignment="1" applyProtection="1">
      <alignment vertical="center"/>
    </xf>
    <xf numFmtId="3" fontId="5" fillId="3" borderId="87" xfId="1" applyNumberFormat="1" applyFont="1" applyFill="1" applyBorder="1" applyAlignment="1" applyProtection="1">
      <alignment vertical="center"/>
    </xf>
    <xf numFmtId="3" fontId="2" fillId="0" borderId="70" xfId="1" applyNumberFormat="1" applyFont="1" applyFill="1" applyBorder="1" applyAlignment="1" applyProtection="1">
      <alignment vertical="center"/>
      <protection locked="0"/>
    </xf>
    <xf numFmtId="3" fontId="2" fillId="0" borderId="57" xfId="1" applyNumberFormat="1" applyFont="1" applyFill="1" applyBorder="1" applyAlignment="1" applyProtection="1">
      <alignment vertical="center"/>
      <protection locked="0"/>
    </xf>
    <xf numFmtId="3" fontId="2" fillId="0" borderId="71" xfId="1" applyNumberFormat="1" applyFont="1" applyFill="1" applyBorder="1" applyAlignment="1" applyProtection="1">
      <alignment vertical="center"/>
      <protection locked="0"/>
    </xf>
    <xf numFmtId="3" fontId="2" fillId="0" borderId="70" xfId="1" applyNumberFormat="1" applyFont="1" applyFill="1" applyBorder="1" applyAlignment="1" applyProtection="1">
      <alignment vertical="center"/>
    </xf>
    <xf numFmtId="3" fontId="2" fillId="0" borderId="56" xfId="1" applyNumberFormat="1" applyFont="1" applyFill="1" applyBorder="1" applyAlignment="1" applyProtection="1">
      <alignment vertical="center"/>
      <protection locked="0"/>
    </xf>
    <xf numFmtId="3" fontId="2" fillId="0" borderId="81" xfId="1" applyNumberFormat="1" applyFont="1" applyFill="1" applyBorder="1" applyAlignment="1" applyProtection="1">
      <alignment vertical="center"/>
      <protection locked="0"/>
    </xf>
    <xf numFmtId="3" fontId="2" fillId="0" borderId="87" xfId="1" applyNumberFormat="1" applyFont="1" applyFill="1" applyBorder="1" applyAlignment="1" applyProtection="1">
      <alignment vertical="center"/>
    </xf>
    <xf numFmtId="3" fontId="5" fillId="3" borderId="56" xfId="1" applyNumberFormat="1" applyFont="1" applyFill="1" applyBorder="1" applyAlignment="1" applyProtection="1">
      <alignment vertical="center"/>
    </xf>
    <xf numFmtId="3" fontId="2" fillId="0" borderId="85" xfId="1" applyNumberFormat="1" applyFont="1" applyFill="1" applyBorder="1" applyAlignment="1" applyProtection="1">
      <alignment vertical="center"/>
    </xf>
    <xf numFmtId="3" fontId="2" fillId="0" borderId="84" xfId="1" applyNumberFormat="1" applyFont="1" applyFill="1" applyBorder="1" applyAlignment="1" applyProtection="1">
      <alignment vertical="center"/>
      <protection locked="0"/>
    </xf>
    <xf numFmtId="3" fontId="5" fillId="0" borderId="88" xfId="1" applyNumberFormat="1" applyFont="1" applyFill="1" applyBorder="1" applyAlignment="1" applyProtection="1">
      <alignment vertical="center"/>
    </xf>
    <xf numFmtId="3" fontId="5" fillId="0" borderId="56" xfId="1" applyNumberFormat="1" applyFont="1" applyFill="1" applyBorder="1" applyAlignment="1" applyProtection="1">
      <alignment vertical="center"/>
    </xf>
    <xf numFmtId="3" fontId="5" fillId="0" borderId="88" xfId="1" applyNumberFormat="1" applyFont="1" applyFill="1" applyBorder="1" applyAlignment="1" applyProtection="1">
      <alignment vertical="center"/>
      <protection locked="0"/>
    </xf>
    <xf numFmtId="3" fontId="2" fillId="0" borderId="83" xfId="1" applyNumberFormat="1" applyFont="1" applyFill="1" applyBorder="1" applyAlignment="1" applyProtection="1">
      <alignment horizontal="center" vertical="center"/>
    </xf>
    <xf numFmtId="3" fontId="2" fillId="0" borderId="85" xfId="1" applyNumberFormat="1" applyFont="1" applyFill="1" applyBorder="1" applyAlignment="1" applyProtection="1">
      <alignment vertical="center"/>
      <protection locked="0"/>
    </xf>
    <xf numFmtId="3" fontId="2" fillId="0" borderId="37" xfId="1" applyNumberFormat="1" applyFont="1" applyFill="1" applyBorder="1" applyAlignment="1" applyProtection="1">
      <alignment horizontal="right" vertical="center"/>
    </xf>
    <xf numFmtId="3" fontId="2" fillId="0" borderId="55" xfId="1" applyNumberFormat="1" applyFont="1" applyFill="1" applyBorder="1" applyAlignment="1" applyProtection="1">
      <alignment vertical="center"/>
    </xf>
    <xf numFmtId="3" fontId="5" fillId="3" borderId="37" xfId="1" applyNumberFormat="1" applyFont="1" applyFill="1" applyBorder="1" applyAlignment="1" applyProtection="1">
      <alignment vertical="center"/>
    </xf>
    <xf numFmtId="3" fontId="2" fillId="0" borderId="31" xfId="1" applyNumberFormat="1" applyFont="1" applyFill="1" applyBorder="1" applyAlignment="1" applyProtection="1">
      <alignment vertical="center"/>
    </xf>
    <xf numFmtId="3" fontId="5" fillId="0" borderId="69" xfId="1" applyNumberFormat="1" applyFont="1" applyFill="1" applyBorder="1" applyAlignment="1" applyProtection="1">
      <alignment vertical="center"/>
    </xf>
    <xf numFmtId="3" fontId="2" fillId="0" borderId="42" xfId="1" applyNumberFormat="1" applyFont="1" applyFill="1" applyBorder="1" applyAlignment="1" applyProtection="1">
      <alignment horizontal="right" vertical="center"/>
      <protection locked="0"/>
    </xf>
    <xf numFmtId="3" fontId="2" fillId="0" borderId="84" xfId="1" applyNumberFormat="1" applyFont="1" applyFill="1" applyBorder="1" applyAlignment="1" applyProtection="1">
      <alignment horizontal="right" vertical="center"/>
      <protection locked="0"/>
    </xf>
    <xf numFmtId="3" fontId="2" fillId="0" borderId="48" xfId="1" applyNumberFormat="1" applyFont="1" applyFill="1" applyBorder="1" applyAlignment="1" applyProtection="1">
      <alignment horizontal="right" vertical="center"/>
      <protection locked="0"/>
    </xf>
    <xf numFmtId="3" fontId="2" fillId="0" borderId="39" xfId="1" applyNumberFormat="1" applyFont="1" applyFill="1" applyBorder="1" applyAlignment="1" applyProtection="1">
      <alignment vertical="center"/>
    </xf>
    <xf numFmtId="3" fontId="2" fillId="0" borderId="18" xfId="1" applyNumberFormat="1" applyFont="1" applyFill="1" applyBorder="1" applyAlignment="1" applyProtection="1">
      <alignment vertical="center"/>
    </xf>
    <xf numFmtId="3" fontId="5" fillId="0" borderId="45" xfId="1" applyNumberFormat="1" applyFont="1" applyFill="1" applyBorder="1" applyAlignment="1" applyProtection="1">
      <alignment vertical="center"/>
    </xf>
    <xf numFmtId="3" fontId="5" fillId="3" borderId="45" xfId="1" applyNumberFormat="1" applyFont="1" applyFill="1" applyBorder="1" applyAlignment="1" applyProtection="1">
      <alignment vertical="center"/>
    </xf>
    <xf numFmtId="3" fontId="2" fillId="0" borderId="8" xfId="1" applyNumberFormat="1" applyFont="1" applyFill="1" applyBorder="1" applyAlignment="1" applyProtection="1">
      <alignment horizontal="right" vertical="center"/>
    </xf>
    <xf numFmtId="3" fontId="2" fillId="0" borderId="16" xfId="1" applyNumberFormat="1" applyFont="1" applyFill="1" applyBorder="1" applyAlignment="1" applyProtection="1">
      <alignment vertical="center"/>
    </xf>
    <xf numFmtId="3" fontId="2" fillId="0" borderId="60" xfId="1" applyNumberFormat="1" applyFont="1" applyFill="1" applyBorder="1" applyAlignment="1" applyProtection="1">
      <alignment vertical="center"/>
    </xf>
    <xf numFmtId="3" fontId="5" fillId="0" borderId="12" xfId="1" applyNumberFormat="1" applyFont="1" applyFill="1" applyBorder="1" applyAlignment="1" applyProtection="1">
      <alignment vertical="center"/>
    </xf>
    <xf numFmtId="3" fontId="5" fillId="3" borderId="12" xfId="1" applyNumberFormat="1" applyFont="1" applyFill="1" applyBorder="1" applyAlignment="1" applyProtection="1">
      <alignment vertical="center"/>
    </xf>
    <xf numFmtId="3" fontId="2" fillId="0" borderId="29" xfId="1" applyNumberFormat="1" applyFont="1" applyFill="1" applyBorder="1" applyAlignment="1" applyProtection="1">
      <alignment vertical="center"/>
    </xf>
    <xf numFmtId="0" fontId="5" fillId="0" borderId="1" xfId="1" applyFont="1" applyFill="1" applyBorder="1" applyAlignment="1" applyProtection="1">
      <alignment vertical="center"/>
      <protection locked="0"/>
    </xf>
    <xf numFmtId="3" fontId="2" fillId="0" borderId="1" xfId="1" applyNumberFormat="1" applyFont="1" applyFill="1" applyBorder="1" applyAlignment="1" applyProtection="1">
      <alignment horizontal="right" vertical="center"/>
      <protection locked="0"/>
    </xf>
    <xf numFmtId="3" fontId="2" fillId="0" borderId="23" xfId="1" applyNumberFormat="1" applyFont="1" applyFill="1" applyBorder="1" applyAlignment="1" applyProtection="1">
      <alignment horizontal="center" vertical="center"/>
    </xf>
    <xf numFmtId="3" fontId="2" fillId="0" borderId="9" xfId="1" applyNumberFormat="1" applyFont="1" applyFill="1" applyBorder="1" applyAlignment="1" applyProtection="1">
      <alignment horizontal="center" vertical="center"/>
    </xf>
    <xf numFmtId="3" fontId="2" fillId="0" borderId="1" xfId="1" applyNumberFormat="1" applyFont="1" applyFill="1" applyBorder="1" applyAlignment="1" applyProtection="1">
      <alignment horizontal="center" vertical="center"/>
    </xf>
    <xf numFmtId="3" fontId="2" fillId="0" borderId="33" xfId="1" applyNumberFormat="1" applyFont="1" applyFill="1" applyBorder="1" applyAlignment="1" applyProtection="1">
      <alignment horizontal="center" vertical="center"/>
    </xf>
    <xf numFmtId="3" fontId="2" fillId="0" borderId="14" xfId="1" applyNumberFormat="1" applyFont="1" applyFill="1" applyBorder="1" applyAlignment="1" applyProtection="1">
      <alignment horizontal="center" vertical="center"/>
    </xf>
    <xf numFmtId="3" fontId="2" fillId="0" borderId="61" xfId="1" applyNumberFormat="1" applyFont="1" applyFill="1" applyBorder="1" applyAlignment="1" applyProtection="1">
      <alignment horizontal="center" vertical="center"/>
    </xf>
    <xf numFmtId="3" fontId="2" fillId="0" borderId="49" xfId="1" applyNumberFormat="1" applyFont="1" applyFill="1" applyBorder="1" applyAlignment="1" applyProtection="1">
      <alignment horizontal="center" vertical="center"/>
    </xf>
    <xf numFmtId="3" fontId="2" fillId="0" borderId="49" xfId="1" applyNumberFormat="1" applyFont="1" applyFill="1" applyBorder="1" applyAlignment="1" applyProtection="1">
      <alignment horizontal="right" vertical="center"/>
      <protection locked="0"/>
    </xf>
    <xf numFmtId="3" fontId="2" fillId="0" borderId="1" xfId="1" applyNumberFormat="1" applyFont="1" applyFill="1" applyBorder="1" applyAlignment="1" applyProtection="1">
      <alignment vertical="center"/>
      <protection locked="0"/>
    </xf>
    <xf numFmtId="3" fontId="2" fillId="0" borderId="33" xfId="1" applyNumberFormat="1" applyFont="1" applyFill="1" applyBorder="1" applyAlignment="1" applyProtection="1">
      <alignment vertical="center"/>
      <protection locked="0"/>
    </xf>
    <xf numFmtId="3" fontId="2" fillId="0" borderId="49" xfId="1" applyNumberFormat="1" applyFont="1" applyFill="1" applyBorder="1" applyAlignment="1" applyProtection="1">
      <alignment vertical="center"/>
      <protection locked="0"/>
    </xf>
    <xf numFmtId="3" fontId="2" fillId="0" borderId="9" xfId="1" applyNumberFormat="1" applyFont="1" applyFill="1" applyBorder="1" applyAlignment="1" applyProtection="1">
      <alignment vertical="center"/>
      <protection locked="0"/>
    </xf>
    <xf numFmtId="3" fontId="2" fillId="0" borderId="58" xfId="1" applyNumberFormat="1" applyFont="1" applyFill="1" applyBorder="1" applyAlignment="1" applyProtection="1">
      <alignment vertical="center"/>
      <protection locked="0"/>
    </xf>
    <xf numFmtId="3" fontId="5" fillId="0" borderId="61" xfId="1" applyNumberFormat="1" applyFont="1" applyFill="1" applyBorder="1" applyAlignment="1" applyProtection="1">
      <alignment vertical="center"/>
    </xf>
    <xf numFmtId="3" fontId="5" fillId="3" borderId="61" xfId="1" applyNumberFormat="1" applyFont="1" applyFill="1" applyBorder="1" applyAlignment="1" applyProtection="1">
      <alignment vertical="center"/>
    </xf>
    <xf numFmtId="3" fontId="2" fillId="0" borderId="14" xfId="1" applyNumberFormat="1" applyFont="1" applyFill="1" applyBorder="1" applyAlignment="1" applyProtection="1">
      <alignment vertical="center"/>
      <protection locked="0"/>
    </xf>
    <xf numFmtId="3" fontId="5" fillId="0" borderId="68" xfId="1" applyNumberFormat="1" applyFont="1" applyFill="1" applyBorder="1" applyAlignment="1" applyProtection="1">
      <alignment vertical="center"/>
      <protection locked="0"/>
    </xf>
    <xf numFmtId="0" fontId="2" fillId="2" borderId="0" xfId="1" applyFont="1" applyFill="1" applyBorder="1" applyAlignment="1" applyProtection="1">
      <alignment vertical="center"/>
    </xf>
    <xf numFmtId="3" fontId="5" fillId="0" borderId="31" xfId="1" applyNumberFormat="1" applyFont="1" applyFill="1" applyBorder="1" applyAlignment="1" applyProtection="1">
      <alignment horizontal="right" vertical="center"/>
      <protection locked="0"/>
    </xf>
    <xf numFmtId="3" fontId="2" fillId="0" borderId="27" xfId="1" applyNumberFormat="1" applyFont="1" applyFill="1" applyBorder="1" applyAlignment="1" applyProtection="1">
      <alignment horizontal="right" vertical="center"/>
      <protection locked="0"/>
    </xf>
    <xf numFmtId="3" fontId="2" fillId="0" borderId="34" xfId="1" applyNumberFormat="1" applyFont="1" applyFill="1" applyBorder="1" applyAlignment="1" applyProtection="1">
      <alignment horizontal="center" vertical="center"/>
      <protection locked="0"/>
    </xf>
    <xf numFmtId="3" fontId="2" fillId="0" borderId="37" xfId="1" applyNumberFormat="1" applyFont="1" applyFill="1" applyBorder="1" applyAlignment="1" applyProtection="1">
      <alignment horizontal="center" vertical="center"/>
      <protection locked="0"/>
    </xf>
    <xf numFmtId="3" fontId="2" fillId="0" borderId="19" xfId="1" applyNumberFormat="1" applyFont="1" applyFill="1" applyBorder="1" applyAlignment="1" applyProtection="1">
      <alignment horizontal="center" vertical="center"/>
      <protection locked="0"/>
    </xf>
    <xf numFmtId="3" fontId="2" fillId="0" borderId="8" xfId="1" applyNumberFormat="1" applyFont="1" applyFill="1" applyBorder="1" applyAlignment="1" applyProtection="1">
      <alignment horizontal="center" vertical="center"/>
      <protection locked="0"/>
    </xf>
    <xf numFmtId="3" fontId="2" fillId="0" borderId="16" xfId="1" applyNumberFormat="1" applyFont="1" applyFill="1" applyBorder="1" applyAlignment="1" applyProtection="1">
      <alignment horizontal="center" vertical="center"/>
      <protection locked="0"/>
    </xf>
    <xf numFmtId="3" fontId="2" fillId="0" borderId="12" xfId="1" applyNumberFormat="1" applyFont="1" applyFill="1" applyBorder="1" applyAlignment="1" applyProtection="1">
      <alignment horizontal="center" vertical="center"/>
      <protection locked="0"/>
    </xf>
    <xf numFmtId="3" fontId="2" fillId="0" borderId="5" xfId="1" applyNumberFormat="1" applyFont="1" applyFill="1" applyBorder="1" applyAlignment="1" applyProtection="1">
      <alignment horizontal="center" vertical="center"/>
      <protection locked="0"/>
    </xf>
    <xf numFmtId="3" fontId="2" fillId="0" borderId="37" xfId="1" applyNumberFormat="1" applyFont="1" applyFill="1" applyBorder="1" applyAlignment="1" applyProtection="1">
      <alignment horizontal="right" vertical="center"/>
      <protection locked="0"/>
    </xf>
    <xf numFmtId="3" fontId="5" fillId="0" borderId="19" xfId="1" applyNumberFormat="1" applyFont="1" applyBorder="1" applyAlignment="1" applyProtection="1">
      <alignment vertical="center"/>
      <protection locked="0"/>
    </xf>
    <xf numFmtId="3" fontId="5" fillId="0" borderId="31" xfId="1" applyNumberFormat="1" applyFont="1" applyFill="1" applyBorder="1" applyAlignment="1" applyProtection="1">
      <alignment vertical="center"/>
      <protection locked="0"/>
    </xf>
    <xf numFmtId="3" fontId="5" fillId="0" borderId="53" xfId="1" applyNumberFormat="1" applyFont="1" applyFill="1" applyBorder="1" applyAlignment="1" applyProtection="1">
      <alignment vertical="center"/>
      <protection locked="0"/>
    </xf>
    <xf numFmtId="3" fontId="5" fillId="0" borderId="19" xfId="1" applyNumberFormat="1" applyFont="1" applyFill="1" applyBorder="1" applyAlignment="1" applyProtection="1">
      <alignment vertical="center"/>
      <protection locked="0"/>
    </xf>
    <xf numFmtId="3" fontId="5" fillId="3" borderId="55" xfId="1" applyNumberFormat="1" applyFont="1" applyFill="1" applyBorder="1" applyAlignment="1" applyProtection="1">
      <alignment vertical="center"/>
      <protection locked="0"/>
    </xf>
    <xf numFmtId="3" fontId="2" fillId="0" borderId="55" xfId="1" applyNumberFormat="1" applyFont="1" applyFill="1" applyBorder="1" applyAlignment="1" applyProtection="1">
      <alignment vertical="center"/>
      <protection locked="0"/>
    </xf>
    <xf numFmtId="3" fontId="2" fillId="0" borderId="12" xfId="1" applyNumberFormat="1" applyFont="1" applyFill="1" applyBorder="1" applyAlignment="1" applyProtection="1">
      <alignment vertical="center"/>
      <protection locked="0"/>
    </xf>
    <xf numFmtId="3" fontId="5" fillId="0" borderId="12" xfId="1" applyNumberFormat="1" applyFont="1" applyFill="1" applyBorder="1" applyAlignment="1" applyProtection="1">
      <alignment vertical="center"/>
      <protection locked="0"/>
    </xf>
    <xf numFmtId="3" fontId="5" fillId="3" borderId="12" xfId="1" applyNumberFormat="1" applyFont="1" applyFill="1" applyBorder="1" applyAlignment="1" applyProtection="1">
      <alignment vertical="center"/>
      <protection locked="0"/>
    </xf>
    <xf numFmtId="3" fontId="2" fillId="0" borderId="31" xfId="1" applyNumberFormat="1" applyFont="1" applyFill="1" applyBorder="1" applyAlignment="1" applyProtection="1">
      <alignment vertical="center"/>
      <protection locked="0"/>
    </xf>
    <xf numFmtId="3" fontId="5" fillId="0" borderId="37" xfId="1" applyNumberFormat="1" applyFont="1" applyFill="1" applyBorder="1" applyAlignment="1" applyProtection="1">
      <alignment vertical="center"/>
      <protection locked="0"/>
    </xf>
    <xf numFmtId="0" fontId="5" fillId="0" borderId="19" xfId="1" applyFont="1" applyFill="1" applyBorder="1" applyAlignment="1" applyProtection="1">
      <alignment vertical="center"/>
    </xf>
    <xf numFmtId="3" fontId="2" fillId="0" borderId="19" xfId="1" applyNumberFormat="1" applyFont="1" applyFill="1" applyBorder="1" applyAlignment="1" applyProtection="1">
      <alignment horizontal="right" vertical="center"/>
    </xf>
    <xf numFmtId="3" fontId="2" fillId="0" borderId="34" xfId="1" applyNumberFormat="1" applyFont="1" applyFill="1" applyBorder="1" applyAlignment="1" applyProtection="1">
      <alignment vertical="center"/>
    </xf>
    <xf numFmtId="3" fontId="2" fillId="0" borderId="16" xfId="1" applyNumberFormat="1" applyFont="1" applyFill="1" applyBorder="1" applyAlignment="1" applyProtection="1">
      <alignment horizontal="right" vertical="center"/>
    </xf>
    <xf numFmtId="3" fontId="2" fillId="0" borderId="47" xfId="1" applyNumberFormat="1" applyFont="1" applyFill="1" applyBorder="1" applyAlignment="1" applyProtection="1">
      <alignment horizontal="center" vertical="center"/>
      <protection locked="0"/>
    </xf>
    <xf numFmtId="3" fontId="5" fillId="0" borderId="76" xfId="1" applyNumberFormat="1" applyFont="1" applyBorder="1" applyAlignment="1" applyProtection="1">
      <alignment vertical="center"/>
      <protection locked="0"/>
    </xf>
    <xf numFmtId="3" fontId="5" fillId="0" borderId="21" xfId="1" applyNumberFormat="1" applyFont="1" applyBorder="1" applyAlignment="1" applyProtection="1">
      <alignment vertical="center"/>
      <protection locked="0"/>
    </xf>
    <xf numFmtId="3" fontId="2" fillId="0" borderId="71" xfId="1" applyNumberFormat="1" applyFont="1" applyFill="1" applyBorder="1" applyAlignment="1" applyProtection="1">
      <alignment horizontal="center" vertical="center"/>
      <protection locked="0"/>
    </xf>
    <xf numFmtId="3" fontId="5" fillId="0" borderId="70" xfId="1" applyNumberFormat="1" applyFont="1" applyBorder="1" applyAlignment="1" applyProtection="1">
      <alignment vertical="center"/>
      <protection locked="0"/>
    </xf>
    <xf numFmtId="3" fontId="2" fillId="0" borderId="71" xfId="1" applyNumberFormat="1" applyFont="1" applyFill="1" applyBorder="1" applyAlignment="1" applyProtection="1">
      <alignment horizontal="right" vertical="center"/>
      <protection locked="0"/>
    </xf>
    <xf numFmtId="3" fontId="2" fillId="0" borderId="33" xfId="1" applyNumberFormat="1" applyFont="1" applyFill="1" applyBorder="1" applyAlignment="1" applyProtection="1">
      <alignment horizontal="right" vertical="center"/>
      <protection locked="0"/>
    </xf>
    <xf numFmtId="3" fontId="5" fillId="0" borderId="1" xfId="1" applyNumberFormat="1" applyFont="1" applyBorder="1" applyAlignment="1" applyProtection="1">
      <alignment vertical="center"/>
      <protection locked="0"/>
    </xf>
    <xf numFmtId="0" fontId="5" fillId="2" borderId="0" xfId="1" applyFont="1" applyFill="1" applyBorder="1" applyAlignment="1" applyProtection="1">
      <alignment horizontal="right" vertical="center"/>
      <protection locked="0"/>
    </xf>
    <xf numFmtId="0" fontId="2" fillId="0" borderId="17" xfId="1" applyFont="1" applyFill="1" applyBorder="1" applyAlignment="1" applyProtection="1">
      <alignment horizontal="center" vertical="center" wrapText="1"/>
    </xf>
    <xf numFmtId="3" fontId="2" fillId="0" borderId="8" xfId="1" applyNumberFormat="1" applyFont="1" applyFill="1" applyBorder="1" applyAlignment="1" applyProtection="1">
      <alignment vertical="center" wrapText="1"/>
      <protection locked="0"/>
    </xf>
    <xf numFmtId="0" fontId="5" fillId="0" borderId="1" xfId="1" applyNumberFormat="1" applyFont="1" applyFill="1" applyBorder="1" applyAlignment="1" applyProtection="1">
      <alignment vertical="center"/>
    </xf>
    <xf numFmtId="0" fontId="5" fillId="0" borderId="76" xfId="1" applyNumberFormat="1" applyFont="1" applyFill="1" applyBorder="1" applyAlignment="1" applyProtection="1">
      <alignment vertical="center"/>
      <protection locked="0"/>
    </xf>
    <xf numFmtId="0" fontId="5" fillId="0" borderId="21" xfId="1" applyNumberFormat="1" applyFont="1" applyFill="1" applyBorder="1" applyAlignment="1" applyProtection="1">
      <alignment vertical="center"/>
      <protection locked="0"/>
    </xf>
    <xf numFmtId="0" fontId="5" fillId="0" borderId="70" xfId="1" applyNumberFormat="1" applyFont="1" applyFill="1" applyBorder="1" applyAlignment="1" applyProtection="1">
      <alignment vertical="center"/>
      <protection locked="0"/>
    </xf>
    <xf numFmtId="0" fontId="5" fillId="0" borderId="19" xfId="1" applyNumberFormat="1" applyFont="1" applyFill="1" applyBorder="1" applyAlignment="1" applyProtection="1">
      <alignment vertical="center"/>
    </xf>
    <xf numFmtId="0" fontId="5" fillId="0" borderId="1" xfId="1" applyNumberFormat="1" applyFont="1" applyFill="1" applyBorder="1" applyAlignment="1" applyProtection="1">
      <alignment vertical="center"/>
      <protection locked="0"/>
    </xf>
    <xf numFmtId="0" fontId="5" fillId="0" borderId="19" xfId="1" applyNumberFormat="1" applyFont="1" applyFill="1" applyBorder="1" applyAlignment="1" applyProtection="1">
      <alignment vertical="center"/>
      <protection locked="0"/>
    </xf>
    <xf numFmtId="0" fontId="5" fillId="0" borderId="29" xfId="1" applyNumberFormat="1" applyFont="1" applyFill="1" applyBorder="1" applyAlignment="1" applyProtection="1">
      <alignment horizontal="right" vertical="center"/>
    </xf>
    <xf numFmtId="0" fontId="5" fillId="0" borderId="30" xfId="1" applyNumberFormat="1" applyFont="1" applyFill="1" applyBorder="1" applyAlignment="1" applyProtection="1">
      <alignment horizontal="right" vertical="center"/>
    </xf>
    <xf numFmtId="0" fontId="5" fillId="0" borderId="31" xfId="1" applyNumberFormat="1" applyFont="1" applyFill="1" applyBorder="1" applyAlignment="1" applyProtection="1">
      <alignment horizontal="right" vertical="center"/>
    </xf>
    <xf numFmtId="0" fontId="5" fillId="0" borderId="31" xfId="1" applyNumberFormat="1" applyFont="1" applyFill="1" applyBorder="1" applyAlignment="1" applyProtection="1">
      <alignment horizontal="right" vertical="center"/>
      <protection locked="0"/>
    </xf>
    <xf numFmtId="0" fontId="2" fillId="0" borderId="25" xfId="1" applyNumberFormat="1" applyFont="1" applyFill="1" applyBorder="1" applyAlignment="1" applyProtection="1">
      <alignment horizontal="right" vertical="center"/>
    </xf>
    <xf numFmtId="0" fontId="2" fillId="0" borderId="26" xfId="1" applyNumberFormat="1" applyFont="1" applyFill="1" applyBorder="1" applyAlignment="1" applyProtection="1">
      <alignment horizontal="right" vertical="center"/>
    </xf>
    <xf numFmtId="0" fontId="2" fillId="0" borderId="27" xfId="1" applyNumberFormat="1" applyFont="1" applyFill="1" applyBorder="1" applyAlignment="1" applyProtection="1">
      <alignment horizontal="right" vertical="center"/>
    </xf>
    <xf numFmtId="0" fontId="2" fillId="0" borderId="27" xfId="1" applyNumberFormat="1" applyFont="1" applyFill="1" applyBorder="1" applyAlignment="1" applyProtection="1">
      <alignment horizontal="right" vertical="center"/>
      <protection locked="0"/>
    </xf>
    <xf numFmtId="0" fontId="2" fillId="0" borderId="21" xfId="1" applyNumberFormat="1" applyFont="1" applyFill="1" applyBorder="1" applyAlignment="1" applyProtection="1">
      <alignment horizontal="right" vertical="center"/>
      <protection locked="0"/>
    </xf>
    <xf numFmtId="0" fontId="2" fillId="0" borderId="19" xfId="1" applyNumberFormat="1" applyFont="1" applyFill="1" applyBorder="1" applyAlignment="1" applyProtection="1">
      <alignment horizontal="right" vertical="center"/>
    </xf>
    <xf numFmtId="0" fontId="2" fillId="0" borderId="1" xfId="1" applyNumberFormat="1" applyFont="1" applyFill="1" applyBorder="1" applyAlignment="1" applyProtection="1">
      <alignment horizontal="right" vertical="center"/>
      <protection locked="0"/>
    </xf>
    <xf numFmtId="0" fontId="2" fillId="0" borderId="19" xfId="1" applyNumberFormat="1" applyFont="1" applyFill="1" applyBorder="1" applyAlignment="1" applyProtection="1">
      <alignment horizontal="right" vertical="center"/>
      <protection locked="0"/>
    </xf>
    <xf numFmtId="0" fontId="2" fillId="0" borderId="6" xfId="1" applyNumberFormat="1" applyFont="1" applyFill="1" applyBorder="1" applyAlignment="1" applyProtection="1">
      <alignment horizontal="right" vertical="center"/>
      <protection locked="0"/>
    </xf>
    <xf numFmtId="0" fontId="2" fillId="0" borderId="8" xfId="1" applyNumberFormat="1" applyFont="1" applyFill="1" applyBorder="1" applyAlignment="1" applyProtection="1">
      <alignment horizontal="right" vertical="center"/>
    </xf>
    <xf numFmtId="0" fontId="2" fillId="0" borderId="33" xfId="1" applyNumberFormat="1" applyFont="1" applyFill="1" applyBorder="1" applyAlignment="1" applyProtection="1">
      <alignment horizontal="right" vertical="center"/>
      <protection locked="0"/>
    </xf>
    <xf numFmtId="0" fontId="2" fillId="0" borderId="8" xfId="1" applyNumberFormat="1" applyFont="1" applyFill="1" applyBorder="1" applyAlignment="1" applyProtection="1">
      <alignment horizontal="right" vertical="center"/>
      <protection locked="0"/>
    </xf>
    <xf numFmtId="0" fontId="2" fillId="0" borderId="22" xfId="1" applyNumberFormat="1" applyFont="1" applyFill="1" applyBorder="1" applyAlignment="1" applyProtection="1">
      <alignment horizontal="center" vertical="center"/>
    </xf>
    <xf numFmtId="0" fontId="2" fillId="0" borderId="23" xfId="1" applyNumberFormat="1" applyFont="1" applyFill="1" applyBorder="1" applyAlignment="1" applyProtection="1">
      <alignment horizontal="center" vertical="center"/>
    </xf>
    <xf numFmtId="0" fontId="2" fillId="0" borderId="34" xfId="1" applyNumberFormat="1" applyFont="1" applyFill="1" applyBorder="1" applyAlignment="1" applyProtection="1">
      <alignment horizontal="center" vertical="center"/>
    </xf>
    <xf numFmtId="0" fontId="2" fillId="0" borderId="34" xfId="1" applyNumberFormat="1" applyFont="1" applyFill="1" applyBorder="1" applyAlignment="1" applyProtection="1">
      <alignment horizontal="center" vertical="center"/>
      <protection locked="0"/>
    </xf>
    <xf numFmtId="0" fontId="2" fillId="0" borderId="9" xfId="1" applyNumberFormat="1" applyFont="1" applyFill="1" applyBorder="1" applyAlignment="1" applyProtection="1">
      <alignment vertical="center"/>
    </xf>
    <xf numFmtId="0" fontId="2" fillId="0" borderId="37" xfId="1" applyNumberFormat="1" applyFont="1" applyFill="1" applyBorder="1" applyAlignment="1" applyProtection="1">
      <alignment horizontal="center" vertical="center"/>
    </xf>
    <xf numFmtId="0" fontId="2" fillId="0" borderId="36" xfId="1" applyNumberFormat="1" applyFont="1" applyFill="1" applyBorder="1" applyAlignment="1" applyProtection="1">
      <alignment horizontal="center" vertical="center"/>
    </xf>
    <xf numFmtId="0" fontId="2" fillId="0" borderId="9" xfId="1" applyNumberFormat="1" applyFont="1" applyFill="1" applyBorder="1" applyAlignment="1" applyProtection="1">
      <alignment horizontal="center" vertical="center"/>
    </xf>
    <xf numFmtId="0" fontId="2" fillId="0" borderId="37" xfId="1" applyNumberFormat="1" applyFont="1" applyFill="1" applyBorder="1" applyAlignment="1" applyProtection="1">
      <alignment horizontal="center" vertical="center"/>
      <protection locked="0"/>
    </xf>
    <xf numFmtId="0" fontId="2" fillId="0" borderId="36" xfId="1" applyNumberFormat="1" applyFont="1" applyFill="1" applyBorder="1" applyAlignment="1" applyProtection="1">
      <alignment vertical="center"/>
    </xf>
    <xf numFmtId="0" fontId="2" fillId="0" borderId="1" xfId="1" applyNumberFormat="1" applyFont="1" applyFill="1" applyBorder="1" applyAlignment="1" applyProtection="1">
      <alignment vertical="center"/>
    </xf>
    <xf numFmtId="0" fontId="2" fillId="0" borderId="21" xfId="1" applyNumberFormat="1" applyFont="1" applyFill="1" applyBorder="1" applyAlignment="1" applyProtection="1">
      <alignment horizontal="center" vertical="center"/>
    </xf>
    <xf numFmtId="0" fontId="2" fillId="0" borderId="19" xfId="1" applyNumberFormat="1" applyFont="1" applyFill="1" applyBorder="1" applyAlignment="1" applyProtection="1">
      <alignment horizontal="center" vertical="center"/>
    </xf>
    <xf numFmtId="0" fontId="2" fillId="0" borderId="21" xfId="1" applyNumberFormat="1" applyFont="1" applyFill="1" applyBorder="1" applyAlignment="1" applyProtection="1">
      <alignment vertical="center"/>
      <protection locked="0"/>
    </xf>
    <xf numFmtId="0" fontId="2" fillId="0" borderId="1" xfId="1" applyNumberFormat="1" applyFont="1" applyFill="1" applyBorder="1" applyAlignment="1" applyProtection="1">
      <alignment horizontal="center" vertical="center"/>
    </xf>
    <xf numFmtId="0" fontId="2" fillId="0" borderId="19" xfId="1" applyNumberFormat="1" applyFont="1" applyFill="1" applyBorder="1" applyAlignment="1" applyProtection="1">
      <alignment horizontal="center" vertical="center"/>
      <protection locked="0"/>
    </xf>
    <xf numFmtId="0" fontId="2" fillId="0" borderId="33" xfId="1" applyNumberFormat="1" applyFont="1" applyFill="1" applyBorder="1" applyAlignment="1" applyProtection="1">
      <alignment vertical="center"/>
    </xf>
    <xf numFmtId="0" fontId="2" fillId="0" borderId="6" xfId="1" applyNumberFormat="1" applyFont="1" applyFill="1" applyBorder="1" applyAlignment="1" applyProtection="1">
      <alignment horizontal="center" vertical="center"/>
    </xf>
    <xf numFmtId="0" fontId="2" fillId="0" borderId="8" xfId="1" applyNumberFormat="1" applyFont="1" applyFill="1" applyBorder="1" applyAlignment="1" applyProtection="1">
      <alignment horizontal="center" vertical="center"/>
    </xf>
    <xf numFmtId="0" fontId="2" fillId="0" borderId="6" xfId="1" applyNumberFormat="1" applyFont="1" applyFill="1" applyBorder="1" applyAlignment="1" applyProtection="1">
      <alignment vertical="center"/>
      <protection locked="0"/>
    </xf>
    <xf numFmtId="0" fontId="2" fillId="0" borderId="33" xfId="1" applyNumberFormat="1" applyFont="1" applyFill="1" applyBorder="1" applyAlignment="1" applyProtection="1">
      <alignment horizontal="center" vertical="center"/>
    </xf>
    <xf numFmtId="0" fontId="2" fillId="0" borderId="8" xfId="1" applyNumberFormat="1" applyFont="1" applyFill="1" applyBorder="1" applyAlignment="1" applyProtection="1">
      <alignment horizontal="center" vertical="center"/>
      <protection locked="0"/>
    </xf>
    <xf numFmtId="0" fontId="2" fillId="0" borderId="14" xfId="1" applyNumberFormat="1" applyFont="1" applyFill="1" applyBorder="1" applyAlignment="1" applyProtection="1">
      <alignment vertical="center"/>
    </xf>
    <xf numFmtId="0" fontId="2" fillId="0" borderId="39" xfId="1" applyNumberFormat="1" applyFont="1" applyFill="1" applyBorder="1" applyAlignment="1" applyProtection="1">
      <alignment horizontal="center" vertical="center"/>
    </xf>
    <xf numFmtId="0" fontId="2" fillId="0" borderId="16" xfId="1" applyNumberFormat="1" applyFont="1" applyFill="1" applyBorder="1" applyAlignment="1" applyProtection="1">
      <alignment horizontal="center" vertical="center"/>
    </xf>
    <xf numFmtId="0" fontId="2" fillId="0" borderId="39" xfId="1" applyNumberFormat="1" applyFont="1" applyFill="1" applyBorder="1" applyAlignment="1" applyProtection="1">
      <alignment vertical="center"/>
      <protection locked="0"/>
    </xf>
    <xf numFmtId="0" fontId="2" fillId="0" borderId="14" xfId="1" applyNumberFormat="1" applyFont="1" applyFill="1" applyBorder="1" applyAlignment="1" applyProtection="1">
      <alignment horizontal="center" vertical="center"/>
    </xf>
    <xf numFmtId="0" fontId="2" fillId="0" borderId="16" xfId="1" applyNumberFormat="1" applyFont="1" applyFill="1" applyBorder="1" applyAlignment="1" applyProtection="1">
      <alignment horizontal="center" vertical="center"/>
      <protection locked="0"/>
    </xf>
    <xf numFmtId="0" fontId="2" fillId="0" borderId="61" xfId="1" applyNumberFormat="1" applyFont="1" applyFill="1" applyBorder="1" applyAlignment="1" applyProtection="1">
      <alignment vertical="center"/>
    </xf>
    <xf numFmtId="0" fontId="2" fillId="0" borderId="45" xfId="1" applyNumberFormat="1" applyFont="1" applyFill="1" applyBorder="1" applyAlignment="1" applyProtection="1">
      <alignment horizontal="center" vertical="center"/>
    </xf>
    <xf numFmtId="0" fontId="2" fillId="0" borderId="12" xfId="1" applyNumberFormat="1" applyFont="1" applyFill="1" applyBorder="1" applyAlignment="1" applyProtection="1">
      <alignment horizontal="center" vertical="center"/>
    </xf>
    <xf numFmtId="0" fontId="2" fillId="0" borderId="61" xfId="1" applyNumberFormat="1" applyFont="1" applyFill="1" applyBorder="1" applyAlignment="1" applyProtection="1">
      <alignment horizontal="center" vertical="center"/>
    </xf>
    <xf numFmtId="0" fontId="2" fillId="0" borderId="12" xfId="1" applyNumberFormat="1" applyFont="1" applyFill="1" applyBorder="1" applyAlignment="1" applyProtection="1">
      <alignment horizontal="center" vertical="center"/>
      <protection locked="0"/>
    </xf>
    <xf numFmtId="0" fontId="2" fillId="0" borderId="5" xfId="1" applyNumberFormat="1" applyFont="1" applyFill="1" applyBorder="1" applyAlignment="1" applyProtection="1">
      <alignment horizontal="center" vertical="center"/>
    </xf>
    <xf numFmtId="0" fontId="2" fillId="0" borderId="48" xfId="1" applyNumberFormat="1" applyFont="1" applyFill="1" applyBorder="1" applyAlignment="1" applyProtection="1">
      <alignment horizontal="center" vertical="center"/>
    </xf>
    <xf numFmtId="0" fontId="2" fillId="0" borderId="49" xfId="1" applyNumberFormat="1" applyFont="1" applyFill="1" applyBorder="1" applyAlignment="1" applyProtection="1">
      <alignment horizontal="center" vertical="center"/>
    </xf>
    <xf numFmtId="0" fontId="2" fillId="0" borderId="5" xfId="1" applyNumberFormat="1" applyFont="1" applyFill="1" applyBorder="1" applyAlignment="1" applyProtection="1">
      <alignment horizontal="center" vertical="center"/>
      <protection locked="0"/>
    </xf>
    <xf numFmtId="0" fontId="2" fillId="0" borderId="89" xfId="1" applyNumberFormat="1" applyFont="1" applyFill="1" applyBorder="1" applyAlignment="1" applyProtection="1">
      <alignment vertical="center"/>
    </xf>
    <xf numFmtId="0" fontId="2" fillId="0" borderId="9" xfId="1" applyNumberFormat="1" applyFont="1" applyFill="1" applyBorder="1" applyAlignment="1" applyProtection="1">
      <alignment horizontal="right" vertical="center"/>
    </xf>
    <xf numFmtId="0" fontId="2" fillId="0" borderId="36" xfId="1" applyNumberFormat="1" applyFont="1" applyFill="1" applyBorder="1" applyAlignment="1" applyProtection="1">
      <alignment horizontal="right" vertical="center"/>
    </xf>
    <xf numFmtId="0" fontId="2" fillId="0" borderId="37" xfId="1" applyNumberFormat="1" applyFont="1" applyFill="1" applyBorder="1" applyAlignment="1" applyProtection="1">
      <alignment horizontal="right" vertical="center"/>
    </xf>
    <xf numFmtId="0" fontId="2" fillId="0" borderId="37" xfId="1" applyNumberFormat="1" applyFont="1" applyFill="1" applyBorder="1" applyAlignment="1" applyProtection="1">
      <alignment horizontal="right" vertical="center"/>
      <protection locked="0"/>
    </xf>
    <xf numFmtId="0" fontId="2" fillId="0" borderId="49" xfId="1" applyNumberFormat="1" applyFont="1" applyFill="1" applyBorder="1" applyAlignment="1" applyProtection="1">
      <alignment horizontal="right" vertical="center"/>
      <protection locked="0"/>
    </xf>
    <xf numFmtId="0" fontId="2" fillId="0" borderId="48" xfId="1" applyNumberFormat="1" applyFont="1" applyFill="1" applyBorder="1" applyAlignment="1" applyProtection="1">
      <alignment horizontal="right" vertical="center"/>
      <protection locked="0"/>
    </xf>
    <xf numFmtId="0" fontId="2" fillId="0" borderId="5" xfId="1" applyNumberFormat="1" applyFont="1" applyFill="1" applyBorder="1" applyAlignment="1" applyProtection="1">
      <alignment horizontal="right" vertical="center"/>
    </xf>
    <xf numFmtId="0" fontId="2" fillId="0" borderId="5" xfId="1" applyNumberFormat="1" applyFont="1" applyFill="1" applyBorder="1" applyAlignment="1" applyProtection="1">
      <alignment horizontal="right" vertical="center"/>
      <protection locked="0"/>
    </xf>
    <xf numFmtId="0" fontId="2" fillId="0" borderId="49" xfId="1" applyNumberFormat="1" applyFont="1" applyFill="1" applyBorder="1" applyAlignment="1" applyProtection="1">
      <alignment vertical="center"/>
    </xf>
    <xf numFmtId="0" fontId="5" fillId="0" borderId="21" xfId="1" applyNumberFormat="1" applyFont="1" applyBorder="1" applyAlignment="1" applyProtection="1">
      <alignment vertical="center"/>
      <protection locked="0"/>
    </xf>
    <xf numFmtId="0" fontId="5" fillId="0" borderId="19" xfId="1" applyNumberFormat="1" applyFont="1" applyBorder="1" applyAlignment="1" applyProtection="1">
      <alignment vertical="center"/>
    </xf>
    <xf numFmtId="0" fontId="5" fillId="0" borderId="1" xfId="1" applyNumberFormat="1" applyFont="1" applyBorder="1" applyAlignment="1" applyProtection="1">
      <alignment vertical="center"/>
      <protection locked="0"/>
    </xf>
    <xf numFmtId="0" fontId="5" fillId="0" borderId="19" xfId="1" applyNumberFormat="1" applyFont="1" applyBorder="1" applyAlignment="1" applyProtection="1">
      <alignment vertical="center"/>
      <protection locked="0"/>
    </xf>
    <xf numFmtId="0" fontId="5" fillId="0" borderId="29" xfId="1" applyNumberFormat="1" applyFont="1" applyFill="1" applyBorder="1" applyAlignment="1" applyProtection="1">
      <alignment vertical="center"/>
    </xf>
    <xf numFmtId="0" fontId="5" fillId="0" borderId="30" xfId="1" applyNumberFormat="1" applyFont="1" applyFill="1" applyBorder="1" applyAlignment="1" applyProtection="1">
      <alignment vertical="center"/>
    </xf>
    <xf numFmtId="0" fontId="5" fillId="0" borderId="31" xfId="1" applyNumberFormat="1" applyFont="1" applyFill="1" applyBorder="1" applyAlignment="1" applyProtection="1">
      <alignment vertical="center"/>
    </xf>
    <xf numFmtId="0" fontId="5" fillId="0" borderId="31" xfId="1" applyNumberFormat="1" applyFont="1" applyFill="1" applyBorder="1" applyAlignment="1" applyProtection="1">
      <alignment vertical="center"/>
      <protection locked="0"/>
    </xf>
    <xf numFmtId="0" fontId="5" fillId="0" borderId="51" xfId="1" applyNumberFormat="1" applyFont="1" applyFill="1" applyBorder="1" applyAlignment="1" applyProtection="1">
      <alignment vertical="center"/>
    </xf>
    <xf numFmtId="0" fontId="5" fillId="0" borderId="52" xfId="1" applyNumberFormat="1" applyFont="1" applyFill="1" applyBorder="1" applyAlignment="1" applyProtection="1">
      <alignment vertical="center"/>
    </xf>
    <xf numFmtId="0" fontId="5" fillId="0" borderId="53" xfId="1" applyNumberFormat="1" applyFont="1" applyFill="1" applyBorder="1" applyAlignment="1" applyProtection="1">
      <alignment vertical="center"/>
    </xf>
    <xf numFmtId="0" fontId="5" fillId="0" borderId="53" xfId="1" applyNumberFormat="1" applyFont="1" applyFill="1" applyBorder="1" applyAlignment="1" applyProtection="1">
      <alignment vertical="center"/>
      <protection locked="0"/>
    </xf>
    <xf numFmtId="0" fontId="5" fillId="0" borderId="21" xfId="1" applyNumberFormat="1" applyFont="1" applyFill="1" applyBorder="1" applyAlignment="1" applyProtection="1">
      <alignment vertical="center"/>
    </xf>
    <xf numFmtId="0" fontId="5" fillId="3" borderId="54" xfId="1" applyNumberFormat="1" applyFont="1" applyFill="1" applyBorder="1" applyAlignment="1" applyProtection="1">
      <alignment vertical="center"/>
    </xf>
    <xf numFmtId="0" fontId="5" fillId="3" borderId="41" xfId="1" applyNumberFormat="1" applyFont="1" applyFill="1" applyBorder="1" applyAlignment="1" applyProtection="1">
      <alignment vertical="center"/>
    </xf>
    <xf numFmtId="0" fontId="5" fillId="3" borderId="55" xfId="1" applyNumberFormat="1" applyFont="1" applyFill="1" applyBorder="1" applyAlignment="1" applyProtection="1">
      <alignment vertical="center"/>
    </xf>
    <xf numFmtId="0" fontId="5" fillId="3" borderId="55" xfId="1" applyNumberFormat="1" applyFont="1" applyFill="1" applyBorder="1" applyAlignment="1" applyProtection="1">
      <alignment vertical="center"/>
      <protection locked="0"/>
    </xf>
    <xf numFmtId="0" fontId="2" fillId="0" borderId="37" xfId="1" applyNumberFormat="1" applyFont="1" applyFill="1" applyBorder="1" applyAlignment="1" applyProtection="1">
      <alignment vertical="center"/>
    </xf>
    <xf numFmtId="0" fontId="2" fillId="0" borderId="54" xfId="1" applyNumberFormat="1" applyFont="1" applyFill="1" applyBorder="1" applyAlignment="1" applyProtection="1">
      <alignment vertical="center"/>
    </xf>
    <xf numFmtId="0" fontId="2" fillId="0" borderId="41" xfId="1" applyNumberFormat="1" applyFont="1" applyFill="1" applyBorder="1" applyAlignment="1" applyProtection="1">
      <alignment vertical="center"/>
    </xf>
    <xf numFmtId="0" fontId="2" fillId="0" borderId="55" xfId="1" applyNumberFormat="1" applyFont="1" applyFill="1" applyBorder="1" applyAlignment="1" applyProtection="1">
      <alignment vertical="center"/>
    </xf>
    <xf numFmtId="0" fontId="2" fillId="0" borderId="55" xfId="1" applyNumberFormat="1" applyFont="1" applyFill="1" applyBorder="1" applyAlignment="1" applyProtection="1">
      <alignment vertical="center"/>
      <protection locked="0"/>
    </xf>
    <xf numFmtId="0" fontId="2" fillId="0" borderId="48" xfId="1" applyNumberFormat="1" applyFont="1" applyFill="1" applyBorder="1" applyAlignment="1" applyProtection="1">
      <alignment vertical="center"/>
    </xf>
    <xf numFmtId="0" fontId="2" fillId="0" borderId="5" xfId="1" applyNumberFormat="1" applyFont="1" applyFill="1" applyBorder="1" applyAlignment="1" applyProtection="1">
      <alignment vertical="center"/>
    </xf>
    <xf numFmtId="0" fontId="2" fillId="0" borderId="5" xfId="1" applyNumberFormat="1" applyFont="1" applyFill="1" applyBorder="1" applyAlignment="1" applyProtection="1">
      <alignment vertical="center"/>
      <protection locked="0"/>
    </xf>
    <xf numFmtId="0" fontId="2" fillId="0" borderId="19" xfId="1" applyNumberFormat="1" applyFont="1" applyFill="1" applyBorder="1" applyAlignment="1" applyProtection="1">
      <alignment vertical="center"/>
    </xf>
    <xf numFmtId="0" fontId="2" fillId="0" borderId="1" xfId="1" applyNumberFormat="1" applyFont="1" applyFill="1" applyBorder="1" applyAlignment="1" applyProtection="1">
      <alignment vertical="center"/>
      <protection locked="0"/>
    </xf>
    <xf numFmtId="0" fontId="2" fillId="0" borderId="19" xfId="1" applyNumberFormat="1" applyFont="1" applyFill="1" applyBorder="1" applyAlignment="1" applyProtection="1">
      <alignment vertical="center"/>
      <protection locked="0"/>
    </xf>
    <xf numFmtId="0" fontId="2" fillId="0" borderId="8" xfId="1" applyNumberFormat="1" applyFont="1" applyFill="1" applyBorder="1" applyAlignment="1" applyProtection="1">
      <alignment vertical="center"/>
    </xf>
    <xf numFmtId="0" fontId="2" fillId="0" borderId="33" xfId="1" applyNumberFormat="1" applyFont="1" applyFill="1" applyBorder="1" applyAlignment="1" applyProtection="1">
      <alignment vertical="center"/>
      <protection locked="0"/>
    </xf>
    <xf numFmtId="3" fontId="2" fillId="0" borderId="8" xfId="1" applyNumberFormat="1" applyFont="1" applyFill="1" applyBorder="1" applyAlignment="1" applyProtection="1">
      <alignment horizontal="left" vertical="center" wrapText="1"/>
      <protection locked="0"/>
    </xf>
    <xf numFmtId="0" fontId="2" fillId="0" borderId="6" xfId="1" applyNumberFormat="1" applyFont="1" applyFill="1" applyBorder="1" applyAlignment="1" applyProtection="1">
      <alignment vertical="center"/>
    </xf>
    <xf numFmtId="0" fontId="2" fillId="0" borderId="8" xfId="1" applyNumberFormat="1" applyFont="1" applyFill="1" applyBorder="1" applyAlignment="1" applyProtection="1">
      <alignment vertical="center"/>
      <protection locked="0"/>
    </xf>
    <xf numFmtId="0" fontId="2" fillId="0" borderId="8" xfId="1" applyNumberFormat="1" applyFont="1" applyFill="1" applyBorder="1" applyAlignment="1" applyProtection="1">
      <alignment vertical="center" wrapText="1"/>
      <protection locked="0"/>
    </xf>
    <xf numFmtId="3" fontId="2" fillId="0" borderId="32" xfId="1" applyNumberFormat="1" applyFont="1" applyFill="1" applyBorder="1" applyAlignment="1" applyProtection="1">
      <alignment vertical="center" wrapText="1"/>
      <protection locked="0"/>
    </xf>
    <xf numFmtId="0" fontId="2" fillId="0" borderId="48" xfId="1" applyNumberFormat="1" applyFont="1" applyFill="1" applyBorder="1" applyAlignment="1" applyProtection="1">
      <alignment vertical="center"/>
      <protection locked="0"/>
    </xf>
    <xf numFmtId="0" fontId="2" fillId="0" borderId="49" xfId="1" applyNumberFormat="1" applyFont="1" applyFill="1" applyBorder="1" applyAlignment="1" applyProtection="1">
      <alignment vertical="center"/>
      <protection locked="0"/>
    </xf>
    <xf numFmtId="0" fontId="2" fillId="0" borderId="37" xfId="1" applyNumberFormat="1" applyFont="1" applyFill="1" applyBorder="1" applyAlignment="1" applyProtection="1">
      <alignment vertical="center"/>
      <protection locked="0"/>
    </xf>
    <xf numFmtId="3" fontId="4" fillId="0" borderId="8" xfId="1" applyNumberFormat="1" applyFont="1" applyFill="1" applyBorder="1" applyAlignment="1" applyProtection="1">
      <alignment horizontal="left" vertical="center" wrapText="1"/>
      <protection locked="0"/>
    </xf>
    <xf numFmtId="0" fontId="2" fillId="0" borderId="21" xfId="1" applyNumberFormat="1" applyFont="1" applyFill="1" applyBorder="1" applyAlignment="1" applyProtection="1">
      <alignment vertical="center"/>
    </xf>
    <xf numFmtId="3" fontId="2" fillId="0" borderId="46" xfId="1" applyNumberFormat="1" applyFont="1" applyFill="1" applyBorder="1" applyAlignment="1" applyProtection="1">
      <alignment vertical="center" wrapText="1"/>
      <protection locked="0"/>
    </xf>
    <xf numFmtId="3" fontId="2" fillId="0" borderId="46" xfId="1" applyNumberFormat="1" applyFont="1" applyFill="1" applyBorder="1" applyAlignment="1" applyProtection="1">
      <alignment vertical="top" wrapText="1"/>
      <protection locked="0"/>
    </xf>
    <xf numFmtId="0" fontId="2" fillId="0" borderId="45" xfId="1" applyNumberFormat="1" applyFont="1" applyFill="1" applyBorder="1" applyAlignment="1" applyProtection="1">
      <alignment vertical="center"/>
    </xf>
    <xf numFmtId="0" fontId="2" fillId="0" borderId="12" xfId="1" applyNumberFormat="1" applyFont="1" applyFill="1" applyBorder="1" applyAlignment="1" applyProtection="1">
      <alignment vertical="center"/>
    </xf>
    <xf numFmtId="0" fontId="2" fillId="0" borderId="12" xfId="1" applyNumberFormat="1" applyFont="1" applyFill="1" applyBorder="1" applyAlignment="1" applyProtection="1">
      <alignment vertical="center"/>
      <protection locked="0"/>
    </xf>
    <xf numFmtId="49" fontId="2" fillId="0" borderId="60" xfId="0" applyNumberFormat="1" applyFont="1" applyBorder="1" applyAlignment="1" applyProtection="1">
      <alignment horizontal="left" wrapText="1"/>
      <protection locked="0"/>
    </xf>
    <xf numFmtId="3" fontId="2" fillId="0" borderId="32" xfId="1" applyNumberFormat="1" applyFont="1" applyFill="1" applyBorder="1" applyAlignment="1" applyProtection="1">
      <alignment horizontal="left" vertical="center" wrapText="1"/>
      <protection locked="0"/>
    </xf>
    <xf numFmtId="3" fontId="4" fillId="0" borderId="32" xfId="1" applyNumberFormat="1" applyFont="1" applyFill="1" applyBorder="1" applyAlignment="1" applyProtection="1">
      <alignment horizontal="left" vertical="top" wrapText="1"/>
      <protection locked="0"/>
    </xf>
    <xf numFmtId="0" fontId="2" fillId="0" borderId="36" xfId="1" applyNumberFormat="1" applyFont="1" applyFill="1" applyBorder="1" applyAlignment="1" applyProtection="1">
      <alignment vertical="center"/>
      <protection locked="0"/>
    </xf>
    <xf numFmtId="0" fontId="2" fillId="0" borderId="9" xfId="1" applyNumberFormat="1" applyFont="1" applyFill="1" applyBorder="1" applyAlignment="1" applyProtection="1">
      <alignment vertical="center"/>
      <protection locked="0"/>
    </xf>
    <xf numFmtId="0" fontId="2" fillId="0" borderId="39" xfId="1" applyNumberFormat="1" applyFont="1" applyFill="1" applyBorder="1" applyAlignment="1" applyProtection="1">
      <alignment vertical="center"/>
    </xf>
    <xf numFmtId="0" fontId="2" fillId="0" borderId="16" xfId="1" applyNumberFormat="1" applyFont="1" applyFill="1" applyBorder="1" applyAlignment="1" applyProtection="1">
      <alignment vertical="center"/>
    </xf>
    <xf numFmtId="0" fontId="2" fillId="0" borderId="16" xfId="1" applyNumberFormat="1" applyFont="1" applyFill="1" applyBorder="1" applyAlignment="1" applyProtection="1">
      <alignment vertical="center"/>
      <protection locked="0"/>
    </xf>
    <xf numFmtId="0" fontId="2" fillId="0" borderId="58" xfId="1" applyNumberFormat="1" applyFont="1" applyFill="1" applyBorder="1" applyAlignment="1" applyProtection="1">
      <alignment vertical="center"/>
    </xf>
    <xf numFmtId="0" fontId="2" fillId="0" borderId="18" xfId="1" applyNumberFormat="1" applyFont="1" applyFill="1" applyBorder="1" applyAlignment="1" applyProtection="1">
      <alignment vertical="center"/>
    </xf>
    <xf numFmtId="0" fontId="2" fillId="0" borderId="60" xfId="1" applyNumberFormat="1" applyFont="1" applyFill="1" applyBorder="1" applyAlignment="1" applyProtection="1">
      <alignment vertical="center"/>
    </xf>
    <xf numFmtId="0" fontId="2" fillId="0" borderId="60" xfId="1" applyNumberFormat="1" applyFont="1" applyFill="1" applyBorder="1" applyAlignment="1" applyProtection="1">
      <alignment vertical="center"/>
      <protection locked="0"/>
    </xf>
    <xf numFmtId="0" fontId="2" fillId="0" borderId="18" xfId="1" applyNumberFormat="1" applyFont="1" applyFill="1" applyBorder="1" applyAlignment="1" applyProtection="1">
      <alignment vertical="center"/>
      <protection locked="0"/>
    </xf>
    <xf numFmtId="0" fontId="2" fillId="0" borderId="58" xfId="1" applyNumberFormat="1" applyFont="1" applyFill="1" applyBorder="1" applyAlignment="1" applyProtection="1">
      <alignment vertical="center"/>
      <protection locked="0"/>
    </xf>
    <xf numFmtId="0" fontId="5" fillId="0" borderId="61" xfId="1" applyNumberFormat="1" applyFont="1" applyFill="1" applyBorder="1" applyAlignment="1" applyProtection="1">
      <alignment vertical="center"/>
    </xf>
    <xf numFmtId="0" fontId="5" fillId="0" borderId="45"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protection locked="0"/>
    </xf>
    <xf numFmtId="0" fontId="5" fillId="3" borderId="61" xfId="1" applyNumberFormat="1" applyFont="1" applyFill="1" applyBorder="1" applyAlignment="1" applyProtection="1">
      <alignment vertical="center"/>
    </xf>
    <xf numFmtId="0" fontId="5" fillId="3" borderId="45" xfId="1" applyNumberFormat="1" applyFont="1" applyFill="1" applyBorder="1" applyAlignment="1" applyProtection="1">
      <alignment vertical="center"/>
    </xf>
    <xf numFmtId="0" fontId="5" fillId="3" borderId="12" xfId="1" applyNumberFormat="1" applyFont="1" applyFill="1" applyBorder="1" applyAlignment="1" applyProtection="1">
      <alignment vertical="center"/>
    </xf>
    <xf numFmtId="0" fontId="5" fillId="3" borderId="12" xfId="1" applyNumberFormat="1" applyFont="1" applyFill="1" applyBorder="1" applyAlignment="1" applyProtection="1">
      <alignment vertical="center"/>
      <protection locked="0"/>
    </xf>
    <xf numFmtId="0" fontId="2" fillId="0" borderId="14" xfId="1" applyNumberFormat="1" applyFont="1" applyFill="1" applyBorder="1" applyAlignment="1" applyProtection="1">
      <alignment vertical="center"/>
      <protection locked="0"/>
    </xf>
    <xf numFmtId="0" fontId="2" fillId="0" borderId="29" xfId="1" applyNumberFormat="1" applyFont="1" applyFill="1" applyBorder="1" applyAlignment="1" applyProtection="1">
      <alignment vertical="center"/>
    </xf>
    <xf numFmtId="0" fontId="2" fillId="0" borderId="30" xfId="1" applyNumberFormat="1" applyFont="1" applyFill="1" applyBorder="1" applyAlignment="1" applyProtection="1">
      <alignment vertical="center"/>
    </xf>
    <xf numFmtId="0" fontId="2" fillId="0" borderId="31" xfId="1" applyNumberFormat="1" applyFont="1" applyFill="1" applyBorder="1" applyAlignment="1" applyProtection="1">
      <alignment vertical="center"/>
    </xf>
    <xf numFmtId="0" fontId="2" fillId="0" borderId="31" xfId="1" applyNumberFormat="1" applyFont="1" applyFill="1" applyBorder="1" applyAlignment="1" applyProtection="1">
      <alignment vertical="center"/>
      <protection locked="0"/>
    </xf>
    <xf numFmtId="0" fontId="5" fillId="0" borderId="68" xfId="1" applyNumberFormat="1" applyFont="1" applyFill="1" applyBorder="1" applyAlignment="1" applyProtection="1">
      <alignment vertical="center"/>
    </xf>
    <xf numFmtId="0" fontId="5" fillId="0" borderId="66" xfId="1" applyNumberFormat="1" applyFont="1" applyFill="1" applyBorder="1" applyAlignment="1" applyProtection="1">
      <alignment vertical="center"/>
    </xf>
    <xf numFmtId="0" fontId="5" fillId="0" borderId="69" xfId="1" applyNumberFormat="1" applyFont="1" applyFill="1" applyBorder="1" applyAlignment="1" applyProtection="1">
      <alignment vertical="center"/>
    </xf>
    <xf numFmtId="0" fontId="5" fillId="0" borderId="69" xfId="1" applyNumberFormat="1" applyFont="1" applyFill="1" applyBorder="1" applyAlignment="1" applyProtection="1">
      <alignment vertical="center"/>
      <protection locked="0"/>
    </xf>
    <xf numFmtId="0" fontId="5" fillId="0" borderId="9" xfId="1" applyNumberFormat="1" applyFont="1" applyFill="1" applyBorder="1" applyAlignment="1" applyProtection="1">
      <alignment vertical="center"/>
    </xf>
    <xf numFmtId="0" fontId="5" fillId="0" borderId="36" xfId="1" applyNumberFormat="1" applyFont="1" applyFill="1" applyBorder="1" applyAlignment="1" applyProtection="1">
      <alignment vertical="center"/>
    </xf>
    <xf numFmtId="0" fontId="5" fillId="0" borderId="37" xfId="1" applyNumberFormat="1" applyFont="1" applyFill="1" applyBorder="1" applyAlignment="1" applyProtection="1">
      <alignment vertical="center"/>
    </xf>
    <xf numFmtId="0" fontId="5" fillId="0" borderId="37" xfId="1" applyNumberFormat="1" applyFont="1" applyFill="1" applyBorder="1" applyAlignment="1" applyProtection="1">
      <alignment vertical="center"/>
      <protection locked="0"/>
    </xf>
    <xf numFmtId="0" fontId="5" fillId="0" borderId="66" xfId="1" applyNumberFormat="1" applyFont="1" applyFill="1" applyBorder="1" applyAlignment="1" applyProtection="1">
      <alignment vertical="center"/>
      <protection locked="0"/>
    </xf>
    <xf numFmtId="0" fontId="5" fillId="0" borderId="68" xfId="1" applyNumberFormat="1" applyFont="1" applyFill="1" applyBorder="1" applyAlignment="1" applyProtection="1">
      <alignment vertical="center"/>
      <protection locked="0"/>
    </xf>
    <xf numFmtId="0" fontId="2" fillId="0" borderId="1" xfId="1" applyFont="1" applyFill="1" applyBorder="1" applyAlignment="1" applyProtection="1">
      <alignment vertical="center"/>
    </xf>
    <xf numFmtId="49" fontId="2" fillId="0" borderId="1" xfId="1" applyNumberFormat="1" applyFont="1" applyFill="1" applyBorder="1" applyAlignment="1" applyProtection="1">
      <alignment horizontal="center" vertical="center" wrapText="1"/>
    </xf>
    <xf numFmtId="1" fontId="7" fillId="0" borderId="92" xfId="1" applyNumberFormat="1" applyFont="1" applyFill="1" applyBorder="1" applyAlignment="1" applyProtection="1">
      <alignment horizontal="center" vertical="center"/>
    </xf>
    <xf numFmtId="0" fontId="5" fillId="0" borderId="90" xfId="1" applyFont="1" applyFill="1" applyBorder="1" applyAlignment="1" applyProtection="1">
      <alignment vertical="center"/>
      <protection locked="0"/>
    </xf>
    <xf numFmtId="3" fontId="5" fillId="0" borderId="93" xfId="1" applyNumberFormat="1" applyFont="1" applyFill="1" applyBorder="1" applyAlignment="1" applyProtection="1">
      <alignment horizontal="right" vertical="center"/>
    </xf>
    <xf numFmtId="3" fontId="5" fillId="0" borderId="28" xfId="1" applyNumberFormat="1" applyFont="1" applyFill="1" applyBorder="1" applyAlignment="1" applyProtection="1">
      <alignment horizontal="right" vertical="center"/>
    </xf>
    <xf numFmtId="3" fontId="2" fillId="0" borderId="91" xfId="1" applyNumberFormat="1" applyFont="1" applyFill="1" applyBorder="1" applyAlignment="1" applyProtection="1">
      <alignment vertical="center"/>
      <protection locked="0"/>
    </xf>
    <xf numFmtId="3" fontId="2" fillId="0" borderId="20" xfId="1" applyNumberFormat="1" applyFont="1" applyFill="1" applyBorder="1" applyAlignment="1" applyProtection="1">
      <alignment vertical="center"/>
    </xf>
    <xf numFmtId="3" fontId="2" fillId="0" borderId="94" xfId="1" applyNumberFormat="1" applyFont="1" applyFill="1" applyBorder="1" applyAlignment="1" applyProtection="1">
      <alignment horizontal="center" vertical="center"/>
      <protection locked="0"/>
    </xf>
    <xf numFmtId="3" fontId="2" fillId="0" borderId="46" xfId="1" applyNumberFormat="1" applyFont="1" applyFill="1" applyBorder="1" applyAlignment="1" applyProtection="1">
      <alignment horizontal="center" vertical="center"/>
    </xf>
    <xf numFmtId="3" fontId="2" fillId="0" borderId="46" xfId="1" applyNumberFormat="1" applyFont="1" applyFill="1" applyBorder="1" applyAlignment="1" applyProtection="1">
      <alignment horizontal="right" vertical="center"/>
    </xf>
    <xf numFmtId="3" fontId="5" fillId="0" borderId="90" xfId="1" applyNumberFormat="1" applyFont="1" applyBorder="1" applyAlignment="1" applyProtection="1">
      <alignment vertical="center"/>
      <protection locked="0"/>
    </xf>
    <xf numFmtId="3" fontId="5" fillId="0" borderId="17" xfId="1" applyNumberFormat="1" applyFont="1" applyBorder="1" applyAlignment="1" applyProtection="1">
      <alignment vertical="center"/>
    </xf>
    <xf numFmtId="3" fontId="5" fillId="0" borderId="93" xfId="1" applyNumberFormat="1" applyFont="1" applyFill="1" applyBorder="1" applyAlignment="1" applyProtection="1">
      <alignment vertical="center"/>
    </xf>
    <xf numFmtId="3" fontId="5" fillId="0" borderId="28" xfId="1" applyNumberFormat="1" applyFont="1" applyFill="1" applyBorder="1" applyAlignment="1" applyProtection="1">
      <alignment vertical="center"/>
    </xf>
    <xf numFmtId="3" fontId="5" fillId="0" borderId="95" xfId="1" applyNumberFormat="1" applyFont="1" applyFill="1" applyBorder="1" applyAlignment="1" applyProtection="1">
      <alignment vertical="center"/>
    </xf>
    <xf numFmtId="3" fontId="5" fillId="0" borderId="50" xfId="1" applyNumberFormat="1" applyFont="1" applyFill="1" applyBorder="1" applyAlignment="1" applyProtection="1">
      <alignment vertical="center"/>
    </xf>
    <xf numFmtId="3" fontId="5" fillId="0" borderId="90" xfId="1" applyNumberFormat="1" applyFont="1" applyFill="1" applyBorder="1" applyAlignment="1" applyProtection="1">
      <alignment vertical="center"/>
    </xf>
    <xf numFmtId="3" fontId="5" fillId="0" borderId="17" xfId="1" applyNumberFormat="1" applyFont="1" applyFill="1" applyBorder="1" applyAlignment="1" applyProtection="1">
      <alignment vertical="center"/>
    </xf>
    <xf numFmtId="3" fontId="5" fillId="3" borderId="96" xfId="1" applyNumberFormat="1" applyFont="1" applyFill="1" applyBorder="1" applyAlignment="1" applyProtection="1">
      <alignment vertical="center"/>
    </xf>
    <xf numFmtId="3" fontId="5" fillId="3" borderId="40" xfId="1" applyNumberFormat="1" applyFont="1" applyFill="1" applyBorder="1" applyAlignment="1" applyProtection="1">
      <alignment vertical="center"/>
    </xf>
    <xf numFmtId="3" fontId="2" fillId="0" borderId="97" xfId="1" applyNumberFormat="1" applyFont="1" applyFill="1" applyBorder="1" applyAlignment="1" applyProtection="1">
      <alignment vertical="center"/>
    </xf>
    <xf numFmtId="3" fontId="2" fillId="0" borderId="35" xfId="1" applyNumberFormat="1" applyFont="1" applyFill="1" applyBorder="1" applyAlignment="1" applyProtection="1">
      <alignment vertical="center"/>
    </xf>
    <xf numFmtId="3" fontId="2" fillId="0" borderId="94" xfId="1" applyNumberFormat="1" applyFont="1" applyFill="1" applyBorder="1" applyAlignment="1" applyProtection="1">
      <alignment vertical="center"/>
    </xf>
    <xf numFmtId="3" fontId="2" fillId="0" borderId="46" xfId="1" applyNumberFormat="1" applyFont="1" applyFill="1" applyBorder="1" applyAlignment="1" applyProtection="1">
      <alignment vertical="center"/>
    </xf>
    <xf numFmtId="3" fontId="2" fillId="0" borderId="98" xfId="1" applyNumberFormat="1" applyFont="1" applyFill="1" applyBorder="1" applyAlignment="1" applyProtection="1">
      <alignment vertical="center"/>
      <protection locked="0"/>
    </xf>
    <xf numFmtId="3" fontId="2" fillId="0" borderId="32" xfId="1" applyNumberFormat="1" applyFont="1" applyFill="1" applyBorder="1" applyAlignment="1" applyProtection="1">
      <alignment vertical="center"/>
    </xf>
    <xf numFmtId="3" fontId="2" fillId="0" borderId="90" xfId="1" applyNumberFormat="1" applyFont="1" applyFill="1" applyBorder="1" applyAlignment="1" applyProtection="1">
      <alignment vertical="center"/>
      <protection locked="0"/>
    </xf>
    <xf numFmtId="3" fontId="2" fillId="0" borderId="17" xfId="1" applyNumberFormat="1" applyFont="1" applyFill="1" applyBorder="1" applyAlignment="1" applyProtection="1">
      <alignment vertical="center"/>
    </xf>
    <xf numFmtId="3" fontId="2" fillId="0" borderId="98" xfId="1" applyNumberFormat="1" applyFont="1" applyFill="1" applyBorder="1" applyAlignment="1" applyProtection="1">
      <alignment vertical="center"/>
    </xf>
    <xf numFmtId="3" fontId="2" fillId="0" borderId="93" xfId="1" applyNumberFormat="1" applyFont="1" applyFill="1" applyBorder="1" applyAlignment="1" applyProtection="1">
      <alignment vertical="center"/>
    </xf>
    <xf numFmtId="3" fontId="2" fillId="0" borderId="28" xfId="1" applyNumberFormat="1" applyFont="1" applyFill="1" applyBorder="1" applyAlignment="1" applyProtection="1">
      <alignment vertical="center"/>
    </xf>
    <xf numFmtId="0" fontId="5" fillId="0" borderId="90" xfId="1" applyNumberFormat="1" applyFont="1" applyFill="1" applyBorder="1" applyAlignment="1" applyProtection="1">
      <alignment vertical="center"/>
      <protection locked="0"/>
    </xf>
    <xf numFmtId="3" fontId="2" fillId="0" borderId="92" xfId="1" applyNumberFormat="1" applyFont="1" applyFill="1" applyBorder="1" applyAlignment="1" applyProtection="1">
      <alignment horizontal="right" vertical="center"/>
    </xf>
    <xf numFmtId="3" fontId="2" fillId="0" borderId="90" xfId="1" applyNumberFormat="1" applyFont="1" applyFill="1" applyBorder="1" applyAlignment="1" applyProtection="1">
      <alignment horizontal="right" vertical="center"/>
      <protection locked="0"/>
    </xf>
    <xf numFmtId="3" fontId="2" fillId="0" borderId="98" xfId="1" applyNumberFormat="1" applyFont="1" applyFill="1" applyBorder="1" applyAlignment="1" applyProtection="1">
      <alignment horizontal="right" vertical="center"/>
      <protection locked="0"/>
    </xf>
    <xf numFmtId="3" fontId="2" fillId="0" borderId="97" xfId="1" applyNumberFormat="1" applyFont="1" applyFill="1" applyBorder="1" applyAlignment="1" applyProtection="1">
      <alignment horizontal="right" vertical="center"/>
      <protection locked="0"/>
    </xf>
    <xf numFmtId="3" fontId="2" fillId="0" borderId="97" xfId="1" applyNumberFormat="1" applyFont="1" applyFill="1" applyBorder="1" applyAlignment="1" applyProtection="1">
      <alignment horizontal="center" vertical="center"/>
    </xf>
    <xf numFmtId="3" fontId="2" fillId="0" borderId="90" xfId="1" applyNumberFormat="1" applyFont="1" applyFill="1" applyBorder="1" applyAlignment="1" applyProtection="1">
      <alignment horizontal="center" vertical="center"/>
    </xf>
    <xf numFmtId="3" fontId="2" fillId="0" borderId="98" xfId="1" applyNumberFormat="1" applyFont="1" applyFill="1" applyBorder="1" applyAlignment="1" applyProtection="1">
      <alignment horizontal="center" vertical="center"/>
    </xf>
    <xf numFmtId="3" fontId="2" fillId="0" borderId="99" xfId="1" applyNumberFormat="1" applyFont="1" applyFill="1" applyBorder="1" applyAlignment="1" applyProtection="1">
      <alignment horizontal="center" vertical="center"/>
    </xf>
    <xf numFmtId="3" fontId="2" fillId="0" borderId="100" xfId="1" applyNumberFormat="1" applyFont="1" applyFill="1" applyBorder="1" applyAlignment="1" applyProtection="1">
      <alignment horizontal="center" vertical="center"/>
    </xf>
    <xf numFmtId="3" fontId="2" fillId="0" borderId="94" xfId="1" applyNumberFormat="1" applyFont="1" applyFill="1" applyBorder="1" applyAlignment="1" applyProtection="1">
      <alignment horizontal="right" vertical="center"/>
    </xf>
    <xf numFmtId="3" fontId="2" fillId="0" borderId="100" xfId="1" applyNumberFormat="1" applyFont="1" applyFill="1" applyBorder="1" applyAlignment="1" applyProtection="1">
      <alignment horizontal="right" vertical="center"/>
      <protection locked="0"/>
    </xf>
    <xf numFmtId="3" fontId="2" fillId="0" borderId="97" xfId="1" applyNumberFormat="1" applyFont="1" applyFill="1" applyBorder="1" applyAlignment="1" applyProtection="1">
      <alignment horizontal="right" vertical="center"/>
    </xf>
    <xf numFmtId="3" fontId="2" fillId="0" borderId="99" xfId="1" applyNumberFormat="1" applyFont="1" applyFill="1" applyBorder="1" applyAlignment="1" applyProtection="1">
      <alignment horizontal="right" vertical="center"/>
      <protection locked="0"/>
    </xf>
    <xf numFmtId="3" fontId="2" fillId="0" borderId="94" xfId="1" applyNumberFormat="1" applyFont="1" applyFill="1" applyBorder="1" applyAlignment="1" applyProtection="1">
      <alignment horizontal="center" vertical="center"/>
    </xf>
    <xf numFmtId="3" fontId="2" fillId="0" borderId="94" xfId="1" applyNumberFormat="1" applyFont="1" applyFill="1" applyBorder="1" applyAlignment="1" applyProtection="1">
      <alignment vertical="center"/>
      <protection locked="0"/>
    </xf>
    <xf numFmtId="3" fontId="2" fillId="0" borderId="90" xfId="1" applyNumberFormat="1" applyFont="1" applyFill="1" applyBorder="1" applyAlignment="1" applyProtection="1">
      <alignment vertical="center"/>
    </xf>
    <xf numFmtId="3" fontId="2" fillId="0" borderId="97" xfId="1" applyNumberFormat="1" applyFont="1" applyFill="1" applyBorder="1" applyAlignment="1" applyProtection="1">
      <alignment vertical="center"/>
      <protection locked="0"/>
    </xf>
    <xf numFmtId="3" fontId="2" fillId="0" borderId="101" xfId="1" applyNumberFormat="1" applyFont="1" applyFill="1" applyBorder="1" applyAlignment="1" applyProtection="1">
      <alignment vertical="center"/>
      <protection locked="0"/>
    </xf>
    <xf numFmtId="3" fontId="2" fillId="0" borderId="96" xfId="1" applyNumberFormat="1" applyFont="1" applyFill="1" applyBorder="1" applyAlignment="1" applyProtection="1">
      <alignment vertical="center"/>
    </xf>
    <xf numFmtId="3" fontId="5" fillId="3" borderId="97" xfId="1" applyNumberFormat="1" applyFont="1" applyFill="1" applyBorder="1" applyAlignment="1" applyProtection="1">
      <alignment vertical="center"/>
    </xf>
    <xf numFmtId="3" fontId="2" fillId="0" borderId="100" xfId="1" applyNumberFormat="1" applyFont="1" applyFill="1" applyBorder="1" applyAlignment="1" applyProtection="1">
      <alignment vertical="center"/>
    </xf>
    <xf numFmtId="3" fontId="2" fillId="0" borderId="99" xfId="1" applyNumberFormat="1" applyFont="1" applyFill="1" applyBorder="1" applyAlignment="1" applyProtection="1">
      <alignment vertical="center"/>
      <protection locked="0"/>
    </xf>
    <xf numFmtId="3" fontId="5" fillId="0" borderId="102" xfId="1" applyNumberFormat="1" applyFont="1" applyFill="1" applyBorder="1" applyAlignment="1" applyProtection="1">
      <alignment vertical="center"/>
    </xf>
    <xf numFmtId="3" fontId="5" fillId="0" borderId="97" xfId="1" applyNumberFormat="1" applyFont="1" applyFill="1" applyBorder="1" applyAlignment="1" applyProtection="1">
      <alignment vertical="center"/>
    </xf>
    <xf numFmtId="3" fontId="5" fillId="0" borderId="102" xfId="1" applyNumberFormat="1" applyFont="1" applyFill="1" applyBorder="1" applyAlignment="1" applyProtection="1">
      <alignment vertical="center"/>
      <protection locked="0"/>
    </xf>
    <xf numFmtId="0" fontId="5" fillId="0" borderId="17" xfId="1" applyNumberFormat="1" applyFont="1" applyFill="1" applyBorder="1" applyAlignment="1" applyProtection="1">
      <alignment vertical="center"/>
    </xf>
    <xf numFmtId="3" fontId="2" fillId="0" borderId="24" xfId="1" applyNumberFormat="1" applyFont="1" applyFill="1" applyBorder="1" applyAlignment="1" applyProtection="1">
      <alignment horizontal="right" vertical="center"/>
    </xf>
    <xf numFmtId="3" fontId="2" fillId="0" borderId="17" xfId="1" applyNumberFormat="1" applyFont="1" applyFill="1" applyBorder="1" applyAlignment="1" applyProtection="1">
      <alignment horizontal="right" vertical="center"/>
    </xf>
    <xf numFmtId="3" fontId="2" fillId="0" borderId="35" xfId="1" applyNumberFormat="1" applyFont="1" applyFill="1" applyBorder="1" applyAlignment="1" applyProtection="1">
      <alignment horizontal="center" vertical="center"/>
    </xf>
    <xf numFmtId="3" fontId="2" fillId="0" borderId="17" xfId="1" applyNumberFormat="1" applyFont="1" applyFill="1" applyBorder="1" applyAlignment="1" applyProtection="1">
      <alignment horizontal="center" vertical="center"/>
    </xf>
    <xf numFmtId="3" fontId="2" fillId="0" borderId="32" xfId="1" applyNumberFormat="1" applyFont="1" applyFill="1" applyBorder="1" applyAlignment="1" applyProtection="1">
      <alignment horizontal="center" vertical="center"/>
    </xf>
    <xf numFmtId="3" fontId="2" fillId="0" borderId="38" xfId="1" applyNumberFormat="1" applyFont="1" applyFill="1" applyBorder="1" applyAlignment="1" applyProtection="1">
      <alignment horizontal="center" vertical="center"/>
    </xf>
    <xf numFmtId="3" fontId="2" fillId="0" borderId="43" xfId="1" applyNumberFormat="1" applyFont="1" applyFill="1" applyBorder="1" applyAlignment="1" applyProtection="1">
      <alignment horizontal="center" vertical="center"/>
    </xf>
    <xf numFmtId="3" fontId="2" fillId="0" borderId="12" xfId="1" applyNumberFormat="1" applyFont="1" applyFill="1" applyBorder="1" applyAlignment="1" applyProtection="1">
      <alignment horizontal="right" vertical="center"/>
    </xf>
    <xf numFmtId="3" fontId="2" fillId="0" borderId="43" xfId="1" applyNumberFormat="1" applyFont="1" applyFill="1" applyBorder="1" applyAlignment="1" applyProtection="1">
      <alignment vertical="center"/>
    </xf>
    <xf numFmtId="3" fontId="2" fillId="0" borderId="35" xfId="1" applyNumberFormat="1" applyFont="1" applyFill="1" applyBorder="1" applyAlignment="1" applyProtection="1">
      <alignment horizontal="right" vertical="center"/>
    </xf>
    <xf numFmtId="3" fontId="2" fillId="0" borderId="38" xfId="1" applyNumberFormat="1" applyFont="1" applyFill="1" applyBorder="1" applyAlignment="1" applyProtection="1">
      <alignment vertical="center"/>
    </xf>
    <xf numFmtId="3" fontId="2" fillId="0" borderId="59" xfId="1" applyNumberFormat="1" applyFont="1" applyFill="1" applyBorder="1" applyAlignment="1" applyProtection="1">
      <alignment vertical="center"/>
    </xf>
    <xf numFmtId="3" fontId="2" fillId="0" borderId="40" xfId="1" applyNumberFormat="1" applyFont="1" applyFill="1" applyBorder="1" applyAlignment="1" applyProtection="1">
      <alignment vertical="center"/>
    </xf>
    <xf numFmtId="3" fontId="5" fillId="3" borderId="35" xfId="1" applyNumberFormat="1" applyFont="1" applyFill="1" applyBorder="1" applyAlignment="1" applyProtection="1">
      <alignment vertical="center"/>
    </xf>
    <xf numFmtId="3" fontId="5" fillId="0" borderId="67" xfId="1" applyNumberFormat="1" applyFont="1" applyFill="1" applyBorder="1" applyAlignment="1" applyProtection="1">
      <alignment vertical="center"/>
    </xf>
    <xf numFmtId="3" fontId="5" fillId="0" borderId="35" xfId="1" applyNumberFormat="1" applyFont="1" applyFill="1" applyBorder="1" applyAlignment="1" applyProtection="1">
      <alignment vertical="center"/>
    </xf>
    <xf numFmtId="0" fontId="2" fillId="0" borderId="17" xfId="1" applyFont="1" applyFill="1" applyBorder="1" applyAlignment="1" applyProtection="1">
      <alignment horizontal="center" vertical="center" wrapText="1"/>
    </xf>
    <xf numFmtId="3" fontId="2" fillId="0" borderId="89" xfId="1" applyNumberFormat="1" applyFont="1" applyFill="1" applyBorder="1" applyAlignment="1" applyProtection="1">
      <alignment vertical="center"/>
    </xf>
    <xf numFmtId="1" fontId="7" fillId="0" borderId="104" xfId="1" applyNumberFormat="1" applyFont="1" applyFill="1" applyBorder="1" applyAlignment="1" applyProtection="1">
      <alignment horizontal="center" vertical="center"/>
    </xf>
    <xf numFmtId="0" fontId="5" fillId="0" borderId="0" xfId="1" applyFont="1" applyFill="1" applyBorder="1" applyAlignment="1" applyProtection="1">
      <alignment vertical="center"/>
      <protection locked="0"/>
    </xf>
    <xf numFmtId="3" fontId="5" fillId="0" borderId="105" xfId="1" applyNumberFormat="1" applyFont="1" applyFill="1" applyBorder="1" applyAlignment="1" applyProtection="1">
      <alignment horizontal="right" vertical="center"/>
    </xf>
    <xf numFmtId="3" fontId="2" fillId="0" borderId="106" xfId="1" applyNumberFormat="1" applyFont="1" applyFill="1" applyBorder="1" applyAlignment="1" applyProtection="1">
      <alignment horizontal="right" vertical="center"/>
    </xf>
    <xf numFmtId="3" fontId="2" fillId="0" borderId="104" xfId="1" applyNumberFormat="1" applyFont="1" applyFill="1" applyBorder="1" applyAlignment="1" applyProtection="1">
      <alignment horizontal="right" vertical="center"/>
    </xf>
    <xf numFmtId="3" fontId="2" fillId="0" borderId="107" xfId="1" applyNumberFormat="1" applyFont="1" applyFill="1" applyBorder="1" applyAlignment="1" applyProtection="1">
      <alignment horizontal="right" vertical="center"/>
    </xf>
    <xf numFmtId="3" fontId="2" fillId="0" borderId="0" xfId="1" applyNumberFormat="1" applyFont="1" applyFill="1" applyBorder="1" applyAlignment="1" applyProtection="1">
      <alignment horizontal="right" vertical="center"/>
    </xf>
    <xf numFmtId="3" fontId="2" fillId="0" borderId="108" xfId="1" applyNumberFormat="1" applyFont="1" applyFill="1" applyBorder="1" applyAlignment="1" applyProtection="1">
      <alignment vertical="center"/>
    </xf>
    <xf numFmtId="3" fontId="2" fillId="0" borderId="7" xfId="1" applyNumberFormat="1" applyFont="1" applyFill="1" applyBorder="1" applyAlignment="1" applyProtection="1">
      <alignment horizontal="right" vertical="center"/>
    </xf>
    <xf numFmtId="3" fontId="2" fillId="0" borderId="103" xfId="1" applyNumberFormat="1" applyFont="1" applyFill="1" applyBorder="1" applyAlignment="1" applyProtection="1">
      <alignment vertical="center"/>
      <protection locked="0"/>
    </xf>
    <xf numFmtId="3" fontId="2" fillId="0" borderId="91" xfId="1" applyNumberFormat="1" applyFont="1" applyFill="1" applyBorder="1" applyAlignment="1" applyProtection="1">
      <alignment horizontal="center" vertical="center"/>
    </xf>
    <xf numFmtId="3" fontId="2" fillId="0" borderId="20" xfId="1" applyNumberFormat="1" applyFont="1" applyFill="1" applyBorder="1" applyAlignment="1" applyProtection="1">
      <alignment horizontal="center" vertical="center"/>
    </xf>
    <xf numFmtId="3" fontId="2" fillId="0" borderId="36" xfId="1" applyNumberFormat="1" applyFont="1" applyFill="1" applyBorder="1" applyAlignment="1" applyProtection="1">
      <alignment horizontal="right" vertical="center"/>
      <protection locked="0"/>
    </xf>
    <xf numFmtId="3" fontId="2" fillId="0" borderId="62" xfId="1" applyNumberFormat="1" applyFont="1" applyFill="1" applyBorder="1" applyAlignment="1" applyProtection="1">
      <alignment vertical="center"/>
    </xf>
    <xf numFmtId="3" fontId="2" fillId="0" borderId="10" xfId="1" applyNumberFormat="1" applyFont="1" applyFill="1" applyBorder="1" applyAlignment="1" applyProtection="1">
      <alignment horizontal="center" vertical="center"/>
    </xf>
    <xf numFmtId="3" fontId="2" fillId="0" borderId="62" xfId="1" applyNumberFormat="1" applyFont="1" applyFill="1" applyBorder="1" applyAlignment="1" applyProtection="1">
      <alignment horizontal="center" vertical="center"/>
    </xf>
    <xf numFmtId="3" fontId="2" fillId="0" borderId="10" xfId="1" applyNumberFormat="1" applyFont="1" applyFill="1" applyBorder="1" applyAlignment="1" applyProtection="1">
      <alignment vertical="center"/>
    </xf>
    <xf numFmtId="3" fontId="2" fillId="0" borderId="107" xfId="1" applyNumberFormat="1" applyFont="1" applyFill="1" applyBorder="1" applyAlignment="1" applyProtection="1">
      <alignment horizontal="center" vertical="center"/>
    </xf>
    <xf numFmtId="3" fontId="2" fillId="0" borderId="108" xfId="1" applyNumberFormat="1" applyFont="1" applyFill="1" applyBorder="1" applyAlignment="1" applyProtection="1">
      <alignment horizontal="center" vertical="center"/>
    </xf>
    <xf numFmtId="3" fontId="2" fillId="0" borderId="109" xfId="1" applyNumberFormat="1" applyFont="1" applyFill="1" applyBorder="1" applyAlignment="1" applyProtection="1">
      <alignment horizontal="center" vertical="center"/>
    </xf>
    <xf numFmtId="3" fontId="2" fillId="0" borderId="15" xfId="1" applyNumberFormat="1" applyFont="1" applyFill="1" applyBorder="1" applyAlignment="1" applyProtection="1">
      <alignment horizontal="right" vertical="center"/>
    </xf>
    <xf numFmtId="3" fontId="2" fillId="0" borderId="89" xfId="1" applyNumberFormat="1" applyFont="1" applyFill="1" applyBorder="1" applyAlignment="1" applyProtection="1">
      <alignment horizontal="center" vertical="center"/>
    </xf>
    <xf numFmtId="3" fontId="2" fillId="0" borderId="11" xfId="1" applyNumberFormat="1" applyFont="1" applyFill="1" applyBorder="1" applyAlignment="1" applyProtection="1">
      <alignment horizontal="right" vertical="center"/>
    </xf>
    <xf numFmtId="3" fontId="2" fillId="0" borderId="48" xfId="1" applyNumberFormat="1" applyFont="1" applyFill="1" applyBorder="1" applyAlignment="1" applyProtection="1">
      <alignment horizontal="right" vertical="center"/>
    </xf>
    <xf numFmtId="3" fontId="2" fillId="0" borderId="110" xfId="1" applyNumberFormat="1" applyFont="1" applyFill="1" applyBorder="1" applyAlignment="1" applyProtection="1">
      <alignment horizontal="right" vertical="center"/>
    </xf>
    <xf numFmtId="3" fontId="2" fillId="0" borderId="111" xfId="1" applyNumberFormat="1" applyFont="1" applyFill="1" applyBorder="1" applyAlignment="1" applyProtection="1">
      <alignment horizontal="center" vertical="center"/>
    </xf>
    <xf numFmtId="3" fontId="2" fillId="0" borderId="45" xfId="1" applyNumberFormat="1" applyFont="1" applyFill="1" applyBorder="1" applyAlignment="1" applyProtection="1">
      <alignment horizontal="right" vertical="center"/>
      <protection locked="0"/>
    </xf>
    <xf numFmtId="3" fontId="2" fillId="0" borderId="11" xfId="1" applyNumberFormat="1" applyFont="1" applyFill="1" applyBorder="1" applyAlignment="1" applyProtection="1">
      <alignment horizontal="center" vertical="center"/>
    </xf>
    <xf numFmtId="3" fontId="2" fillId="0" borderId="62" xfId="1" applyNumberFormat="1" applyFont="1" applyFill="1" applyBorder="1" applyAlignment="1" applyProtection="1">
      <alignment horizontal="right" vertical="center"/>
    </xf>
    <xf numFmtId="3" fontId="2" fillId="0" borderId="10" xfId="1" applyNumberFormat="1" applyFont="1" applyFill="1" applyBorder="1" applyAlignment="1" applyProtection="1">
      <alignment horizontal="right" vertical="center"/>
    </xf>
    <xf numFmtId="3" fontId="2" fillId="0" borderId="109" xfId="1" applyNumberFormat="1" applyFont="1" applyFill="1" applyBorder="1" applyAlignment="1" applyProtection="1">
      <alignment vertical="center"/>
    </xf>
    <xf numFmtId="3" fontId="2" fillId="0" borderId="110" xfId="1" applyNumberFormat="1" applyFont="1" applyFill="1" applyBorder="1" applyAlignment="1" applyProtection="1">
      <alignment horizontal="center" vertical="center"/>
    </xf>
    <xf numFmtId="3" fontId="2" fillId="0" borderId="111" xfId="1" applyNumberFormat="1" applyFont="1" applyFill="1" applyBorder="1" applyAlignment="1" applyProtection="1">
      <alignment horizontal="center" vertical="center"/>
      <protection locked="0"/>
    </xf>
    <xf numFmtId="3" fontId="2" fillId="0" borderId="32" xfId="1" applyNumberFormat="1" applyFont="1" applyFill="1" applyBorder="1" applyAlignment="1" applyProtection="1">
      <alignment horizontal="right" vertical="center"/>
    </xf>
    <xf numFmtId="3" fontId="2" fillId="0" borderId="94" xfId="1" applyNumberFormat="1" applyFont="1" applyFill="1" applyBorder="1" applyAlignment="1" applyProtection="1">
      <alignment horizontal="right" vertical="center"/>
      <protection locked="0"/>
    </xf>
    <xf numFmtId="3" fontId="5" fillId="0" borderId="0" xfId="1" applyNumberFormat="1" applyFont="1" applyBorder="1" applyAlignment="1" applyProtection="1">
      <alignment vertical="center"/>
      <protection locked="0"/>
    </xf>
    <xf numFmtId="3" fontId="5" fillId="0" borderId="105" xfId="1" applyNumberFormat="1" applyFont="1" applyFill="1" applyBorder="1" applyAlignment="1" applyProtection="1">
      <alignment vertical="center"/>
    </xf>
    <xf numFmtId="3" fontId="5" fillId="0" borderId="112" xfId="1" applyNumberFormat="1" applyFont="1" applyFill="1" applyBorder="1" applyAlignment="1" applyProtection="1">
      <alignment vertical="center"/>
    </xf>
    <xf numFmtId="3" fontId="5" fillId="3" borderId="113" xfId="1" applyNumberFormat="1" applyFont="1" applyFill="1" applyBorder="1" applyAlignment="1" applyProtection="1">
      <alignment vertical="center"/>
    </xf>
    <xf numFmtId="3" fontId="5" fillId="3" borderId="114" xfId="1" applyNumberFormat="1" applyFont="1" applyFill="1" applyBorder="1" applyAlignment="1" applyProtection="1">
      <alignment vertical="center"/>
    </xf>
    <xf numFmtId="3" fontId="2" fillId="0" borderId="110" xfId="1" applyNumberFormat="1" applyFont="1" applyFill="1" applyBorder="1" applyAlignment="1" applyProtection="1">
      <alignment vertical="center"/>
    </xf>
    <xf numFmtId="3" fontId="2" fillId="0" borderId="111" xfId="1" applyNumberFormat="1" applyFont="1" applyFill="1" applyBorder="1" applyAlignment="1" applyProtection="1">
      <alignment vertical="center"/>
    </xf>
    <xf numFmtId="3" fontId="2" fillId="0" borderId="107" xfId="1" applyNumberFormat="1" applyFont="1" applyFill="1" applyBorder="1" applyAlignment="1" applyProtection="1">
      <alignment vertical="center"/>
    </xf>
    <xf numFmtId="3" fontId="2" fillId="0" borderId="0" xfId="1" applyNumberFormat="1" applyFont="1" applyFill="1" applyBorder="1" applyAlignment="1" applyProtection="1">
      <alignment vertical="center"/>
    </xf>
    <xf numFmtId="3" fontId="2" fillId="0" borderId="7" xfId="1" applyNumberFormat="1" applyFont="1" applyFill="1" applyBorder="1" applyAlignment="1" applyProtection="1">
      <alignment vertical="center"/>
    </xf>
    <xf numFmtId="3" fontId="2" fillId="0" borderId="7" xfId="1" applyNumberFormat="1" applyFont="1" applyFill="1" applyBorder="1" applyAlignment="1" applyProtection="1">
      <alignment vertical="center"/>
      <protection locked="0"/>
    </xf>
    <xf numFmtId="3" fontId="2" fillId="0" borderId="115" xfId="1" applyNumberFormat="1" applyFont="1" applyFill="1" applyBorder="1" applyAlignment="1" applyProtection="1">
      <alignment vertical="center"/>
    </xf>
    <xf numFmtId="3" fontId="2" fillId="0" borderId="116" xfId="1" applyNumberFormat="1" applyFont="1" applyFill="1" applyBorder="1" applyAlignment="1" applyProtection="1">
      <alignment vertical="center"/>
    </xf>
    <xf numFmtId="3" fontId="2" fillId="0" borderId="113" xfId="1" applyNumberFormat="1" applyFont="1" applyFill="1" applyBorder="1" applyAlignment="1" applyProtection="1">
      <alignment vertical="center"/>
    </xf>
    <xf numFmtId="3" fontId="2" fillId="0" borderId="114" xfId="1" applyNumberFormat="1" applyFont="1" applyFill="1" applyBorder="1" applyAlignment="1" applyProtection="1">
      <alignment vertical="center"/>
    </xf>
    <xf numFmtId="3" fontId="5" fillId="0" borderId="107" xfId="1" applyNumberFormat="1" applyFont="1" applyFill="1" applyBorder="1" applyAlignment="1" applyProtection="1">
      <alignment vertical="center"/>
    </xf>
    <xf numFmtId="3" fontId="5" fillId="3" borderId="62" xfId="1" applyNumberFormat="1" applyFont="1" applyFill="1" applyBorder="1" applyAlignment="1" applyProtection="1">
      <alignment vertical="center"/>
    </xf>
    <xf numFmtId="3" fontId="5" fillId="3" borderId="10" xfId="1" applyNumberFormat="1" applyFont="1" applyFill="1" applyBorder="1" applyAlignment="1" applyProtection="1">
      <alignment vertical="center"/>
    </xf>
    <xf numFmtId="3" fontId="2" fillId="0" borderId="11" xfId="1" applyNumberFormat="1" applyFont="1" applyFill="1" applyBorder="1" applyAlignment="1" applyProtection="1">
      <alignment vertical="center"/>
    </xf>
    <xf numFmtId="3" fontId="2" fillId="0" borderId="15" xfId="1" applyNumberFormat="1" applyFont="1" applyFill="1" applyBorder="1" applyAlignment="1" applyProtection="1">
      <alignment vertical="center"/>
    </xf>
    <xf numFmtId="3" fontId="2" fillId="0" borderId="105" xfId="1" applyNumberFormat="1" applyFont="1" applyFill="1" applyBorder="1" applyAlignment="1" applyProtection="1">
      <alignment vertical="center"/>
    </xf>
    <xf numFmtId="3" fontId="5" fillId="0" borderId="65" xfId="1" applyNumberFormat="1" applyFont="1" applyFill="1" applyBorder="1" applyAlignment="1" applyProtection="1">
      <alignment vertical="center"/>
    </xf>
    <xf numFmtId="3" fontId="5" fillId="0" borderId="117" xfId="1" applyNumberFormat="1" applyFont="1" applyFill="1" applyBorder="1" applyAlignment="1" applyProtection="1">
      <alignment vertical="center"/>
    </xf>
    <xf numFmtId="3" fontId="5" fillId="0" borderId="62" xfId="1" applyNumberFormat="1" applyFont="1" applyFill="1" applyBorder="1" applyAlignment="1" applyProtection="1">
      <alignment vertical="center"/>
    </xf>
    <xf numFmtId="3" fontId="5" fillId="0" borderId="10" xfId="1" applyNumberFormat="1" applyFont="1" applyFill="1" applyBorder="1" applyAlignment="1" applyProtection="1">
      <alignment vertical="center"/>
    </xf>
    <xf numFmtId="3" fontId="5" fillId="0" borderId="118" xfId="1" applyNumberFormat="1" applyFont="1" applyFill="1" applyBorder="1" applyAlignment="1" applyProtection="1">
      <alignment vertical="center"/>
    </xf>
    <xf numFmtId="0" fontId="2" fillId="0" borderId="0" xfId="2" applyFont="1"/>
    <xf numFmtId="0" fontId="2" fillId="0" borderId="0" xfId="1" applyFont="1" applyAlignment="1">
      <alignment horizontal="right"/>
    </xf>
    <xf numFmtId="0" fontId="2" fillId="0" borderId="0" xfId="2" applyFont="1" applyAlignment="1"/>
    <xf numFmtId="0" fontId="10" fillId="0" borderId="0" xfId="2" applyFont="1" applyAlignment="1"/>
    <xf numFmtId="0" fontId="2" fillId="0" borderId="0" xfId="2" quotePrefix="1" applyFont="1" applyAlignment="1"/>
    <xf numFmtId="0" fontId="11" fillId="0" borderId="0" xfId="2" applyFont="1" applyAlignment="1">
      <alignment horizontal="center"/>
    </xf>
    <xf numFmtId="3" fontId="5" fillId="0" borderId="6" xfId="2" applyNumberFormat="1" applyFont="1" applyFill="1" applyBorder="1" applyAlignment="1">
      <alignment wrapText="1"/>
    </xf>
    <xf numFmtId="0" fontId="2" fillId="0" borderId="98" xfId="2" applyFont="1" applyFill="1" applyBorder="1" applyAlignment="1">
      <alignment horizontal="center" vertical="center" wrapText="1"/>
    </xf>
    <xf numFmtId="3" fontId="2" fillId="0" borderId="6" xfId="2" applyNumberFormat="1" applyFont="1" applyFill="1" applyBorder="1" applyAlignment="1">
      <alignment wrapText="1"/>
    </xf>
    <xf numFmtId="0" fontId="13" fillId="0" borderId="6" xfId="2" applyFont="1" applyFill="1" applyBorder="1" applyAlignment="1">
      <alignment horizontal="center" vertical="center" wrapText="1"/>
    </xf>
    <xf numFmtId="0" fontId="2" fillId="0" borderId="98" xfId="2" applyFont="1" applyFill="1" applyBorder="1" applyAlignment="1">
      <alignment horizontal="center" wrapText="1"/>
    </xf>
    <xf numFmtId="3" fontId="5" fillId="0" borderId="6" xfId="2" applyNumberFormat="1" applyFont="1" applyFill="1" applyBorder="1" applyAlignment="1">
      <alignment horizontal="center" vertical="center" wrapText="1"/>
    </xf>
    <xf numFmtId="3" fontId="2" fillId="0" borderId="6" xfId="2" applyNumberFormat="1" applyFont="1" applyFill="1" applyBorder="1" applyAlignment="1">
      <alignment horizontal="right" vertical="center" wrapText="1"/>
    </xf>
    <xf numFmtId="0" fontId="2" fillId="0" borderId="0" xfId="2" applyFont="1" applyFill="1" applyBorder="1" applyAlignment="1">
      <alignment wrapText="1"/>
    </xf>
    <xf numFmtId="0" fontId="2" fillId="0" borderId="6" xfId="2" applyFont="1" applyFill="1" applyBorder="1" applyAlignment="1">
      <alignment horizontal="center" vertical="center" wrapText="1"/>
    </xf>
    <xf numFmtId="0" fontId="2" fillId="0" borderId="6" xfId="2" applyFont="1" applyBorder="1" applyAlignment="1" applyProtection="1">
      <alignment horizontal="left" vertical="center" wrapText="1"/>
      <protection locked="0"/>
    </xf>
    <xf numFmtId="3" fontId="2" fillId="0" borderId="6" xfId="2" applyNumberFormat="1" applyFont="1" applyFill="1" applyBorder="1" applyAlignment="1">
      <alignment horizontal="left" vertical="center" wrapText="1"/>
    </xf>
    <xf numFmtId="0" fontId="2" fillId="0" borderId="0" xfId="2" applyFont="1" applyFill="1" applyBorder="1" applyAlignment="1" applyProtection="1">
      <alignment horizontal="center" vertical="center" wrapText="1"/>
      <protection locked="0"/>
    </xf>
    <xf numFmtId="3" fontId="5" fillId="0" borderId="0" xfId="2" applyNumberFormat="1" applyFont="1" applyFill="1" applyBorder="1" applyAlignment="1" applyProtection="1">
      <alignment horizontal="center" vertical="center" wrapText="1"/>
      <protection locked="0"/>
    </xf>
    <xf numFmtId="3" fontId="2" fillId="0" borderId="0" xfId="2" applyNumberFormat="1" applyFont="1" applyFill="1" applyBorder="1" applyAlignment="1" applyProtection="1">
      <alignment vertical="center" wrapText="1"/>
      <protection locked="0"/>
    </xf>
    <xf numFmtId="3" fontId="2" fillId="0" borderId="0" xfId="2" applyNumberFormat="1" applyFont="1" applyFill="1" applyBorder="1" applyAlignment="1" applyProtection="1">
      <alignment horizontal="center" vertical="center" wrapText="1"/>
      <protection locked="0"/>
    </xf>
    <xf numFmtId="0" fontId="2" fillId="0" borderId="6" xfId="2" applyFont="1" applyFill="1" applyBorder="1" applyAlignment="1" applyProtection="1">
      <alignment horizontal="center" vertical="center" wrapText="1"/>
      <protection locked="0"/>
    </xf>
    <xf numFmtId="3" fontId="5" fillId="0" borderId="6" xfId="2" applyNumberFormat="1" applyFont="1" applyFill="1" applyBorder="1" applyAlignment="1" applyProtection="1">
      <alignment horizontal="center" vertical="center" wrapText="1"/>
      <protection locked="0"/>
    </xf>
    <xf numFmtId="3" fontId="2" fillId="0" borderId="6" xfId="2" applyNumberFormat="1" applyFont="1" applyFill="1" applyBorder="1" applyAlignment="1" applyProtection="1">
      <alignment vertical="center" wrapText="1"/>
      <protection locked="0"/>
    </xf>
    <xf numFmtId="3" fontId="2" fillId="0" borderId="6" xfId="2" applyNumberFormat="1" applyFont="1" applyFill="1" applyBorder="1" applyAlignment="1" applyProtection="1">
      <alignment horizontal="center" vertical="center" wrapText="1"/>
      <protection locked="0"/>
    </xf>
    <xf numFmtId="0" fontId="2" fillId="0" borderId="0" xfId="2" applyFont="1" applyFill="1"/>
    <xf numFmtId="0" fontId="2" fillId="0" borderId="0" xfId="3" applyFont="1"/>
    <xf numFmtId="0" fontId="2" fillId="0" borderId="0" xfId="1" applyFont="1" applyAlignment="1">
      <alignment vertical="center"/>
    </xf>
    <xf numFmtId="0" fontId="11" fillId="0" borderId="0" xfId="1" applyFont="1" applyAlignment="1">
      <alignment horizontal="center" vertical="center"/>
    </xf>
    <xf numFmtId="3" fontId="5" fillId="0" borderId="6" xfId="1" applyNumberFormat="1" applyFont="1" applyBorder="1" applyAlignment="1">
      <alignment vertical="center" wrapText="1"/>
    </xf>
    <xf numFmtId="3" fontId="5" fillId="0" borderId="6" xfId="1" applyNumberFormat="1" applyFont="1" applyBorder="1" applyAlignment="1" applyProtection="1">
      <alignment horizontal="right" vertical="center" wrapText="1"/>
      <protection locked="0"/>
    </xf>
    <xf numFmtId="3" fontId="2" fillId="0" borderId="6" xfId="1" applyNumberFormat="1" applyFont="1" applyBorder="1" applyAlignment="1" applyProtection="1">
      <alignment vertical="center" wrapText="1"/>
      <protection locked="0"/>
    </xf>
    <xf numFmtId="3" fontId="2" fillId="0" borderId="6" xfId="1" applyNumberFormat="1" applyFont="1" applyFill="1" applyBorder="1" applyAlignment="1" applyProtection="1">
      <alignment vertical="center" wrapText="1"/>
      <protection locked="0"/>
    </xf>
    <xf numFmtId="0" fontId="2" fillId="0" borderId="6" xfId="1" applyFont="1" applyBorder="1" applyAlignment="1" applyProtection="1">
      <alignment horizontal="center" vertical="center" wrapText="1"/>
      <protection locked="0"/>
    </xf>
    <xf numFmtId="3" fontId="2" fillId="0" borderId="6" xfId="1" applyNumberFormat="1" applyFont="1" applyBorder="1" applyAlignment="1" applyProtection="1">
      <alignment horizontal="center" vertical="center" wrapText="1"/>
      <protection locked="0"/>
    </xf>
    <xf numFmtId="0" fontId="2" fillId="0" borderId="6" xfId="1" applyFont="1" applyBorder="1" applyAlignment="1" applyProtection="1">
      <alignment horizontal="center" vertical="center"/>
      <protection locked="0"/>
    </xf>
    <xf numFmtId="0" fontId="9" fillId="0" borderId="0" xfId="1" applyFont="1" applyAlignment="1">
      <alignment horizontal="left" vertical="center" wrapText="1"/>
    </xf>
    <xf numFmtId="0" fontId="9" fillId="0" borderId="0" xfId="1" applyFont="1" applyAlignment="1">
      <alignment vertical="center"/>
    </xf>
    <xf numFmtId="0" fontId="9" fillId="0" borderId="0" xfId="1" applyFont="1" applyFill="1" applyAlignment="1">
      <alignment vertical="center"/>
    </xf>
    <xf numFmtId="0" fontId="1" fillId="0" borderId="0" xfId="3" applyFont="1"/>
    <xf numFmtId="0" fontId="1" fillId="0" borderId="0" xfId="3" applyFont="1" applyFill="1"/>
    <xf numFmtId="0" fontId="1" fillId="0" borderId="0" xfId="3"/>
    <xf numFmtId="3" fontId="2" fillId="0" borderId="6" xfId="2" applyNumberFormat="1" applyFont="1" applyFill="1" applyBorder="1" applyAlignment="1">
      <alignment vertical="center" wrapText="1"/>
    </xf>
    <xf numFmtId="0" fontId="2" fillId="0" borderId="0" xfId="2" applyFont="1" applyFill="1" applyBorder="1" applyAlignment="1">
      <alignment vertical="center" wrapText="1"/>
    </xf>
    <xf numFmtId="0" fontId="13" fillId="0" borderId="119" xfId="1" applyFont="1" applyFill="1" applyBorder="1" applyAlignment="1">
      <alignment wrapText="1"/>
    </xf>
    <xf numFmtId="0" fontId="4" fillId="0" borderId="119" xfId="1" applyFont="1" applyFill="1" applyBorder="1" applyAlignment="1">
      <alignment horizontal="right" vertical="justify" wrapText="1"/>
    </xf>
    <xf numFmtId="3" fontId="4" fillId="0" borderId="119" xfId="1" applyNumberFormat="1" applyFont="1" applyBorder="1" applyAlignment="1">
      <alignment wrapText="1"/>
    </xf>
    <xf numFmtId="0" fontId="1" fillId="0" borderId="119" xfId="1" applyFont="1" applyBorder="1" applyAlignment="1">
      <alignment wrapText="1"/>
    </xf>
    <xf numFmtId="0" fontId="1" fillId="0" borderId="119" xfId="1" applyFont="1" applyFill="1" applyBorder="1" applyAlignment="1">
      <alignment wrapText="1"/>
    </xf>
    <xf numFmtId="0" fontId="11" fillId="0" borderId="120" xfId="1" applyFont="1" applyFill="1" applyBorder="1" applyAlignment="1">
      <alignment horizontal="center" vertical="center" wrapText="1"/>
    </xf>
    <xf numFmtId="0" fontId="11" fillId="0" borderId="121" xfId="1" applyFont="1" applyFill="1" applyBorder="1" applyAlignment="1">
      <alignment horizontal="center" vertical="center" wrapText="1"/>
    </xf>
    <xf numFmtId="3" fontId="11" fillId="0" borderId="121" xfId="1" applyNumberFormat="1" applyFont="1" applyFill="1" applyBorder="1" applyAlignment="1">
      <alignment horizontal="center" vertical="center" wrapText="1"/>
    </xf>
    <xf numFmtId="0" fontId="11" fillId="0" borderId="122" xfId="1" applyFont="1" applyFill="1" applyBorder="1" applyAlignment="1">
      <alignment horizontal="center" vertical="center" wrapText="1"/>
    </xf>
    <xf numFmtId="0" fontId="11" fillId="0" borderId="123" xfId="1" applyFont="1" applyFill="1" applyBorder="1" applyAlignment="1">
      <alignment horizontal="center" vertical="center" wrapText="1"/>
    </xf>
    <xf numFmtId="0" fontId="11" fillId="0" borderId="124" xfId="1" applyFont="1" applyFill="1" applyBorder="1" applyAlignment="1">
      <alignment horizontal="center" vertical="center" wrapText="1"/>
    </xf>
    <xf numFmtId="0" fontId="11" fillId="0" borderId="125" xfId="1" applyFont="1" applyFill="1" applyBorder="1" applyAlignment="1">
      <alignment horizontal="center" vertical="center" wrapText="1"/>
    </xf>
    <xf numFmtId="0" fontId="11" fillId="0" borderId="126" xfId="1" applyFont="1" applyFill="1" applyBorder="1" applyAlignment="1">
      <alignment vertical="center" wrapText="1"/>
    </xf>
    <xf numFmtId="0" fontId="11" fillId="0" borderId="35" xfId="1" applyFont="1" applyFill="1" applyBorder="1" applyAlignment="1">
      <alignment vertical="center" wrapText="1"/>
    </xf>
    <xf numFmtId="0" fontId="11" fillId="0" borderId="35" xfId="1" applyFont="1" applyFill="1" applyBorder="1" applyAlignment="1">
      <alignment horizontal="center" vertical="center" wrapText="1"/>
    </xf>
    <xf numFmtId="3" fontId="15" fillId="0" borderId="35" xfId="1" applyNumberFormat="1" applyFont="1" applyFill="1" applyBorder="1" applyAlignment="1">
      <alignment wrapText="1"/>
    </xf>
    <xf numFmtId="3" fontId="15" fillId="0" borderId="127" xfId="1" applyNumberFormat="1" applyFont="1" applyFill="1" applyBorder="1" applyAlignment="1">
      <alignment wrapText="1"/>
    </xf>
    <xf numFmtId="0" fontId="11" fillId="0" borderId="128" xfId="1" applyFont="1" applyFill="1" applyBorder="1" applyAlignment="1">
      <alignment vertical="center" wrapText="1"/>
    </xf>
    <xf numFmtId="0" fontId="11" fillId="0" borderId="40" xfId="1" applyFont="1" applyFill="1" applyBorder="1" applyAlignment="1">
      <alignment vertical="center" wrapText="1"/>
    </xf>
    <xf numFmtId="0" fontId="11" fillId="4" borderId="40" xfId="1" applyFont="1" applyFill="1" applyBorder="1" applyAlignment="1">
      <alignment horizontal="left" vertical="center" wrapText="1"/>
    </xf>
    <xf numFmtId="10" fontId="11" fillId="4" borderId="40" xfId="1" applyNumberFormat="1" applyFont="1" applyFill="1" applyBorder="1" applyAlignment="1">
      <alignment wrapText="1"/>
    </xf>
    <xf numFmtId="10" fontId="11" fillId="4" borderId="54" xfId="1" applyNumberFormat="1" applyFont="1" applyFill="1" applyBorder="1" applyAlignment="1">
      <alignment wrapText="1"/>
    </xf>
    <xf numFmtId="10" fontId="11" fillId="5" borderId="127" xfId="1" applyNumberFormat="1" applyFont="1" applyFill="1" applyBorder="1" applyAlignment="1">
      <alignment wrapText="1"/>
    </xf>
    <xf numFmtId="3" fontId="15" fillId="0" borderId="40" xfId="1" applyNumberFormat="1" applyFont="1" applyFill="1" applyBorder="1" applyAlignment="1">
      <alignment wrapText="1"/>
    </xf>
    <xf numFmtId="3" fontId="15" fillId="0" borderId="54" xfId="1" applyNumberFormat="1" applyFont="1" applyFill="1" applyBorder="1" applyAlignment="1">
      <alignment wrapText="1"/>
    </xf>
    <xf numFmtId="3" fontId="16" fillId="0" borderId="40" xfId="1" applyNumberFormat="1" applyFont="1" applyBorder="1" applyAlignment="1">
      <alignment wrapText="1"/>
    </xf>
    <xf numFmtId="3" fontId="16" fillId="0" borderId="54" xfId="1" applyNumberFormat="1" applyFont="1" applyBorder="1" applyAlignment="1">
      <alignment wrapText="1"/>
    </xf>
    <xf numFmtId="3" fontId="16" fillId="0" borderId="127" xfId="1" applyNumberFormat="1" applyFont="1" applyFill="1" applyBorder="1" applyAlignment="1">
      <alignment wrapText="1"/>
    </xf>
    <xf numFmtId="10" fontId="12" fillId="0" borderId="40" xfId="1" applyNumberFormat="1" applyFont="1" applyFill="1" applyBorder="1" applyAlignment="1">
      <alignment wrapText="1"/>
    </xf>
    <xf numFmtId="10" fontId="12" fillId="0" borderId="54" xfId="1" applyNumberFormat="1" applyFont="1" applyFill="1" applyBorder="1" applyAlignment="1">
      <alignment wrapText="1"/>
    </xf>
    <xf numFmtId="10" fontId="12" fillId="0" borderId="127" xfId="1" applyNumberFormat="1" applyFont="1" applyFill="1" applyBorder="1" applyAlignment="1">
      <alignment wrapText="1"/>
    </xf>
    <xf numFmtId="0" fontId="11" fillId="0" borderId="129" xfId="1" applyFont="1" applyFill="1" applyBorder="1" applyAlignment="1">
      <alignment vertical="center" wrapText="1"/>
    </xf>
    <xf numFmtId="0" fontId="11" fillId="0" borderId="13" xfId="1" applyFont="1" applyFill="1" applyBorder="1" applyAlignment="1">
      <alignment vertical="center" wrapText="1"/>
    </xf>
    <xf numFmtId="0" fontId="11" fillId="0" borderId="13" xfId="1" applyFont="1" applyFill="1" applyBorder="1" applyAlignment="1">
      <alignment horizontal="center" vertical="center" wrapText="1"/>
    </xf>
    <xf numFmtId="3" fontId="15" fillId="4" borderId="13" xfId="1" applyNumberFormat="1" applyFont="1" applyFill="1" applyBorder="1" applyAlignment="1">
      <alignment wrapText="1"/>
    </xf>
    <xf numFmtId="3" fontId="15" fillId="4" borderId="130" xfId="1" applyNumberFormat="1" applyFont="1" applyFill="1" applyBorder="1" applyAlignment="1">
      <alignment wrapText="1"/>
    </xf>
    <xf numFmtId="3" fontId="11" fillId="6" borderId="131" xfId="1" applyNumberFormat="1" applyFont="1" applyFill="1" applyBorder="1" applyAlignment="1">
      <alignment horizontal="center" wrapText="1"/>
    </xf>
    <xf numFmtId="0" fontId="11" fillId="7" borderId="132" xfId="1" applyFont="1" applyFill="1" applyBorder="1" applyAlignment="1">
      <alignment horizontal="center" vertical="center" wrapText="1"/>
    </xf>
    <xf numFmtId="0" fontId="11" fillId="7" borderId="132" xfId="1" applyFont="1" applyFill="1" applyBorder="1" applyAlignment="1">
      <alignment horizontal="center" wrapText="1"/>
    </xf>
    <xf numFmtId="3" fontId="11" fillId="7" borderId="132" xfId="1" applyNumberFormat="1" applyFont="1" applyFill="1" applyBorder="1" applyAlignment="1">
      <alignment horizontal="center" vertical="center" wrapText="1"/>
    </xf>
    <xf numFmtId="3" fontId="11" fillId="7" borderId="133" xfId="1" applyNumberFormat="1" applyFont="1" applyFill="1" applyBorder="1" applyAlignment="1">
      <alignment horizontal="center" vertical="center" wrapText="1"/>
    </xf>
    <xf numFmtId="3" fontId="11" fillId="0" borderId="134" xfId="1" applyNumberFormat="1" applyFont="1" applyFill="1" applyBorder="1" applyAlignment="1">
      <alignment horizontal="center" wrapText="1"/>
    </xf>
    <xf numFmtId="0" fontId="11" fillId="0" borderId="135" xfId="1" applyFont="1" applyFill="1" applyBorder="1" applyAlignment="1">
      <alignment horizontal="center" wrapText="1"/>
    </xf>
    <xf numFmtId="0" fontId="11" fillId="0" borderId="135" xfId="1" applyFont="1" applyFill="1" applyBorder="1" applyAlignment="1">
      <alignment horizontal="center" vertical="center" wrapText="1"/>
    </xf>
    <xf numFmtId="3" fontId="16" fillId="0" borderId="135" xfId="1" applyNumberFormat="1" applyFont="1" applyFill="1" applyBorder="1" applyAlignment="1">
      <alignment horizontal="right" wrapText="1"/>
    </xf>
    <xf numFmtId="3" fontId="16" fillId="0" borderId="136" xfId="1" applyNumberFormat="1" applyFont="1" applyFill="1" applyBorder="1" applyAlignment="1">
      <alignment horizontal="right" wrapText="1"/>
    </xf>
    <xf numFmtId="3" fontId="16" fillId="0" borderId="137" xfId="1" applyNumberFormat="1" applyFont="1" applyFill="1" applyBorder="1" applyAlignment="1">
      <alignment horizontal="right" wrapText="1"/>
    </xf>
    <xf numFmtId="3" fontId="11" fillId="0" borderId="138" xfId="1" applyNumberFormat="1" applyFont="1" applyFill="1" applyBorder="1" applyAlignment="1">
      <alignment horizontal="center" wrapText="1"/>
    </xf>
    <xf numFmtId="0" fontId="11" fillId="0" borderId="139" xfId="1" applyFont="1" applyFill="1" applyBorder="1" applyAlignment="1">
      <alignment horizontal="center" vertical="center" wrapText="1"/>
    </xf>
    <xf numFmtId="0" fontId="16" fillId="0" borderId="17" xfId="1" applyFont="1" applyFill="1" applyBorder="1" applyAlignment="1">
      <alignment horizontal="center" vertical="center" wrapText="1"/>
    </xf>
    <xf numFmtId="3" fontId="16" fillId="0" borderId="139" xfId="1" applyNumberFormat="1" applyFont="1" applyFill="1" applyBorder="1" applyAlignment="1">
      <alignment horizontal="right" wrapText="1"/>
    </xf>
    <xf numFmtId="3" fontId="16" fillId="0" borderId="1" xfId="1" applyNumberFormat="1" applyFont="1" applyFill="1" applyBorder="1" applyAlignment="1">
      <alignment horizontal="right" wrapText="1"/>
    </xf>
    <xf numFmtId="3" fontId="16" fillId="0" borderId="140" xfId="1" applyNumberFormat="1" applyFont="1" applyFill="1" applyBorder="1" applyAlignment="1">
      <alignment horizontal="right" wrapText="1"/>
    </xf>
    <xf numFmtId="3" fontId="16" fillId="0" borderId="141" xfId="1" applyNumberFormat="1" applyFont="1" applyFill="1" applyBorder="1" applyAlignment="1">
      <alignment horizontal="right" wrapText="1"/>
    </xf>
    <xf numFmtId="3" fontId="11" fillId="0" borderId="142" xfId="1" applyNumberFormat="1" applyFont="1" applyFill="1" applyBorder="1" applyAlignment="1">
      <alignment horizontal="center" wrapText="1"/>
    </xf>
    <xf numFmtId="0" fontId="16" fillId="0" borderId="139" xfId="1" applyFont="1" applyFill="1" applyBorder="1" applyAlignment="1">
      <alignment horizontal="center" vertical="center" wrapText="1"/>
    </xf>
    <xf numFmtId="3" fontId="16" fillId="0" borderId="17" xfId="1" applyNumberFormat="1" applyFont="1" applyFill="1" applyBorder="1" applyAlignment="1">
      <alignment horizontal="right" wrapText="1"/>
    </xf>
    <xf numFmtId="3" fontId="16" fillId="0" borderId="143" xfId="1" applyNumberFormat="1" applyFont="1" applyFill="1" applyBorder="1" applyAlignment="1">
      <alignment horizontal="right" wrapText="1"/>
    </xf>
    <xf numFmtId="3" fontId="16" fillId="0" borderId="136" xfId="1" applyNumberFormat="1" applyFont="1" applyFill="1" applyBorder="1" applyAlignment="1">
      <alignment wrapText="1"/>
    </xf>
    <xf numFmtId="3" fontId="16" fillId="0" borderId="135" xfId="1" applyNumberFormat="1" applyFont="1" applyFill="1" applyBorder="1" applyAlignment="1">
      <alignment wrapText="1"/>
    </xf>
    <xf numFmtId="3" fontId="16" fillId="0" borderId="137" xfId="1" applyNumberFormat="1" applyFont="1" applyFill="1" applyBorder="1" applyAlignment="1">
      <alignment wrapText="1"/>
    </xf>
    <xf numFmtId="0" fontId="11" fillId="0" borderId="139" xfId="1" applyFont="1" applyFill="1" applyBorder="1" applyAlignment="1">
      <alignment horizontal="center" wrapText="1"/>
    </xf>
    <xf numFmtId="3" fontId="16" fillId="0" borderId="140" xfId="1" applyNumberFormat="1" applyFont="1" applyFill="1" applyBorder="1" applyAlignment="1">
      <alignment wrapText="1"/>
    </xf>
    <xf numFmtId="3" fontId="16" fillId="0" borderId="139" xfId="1" applyNumberFormat="1" applyFont="1" applyFill="1" applyBorder="1" applyAlignment="1">
      <alignment wrapText="1"/>
    </xf>
    <xf numFmtId="3" fontId="16" fillId="0" borderId="141" xfId="1" applyNumberFormat="1" applyFont="1" applyFill="1" applyBorder="1" applyAlignment="1">
      <alignment wrapText="1"/>
    </xf>
    <xf numFmtId="3" fontId="17" fillId="0" borderId="135" xfId="1" applyNumberFormat="1" applyFont="1" applyFill="1" applyBorder="1" applyAlignment="1">
      <alignment wrapText="1"/>
    </xf>
    <xf numFmtId="3" fontId="17" fillId="0" borderId="139" xfId="1" applyNumberFormat="1" applyFont="1" applyFill="1" applyBorder="1" applyAlignment="1">
      <alignment wrapText="1"/>
    </xf>
    <xf numFmtId="0" fontId="11" fillId="0" borderId="17" xfId="1" applyFont="1" applyFill="1" applyBorder="1" applyAlignment="1">
      <alignment horizontal="center" wrapText="1"/>
    </xf>
    <xf numFmtId="3" fontId="16" fillId="0" borderId="17" xfId="1" applyNumberFormat="1" applyFont="1" applyFill="1" applyBorder="1" applyAlignment="1">
      <alignment wrapText="1"/>
    </xf>
    <xf numFmtId="3" fontId="16" fillId="0" borderId="1" xfId="1" applyNumberFormat="1" applyFont="1" applyFill="1" applyBorder="1" applyAlignment="1">
      <alignment wrapText="1"/>
    </xf>
    <xf numFmtId="3" fontId="16" fillId="0" borderId="143" xfId="1" applyNumberFormat="1" applyFont="1" applyFill="1" applyBorder="1" applyAlignment="1">
      <alignment wrapText="1"/>
    </xf>
    <xf numFmtId="3" fontId="17" fillId="0" borderId="136" xfId="1" applyNumberFormat="1" applyFont="1" applyFill="1" applyBorder="1" applyAlignment="1">
      <alignment wrapText="1"/>
    </xf>
    <xf numFmtId="0" fontId="1" fillId="0" borderId="0" xfId="1" applyFill="1" applyBorder="1" applyAlignment="1">
      <alignment wrapText="1"/>
    </xf>
    <xf numFmtId="3" fontId="17" fillId="0" borderId="140" xfId="1" applyNumberFormat="1" applyFont="1" applyFill="1" applyBorder="1" applyAlignment="1">
      <alignment wrapText="1"/>
    </xf>
    <xf numFmtId="0" fontId="16" fillId="0" borderId="135" xfId="1" applyFont="1" applyFill="1" applyBorder="1" applyAlignment="1">
      <alignment wrapText="1"/>
    </xf>
    <xf numFmtId="0" fontId="11" fillId="0" borderId="17" xfId="1" applyFont="1" applyFill="1" applyBorder="1" applyAlignment="1">
      <alignment horizontal="center" vertical="center" wrapText="1"/>
    </xf>
    <xf numFmtId="0" fontId="16" fillId="0" borderId="136" xfId="1" applyFont="1" applyFill="1" applyBorder="1" applyAlignment="1">
      <alignment wrapText="1"/>
    </xf>
    <xf numFmtId="3" fontId="11" fillId="0" borderId="144" xfId="1" applyNumberFormat="1" applyFont="1" applyFill="1" applyBorder="1" applyAlignment="1">
      <alignment horizontal="center" wrapText="1"/>
    </xf>
    <xf numFmtId="0" fontId="11" fillId="0" borderId="145" xfId="1" applyFont="1" applyFill="1" applyBorder="1" applyAlignment="1">
      <alignment horizontal="center" vertical="center" wrapText="1"/>
    </xf>
    <xf numFmtId="0" fontId="16" fillId="0" borderId="145" xfId="1" applyFont="1" applyFill="1" applyBorder="1" applyAlignment="1">
      <alignment horizontal="center" vertical="center" wrapText="1"/>
    </xf>
    <xf numFmtId="3" fontId="16" fillId="0" borderId="145" xfId="1" applyNumberFormat="1" applyFont="1" applyFill="1" applyBorder="1" applyAlignment="1">
      <alignment horizontal="right" wrapText="1"/>
    </xf>
    <xf numFmtId="3" fontId="16" fillId="0" borderId="146" xfId="1" applyNumberFormat="1" applyFont="1" applyFill="1" applyBorder="1" applyAlignment="1">
      <alignment horizontal="right" wrapText="1"/>
    </xf>
    <xf numFmtId="3" fontId="16" fillId="0" borderId="147" xfId="1" applyNumberFormat="1" applyFont="1" applyFill="1" applyBorder="1" applyAlignment="1">
      <alignment horizontal="right" wrapText="1"/>
    </xf>
    <xf numFmtId="3" fontId="11" fillId="0" borderId="148" xfId="1" applyNumberFormat="1" applyFont="1" applyFill="1" applyBorder="1" applyAlignment="1">
      <alignment horizontal="center" wrapText="1"/>
    </xf>
    <xf numFmtId="0" fontId="11" fillId="0" borderId="149" xfId="1" applyFont="1" applyFill="1" applyBorder="1" applyAlignment="1">
      <alignment horizontal="center" wrapText="1"/>
    </xf>
    <xf numFmtId="0" fontId="11" fillId="0" borderId="149" xfId="1" applyFont="1" applyFill="1" applyBorder="1" applyAlignment="1">
      <alignment horizontal="center" vertical="center" wrapText="1"/>
    </xf>
    <xf numFmtId="3" fontId="16" fillId="0" borderId="150" xfId="1" applyNumberFormat="1" applyFont="1" applyFill="1" applyBorder="1" applyAlignment="1">
      <alignment wrapText="1"/>
    </xf>
    <xf numFmtId="3" fontId="16" fillId="0" borderId="149" xfId="1" applyNumberFormat="1" applyFont="1" applyFill="1" applyBorder="1" applyAlignment="1">
      <alignment wrapText="1"/>
    </xf>
    <xf numFmtId="3" fontId="16" fillId="0" borderId="151" xfId="1" applyNumberFormat="1" applyFont="1" applyFill="1" applyBorder="1" applyAlignment="1">
      <alignment wrapText="1"/>
    </xf>
    <xf numFmtId="0" fontId="11" fillId="0" borderId="145" xfId="1" applyFont="1" applyFill="1" applyBorder="1" applyAlignment="1">
      <alignment horizontal="center" wrapText="1"/>
    </xf>
    <xf numFmtId="3" fontId="16" fillId="0" borderId="146" xfId="1" applyNumberFormat="1" applyFont="1" applyFill="1" applyBorder="1" applyAlignment="1">
      <alignment wrapText="1"/>
    </xf>
    <xf numFmtId="3" fontId="16" fillId="0" borderId="145" xfId="1" applyNumberFormat="1" applyFont="1" applyFill="1" applyBorder="1" applyAlignment="1">
      <alignment wrapText="1"/>
    </xf>
    <xf numFmtId="3" fontId="16" fillId="0" borderId="147" xfId="1" applyNumberFormat="1" applyFont="1" applyFill="1" applyBorder="1" applyAlignment="1">
      <alignment wrapText="1"/>
    </xf>
    <xf numFmtId="0" fontId="16" fillId="0" borderId="149" xfId="1" applyFont="1" applyFill="1" applyBorder="1" applyAlignment="1">
      <alignment wrapText="1"/>
    </xf>
    <xf numFmtId="3" fontId="16" fillId="0" borderId="152" xfId="1" applyNumberFormat="1" applyFont="1" applyFill="1" applyBorder="1" applyAlignment="1">
      <alignment wrapText="1"/>
    </xf>
    <xf numFmtId="0" fontId="11" fillId="0" borderId="145" xfId="1" applyFont="1" applyFill="1" applyBorder="1" applyAlignment="1">
      <alignment wrapText="1"/>
    </xf>
    <xf numFmtId="3" fontId="16" fillId="0" borderId="153" xfId="1" applyNumberFormat="1" applyFont="1" applyFill="1" applyBorder="1" applyAlignment="1">
      <alignment wrapText="1"/>
    </xf>
    <xf numFmtId="0" fontId="1" fillId="0" borderId="0" xfId="1" applyFill="1" applyBorder="1" applyAlignment="1">
      <alignment vertical="center"/>
    </xf>
    <xf numFmtId="0" fontId="1" fillId="0" borderId="0" xfId="1" applyFill="1" applyBorder="1" applyAlignment="1"/>
    <xf numFmtId="3" fontId="11" fillId="0" borderId="120" xfId="1" applyNumberFormat="1" applyFont="1" applyFill="1" applyBorder="1" applyAlignment="1">
      <alignment horizontal="center" wrapText="1"/>
    </xf>
    <xf numFmtId="0" fontId="11" fillId="0" borderId="121" xfId="1" applyFont="1" applyFill="1" applyBorder="1" applyAlignment="1">
      <alignment horizontal="center" wrapText="1"/>
    </xf>
    <xf numFmtId="3" fontId="16" fillId="0" borderId="124" xfId="1" applyNumberFormat="1" applyFont="1" applyFill="1" applyBorder="1" applyAlignment="1">
      <alignment wrapText="1"/>
    </xf>
    <xf numFmtId="3" fontId="16" fillId="0" borderId="121" xfId="1" applyNumberFormat="1" applyFont="1" applyFill="1" applyBorder="1" applyAlignment="1">
      <alignment wrapText="1"/>
    </xf>
    <xf numFmtId="3" fontId="16" fillId="0" borderId="125" xfId="1" applyNumberFormat="1" applyFont="1" applyFill="1" applyBorder="1" applyAlignment="1">
      <alignment wrapText="1"/>
    </xf>
    <xf numFmtId="3" fontId="11" fillId="0" borderId="154" xfId="1" applyNumberFormat="1" applyFont="1" applyFill="1" applyBorder="1" applyAlignment="1">
      <alignment horizontal="center" wrapText="1"/>
    </xf>
    <xf numFmtId="0" fontId="11" fillId="0" borderId="155" xfId="1" applyFont="1" applyFill="1" applyBorder="1" applyAlignment="1">
      <alignment horizontal="center" wrapText="1"/>
    </xf>
    <xf numFmtId="3" fontId="16" fillId="0" borderId="156" xfId="1" applyNumberFormat="1" applyFont="1" applyFill="1" applyBorder="1" applyAlignment="1">
      <alignment wrapText="1"/>
    </xf>
    <xf numFmtId="3" fontId="16" fillId="0" borderId="155" xfId="1" applyNumberFormat="1" applyFont="1" applyFill="1" applyBorder="1" applyAlignment="1">
      <alignment wrapText="1"/>
    </xf>
    <xf numFmtId="3" fontId="16" fillId="0" borderId="157" xfId="1" applyNumberFormat="1" applyFont="1" applyFill="1" applyBorder="1" applyAlignment="1">
      <alignment wrapText="1"/>
    </xf>
    <xf numFmtId="3" fontId="11" fillId="6" borderId="138" xfId="1" applyNumberFormat="1" applyFont="1" applyFill="1" applyBorder="1" applyAlignment="1">
      <alignment horizontal="center" wrapText="1"/>
    </xf>
    <xf numFmtId="0" fontId="11" fillId="7" borderId="139" xfId="1" applyFont="1" applyFill="1" applyBorder="1" applyAlignment="1">
      <alignment horizontal="center" vertical="center" wrapText="1"/>
    </xf>
    <xf numFmtId="3" fontId="11" fillId="7" borderId="119" xfId="1" applyNumberFormat="1" applyFont="1" applyFill="1" applyBorder="1" applyAlignment="1">
      <alignment horizontal="center" vertical="center" wrapText="1"/>
    </xf>
    <xf numFmtId="3" fontId="16" fillId="6" borderId="140" xfId="1" applyNumberFormat="1" applyFont="1" applyFill="1" applyBorder="1" applyAlignment="1">
      <alignment wrapText="1"/>
    </xf>
    <xf numFmtId="3" fontId="16" fillId="6" borderId="139" xfId="1" applyNumberFormat="1" applyFont="1" applyFill="1" applyBorder="1" applyAlignment="1">
      <alignment wrapText="1"/>
    </xf>
    <xf numFmtId="3" fontId="16" fillId="6" borderId="158" xfId="1" applyNumberFormat="1" applyFont="1" applyFill="1" applyBorder="1" applyAlignment="1">
      <alignment wrapText="1"/>
    </xf>
    <xf numFmtId="3" fontId="16" fillId="6" borderId="132" xfId="1" applyNumberFormat="1" applyFont="1" applyFill="1" applyBorder="1" applyAlignment="1">
      <alignment wrapText="1"/>
    </xf>
    <xf numFmtId="3" fontId="16" fillId="6" borderId="159" xfId="1" applyNumberFormat="1" applyFont="1" applyFill="1" applyBorder="1" applyAlignment="1">
      <alignment wrapText="1"/>
    </xf>
    <xf numFmtId="3" fontId="11" fillId="8" borderId="135" xfId="1" applyNumberFormat="1" applyFont="1" applyFill="1" applyBorder="1" applyAlignment="1">
      <alignment horizontal="center" wrapText="1"/>
    </xf>
    <xf numFmtId="0" fontId="11" fillId="0" borderId="136" xfId="1" applyFont="1" applyFill="1" applyBorder="1" applyAlignment="1">
      <alignment horizontal="center" wrapText="1"/>
    </xf>
    <xf numFmtId="3" fontId="16" fillId="8" borderId="136" xfId="1" applyNumberFormat="1" applyFont="1" applyFill="1" applyBorder="1" applyAlignment="1">
      <alignment wrapText="1"/>
    </xf>
    <xf numFmtId="3" fontId="16" fillId="0" borderId="49" xfId="1" applyNumberFormat="1" applyFont="1" applyFill="1" applyBorder="1" applyAlignment="1">
      <alignment wrapText="1"/>
    </xf>
    <xf numFmtId="3" fontId="16" fillId="0" borderId="46" xfId="1" applyNumberFormat="1" applyFont="1" applyFill="1" applyBorder="1" applyAlignment="1">
      <alignment wrapText="1"/>
    </xf>
    <xf numFmtId="3" fontId="11" fillId="8" borderId="139" xfId="1" applyNumberFormat="1" applyFont="1" applyFill="1" applyBorder="1" applyAlignment="1">
      <alignment horizontal="center" wrapText="1"/>
    </xf>
    <xf numFmtId="0" fontId="16" fillId="0" borderId="139" xfId="1" applyFont="1" applyFill="1" applyBorder="1" applyAlignment="1">
      <alignment horizontal="center" wrapText="1"/>
    </xf>
    <xf numFmtId="3" fontId="16" fillId="8" borderId="140" xfId="1" applyNumberFormat="1" applyFont="1" applyFill="1" applyBorder="1" applyAlignment="1">
      <alignment wrapText="1"/>
    </xf>
    <xf numFmtId="3" fontId="11" fillId="8" borderId="134" xfId="1" applyNumberFormat="1" applyFont="1" applyFill="1" applyBorder="1" applyAlignment="1">
      <alignment horizontal="center" wrapText="1"/>
    </xf>
    <xf numFmtId="0" fontId="11" fillId="8" borderId="135" xfId="1" applyFont="1" applyFill="1" applyBorder="1" applyAlignment="1">
      <alignment horizontal="center" wrapText="1"/>
    </xf>
    <xf numFmtId="3" fontId="16" fillId="8" borderId="135" xfId="1" applyNumberFormat="1" applyFont="1" applyFill="1" applyBorder="1" applyAlignment="1">
      <alignment wrapText="1"/>
    </xf>
    <xf numFmtId="3" fontId="11" fillId="8" borderId="138" xfId="1" applyNumberFormat="1" applyFont="1" applyFill="1" applyBorder="1" applyAlignment="1">
      <alignment horizontal="center" wrapText="1"/>
    </xf>
    <xf numFmtId="0" fontId="11" fillId="8" borderId="139" xfId="1" applyFont="1" applyFill="1" applyBorder="1" applyAlignment="1">
      <alignment horizontal="center" vertical="center" wrapText="1"/>
    </xf>
    <xf numFmtId="0" fontId="16" fillId="8" borderId="139" xfId="1" applyFont="1" applyFill="1" applyBorder="1" applyAlignment="1">
      <alignment horizontal="center" wrapText="1"/>
    </xf>
    <xf numFmtId="3" fontId="16" fillId="8" borderId="9" xfId="1" applyNumberFormat="1" applyFont="1" applyFill="1" applyBorder="1" applyAlignment="1">
      <alignment wrapText="1"/>
    </xf>
    <xf numFmtId="3" fontId="16" fillId="8" borderId="139" xfId="1" applyNumberFormat="1" applyFont="1" applyFill="1" applyBorder="1" applyAlignment="1">
      <alignment wrapText="1"/>
    </xf>
    <xf numFmtId="0" fontId="11" fillId="8" borderId="139" xfId="1" applyFont="1" applyFill="1" applyBorder="1" applyAlignment="1">
      <alignment horizontal="center" wrapText="1"/>
    </xf>
    <xf numFmtId="3" fontId="16" fillId="0" borderId="9" xfId="1" applyNumberFormat="1" applyFont="1" applyFill="1" applyBorder="1" applyAlignment="1">
      <alignment wrapText="1"/>
    </xf>
    <xf numFmtId="0" fontId="18" fillId="0" borderId="135" xfId="1" applyFont="1" applyFill="1" applyBorder="1" applyAlignment="1">
      <alignment horizontal="center" vertical="center" wrapText="1"/>
    </xf>
    <xf numFmtId="0" fontId="11" fillId="8" borderId="17" xfId="1" applyFont="1" applyFill="1" applyBorder="1" applyAlignment="1">
      <alignment horizontal="center" wrapText="1"/>
    </xf>
    <xf numFmtId="0" fontId="1" fillId="8" borderId="0" xfId="1" applyFill="1" applyBorder="1" applyAlignment="1">
      <alignment wrapText="1"/>
    </xf>
    <xf numFmtId="3" fontId="16" fillId="8" borderId="17" xfId="1" applyNumberFormat="1" applyFont="1" applyFill="1" applyBorder="1" applyAlignment="1">
      <alignment wrapText="1"/>
    </xf>
    <xf numFmtId="3" fontId="16" fillId="8" borderId="145" xfId="1" applyNumberFormat="1" applyFont="1" applyFill="1" applyBorder="1" applyAlignment="1">
      <alignment wrapText="1"/>
    </xf>
    <xf numFmtId="0" fontId="11" fillId="0" borderId="160" xfId="1" applyFont="1" applyFill="1" applyBorder="1" applyAlignment="1">
      <alignment horizontal="center" wrapText="1"/>
    </xf>
    <xf numFmtId="0" fontId="11" fillId="0" borderId="161" xfId="1" applyFont="1" applyFill="1" applyBorder="1" applyAlignment="1">
      <alignment horizontal="center" wrapText="1"/>
    </xf>
    <xf numFmtId="3" fontId="16" fillId="8" borderId="146" xfId="1" applyNumberFormat="1" applyFont="1" applyFill="1" applyBorder="1" applyAlignment="1">
      <alignment wrapText="1"/>
    </xf>
    <xf numFmtId="0" fontId="16" fillId="0" borderId="155" xfId="1" applyFont="1" applyFill="1" applyBorder="1" applyAlignment="1">
      <alignment horizontal="center" wrapText="1"/>
    </xf>
    <xf numFmtId="0" fontId="11" fillId="8" borderId="149" xfId="1" applyFont="1" applyFill="1" applyBorder="1" applyAlignment="1">
      <alignment horizontal="center" wrapText="1"/>
    </xf>
    <xf numFmtId="3" fontId="16" fillId="8" borderId="149" xfId="1" applyNumberFormat="1" applyFont="1" applyFill="1" applyBorder="1" applyAlignment="1">
      <alignment wrapText="1"/>
    </xf>
    <xf numFmtId="3" fontId="16" fillId="8" borderId="150" xfId="1" applyNumberFormat="1" applyFont="1" applyFill="1" applyBorder="1" applyAlignment="1">
      <alignment wrapText="1"/>
    </xf>
    <xf numFmtId="3" fontId="11" fillId="8" borderId="144" xfId="1" applyNumberFormat="1" applyFont="1" applyFill="1" applyBorder="1" applyAlignment="1">
      <alignment horizontal="center" wrapText="1"/>
    </xf>
    <xf numFmtId="0" fontId="11" fillId="8" borderId="145" xfId="1" applyFont="1" applyFill="1" applyBorder="1" applyAlignment="1">
      <alignment horizontal="center" wrapText="1"/>
    </xf>
    <xf numFmtId="3" fontId="16" fillId="0" borderId="145" xfId="1" applyNumberFormat="1" applyFont="1" applyBorder="1" applyAlignment="1">
      <alignment wrapText="1"/>
    </xf>
    <xf numFmtId="0" fontId="11" fillId="7" borderId="139" xfId="1" applyFont="1" applyFill="1" applyBorder="1" applyAlignment="1">
      <alignment horizontal="center" wrapText="1"/>
    </xf>
    <xf numFmtId="3" fontId="11" fillId="6" borderId="132" xfId="1" applyNumberFormat="1" applyFont="1" applyFill="1" applyBorder="1" applyAlignment="1">
      <alignment horizontal="center" vertical="center" wrapText="1"/>
    </xf>
    <xf numFmtId="3" fontId="16" fillId="6" borderId="124" xfId="1" applyNumberFormat="1" applyFont="1" applyFill="1" applyBorder="1" applyAlignment="1">
      <alignment wrapText="1"/>
    </xf>
    <xf numFmtId="0" fontId="11" fillId="8" borderId="135" xfId="1" applyFont="1" applyFill="1" applyBorder="1" applyAlignment="1">
      <alignment horizontal="center" vertical="center" wrapText="1"/>
    </xf>
    <xf numFmtId="0" fontId="16" fillId="8" borderId="139" xfId="1" applyFont="1" applyFill="1" applyBorder="1" applyAlignment="1">
      <alignment horizontal="center" vertical="center" wrapText="1"/>
    </xf>
    <xf numFmtId="3" fontId="11" fillId="8" borderId="131" xfId="1" applyNumberFormat="1" applyFont="1" applyFill="1" applyBorder="1" applyAlignment="1">
      <alignment horizontal="center" wrapText="1"/>
    </xf>
    <xf numFmtId="0" fontId="11" fillId="8" borderId="132" xfId="1" applyFont="1" applyFill="1" applyBorder="1" applyAlignment="1">
      <alignment horizontal="center" wrapText="1"/>
    </xf>
    <xf numFmtId="3" fontId="16" fillId="8" borderId="158" xfId="1" applyNumberFormat="1" applyFont="1" applyFill="1" applyBorder="1" applyAlignment="1">
      <alignment wrapText="1"/>
    </xf>
    <xf numFmtId="3" fontId="16" fillId="8" borderId="132" xfId="1" applyNumberFormat="1" applyFont="1" applyFill="1" applyBorder="1" applyAlignment="1">
      <alignment wrapText="1"/>
    </xf>
    <xf numFmtId="3" fontId="16" fillId="0" borderId="132" xfId="1" applyNumberFormat="1" applyFont="1" applyFill="1" applyBorder="1" applyAlignment="1">
      <alignment wrapText="1"/>
    </xf>
    <xf numFmtId="3" fontId="16" fillId="0" borderId="159" xfId="1" applyNumberFormat="1" applyFont="1" applyFill="1" applyBorder="1" applyAlignment="1">
      <alignment wrapText="1"/>
    </xf>
    <xf numFmtId="0" fontId="16" fillId="8" borderId="145" xfId="1" applyFont="1" applyFill="1" applyBorder="1" applyAlignment="1">
      <alignment horizontal="center" wrapText="1"/>
    </xf>
    <xf numFmtId="3" fontId="11" fillId="0" borderId="162" xfId="1" applyNumberFormat="1" applyFont="1" applyFill="1" applyBorder="1" applyAlignment="1">
      <alignment horizontal="center" wrapText="1"/>
    </xf>
    <xf numFmtId="0" fontId="19" fillId="0" borderId="135" xfId="1" applyFont="1" applyFill="1" applyBorder="1" applyAlignment="1">
      <alignment wrapText="1"/>
    </xf>
    <xf numFmtId="0" fontId="19" fillId="0" borderId="137" xfId="1" applyFont="1" applyFill="1" applyBorder="1" applyAlignment="1">
      <alignment wrapText="1"/>
    </xf>
    <xf numFmtId="3" fontId="11" fillId="8" borderId="154" xfId="1" applyNumberFormat="1" applyFont="1" applyFill="1" applyBorder="1" applyAlignment="1">
      <alignment horizontal="center" wrapText="1"/>
    </xf>
    <xf numFmtId="0" fontId="11" fillId="8" borderId="163" xfId="1" applyFont="1" applyFill="1" applyBorder="1" applyAlignment="1">
      <alignment horizontal="center" wrapText="1"/>
    </xf>
    <xf numFmtId="0" fontId="11" fillId="8" borderId="162" xfId="1" applyFont="1" applyFill="1" applyBorder="1" applyAlignment="1">
      <alignment horizontal="center" wrapText="1"/>
    </xf>
    <xf numFmtId="0" fontId="11" fillId="8" borderId="164" xfId="1" applyFont="1" applyFill="1" applyBorder="1" applyAlignment="1">
      <alignment horizontal="center" wrapText="1"/>
    </xf>
    <xf numFmtId="0" fontId="11" fillId="0" borderId="131" xfId="1" applyFont="1" applyFill="1" applyBorder="1" applyAlignment="1">
      <alignment vertical="center" wrapText="1"/>
    </xf>
    <xf numFmtId="0" fontId="11" fillId="0" borderId="132" xfId="1" applyFont="1" applyFill="1" applyBorder="1" applyAlignment="1">
      <alignment vertical="center" wrapText="1"/>
    </xf>
    <xf numFmtId="0" fontId="16" fillId="0" borderId="165" xfId="1" applyFont="1" applyFill="1" applyBorder="1" applyAlignment="1">
      <alignment horizontal="center" wrapText="1"/>
    </xf>
    <xf numFmtId="3" fontId="16" fillId="0" borderId="133" xfId="1" applyNumberFormat="1" applyFont="1" applyFill="1" applyBorder="1" applyAlignment="1">
      <alignment wrapText="1"/>
    </xf>
    <xf numFmtId="0" fontId="16" fillId="0" borderId="0" xfId="1" applyFont="1" applyFill="1" applyBorder="1" applyAlignment="1">
      <alignment wrapText="1"/>
    </xf>
    <xf numFmtId="3" fontId="16" fillId="0" borderId="0" xfId="1" applyNumberFormat="1" applyFont="1" applyFill="1" applyBorder="1" applyAlignment="1">
      <alignment wrapText="1"/>
    </xf>
    <xf numFmtId="3" fontId="16" fillId="0" borderId="0" xfId="1" applyNumberFormat="1" applyFont="1" applyBorder="1" applyAlignment="1">
      <alignment wrapText="1"/>
    </xf>
    <xf numFmtId="0" fontId="19" fillId="0" borderId="0" xfId="1" applyFont="1" applyBorder="1" applyAlignment="1">
      <alignment wrapText="1"/>
    </xf>
    <xf numFmtId="0" fontId="19" fillId="0" borderId="166" xfId="1" applyFont="1" applyBorder="1" applyAlignment="1">
      <alignment wrapText="1"/>
    </xf>
    <xf numFmtId="0" fontId="19" fillId="0" borderId="166" xfId="1" applyFont="1" applyFill="1" applyBorder="1" applyAlignment="1">
      <alignment wrapText="1"/>
    </xf>
    <xf numFmtId="0" fontId="1" fillId="0" borderId="0" xfId="1" applyBorder="1" applyAlignment="1">
      <alignment wrapText="1"/>
    </xf>
    <xf numFmtId="0" fontId="16" fillId="0" borderId="0" xfId="1" applyFont="1" applyBorder="1" applyAlignment="1">
      <alignment wrapText="1"/>
    </xf>
    <xf numFmtId="0" fontId="16" fillId="6" borderId="0" xfId="1" applyFont="1" applyFill="1" applyBorder="1" applyAlignment="1">
      <alignment wrapText="1"/>
    </xf>
    <xf numFmtId="3" fontId="16" fillId="6" borderId="0" xfId="1" applyNumberFormat="1" applyFont="1" applyFill="1" applyBorder="1" applyAlignment="1">
      <alignment wrapText="1"/>
    </xf>
    <xf numFmtId="0" fontId="1" fillId="0" borderId="0" xfId="1" applyFont="1" applyBorder="1" applyAlignment="1">
      <alignment wrapText="1"/>
    </xf>
    <xf numFmtId="3" fontId="1" fillId="0" borderId="0" xfId="1" applyNumberFormat="1" applyFont="1" applyBorder="1" applyAlignment="1">
      <alignment wrapText="1"/>
    </xf>
    <xf numFmtId="0" fontId="1" fillId="0" borderId="0" xfId="1" applyFont="1" applyFill="1" applyBorder="1" applyAlignment="1">
      <alignment wrapText="1"/>
    </xf>
    <xf numFmtId="0" fontId="2" fillId="0" borderId="60" xfId="1" applyFont="1" applyFill="1" applyBorder="1" applyAlignment="1" applyProtection="1">
      <alignment horizontal="center" vertical="center" textRotation="90" wrapText="1"/>
    </xf>
    <xf numFmtId="0" fontId="2" fillId="0" borderId="34" xfId="1" applyFont="1" applyFill="1" applyBorder="1" applyAlignment="1" applyProtection="1">
      <alignment horizontal="center" vertical="center" textRotation="90" wrapText="1"/>
    </xf>
    <xf numFmtId="0" fontId="2" fillId="0" borderId="60" xfId="1" applyFont="1" applyFill="1" applyBorder="1" applyAlignment="1" applyProtection="1">
      <alignment horizontal="center" vertical="center" wrapText="1"/>
    </xf>
    <xf numFmtId="0" fontId="2" fillId="0" borderId="34" xfId="1" applyFont="1" applyFill="1" applyBorder="1" applyAlignment="1" applyProtection="1">
      <alignment horizontal="center" vertical="center" wrapText="1"/>
    </xf>
    <xf numFmtId="0" fontId="5" fillId="0" borderId="64" xfId="1" applyFont="1" applyFill="1" applyBorder="1" applyAlignment="1" applyProtection="1">
      <alignment horizontal="left" vertical="center"/>
    </xf>
    <xf numFmtId="0" fontId="5" fillId="0" borderId="65" xfId="1" applyFont="1" applyFill="1" applyBorder="1" applyAlignment="1" applyProtection="1">
      <alignment horizontal="left" vertical="center"/>
    </xf>
    <xf numFmtId="0" fontId="5" fillId="0" borderId="44" xfId="1" applyFont="1" applyFill="1" applyBorder="1" applyAlignment="1" applyProtection="1">
      <alignment horizontal="left" vertical="center"/>
    </xf>
    <xf numFmtId="0" fontId="5" fillId="0" borderId="62" xfId="1" applyFont="1" applyFill="1" applyBorder="1" applyAlignment="1" applyProtection="1">
      <alignment horizontal="left" vertical="center"/>
    </xf>
    <xf numFmtId="0" fontId="2" fillId="0" borderId="60" xfId="1" applyNumberFormat="1" applyFont="1" applyFill="1" applyBorder="1" applyAlignment="1" applyProtection="1">
      <alignment horizontal="center" vertical="center" textRotation="90" wrapText="1"/>
    </xf>
    <xf numFmtId="0" fontId="2" fillId="0" borderId="19" xfId="1" applyNumberFormat="1" applyFont="1" applyFill="1" applyBorder="1" applyAlignment="1" applyProtection="1">
      <alignment horizontal="center" vertical="center" textRotation="90" wrapText="1"/>
    </xf>
    <xf numFmtId="0" fontId="2" fillId="0" borderId="81" xfId="1" applyFont="1" applyFill="1" applyBorder="1" applyAlignment="1" applyProtection="1">
      <alignment horizontal="center" vertical="center" textRotation="90" wrapText="1"/>
    </xf>
    <xf numFmtId="0" fontId="2" fillId="0" borderId="83" xfId="1" applyFont="1" applyFill="1" applyBorder="1" applyAlignment="1" applyProtection="1">
      <alignment horizontal="center" vertical="center" textRotation="90" wrapText="1"/>
    </xf>
    <xf numFmtId="0" fontId="2" fillId="0" borderId="58" xfId="1" applyFont="1" applyFill="1" applyBorder="1" applyAlignment="1" applyProtection="1">
      <alignment horizontal="center" vertical="center" textRotation="90" wrapText="1"/>
    </xf>
    <xf numFmtId="0" fontId="2" fillId="0" borderId="23" xfId="1" applyFont="1" applyFill="1" applyBorder="1" applyAlignment="1" applyProtection="1">
      <alignment horizontal="center" vertical="center" textRotation="90" wrapText="1"/>
    </xf>
    <xf numFmtId="0" fontId="2" fillId="0" borderId="18" xfId="1" applyFont="1" applyFill="1" applyBorder="1" applyAlignment="1" applyProtection="1">
      <alignment horizontal="center" vertical="center" textRotation="90" wrapText="1"/>
    </xf>
    <xf numFmtId="0" fontId="2" fillId="0" borderId="22" xfId="1" applyFont="1" applyFill="1" applyBorder="1" applyAlignment="1" applyProtection="1">
      <alignment horizontal="center" vertical="center" textRotation="90" wrapText="1"/>
    </xf>
    <xf numFmtId="49" fontId="2" fillId="2" borderId="11" xfId="1" applyNumberFormat="1" applyFont="1" applyFill="1" applyBorder="1" applyAlignment="1" applyProtection="1">
      <alignment horizontal="center" vertical="center"/>
      <protection locked="0"/>
    </xf>
    <xf numFmtId="49" fontId="2" fillId="2" borderId="12" xfId="1" applyNumberFormat="1" applyFont="1" applyFill="1" applyBorder="1" applyAlignment="1" applyProtection="1">
      <alignment horizontal="center" vertical="center"/>
      <protection locked="0"/>
    </xf>
    <xf numFmtId="49" fontId="2" fillId="0" borderId="13" xfId="1" applyNumberFormat="1" applyFont="1" applyFill="1" applyBorder="1" applyAlignment="1" applyProtection="1">
      <alignment horizontal="center" vertical="center" textRotation="90" wrapText="1"/>
    </xf>
    <xf numFmtId="0" fontId="2" fillId="0" borderId="17"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wrapText="1"/>
    </xf>
    <xf numFmtId="49" fontId="2" fillId="0" borderId="13" xfId="1" applyNumberFormat="1" applyFont="1" applyFill="1" applyBorder="1" applyAlignment="1" applyProtection="1">
      <alignment horizontal="center" vertical="center" wrapText="1"/>
    </xf>
    <xf numFmtId="49" fontId="2" fillId="0" borderId="17" xfId="1" applyNumberFormat="1" applyFont="1" applyFill="1" applyBorder="1" applyAlignment="1" applyProtection="1">
      <alignment horizontal="center" vertical="center" wrapText="1"/>
    </xf>
    <xf numFmtId="49" fontId="2" fillId="0" borderId="14" xfId="1" applyNumberFormat="1" applyFont="1" applyFill="1" applyBorder="1" applyAlignment="1" applyProtection="1">
      <alignment horizontal="center" vertical="center"/>
    </xf>
    <xf numFmtId="49" fontId="2" fillId="0" borderId="15" xfId="1" applyNumberFormat="1" applyFont="1" applyFill="1" applyBorder="1" applyAlignment="1" applyProtection="1">
      <alignment horizontal="center" vertical="center"/>
    </xf>
    <xf numFmtId="49" fontId="2" fillId="0" borderId="16" xfId="1" applyNumberFormat="1" applyFont="1" applyFill="1" applyBorder="1" applyAlignment="1" applyProtection="1">
      <alignment horizontal="center" vertical="center"/>
    </xf>
    <xf numFmtId="0" fontId="2" fillId="0" borderId="1" xfId="1" applyFont="1" applyFill="1" applyBorder="1" applyAlignment="1" applyProtection="1">
      <alignment horizontal="center" vertical="center" textRotation="90"/>
    </xf>
    <xf numFmtId="0" fontId="2" fillId="0" borderId="23" xfId="1" applyFont="1" applyFill="1" applyBorder="1" applyAlignment="1" applyProtection="1">
      <alignment horizontal="center" vertical="center" textRotation="90"/>
    </xf>
    <xf numFmtId="0" fontId="2" fillId="0" borderId="76" xfId="1" applyFont="1" applyFill="1" applyBorder="1" applyAlignment="1" applyProtection="1">
      <alignment horizontal="center" vertical="center" textRotation="90" wrapText="1"/>
    </xf>
    <xf numFmtId="0" fontId="2" fillId="0" borderId="74" xfId="1" applyFont="1" applyFill="1" applyBorder="1" applyAlignment="1" applyProtection="1">
      <alignment horizontal="center" vertical="center" textRotation="90" wrapText="1"/>
    </xf>
    <xf numFmtId="0" fontId="2" fillId="0" borderId="90" xfId="1" applyFont="1" applyFill="1" applyBorder="1" applyAlignment="1" applyProtection="1">
      <alignment horizontal="center" vertical="center" textRotation="90" wrapText="1"/>
    </xf>
    <xf numFmtId="0" fontId="2" fillId="0" borderId="91" xfId="1" applyFont="1" applyFill="1" applyBorder="1" applyAlignment="1" applyProtection="1">
      <alignment horizontal="center" vertical="center" textRotation="90" wrapText="1"/>
    </xf>
    <xf numFmtId="0" fontId="2" fillId="0" borderId="59" xfId="1" applyFont="1" applyFill="1" applyBorder="1" applyAlignment="1" applyProtection="1">
      <alignment horizontal="center" vertical="center" textRotation="90"/>
    </xf>
    <xf numFmtId="0" fontId="2" fillId="0" borderId="20" xfId="1" applyFont="1" applyFill="1" applyBorder="1" applyAlignment="1" applyProtection="1">
      <alignment horizontal="center" vertical="center" textRotation="90"/>
    </xf>
    <xf numFmtId="0" fontId="2" fillId="0" borderId="73" xfId="1" applyNumberFormat="1" applyFont="1" applyFill="1" applyBorder="1" applyAlignment="1" applyProtection="1">
      <alignment horizontal="center" vertical="center" textRotation="90" wrapText="1"/>
    </xf>
    <xf numFmtId="0" fontId="2" fillId="0" borderId="76" xfId="1" applyNumberFormat="1" applyFont="1" applyFill="1" applyBorder="1" applyAlignment="1" applyProtection="1">
      <alignment horizontal="center" vertical="center" textRotation="90" wrapText="1"/>
    </xf>
    <xf numFmtId="0" fontId="2" fillId="0" borderId="81" xfId="1" applyNumberFormat="1" applyFont="1" applyFill="1" applyBorder="1" applyAlignment="1" applyProtection="1">
      <alignment horizontal="center" vertical="center" textRotation="90" wrapText="1"/>
    </xf>
    <xf numFmtId="0" fontId="2" fillId="0" borderId="70" xfId="1" applyNumberFormat="1" applyFont="1" applyFill="1" applyBorder="1" applyAlignment="1" applyProtection="1">
      <alignment horizontal="center" vertical="center" textRotation="90" wrapText="1"/>
    </xf>
    <xf numFmtId="0" fontId="2" fillId="0" borderId="7" xfId="1" applyFont="1" applyBorder="1" applyAlignment="1" applyProtection="1">
      <alignment horizontal="center" vertical="center"/>
      <protection locked="0"/>
    </xf>
    <xf numFmtId="0" fontId="2" fillId="0" borderId="8" xfId="1" applyFont="1" applyBorder="1" applyAlignment="1" applyProtection="1">
      <alignment horizontal="center" vertical="center"/>
      <protection locked="0"/>
    </xf>
    <xf numFmtId="49" fontId="2" fillId="2" borderId="7" xfId="1" applyNumberFormat="1" applyFont="1" applyFill="1" applyBorder="1" applyAlignment="1" applyProtection="1">
      <alignment horizontal="center" vertical="center"/>
      <protection locked="0"/>
    </xf>
    <xf numFmtId="49" fontId="2" fillId="2" borderId="8" xfId="1" applyNumberFormat="1" applyFont="1" applyFill="1" applyBorder="1" applyAlignment="1" applyProtection="1">
      <alignment horizontal="center" vertical="center"/>
      <protection locked="0"/>
    </xf>
    <xf numFmtId="49" fontId="3" fillId="2" borderId="2" xfId="1" applyNumberFormat="1" applyFont="1" applyFill="1" applyBorder="1" applyAlignment="1" applyProtection="1">
      <alignment horizontal="center" vertical="center"/>
    </xf>
    <xf numFmtId="49" fontId="3" fillId="2" borderId="3" xfId="1" applyNumberFormat="1" applyFont="1" applyFill="1" applyBorder="1" applyAlignment="1" applyProtection="1">
      <alignment horizontal="center" vertical="center"/>
    </xf>
    <xf numFmtId="49" fontId="3" fillId="2" borderId="4" xfId="1" applyNumberFormat="1" applyFont="1" applyFill="1" applyBorder="1" applyAlignment="1" applyProtection="1">
      <alignment horizontal="center" vertical="center"/>
    </xf>
    <xf numFmtId="49" fontId="5" fillId="2" borderId="7" xfId="1" applyNumberFormat="1" applyFont="1" applyFill="1" applyBorder="1" applyAlignment="1" applyProtection="1">
      <alignment horizontal="center" vertical="center" wrapText="1"/>
      <protection locked="0"/>
    </xf>
    <xf numFmtId="49" fontId="5" fillId="2" borderId="8" xfId="1" applyNumberFormat="1" applyFont="1" applyFill="1" applyBorder="1" applyAlignment="1" applyProtection="1">
      <alignment horizontal="center" vertical="center" wrapText="1"/>
      <protection locked="0"/>
    </xf>
    <xf numFmtId="0" fontId="2" fillId="0" borderId="17" xfId="1" applyNumberFormat="1" applyFont="1" applyFill="1" applyBorder="1" applyAlignment="1" applyProtection="1">
      <alignment horizontal="center" vertical="center" textRotation="90" wrapText="1"/>
    </xf>
    <xf numFmtId="0" fontId="2" fillId="0" borderId="70" xfId="1" applyFont="1" applyFill="1" applyBorder="1" applyAlignment="1" applyProtection="1">
      <alignment horizontal="center" vertical="center" textRotation="90" wrapText="1"/>
    </xf>
    <xf numFmtId="0" fontId="2" fillId="0" borderId="0" xfId="1" applyFont="1" applyFill="1" applyBorder="1" applyAlignment="1" applyProtection="1">
      <alignment horizontal="center" vertical="center" textRotation="90" wrapText="1"/>
    </xf>
    <xf numFmtId="0" fontId="2" fillId="0" borderId="103" xfId="1" applyFont="1" applyFill="1" applyBorder="1" applyAlignment="1" applyProtection="1">
      <alignment horizontal="center" vertical="center" textRotation="90" wrapText="1"/>
    </xf>
    <xf numFmtId="0" fontId="2" fillId="0" borderId="17" xfId="1" applyFont="1" applyFill="1" applyBorder="1" applyAlignment="1" applyProtection="1">
      <alignment horizontal="center" vertical="center" textRotation="90" wrapText="1"/>
    </xf>
    <xf numFmtId="0" fontId="2" fillId="0" borderId="20" xfId="1" applyFont="1" applyFill="1" applyBorder="1" applyAlignment="1" applyProtection="1">
      <alignment horizontal="center" vertical="center" textRotation="90" wrapText="1"/>
    </xf>
    <xf numFmtId="0" fontId="2" fillId="0" borderId="17" xfId="1" applyFont="1" applyFill="1" applyBorder="1" applyAlignment="1" applyProtection="1">
      <alignment horizontal="center" vertical="center" textRotation="90"/>
    </xf>
    <xf numFmtId="0" fontId="2" fillId="0" borderId="0" xfId="1" applyNumberFormat="1" applyFont="1" applyFill="1" applyBorder="1" applyAlignment="1" applyProtection="1">
      <alignment horizontal="center" vertical="center" textRotation="90" wrapText="1"/>
    </xf>
    <xf numFmtId="0" fontId="9" fillId="0" borderId="0" xfId="1" applyFont="1" applyAlignment="1">
      <alignment horizontal="left" vertical="center" wrapText="1"/>
    </xf>
    <xf numFmtId="0" fontId="2" fillId="0" borderId="0" xfId="1" applyFont="1" applyAlignment="1">
      <alignment horizontal="left" vertical="center"/>
    </xf>
    <xf numFmtId="0" fontId="9" fillId="0" borderId="0" xfId="1" applyFont="1" applyAlignment="1">
      <alignment horizontal="left" vertical="center"/>
    </xf>
    <xf numFmtId="0" fontId="9" fillId="0" borderId="0" xfId="1" applyFont="1" applyFill="1" applyAlignment="1">
      <alignment horizontal="left" vertical="center" wrapText="1"/>
    </xf>
    <xf numFmtId="0" fontId="2" fillId="0" borderId="98" xfId="1" applyFont="1" applyBorder="1" applyAlignment="1" applyProtection="1">
      <alignment horizontal="left" vertical="center" wrapText="1"/>
      <protection locked="0"/>
    </xf>
    <xf numFmtId="0" fontId="2" fillId="0" borderId="57" xfId="1" applyFont="1" applyBorder="1" applyAlignment="1" applyProtection="1">
      <alignment horizontal="left" vertical="center" wrapText="1"/>
      <protection locked="0"/>
    </xf>
    <xf numFmtId="0" fontId="2" fillId="0" borderId="98" xfId="1" applyFont="1" applyFill="1" applyBorder="1" applyAlignment="1" applyProtection="1">
      <alignment horizontal="justify" vertical="center" wrapText="1"/>
      <protection locked="0"/>
    </xf>
    <xf numFmtId="0" fontId="2" fillId="0" borderId="57" xfId="1" applyFont="1" applyFill="1" applyBorder="1" applyAlignment="1" applyProtection="1">
      <alignment horizontal="justify" vertical="center" wrapText="1"/>
      <protection locked="0"/>
    </xf>
    <xf numFmtId="0" fontId="2" fillId="0" borderId="18" xfId="1" applyFont="1" applyBorder="1" applyAlignment="1" applyProtection="1">
      <alignment horizontal="center" vertical="center" wrapText="1"/>
      <protection locked="0"/>
    </xf>
    <xf numFmtId="0" fontId="2" fillId="0" borderId="21" xfId="1" applyFont="1" applyBorder="1" applyAlignment="1" applyProtection="1">
      <alignment horizontal="center" vertical="center" wrapText="1"/>
      <protection locked="0"/>
    </xf>
    <xf numFmtId="0" fontId="2" fillId="0" borderId="48" xfId="1" applyFont="1" applyBorder="1" applyAlignment="1" applyProtection="1">
      <alignment horizontal="center" vertical="center" wrapText="1"/>
      <protection locked="0"/>
    </xf>
    <xf numFmtId="0" fontId="2" fillId="0" borderId="101" xfId="1" applyFont="1" applyFill="1" applyBorder="1" applyAlignment="1" applyProtection="1">
      <alignment horizontal="left" vertical="center" wrapText="1"/>
      <protection locked="0"/>
    </xf>
    <xf numFmtId="0" fontId="2" fillId="0" borderId="81" xfId="1" applyFont="1" applyFill="1" applyBorder="1" applyAlignment="1" applyProtection="1">
      <alignment horizontal="left" vertical="center" wrapText="1"/>
      <protection locked="0"/>
    </xf>
    <xf numFmtId="0" fontId="2" fillId="0" borderId="90" xfId="1" applyFont="1" applyFill="1" applyBorder="1" applyAlignment="1" applyProtection="1">
      <alignment horizontal="left" vertical="center" wrapText="1"/>
      <protection locked="0"/>
    </xf>
    <xf numFmtId="0" fontId="2" fillId="0" borderId="70" xfId="1" applyFont="1" applyFill="1" applyBorder="1" applyAlignment="1" applyProtection="1">
      <alignment horizontal="left" vertical="center" wrapText="1"/>
      <protection locked="0"/>
    </xf>
    <xf numFmtId="0" fontId="2" fillId="0" borderId="94" xfId="1" applyFont="1" applyFill="1" applyBorder="1" applyAlignment="1" applyProtection="1">
      <alignment horizontal="left" vertical="center" wrapText="1"/>
      <protection locked="0"/>
    </xf>
    <xf numFmtId="0" fontId="2" fillId="0" borderId="71" xfId="1" applyFont="1" applyFill="1" applyBorder="1" applyAlignment="1" applyProtection="1">
      <alignment horizontal="left" vertical="center" wrapText="1"/>
      <protection locked="0"/>
    </xf>
    <xf numFmtId="3" fontId="2" fillId="0" borderId="18" xfId="1" applyNumberFormat="1" applyFont="1" applyBorder="1" applyAlignment="1" applyProtection="1">
      <alignment horizontal="center" vertical="center" wrapText="1"/>
      <protection locked="0"/>
    </xf>
    <xf numFmtId="3" fontId="2" fillId="0" borderId="21" xfId="1" applyNumberFormat="1" applyFont="1" applyBorder="1" applyAlignment="1" applyProtection="1">
      <alignment horizontal="center" vertical="center" wrapText="1"/>
      <protection locked="0"/>
    </xf>
    <xf numFmtId="3" fontId="2" fillId="0" borderId="48" xfId="1" applyNumberFormat="1" applyFont="1" applyBorder="1" applyAlignment="1" applyProtection="1">
      <alignment horizontal="center" vertical="center" wrapText="1"/>
      <protection locked="0"/>
    </xf>
    <xf numFmtId="0" fontId="2" fillId="0" borderId="18"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6" xfId="1" applyFont="1" applyFill="1" applyBorder="1" applyAlignment="1">
      <alignment horizontal="center" vertical="center" wrapText="1"/>
    </xf>
    <xf numFmtId="0" fontId="5" fillId="0" borderId="98" xfId="1" applyFont="1" applyBorder="1" applyAlignment="1">
      <alignment horizontal="right" vertical="center" wrapText="1"/>
    </xf>
    <xf numFmtId="0" fontId="5" fillId="0" borderId="7" xfId="1" applyFont="1" applyBorder="1" applyAlignment="1">
      <alignment horizontal="right" vertical="center" wrapText="1"/>
    </xf>
    <xf numFmtId="0" fontId="5" fillId="0" borderId="57" xfId="1" applyFont="1" applyBorder="1" applyAlignment="1">
      <alignment horizontal="right" vertical="center" wrapText="1"/>
    </xf>
    <xf numFmtId="0" fontId="2" fillId="0" borderId="90" xfId="1" applyFont="1" applyBorder="1" applyAlignment="1" applyProtection="1">
      <alignment horizontal="center" vertical="center" wrapText="1"/>
      <protection locked="0"/>
    </xf>
    <xf numFmtId="0" fontId="2" fillId="0" borderId="94" xfId="1" applyFont="1" applyBorder="1" applyAlignment="1" applyProtection="1">
      <alignment horizontal="center" vertical="center" wrapText="1"/>
      <protection locked="0"/>
    </xf>
    <xf numFmtId="0" fontId="2" fillId="0" borderId="101" xfId="1" applyFont="1" applyBorder="1" applyAlignment="1" applyProtection="1">
      <alignment horizontal="left" vertical="center" wrapText="1"/>
      <protection locked="0"/>
    </xf>
    <xf numFmtId="0" fontId="2" fillId="0" borderId="81" xfId="1" applyFont="1" applyBorder="1" applyAlignment="1" applyProtection="1">
      <alignment horizontal="left" vertical="center" wrapText="1"/>
      <protection locked="0"/>
    </xf>
    <xf numFmtId="0" fontId="2" fillId="0" borderId="90" xfId="1" applyFont="1" applyBorder="1" applyAlignment="1" applyProtection="1">
      <alignment horizontal="left" vertical="center" wrapText="1"/>
      <protection locked="0"/>
    </xf>
    <xf numFmtId="0" fontId="2" fillId="0" borderId="70" xfId="1" applyFont="1" applyBorder="1" applyAlignment="1" applyProtection="1">
      <alignment horizontal="left" vertical="center" wrapText="1"/>
      <protection locked="0"/>
    </xf>
    <xf numFmtId="0" fontId="2" fillId="0" borderId="94" xfId="1" applyFont="1" applyBorder="1" applyAlignment="1" applyProtection="1">
      <alignment horizontal="left" vertical="center" wrapText="1"/>
      <protection locked="0"/>
    </xf>
    <xf numFmtId="0" fontId="2" fillId="0" borderId="71" xfId="1" applyFont="1" applyBorder="1" applyAlignment="1" applyProtection="1">
      <alignment horizontal="left" vertical="center" wrapText="1"/>
      <protection locked="0"/>
    </xf>
    <xf numFmtId="49" fontId="5" fillId="0" borderId="0" xfId="1" applyNumberFormat="1" applyFont="1" applyAlignment="1">
      <alignment horizontal="left" vertical="center"/>
    </xf>
    <xf numFmtId="0" fontId="2" fillId="0" borderId="101" xfId="1" applyFont="1" applyBorder="1" applyAlignment="1">
      <alignment horizontal="center" vertical="center" wrapText="1"/>
    </xf>
    <xf numFmtId="0" fontId="2" fillId="0" borderId="81" xfId="1" applyFont="1" applyBorder="1" applyAlignment="1">
      <alignment horizontal="center" vertical="center" wrapText="1"/>
    </xf>
    <xf numFmtId="0" fontId="2" fillId="0" borderId="94" xfId="1" applyFont="1" applyBorder="1" applyAlignment="1">
      <alignment horizontal="center" vertical="center" wrapText="1"/>
    </xf>
    <xf numFmtId="0" fontId="2" fillId="0" borderId="71"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8" xfId="1" applyFont="1" applyFill="1" applyBorder="1" applyAlignment="1">
      <alignment horizontal="center" vertical="center" wrapText="1"/>
    </xf>
    <xf numFmtId="0" fontId="2" fillId="0" borderId="48" xfId="1" applyFont="1" applyFill="1" applyBorder="1" applyAlignment="1">
      <alignment horizontal="center" vertical="center" wrapText="1"/>
    </xf>
    <xf numFmtId="0" fontId="11" fillId="0" borderId="0" xfId="1" applyFont="1" applyAlignment="1">
      <alignment horizontal="center" vertical="center"/>
    </xf>
    <xf numFmtId="0" fontId="12" fillId="0" borderId="0" xfId="1" applyFont="1" applyAlignment="1">
      <alignment horizontal="left" vertical="center"/>
    </xf>
    <xf numFmtId="0" fontId="5" fillId="0" borderId="98" xfId="2" applyFont="1" applyFill="1" applyBorder="1" applyAlignment="1">
      <alignment horizontal="right" wrapText="1"/>
    </xf>
    <xf numFmtId="0" fontId="5" fillId="0" borderId="7" xfId="2" applyFont="1" applyFill="1" applyBorder="1" applyAlignment="1">
      <alignment horizontal="right" wrapText="1"/>
    </xf>
    <xf numFmtId="0" fontId="5" fillId="0" borderId="57" xfId="2" applyFont="1" applyFill="1" applyBorder="1" applyAlignment="1">
      <alignment horizontal="right" wrapText="1"/>
    </xf>
    <xf numFmtId="0" fontId="2" fillId="0" borderId="98" xfId="2" applyFont="1" applyFill="1" applyBorder="1" applyAlignment="1" applyProtection="1">
      <alignment horizontal="left" vertical="center" wrapText="1"/>
      <protection locked="0"/>
    </xf>
    <xf numFmtId="0" fontId="2" fillId="0" borderId="57" xfId="2" applyFont="1" applyFill="1" applyBorder="1" applyAlignment="1" applyProtection="1">
      <alignment horizontal="left" vertical="center" wrapText="1"/>
      <protection locked="0"/>
    </xf>
    <xf numFmtId="0" fontId="2" fillId="0" borderId="98" xfId="2" applyFont="1" applyFill="1" applyBorder="1" applyAlignment="1">
      <alignment horizontal="left" vertical="center" wrapText="1"/>
    </xf>
    <xf numFmtId="0" fontId="2" fillId="0" borderId="57" xfId="2" applyFont="1" applyFill="1" applyBorder="1" applyAlignment="1">
      <alignment horizontal="left" vertical="center" wrapText="1"/>
    </xf>
    <xf numFmtId="0" fontId="2" fillId="0" borderId="18" xfId="2" applyFont="1" applyFill="1" applyBorder="1" applyAlignment="1">
      <alignment horizontal="center" vertical="center" wrapText="1"/>
    </xf>
    <xf numFmtId="0" fontId="2" fillId="0" borderId="21" xfId="2" applyFont="1" applyFill="1" applyBorder="1" applyAlignment="1">
      <alignment horizontal="center" vertical="center" wrapText="1"/>
    </xf>
    <xf numFmtId="0" fontId="2" fillId="0" borderId="48" xfId="2" applyFont="1" applyFill="1" applyBorder="1" applyAlignment="1">
      <alignment horizontal="center" vertical="center" wrapText="1"/>
    </xf>
    <xf numFmtId="0" fontId="2" fillId="0" borderId="0" xfId="2" applyFont="1" applyFill="1" applyAlignment="1">
      <alignment horizontal="left"/>
    </xf>
    <xf numFmtId="49" fontId="5" fillId="0" borderId="0" xfId="2" applyNumberFormat="1" applyFont="1" applyFill="1" applyAlignment="1">
      <alignment horizontal="left"/>
    </xf>
    <xf numFmtId="0" fontId="2" fillId="0" borderId="7" xfId="2" applyFont="1" applyBorder="1" applyAlignment="1" applyProtection="1">
      <alignment wrapText="1"/>
      <protection locked="0"/>
    </xf>
    <xf numFmtId="0" fontId="2" fillId="0" borderId="57" xfId="2" applyFont="1" applyBorder="1" applyAlignment="1" applyProtection="1">
      <alignment wrapText="1"/>
      <protection locked="0"/>
    </xf>
    <xf numFmtId="3" fontId="2" fillId="0" borderId="18" xfId="2" applyNumberFormat="1" applyFont="1" applyFill="1" applyBorder="1" applyAlignment="1">
      <alignment horizontal="left" vertical="center" wrapText="1"/>
    </xf>
    <xf numFmtId="3" fontId="2" fillId="0" borderId="48" xfId="2" applyNumberFormat="1" applyFont="1" applyFill="1" applyBorder="1" applyAlignment="1">
      <alignment horizontal="left" vertical="center" wrapText="1"/>
    </xf>
    <xf numFmtId="0" fontId="13" fillId="0" borderId="18" xfId="2" applyFont="1" applyFill="1" applyBorder="1" applyAlignment="1">
      <alignment horizontal="center" vertical="center" wrapText="1"/>
    </xf>
    <xf numFmtId="0" fontId="13" fillId="0" borderId="48" xfId="2" applyFont="1" applyFill="1" applyBorder="1" applyAlignment="1">
      <alignment horizontal="center" vertical="center" wrapText="1"/>
    </xf>
    <xf numFmtId="0" fontId="2" fillId="0" borderId="101" xfId="2" applyFont="1" applyBorder="1" applyAlignment="1" applyProtection="1">
      <alignment horizontal="left" vertical="center" wrapText="1"/>
      <protection locked="0"/>
    </xf>
    <xf numFmtId="0" fontId="2" fillId="0" borderId="81" xfId="2" applyFont="1" applyBorder="1" applyAlignment="1" applyProtection="1">
      <alignment horizontal="left" vertical="center" wrapText="1"/>
      <protection locked="0"/>
    </xf>
    <xf numFmtId="0" fontId="2" fillId="0" borderId="94" xfId="2" applyFont="1" applyBorder="1" applyAlignment="1" applyProtection="1">
      <alignment horizontal="left" vertical="center" wrapText="1"/>
      <protection locked="0"/>
    </xf>
    <xf numFmtId="0" fontId="2" fillId="0" borderId="71" xfId="2" applyFont="1" applyBorder="1" applyAlignment="1" applyProtection="1">
      <alignment horizontal="left" vertical="center" wrapText="1"/>
      <protection locked="0"/>
    </xf>
    <xf numFmtId="0" fontId="2" fillId="0" borderId="90" xfId="2" applyFont="1" applyBorder="1" applyAlignment="1" applyProtection="1">
      <alignment horizontal="left" vertical="center" wrapText="1"/>
      <protection locked="0"/>
    </xf>
    <xf numFmtId="0" fontId="2" fillId="0" borderId="70" xfId="2" applyFont="1" applyBorder="1" applyAlignment="1" applyProtection="1">
      <alignment horizontal="left" vertical="center" wrapText="1"/>
      <protection locked="0"/>
    </xf>
    <xf numFmtId="0" fontId="13" fillId="0" borderId="21" xfId="2" applyFont="1" applyFill="1" applyBorder="1" applyAlignment="1">
      <alignment horizontal="center" vertical="center" wrapText="1"/>
    </xf>
    <xf numFmtId="0" fontId="2" fillId="0" borderId="0" xfId="2" applyFont="1" applyAlignment="1">
      <alignment horizontal="left"/>
    </xf>
    <xf numFmtId="0" fontId="11" fillId="0" borderId="0" xfId="2" applyFont="1" applyAlignment="1">
      <alignment horizontal="center"/>
    </xf>
    <xf numFmtId="0" fontId="12" fillId="0" borderId="0" xfId="2" applyFont="1" applyAlignment="1">
      <alignment horizontal="left"/>
    </xf>
    <xf numFmtId="0" fontId="14" fillId="0" borderId="0" xfId="1" applyFont="1" applyBorder="1" applyAlignment="1">
      <alignment horizontal="center" wrapText="1"/>
    </xf>
    <xf numFmtId="0" fontId="11" fillId="0" borderId="40" xfId="1" applyFont="1" applyFill="1" applyBorder="1" applyAlignment="1">
      <alignment horizontal="left" vertical="center"/>
    </xf>
    <xf numFmtId="0" fontId="11" fillId="0" borderId="40" xfId="1" applyFont="1" applyFill="1" applyBorder="1" applyAlignment="1">
      <alignment horizontal="left" vertical="center" wrapText="1"/>
    </xf>
  </cellXfs>
  <cellStyles count="4">
    <cellStyle name="Normal" xfId="0" builtinId="0"/>
    <cellStyle name="Normal 11" xfId="2"/>
    <cellStyle name="Normal 2" xfId="1"/>
    <cellStyle name="Normal 2 3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5"/>
  <sheetViews>
    <sheetView view="pageLayout" zoomScaleNormal="100" workbookViewId="0">
      <selection activeCell="T5" sqref="T5"/>
    </sheetView>
  </sheetViews>
  <sheetFormatPr defaultRowHeight="12" outlineLevelCol="1" x14ac:dyDescent="0.25"/>
  <cols>
    <col min="1" max="1" width="10.140625" style="6" customWidth="1"/>
    <col min="2" max="2" width="28" style="6" customWidth="1"/>
    <col min="3" max="3" width="7.7109375" style="6" customWidth="1"/>
    <col min="4" max="5" width="7.7109375" style="6" hidden="1" customWidth="1" outlineLevel="1"/>
    <col min="6" max="6" width="7.7109375" style="6" customWidth="1" collapsed="1"/>
    <col min="7" max="7" width="9.7109375" style="6" hidden="1" customWidth="1" outlineLevel="1"/>
    <col min="8" max="8" width="9.42578125" style="6" hidden="1" customWidth="1" outlineLevel="1"/>
    <col min="9" max="9" width="7.7109375" style="6" customWidth="1" collapsed="1"/>
    <col min="10" max="11" width="7.7109375" style="6" hidden="1" customWidth="1" outlineLevel="1"/>
    <col min="12" max="12" width="7.7109375" style="6" customWidth="1" collapsed="1"/>
    <col min="13" max="13" width="7.7109375" style="6" hidden="1" customWidth="1" outlineLevel="1"/>
    <col min="14" max="14" width="7.7109375" style="1" hidden="1" customWidth="1" outlineLevel="1"/>
    <col min="15" max="15" width="7.7109375" style="1" customWidth="1" collapsed="1"/>
    <col min="16" max="16" width="25.85546875" style="1" hidden="1" customWidth="1" outlineLevel="1"/>
    <col min="17" max="17" width="9.140625" style="1" collapsed="1"/>
    <col min="18" max="16384" width="9.140625" style="1"/>
  </cols>
  <sheetData>
    <row r="1" spans="1:17" x14ac:dyDescent="0.25">
      <c r="A1" s="284"/>
      <c r="B1" s="284"/>
      <c r="C1" s="284"/>
      <c r="D1" s="284"/>
      <c r="E1" s="284"/>
      <c r="F1" s="284"/>
      <c r="G1" s="284"/>
      <c r="H1" s="284"/>
      <c r="I1" s="284"/>
      <c r="J1" s="284"/>
      <c r="K1" s="284"/>
      <c r="L1" s="284"/>
      <c r="M1" s="284"/>
      <c r="N1" s="150"/>
      <c r="O1" s="318" t="s">
        <v>464</v>
      </c>
      <c r="P1" s="284"/>
    </row>
    <row r="2" spans="1:17" ht="35.25" customHeight="1" x14ac:dyDescent="0.25">
      <c r="A2" s="883" t="s">
        <v>293</v>
      </c>
      <c r="B2" s="884"/>
      <c r="C2" s="884"/>
      <c r="D2" s="884"/>
      <c r="E2" s="884"/>
      <c r="F2" s="884"/>
      <c r="G2" s="884"/>
      <c r="H2" s="884"/>
      <c r="I2" s="884"/>
      <c r="J2" s="884"/>
      <c r="K2" s="884"/>
      <c r="L2" s="884"/>
      <c r="M2" s="884"/>
      <c r="N2" s="884"/>
      <c r="O2" s="884"/>
      <c r="P2" s="885"/>
      <c r="Q2" s="473"/>
    </row>
    <row r="3" spans="1:17" ht="12.75" customHeight="1" x14ac:dyDescent="0.25">
      <c r="A3" s="4" t="s">
        <v>0</v>
      </c>
      <c r="B3" s="5"/>
      <c r="C3" s="886" t="s">
        <v>343</v>
      </c>
      <c r="D3" s="886"/>
      <c r="E3" s="886"/>
      <c r="F3" s="886"/>
      <c r="G3" s="886"/>
      <c r="H3" s="886"/>
      <c r="I3" s="886"/>
      <c r="J3" s="886"/>
      <c r="K3" s="886"/>
      <c r="L3" s="886"/>
      <c r="M3" s="886"/>
      <c r="N3" s="886"/>
      <c r="O3" s="886"/>
      <c r="P3" s="887"/>
      <c r="Q3" s="473"/>
    </row>
    <row r="4" spans="1:17" ht="12.75" customHeight="1" x14ac:dyDescent="0.25">
      <c r="A4" s="4" t="s">
        <v>1</v>
      </c>
      <c r="B4" s="5"/>
      <c r="C4" s="886" t="s">
        <v>344</v>
      </c>
      <c r="D4" s="886"/>
      <c r="E4" s="886"/>
      <c r="F4" s="886"/>
      <c r="G4" s="886"/>
      <c r="H4" s="886"/>
      <c r="I4" s="886"/>
      <c r="J4" s="886"/>
      <c r="K4" s="886"/>
      <c r="L4" s="886"/>
      <c r="M4" s="886"/>
      <c r="N4" s="886"/>
      <c r="O4" s="886"/>
      <c r="P4" s="887"/>
      <c r="Q4" s="473"/>
    </row>
    <row r="5" spans="1:17" ht="12.75" customHeight="1" x14ac:dyDescent="0.25">
      <c r="A5" s="2" t="s">
        <v>2</v>
      </c>
      <c r="B5" s="3"/>
      <c r="C5" s="881" t="s">
        <v>345</v>
      </c>
      <c r="D5" s="881"/>
      <c r="E5" s="881"/>
      <c r="F5" s="881"/>
      <c r="G5" s="881"/>
      <c r="H5" s="881"/>
      <c r="I5" s="881"/>
      <c r="J5" s="881"/>
      <c r="K5" s="881"/>
      <c r="L5" s="881"/>
      <c r="M5" s="881"/>
      <c r="N5" s="881"/>
      <c r="O5" s="881"/>
      <c r="P5" s="882"/>
      <c r="Q5" s="473"/>
    </row>
    <row r="6" spans="1:17" ht="12.75" customHeight="1" x14ac:dyDescent="0.25">
      <c r="A6" s="2" t="s">
        <v>3</v>
      </c>
      <c r="B6" s="3"/>
      <c r="C6" s="881" t="s">
        <v>402</v>
      </c>
      <c r="D6" s="881"/>
      <c r="E6" s="881"/>
      <c r="F6" s="881"/>
      <c r="G6" s="881"/>
      <c r="H6" s="881"/>
      <c r="I6" s="881"/>
      <c r="J6" s="881"/>
      <c r="K6" s="881"/>
      <c r="L6" s="881"/>
      <c r="M6" s="881"/>
      <c r="N6" s="881"/>
      <c r="O6" s="881"/>
      <c r="P6" s="882"/>
      <c r="Q6" s="473"/>
    </row>
    <row r="7" spans="1:17" ht="15" customHeight="1" x14ac:dyDescent="0.25">
      <c r="A7" s="2" t="s">
        <v>4</v>
      </c>
      <c r="B7" s="3"/>
      <c r="C7" s="886" t="s">
        <v>401</v>
      </c>
      <c r="D7" s="886"/>
      <c r="E7" s="886"/>
      <c r="F7" s="886"/>
      <c r="G7" s="886"/>
      <c r="H7" s="886"/>
      <c r="I7" s="886"/>
      <c r="J7" s="886"/>
      <c r="K7" s="886"/>
      <c r="L7" s="886"/>
      <c r="M7" s="886"/>
      <c r="N7" s="886"/>
      <c r="O7" s="886"/>
      <c r="P7" s="887"/>
      <c r="Q7" s="473"/>
    </row>
    <row r="8" spans="1:17" ht="12.75" customHeight="1" x14ac:dyDescent="0.25">
      <c r="A8" s="7" t="s">
        <v>5</v>
      </c>
      <c r="B8" s="3"/>
      <c r="C8" s="879"/>
      <c r="D8" s="879"/>
      <c r="E8" s="879"/>
      <c r="F8" s="879"/>
      <c r="G8" s="879"/>
      <c r="H8" s="879"/>
      <c r="I8" s="879"/>
      <c r="J8" s="879"/>
      <c r="K8" s="879"/>
      <c r="L8" s="879"/>
      <c r="M8" s="879"/>
      <c r="N8" s="879"/>
      <c r="O8" s="879"/>
      <c r="P8" s="880"/>
      <c r="Q8" s="473"/>
    </row>
    <row r="9" spans="1:17" ht="12.75" customHeight="1" x14ac:dyDescent="0.25">
      <c r="A9" s="2"/>
      <c r="B9" s="3" t="s">
        <v>6</v>
      </c>
      <c r="C9" s="881" t="s">
        <v>348</v>
      </c>
      <c r="D9" s="881"/>
      <c r="E9" s="881"/>
      <c r="F9" s="881"/>
      <c r="G9" s="881"/>
      <c r="H9" s="881"/>
      <c r="I9" s="881"/>
      <c r="J9" s="881"/>
      <c r="K9" s="881"/>
      <c r="L9" s="881"/>
      <c r="M9" s="881"/>
      <c r="N9" s="881"/>
      <c r="O9" s="881"/>
      <c r="P9" s="882"/>
      <c r="Q9" s="473"/>
    </row>
    <row r="10" spans="1:17" ht="12.75" customHeight="1" x14ac:dyDescent="0.25">
      <c r="A10" s="2"/>
      <c r="B10" s="3" t="s">
        <v>7</v>
      </c>
      <c r="C10" s="881"/>
      <c r="D10" s="881"/>
      <c r="E10" s="881"/>
      <c r="F10" s="881"/>
      <c r="G10" s="881"/>
      <c r="H10" s="881"/>
      <c r="I10" s="881"/>
      <c r="J10" s="881"/>
      <c r="K10" s="881"/>
      <c r="L10" s="881"/>
      <c r="M10" s="881"/>
      <c r="N10" s="881"/>
      <c r="O10" s="881"/>
      <c r="P10" s="882"/>
      <c r="Q10" s="473"/>
    </row>
    <row r="11" spans="1:17" ht="12.75" customHeight="1" x14ac:dyDescent="0.25">
      <c r="A11" s="2"/>
      <c r="B11" s="3" t="s">
        <v>8</v>
      </c>
      <c r="C11" s="879"/>
      <c r="D11" s="879"/>
      <c r="E11" s="879"/>
      <c r="F11" s="879"/>
      <c r="G11" s="879"/>
      <c r="H11" s="879"/>
      <c r="I11" s="879"/>
      <c r="J11" s="879"/>
      <c r="K11" s="879"/>
      <c r="L11" s="879"/>
      <c r="M11" s="879"/>
      <c r="N11" s="879"/>
      <c r="O11" s="879"/>
      <c r="P11" s="880"/>
      <c r="Q11" s="473"/>
    </row>
    <row r="12" spans="1:17" ht="12.75" customHeight="1" x14ac:dyDescent="0.25">
      <c r="A12" s="2"/>
      <c r="B12" s="3" t="s">
        <v>9</v>
      </c>
      <c r="C12" s="881"/>
      <c r="D12" s="881"/>
      <c r="E12" s="881"/>
      <c r="F12" s="881"/>
      <c r="G12" s="881"/>
      <c r="H12" s="881"/>
      <c r="I12" s="881"/>
      <c r="J12" s="881"/>
      <c r="K12" s="881"/>
      <c r="L12" s="881"/>
      <c r="M12" s="881"/>
      <c r="N12" s="881"/>
      <c r="O12" s="881"/>
      <c r="P12" s="882"/>
      <c r="Q12" s="473"/>
    </row>
    <row r="13" spans="1:17" ht="12.75" customHeight="1" x14ac:dyDescent="0.25">
      <c r="A13" s="2"/>
      <c r="B13" s="3" t="s">
        <v>10</v>
      </c>
      <c r="C13" s="881"/>
      <c r="D13" s="881"/>
      <c r="E13" s="881"/>
      <c r="F13" s="881"/>
      <c r="G13" s="881"/>
      <c r="H13" s="881"/>
      <c r="I13" s="881"/>
      <c r="J13" s="881"/>
      <c r="K13" s="881"/>
      <c r="L13" s="881"/>
      <c r="M13" s="881"/>
      <c r="N13" s="881"/>
      <c r="O13" s="881"/>
      <c r="P13" s="882"/>
      <c r="Q13" s="473"/>
    </row>
    <row r="14" spans="1:17" ht="12.75" customHeight="1" x14ac:dyDescent="0.25">
      <c r="A14" s="8"/>
      <c r="B14" s="9"/>
      <c r="C14" s="857"/>
      <c r="D14" s="857"/>
      <c r="E14" s="857"/>
      <c r="F14" s="857"/>
      <c r="G14" s="857"/>
      <c r="H14" s="857"/>
      <c r="I14" s="857"/>
      <c r="J14" s="857"/>
      <c r="K14" s="857"/>
      <c r="L14" s="857"/>
      <c r="M14" s="857"/>
      <c r="N14" s="857"/>
      <c r="O14" s="857"/>
      <c r="P14" s="858"/>
      <c r="Q14" s="473"/>
    </row>
    <row r="15" spans="1:17" s="10" customFormat="1" ht="12.75" customHeight="1" x14ac:dyDescent="0.25">
      <c r="A15" s="859" t="s">
        <v>11</v>
      </c>
      <c r="B15" s="862" t="s">
        <v>12</v>
      </c>
      <c r="C15" s="864" t="s">
        <v>294</v>
      </c>
      <c r="D15" s="865"/>
      <c r="E15" s="865"/>
      <c r="F15" s="865"/>
      <c r="G15" s="865"/>
      <c r="H15" s="865"/>
      <c r="I15" s="865"/>
      <c r="J15" s="865"/>
      <c r="K15" s="865"/>
      <c r="L15" s="865"/>
      <c r="M15" s="865"/>
      <c r="N15" s="865"/>
      <c r="O15" s="865"/>
      <c r="P15" s="866"/>
      <c r="Q15" s="474"/>
    </row>
    <row r="16" spans="1:17" s="10" customFormat="1" ht="12.75" customHeight="1" x14ac:dyDescent="0.25">
      <c r="A16" s="860"/>
      <c r="B16" s="863"/>
      <c r="C16" s="867" t="s">
        <v>13</v>
      </c>
      <c r="D16" s="869" t="s">
        <v>311</v>
      </c>
      <c r="E16" s="871" t="s">
        <v>312</v>
      </c>
      <c r="F16" s="873" t="s">
        <v>14</v>
      </c>
      <c r="G16" s="875" t="s">
        <v>313</v>
      </c>
      <c r="H16" s="877" t="s">
        <v>319</v>
      </c>
      <c r="I16" s="849" t="s">
        <v>308</v>
      </c>
      <c r="J16" s="851" t="s">
        <v>314</v>
      </c>
      <c r="K16" s="851" t="s">
        <v>317</v>
      </c>
      <c r="L16" s="841" t="s">
        <v>15</v>
      </c>
      <c r="M16" s="853" t="s">
        <v>315</v>
      </c>
      <c r="N16" s="855" t="s">
        <v>316</v>
      </c>
      <c r="O16" s="841" t="s">
        <v>16</v>
      </c>
      <c r="P16" s="843" t="s">
        <v>318</v>
      </c>
    </row>
    <row r="17" spans="1:16" s="11" customFormat="1" ht="71.25" customHeight="1" thickBot="1" x14ac:dyDescent="0.3">
      <c r="A17" s="861"/>
      <c r="B17" s="863"/>
      <c r="C17" s="868"/>
      <c r="D17" s="870"/>
      <c r="E17" s="872"/>
      <c r="F17" s="874"/>
      <c r="G17" s="876"/>
      <c r="H17" s="878"/>
      <c r="I17" s="850"/>
      <c r="J17" s="852"/>
      <c r="K17" s="852"/>
      <c r="L17" s="842"/>
      <c r="M17" s="854"/>
      <c r="N17" s="856"/>
      <c r="O17" s="842"/>
      <c r="P17" s="844"/>
    </row>
    <row r="18" spans="1:16" s="11" customFormat="1" ht="9.75" customHeight="1" thickTop="1" x14ac:dyDescent="0.25">
      <c r="A18" s="12" t="s">
        <v>17</v>
      </c>
      <c r="B18" s="12">
        <v>2</v>
      </c>
      <c r="C18" s="13">
        <v>3</v>
      </c>
      <c r="D18" s="180">
        <v>4</v>
      </c>
      <c r="E18" s="475">
        <v>5</v>
      </c>
      <c r="F18" s="12">
        <v>6</v>
      </c>
      <c r="G18" s="180">
        <v>7</v>
      </c>
      <c r="H18" s="215">
        <v>8</v>
      </c>
      <c r="I18" s="15">
        <v>9</v>
      </c>
      <c r="J18" s="215">
        <v>10</v>
      </c>
      <c r="K18" s="14">
        <v>11</v>
      </c>
      <c r="L18" s="15">
        <v>12</v>
      </c>
      <c r="M18" s="13">
        <v>13</v>
      </c>
      <c r="N18" s="14">
        <v>14</v>
      </c>
      <c r="O18" s="15">
        <v>15</v>
      </c>
      <c r="P18" s="15">
        <v>16</v>
      </c>
    </row>
    <row r="19" spans="1:16" s="21" customFormat="1" x14ac:dyDescent="0.25">
      <c r="A19" s="16"/>
      <c r="B19" s="17" t="s">
        <v>18</v>
      </c>
      <c r="C19" s="18"/>
      <c r="D19" s="181"/>
      <c r="E19" s="476"/>
      <c r="F19" s="95"/>
      <c r="G19" s="181"/>
      <c r="H19" s="216"/>
      <c r="I19" s="306"/>
      <c r="J19" s="216"/>
      <c r="K19" s="19"/>
      <c r="L19" s="306"/>
      <c r="M19" s="265"/>
      <c r="N19" s="19"/>
      <c r="O19" s="306"/>
      <c r="P19" s="20"/>
    </row>
    <row r="20" spans="1:16" s="21" customFormat="1" ht="12.75" thickBot="1" x14ac:dyDescent="0.3">
      <c r="A20" s="22"/>
      <c r="B20" s="23" t="s">
        <v>19</v>
      </c>
      <c r="C20" s="24">
        <f>F20+I20+L20+O20</f>
        <v>1006738</v>
      </c>
      <c r="D20" s="182">
        <f>SUM(D21,D24,D25,D41,D43)</f>
        <v>1006738</v>
      </c>
      <c r="E20" s="477">
        <f t="shared" ref="E20:F20" si="0">SUM(E21,E24,E25,E41,E43)</f>
        <v>0</v>
      </c>
      <c r="F20" s="478">
        <f t="shared" si="0"/>
        <v>1006738</v>
      </c>
      <c r="G20" s="182">
        <f>SUM(G21,G24,G43)</f>
        <v>0</v>
      </c>
      <c r="H20" s="217">
        <f t="shared" ref="H20:I20" si="1">SUM(H21,H24,H43)</f>
        <v>0</v>
      </c>
      <c r="I20" s="26">
        <f t="shared" si="1"/>
        <v>0</v>
      </c>
      <c r="J20" s="217">
        <f>SUM(J21,J26,J43)</f>
        <v>0</v>
      </c>
      <c r="K20" s="25">
        <f t="shared" ref="K20:L20" si="2">SUM(K21,K26,K43)</f>
        <v>0</v>
      </c>
      <c r="L20" s="26">
        <f t="shared" si="2"/>
        <v>0</v>
      </c>
      <c r="M20" s="24">
        <f>SUM(M21,M45)</f>
        <v>0</v>
      </c>
      <c r="N20" s="25">
        <f t="shared" ref="N20:O20" si="3">SUM(N21,N45)</f>
        <v>0</v>
      </c>
      <c r="O20" s="26">
        <f t="shared" si="3"/>
        <v>0</v>
      </c>
      <c r="P20" s="285"/>
    </row>
    <row r="21" spans="1:16" ht="12.75" hidden="1" thickTop="1" x14ac:dyDescent="0.25">
      <c r="A21" s="27"/>
      <c r="B21" s="28" t="s">
        <v>20</v>
      </c>
      <c r="C21" s="29">
        <f t="shared" ref="C21:C84" si="4">F21+I21+L21+O21</f>
        <v>0</v>
      </c>
      <c r="D21" s="183">
        <f>SUM(D22:D23)</f>
        <v>0</v>
      </c>
      <c r="E21" s="506">
        <f t="shared" ref="E21" si="5">SUM(E22:E23)</f>
        <v>0</v>
      </c>
      <c r="F21" s="532">
        <f>SUM(F22:F23)</f>
        <v>0</v>
      </c>
      <c r="G21" s="183">
        <f>SUM(G22:G23)</f>
        <v>0</v>
      </c>
      <c r="H21" s="218">
        <f t="shared" ref="H21:I21" si="6">SUM(H22:H23)</f>
        <v>0</v>
      </c>
      <c r="I21" s="31">
        <f t="shared" si="6"/>
        <v>0</v>
      </c>
      <c r="J21" s="218">
        <f>SUM(J22:J23)</f>
        <v>0</v>
      </c>
      <c r="K21" s="30">
        <f t="shared" ref="K21:L21" si="7">SUM(K22:K23)</f>
        <v>0</v>
      </c>
      <c r="L21" s="31">
        <f t="shared" si="7"/>
        <v>0</v>
      </c>
      <c r="M21" s="29">
        <f>SUM(M22:M23)</f>
        <v>0</v>
      </c>
      <c r="N21" s="30">
        <f t="shared" ref="N21:O21" si="8">SUM(N22:N23)</f>
        <v>0</v>
      </c>
      <c r="O21" s="31">
        <f t="shared" si="8"/>
        <v>0</v>
      </c>
      <c r="P21" s="286"/>
    </row>
    <row r="22" spans="1:16" ht="12.75" hidden="1" thickTop="1" x14ac:dyDescent="0.25">
      <c r="A22" s="32"/>
      <c r="B22" s="33" t="s">
        <v>21</v>
      </c>
      <c r="C22" s="34">
        <f t="shared" si="4"/>
        <v>0</v>
      </c>
      <c r="D22" s="184"/>
      <c r="E22" s="507"/>
      <c r="F22" s="533">
        <f>D22+E22</f>
        <v>0</v>
      </c>
      <c r="G22" s="184"/>
      <c r="H22" s="219"/>
      <c r="I22" s="307">
        <f>G22+H22</f>
        <v>0</v>
      </c>
      <c r="J22" s="219"/>
      <c r="K22" s="35"/>
      <c r="L22" s="307">
        <f>J22+K22</f>
        <v>0</v>
      </c>
      <c r="M22" s="266"/>
      <c r="N22" s="35"/>
      <c r="O22" s="307">
        <f>M22+N22</f>
        <v>0</v>
      </c>
      <c r="P22" s="36"/>
    </row>
    <row r="23" spans="1:16" ht="12.75" hidden="1" thickTop="1" x14ac:dyDescent="0.25">
      <c r="A23" s="37"/>
      <c r="B23" s="38" t="s">
        <v>22</v>
      </c>
      <c r="C23" s="39">
        <f t="shared" si="4"/>
        <v>0</v>
      </c>
      <c r="D23" s="185"/>
      <c r="E23" s="508"/>
      <c r="F23" s="499">
        <f>D23+E23</f>
        <v>0</v>
      </c>
      <c r="G23" s="185"/>
      <c r="H23" s="220"/>
      <c r="I23" s="259">
        <f>G23+H23</f>
        <v>0</v>
      </c>
      <c r="J23" s="220"/>
      <c r="K23" s="40"/>
      <c r="L23" s="259">
        <f>J23+K23</f>
        <v>0</v>
      </c>
      <c r="M23" s="316"/>
      <c r="N23" s="40"/>
      <c r="O23" s="259">
        <f>M23+N23</f>
        <v>0</v>
      </c>
      <c r="P23" s="155"/>
    </row>
    <row r="24" spans="1:16" s="21" customFormat="1" ht="25.5" thickTop="1" thickBot="1" x14ac:dyDescent="0.3">
      <c r="A24" s="41">
        <v>19300</v>
      </c>
      <c r="B24" s="41" t="s">
        <v>304</v>
      </c>
      <c r="C24" s="42">
        <f>F24+I24</f>
        <v>1006738</v>
      </c>
      <c r="D24" s="186">
        <f>D51</f>
        <v>1006738</v>
      </c>
      <c r="E24" s="479">
        <f>-12759+12759</f>
        <v>0</v>
      </c>
      <c r="F24" s="480">
        <f>D24+E24</f>
        <v>1006738</v>
      </c>
      <c r="G24" s="186"/>
      <c r="H24" s="221"/>
      <c r="I24" s="308">
        <f>G24+H24</f>
        <v>0</v>
      </c>
      <c r="J24" s="245" t="s">
        <v>23</v>
      </c>
      <c r="K24" s="43" t="s">
        <v>23</v>
      </c>
      <c r="L24" s="44" t="s">
        <v>23</v>
      </c>
      <c r="M24" s="267" t="s">
        <v>23</v>
      </c>
      <c r="N24" s="43" t="s">
        <v>23</v>
      </c>
      <c r="O24" s="44" t="s">
        <v>23</v>
      </c>
      <c r="P24" s="287"/>
    </row>
    <row r="25" spans="1:16" s="21" customFormat="1" ht="24.75" hidden="1" thickTop="1" x14ac:dyDescent="0.25">
      <c r="A25" s="168"/>
      <c r="B25" s="45" t="s">
        <v>24</v>
      </c>
      <c r="C25" s="46">
        <f>F25</f>
        <v>0</v>
      </c>
      <c r="D25" s="187"/>
      <c r="E25" s="509"/>
      <c r="F25" s="495">
        <f>D25+E25</f>
        <v>0</v>
      </c>
      <c r="G25" s="188" t="s">
        <v>23</v>
      </c>
      <c r="H25" s="222" t="s">
        <v>23</v>
      </c>
      <c r="I25" s="48" t="s">
        <v>23</v>
      </c>
      <c r="J25" s="222" t="s">
        <v>23</v>
      </c>
      <c r="K25" s="47" t="s">
        <v>23</v>
      </c>
      <c r="L25" s="48" t="s">
        <v>23</v>
      </c>
      <c r="M25" s="268" t="s">
        <v>23</v>
      </c>
      <c r="N25" s="47" t="s">
        <v>23</v>
      </c>
      <c r="O25" s="48" t="s">
        <v>23</v>
      </c>
      <c r="P25" s="288"/>
    </row>
    <row r="26" spans="1:16" s="21" customFormat="1" ht="36.75" hidden="1" thickTop="1" x14ac:dyDescent="0.25">
      <c r="A26" s="45">
        <v>21300</v>
      </c>
      <c r="B26" s="45" t="s">
        <v>305</v>
      </c>
      <c r="C26" s="46">
        <f>L26</f>
        <v>0</v>
      </c>
      <c r="D26" s="188" t="s">
        <v>23</v>
      </c>
      <c r="E26" s="510" t="s">
        <v>23</v>
      </c>
      <c r="F26" s="534" t="s">
        <v>23</v>
      </c>
      <c r="G26" s="188" t="s">
        <v>23</v>
      </c>
      <c r="H26" s="222" t="s">
        <v>23</v>
      </c>
      <c r="I26" s="48" t="s">
        <v>23</v>
      </c>
      <c r="J26" s="104">
        <f>SUM(J27,J31,J33,J36)</f>
        <v>0</v>
      </c>
      <c r="K26" s="49">
        <f t="shared" ref="K26:L26" si="9">SUM(K27,K31,K33,K36)</f>
        <v>0</v>
      </c>
      <c r="L26" s="115">
        <f t="shared" si="9"/>
        <v>0</v>
      </c>
      <c r="M26" s="268" t="s">
        <v>23</v>
      </c>
      <c r="N26" s="47" t="s">
        <v>23</v>
      </c>
      <c r="O26" s="48" t="s">
        <v>23</v>
      </c>
      <c r="P26" s="288"/>
    </row>
    <row r="27" spans="1:16" s="21" customFormat="1" ht="24.75" hidden="1" thickTop="1" x14ac:dyDescent="0.25">
      <c r="A27" s="50">
        <v>21350</v>
      </c>
      <c r="B27" s="45" t="s">
        <v>25</v>
      </c>
      <c r="C27" s="46">
        <f t="shared" ref="C27:C40" si="10">L27</f>
        <v>0</v>
      </c>
      <c r="D27" s="188" t="s">
        <v>23</v>
      </c>
      <c r="E27" s="510" t="s">
        <v>23</v>
      </c>
      <c r="F27" s="534" t="s">
        <v>23</v>
      </c>
      <c r="G27" s="188" t="s">
        <v>23</v>
      </c>
      <c r="H27" s="222" t="s">
        <v>23</v>
      </c>
      <c r="I27" s="48" t="s">
        <v>23</v>
      </c>
      <c r="J27" s="104">
        <f>SUM(J28:J30)</f>
        <v>0</v>
      </c>
      <c r="K27" s="49">
        <f t="shared" ref="K27:L27" si="11">SUM(K28:K30)</f>
        <v>0</v>
      </c>
      <c r="L27" s="115">
        <f t="shared" si="11"/>
        <v>0</v>
      </c>
      <c r="M27" s="268" t="s">
        <v>23</v>
      </c>
      <c r="N27" s="47" t="s">
        <v>23</v>
      </c>
      <c r="O27" s="48" t="s">
        <v>23</v>
      </c>
      <c r="P27" s="288"/>
    </row>
    <row r="28" spans="1:16" ht="12.75" hidden="1" thickTop="1" x14ac:dyDescent="0.25">
      <c r="A28" s="32">
        <v>21351</v>
      </c>
      <c r="B28" s="51" t="s">
        <v>26</v>
      </c>
      <c r="C28" s="52">
        <f t="shared" si="10"/>
        <v>0</v>
      </c>
      <c r="D28" s="189" t="s">
        <v>23</v>
      </c>
      <c r="E28" s="511" t="s">
        <v>23</v>
      </c>
      <c r="F28" s="535" t="s">
        <v>23</v>
      </c>
      <c r="G28" s="189" t="s">
        <v>23</v>
      </c>
      <c r="H28" s="223" t="s">
        <v>23</v>
      </c>
      <c r="I28" s="55" t="s">
        <v>23</v>
      </c>
      <c r="J28" s="232"/>
      <c r="K28" s="54"/>
      <c r="L28" s="307">
        <f>J28+K28</f>
        <v>0</v>
      </c>
      <c r="M28" s="269" t="s">
        <v>23</v>
      </c>
      <c r="N28" s="53" t="s">
        <v>23</v>
      </c>
      <c r="O28" s="55" t="s">
        <v>23</v>
      </c>
      <c r="P28" s="289"/>
    </row>
    <row r="29" spans="1:16" ht="12.75" hidden="1" thickTop="1" x14ac:dyDescent="0.25">
      <c r="A29" s="37">
        <v>21352</v>
      </c>
      <c r="B29" s="56" t="s">
        <v>27</v>
      </c>
      <c r="C29" s="57">
        <f t="shared" si="10"/>
        <v>0</v>
      </c>
      <c r="D29" s="190" t="s">
        <v>23</v>
      </c>
      <c r="E29" s="512" t="s">
        <v>23</v>
      </c>
      <c r="F29" s="536" t="s">
        <v>23</v>
      </c>
      <c r="G29" s="190" t="s">
        <v>23</v>
      </c>
      <c r="H29" s="224" t="s">
        <v>23</v>
      </c>
      <c r="I29" s="60" t="s">
        <v>23</v>
      </c>
      <c r="J29" s="233"/>
      <c r="K29" s="59"/>
      <c r="L29" s="259">
        <f>J29+K29</f>
        <v>0</v>
      </c>
      <c r="M29" s="270" t="s">
        <v>23</v>
      </c>
      <c r="N29" s="58" t="s">
        <v>23</v>
      </c>
      <c r="O29" s="60" t="s">
        <v>23</v>
      </c>
      <c r="P29" s="290"/>
    </row>
    <row r="30" spans="1:16" ht="24.75" hidden="1" thickTop="1" x14ac:dyDescent="0.25">
      <c r="A30" s="37">
        <v>21359</v>
      </c>
      <c r="B30" s="56" t="s">
        <v>28</v>
      </c>
      <c r="C30" s="57">
        <f t="shared" si="10"/>
        <v>0</v>
      </c>
      <c r="D30" s="190" t="s">
        <v>23</v>
      </c>
      <c r="E30" s="512" t="s">
        <v>23</v>
      </c>
      <c r="F30" s="536" t="s">
        <v>23</v>
      </c>
      <c r="G30" s="190" t="s">
        <v>23</v>
      </c>
      <c r="H30" s="224" t="s">
        <v>23</v>
      </c>
      <c r="I30" s="60" t="s">
        <v>23</v>
      </c>
      <c r="J30" s="233"/>
      <c r="K30" s="59"/>
      <c r="L30" s="259">
        <f>J30+K30</f>
        <v>0</v>
      </c>
      <c r="M30" s="270" t="s">
        <v>23</v>
      </c>
      <c r="N30" s="58" t="s">
        <v>23</v>
      </c>
      <c r="O30" s="60" t="s">
        <v>23</v>
      </c>
      <c r="P30" s="290"/>
    </row>
    <row r="31" spans="1:16" s="21" customFormat="1" ht="36.75" hidden="1" thickTop="1" x14ac:dyDescent="0.25">
      <c r="A31" s="50">
        <v>21370</v>
      </c>
      <c r="B31" s="45" t="s">
        <v>29</v>
      </c>
      <c r="C31" s="46">
        <f t="shared" si="10"/>
        <v>0</v>
      </c>
      <c r="D31" s="188" t="s">
        <v>23</v>
      </c>
      <c r="E31" s="510" t="s">
        <v>23</v>
      </c>
      <c r="F31" s="534" t="s">
        <v>23</v>
      </c>
      <c r="G31" s="188" t="s">
        <v>23</v>
      </c>
      <c r="H31" s="222" t="s">
        <v>23</v>
      </c>
      <c r="I31" s="48" t="s">
        <v>23</v>
      </c>
      <c r="J31" s="104">
        <f>SUM(J32)</f>
        <v>0</v>
      </c>
      <c r="K31" s="49">
        <f t="shared" ref="K31:L31" si="12">SUM(K32)</f>
        <v>0</v>
      </c>
      <c r="L31" s="115">
        <f t="shared" si="12"/>
        <v>0</v>
      </c>
      <c r="M31" s="268" t="s">
        <v>23</v>
      </c>
      <c r="N31" s="47" t="s">
        <v>23</v>
      </c>
      <c r="O31" s="48" t="s">
        <v>23</v>
      </c>
      <c r="P31" s="288"/>
    </row>
    <row r="32" spans="1:16" ht="36.75" hidden="1" thickTop="1" x14ac:dyDescent="0.25">
      <c r="A32" s="61">
        <v>21379</v>
      </c>
      <c r="B32" s="62" t="s">
        <v>30</v>
      </c>
      <c r="C32" s="63">
        <f t="shared" si="10"/>
        <v>0</v>
      </c>
      <c r="D32" s="191" t="s">
        <v>23</v>
      </c>
      <c r="E32" s="513" t="s">
        <v>23</v>
      </c>
      <c r="F32" s="537" t="s">
        <v>23</v>
      </c>
      <c r="G32" s="191" t="s">
        <v>23</v>
      </c>
      <c r="H32" s="225" t="s">
        <v>23</v>
      </c>
      <c r="I32" s="66" t="s">
        <v>23</v>
      </c>
      <c r="J32" s="241"/>
      <c r="K32" s="65"/>
      <c r="L32" s="309">
        <f>J32+K32</f>
        <v>0</v>
      </c>
      <c r="M32" s="271" t="s">
        <v>23</v>
      </c>
      <c r="N32" s="64" t="s">
        <v>23</v>
      </c>
      <c r="O32" s="66" t="s">
        <v>23</v>
      </c>
      <c r="P32" s="291"/>
    </row>
    <row r="33" spans="1:16" s="21" customFormat="1" ht="12.75" hidden="1" thickTop="1" x14ac:dyDescent="0.25">
      <c r="A33" s="50">
        <v>21380</v>
      </c>
      <c r="B33" s="45" t="s">
        <v>31</v>
      </c>
      <c r="C33" s="46">
        <f t="shared" si="10"/>
        <v>0</v>
      </c>
      <c r="D33" s="188" t="s">
        <v>23</v>
      </c>
      <c r="E33" s="510" t="s">
        <v>23</v>
      </c>
      <c r="F33" s="534" t="s">
        <v>23</v>
      </c>
      <c r="G33" s="188" t="s">
        <v>23</v>
      </c>
      <c r="H33" s="222" t="s">
        <v>23</v>
      </c>
      <c r="I33" s="48" t="s">
        <v>23</v>
      </c>
      <c r="J33" s="104">
        <f>SUM(J34:J35)</f>
        <v>0</v>
      </c>
      <c r="K33" s="49">
        <f t="shared" ref="K33:L33" si="13">SUM(K34:K35)</f>
        <v>0</v>
      </c>
      <c r="L33" s="115">
        <f t="shared" si="13"/>
        <v>0</v>
      </c>
      <c r="M33" s="268" t="s">
        <v>23</v>
      </c>
      <c r="N33" s="47" t="s">
        <v>23</v>
      </c>
      <c r="O33" s="48" t="s">
        <v>23</v>
      </c>
      <c r="P33" s="288"/>
    </row>
    <row r="34" spans="1:16" ht="12.75" hidden="1" thickTop="1" x14ac:dyDescent="0.25">
      <c r="A34" s="33">
        <v>21381</v>
      </c>
      <c r="B34" s="51" t="s">
        <v>306</v>
      </c>
      <c r="C34" s="52">
        <f t="shared" si="10"/>
        <v>0</v>
      </c>
      <c r="D34" s="189" t="s">
        <v>23</v>
      </c>
      <c r="E34" s="511" t="s">
        <v>23</v>
      </c>
      <c r="F34" s="535" t="s">
        <v>23</v>
      </c>
      <c r="G34" s="189" t="s">
        <v>23</v>
      </c>
      <c r="H34" s="223" t="s">
        <v>23</v>
      </c>
      <c r="I34" s="55" t="s">
        <v>23</v>
      </c>
      <c r="J34" s="232"/>
      <c r="K34" s="54"/>
      <c r="L34" s="307">
        <f>J34+K34</f>
        <v>0</v>
      </c>
      <c r="M34" s="269" t="s">
        <v>23</v>
      </c>
      <c r="N34" s="53" t="s">
        <v>23</v>
      </c>
      <c r="O34" s="55" t="s">
        <v>23</v>
      </c>
      <c r="P34" s="289"/>
    </row>
    <row r="35" spans="1:16" ht="24.75" hidden="1" thickTop="1" x14ac:dyDescent="0.25">
      <c r="A35" s="38">
        <v>21383</v>
      </c>
      <c r="B35" s="56" t="s">
        <v>32</v>
      </c>
      <c r="C35" s="57">
        <f t="shared" si="10"/>
        <v>0</v>
      </c>
      <c r="D35" s="190" t="s">
        <v>23</v>
      </c>
      <c r="E35" s="512" t="s">
        <v>23</v>
      </c>
      <c r="F35" s="536" t="s">
        <v>23</v>
      </c>
      <c r="G35" s="190" t="s">
        <v>23</v>
      </c>
      <c r="H35" s="224" t="s">
        <v>23</v>
      </c>
      <c r="I35" s="60" t="s">
        <v>23</v>
      </c>
      <c r="J35" s="233"/>
      <c r="K35" s="59"/>
      <c r="L35" s="259">
        <f>J35+K35</f>
        <v>0</v>
      </c>
      <c r="M35" s="270" t="s">
        <v>23</v>
      </c>
      <c r="N35" s="58" t="s">
        <v>23</v>
      </c>
      <c r="O35" s="60" t="s">
        <v>23</v>
      </c>
      <c r="P35" s="290"/>
    </row>
    <row r="36" spans="1:16" s="21" customFormat="1" ht="25.5" hidden="1" customHeight="1" x14ac:dyDescent="0.25">
      <c r="A36" s="50">
        <v>21390</v>
      </c>
      <c r="B36" s="45" t="s">
        <v>307</v>
      </c>
      <c r="C36" s="46">
        <f t="shared" si="10"/>
        <v>0</v>
      </c>
      <c r="D36" s="188" t="s">
        <v>23</v>
      </c>
      <c r="E36" s="510" t="s">
        <v>23</v>
      </c>
      <c r="F36" s="534" t="s">
        <v>23</v>
      </c>
      <c r="G36" s="188" t="s">
        <v>23</v>
      </c>
      <c r="H36" s="222" t="s">
        <v>23</v>
      </c>
      <c r="I36" s="48" t="s">
        <v>23</v>
      </c>
      <c r="J36" s="104">
        <f>SUM(J37:J40)</f>
        <v>0</v>
      </c>
      <c r="K36" s="49">
        <f t="shared" ref="K36:L36" si="14">SUM(K37:K40)</f>
        <v>0</v>
      </c>
      <c r="L36" s="115">
        <f t="shared" si="14"/>
        <v>0</v>
      </c>
      <c r="M36" s="268" t="s">
        <v>23</v>
      </c>
      <c r="N36" s="47" t="s">
        <v>23</v>
      </c>
      <c r="O36" s="48" t="s">
        <v>23</v>
      </c>
      <c r="P36" s="288"/>
    </row>
    <row r="37" spans="1:16" ht="24.75" hidden="1" thickTop="1" x14ac:dyDescent="0.25">
      <c r="A37" s="33">
        <v>21391</v>
      </c>
      <c r="B37" s="51" t="s">
        <v>33</v>
      </c>
      <c r="C37" s="52">
        <f t="shared" si="10"/>
        <v>0</v>
      </c>
      <c r="D37" s="189" t="s">
        <v>23</v>
      </c>
      <c r="E37" s="511" t="s">
        <v>23</v>
      </c>
      <c r="F37" s="535" t="s">
        <v>23</v>
      </c>
      <c r="G37" s="189" t="s">
        <v>23</v>
      </c>
      <c r="H37" s="223" t="s">
        <v>23</v>
      </c>
      <c r="I37" s="55" t="s">
        <v>23</v>
      </c>
      <c r="J37" s="232"/>
      <c r="K37" s="54"/>
      <c r="L37" s="307">
        <f>J37+K37</f>
        <v>0</v>
      </c>
      <c r="M37" s="269" t="s">
        <v>23</v>
      </c>
      <c r="N37" s="53" t="s">
        <v>23</v>
      </c>
      <c r="O37" s="55" t="s">
        <v>23</v>
      </c>
      <c r="P37" s="289"/>
    </row>
    <row r="38" spans="1:16" ht="12.75" hidden="1" thickTop="1" x14ac:dyDescent="0.25">
      <c r="A38" s="38">
        <v>21393</v>
      </c>
      <c r="B38" s="56" t="s">
        <v>34</v>
      </c>
      <c r="C38" s="57">
        <f t="shared" si="10"/>
        <v>0</v>
      </c>
      <c r="D38" s="190" t="s">
        <v>23</v>
      </c>
      <c r="E38" s="512" t="s">
        <v>23</v>
      </c>
      <c r="F38" s="536" t="s">
        <v>23</v>
      </c>
      <c r="G38" s="190" t="s">
        <v>23</v>
      </c>
      <c r="H38" s="224" t="s">
        <v>23</v>
      </c>
      <c r="I38" s="60" t="s">
        <v>23</v>
      </c>
      <c r="J38" s="233"/>
      <c r="K38" s="59"/>
      <c r="L38" s="259">
        <f>J38+K38</f>
        <v>0</v>
      </c>
      <c r="M38" s="270" t="s">
        <v>23</v>
      </c>
      <c r="N38" s="58" t="s">
        <v>23</v>
      </c>
      <c r="O38" s="60" t="s">
        <v>23</v>
      </c>
      <c r="P38" s="290"/>
    </row>
    <row r="39" spans="1:16" ht="12.75" hidden="1" thickTop="1" x14ac:dyDescent="0.25">
      <c r="A39" s="38">
        <v>21395</v>
      </c>
      <c r="B39" s="56" t="s">
        <v>35</v>
      </c>
      <c r="C39" s="57">
        <f t="shared" si="10"/>
        <v>0</v>
      </c>
      <c r="D39" s="190" t="s">
        <v>23</v>
      </c>
      <c r="E39" s="512" t="s">
        <v>23</v>
      </c>
      <c r="F39" s="536" t="s">
        <v>23</v>
      </c>
      <c r="G39" s="190" t="s">
        <v>23</v>
      </c>
      <c r="H39" s="224" t="s">
        <v>23</v>
      </c>
      <c r="I39" s="60" t="s">
        <v>23</v>
      </c>
      <c r="J39" s="233"/>
      <c r="K39" s="59"/>
      <c r="L39" s="259">
        <f>J39+K39</f>
        <v>0</v>
      </c>
      <c r="M39" s="270" t="s">
        <v>23</v>
      </c>
      <c r="N39" s="58" t="s">
        <v>23</v>
      </c>
      <c r="O39" s="60" t="s">
        <v>23</v>
      </c>
      <c r="P39" s="290"/>
    </row>
    <row r="40" spans="1:16" ht="24.75" hidden="1" thickTop="1" x14ac:dyDescent="0.25">
      <c r="A40" s="171">
        <v>21399</v>
      </c>
      <c r="B40" s="151" t="s">
        <v>36</v>
      </c>
      <c r="C40" s="152">
        <f t="shared" si="10"/>
        <v>0</v>
      </c>
      <c r="D40" s="192" t="s">
        <v>23</v>
      </c>
      <c r="E40" s="514" t="s">
        <v>23</v>
      </c>
      <c r="F40" s="538" t="s">
        <v>23</v>
      </c>
      <c r="G40" s="192" t="s">
        <v>23</v>
      </c>
      <c r="H40" s="226" t="s">
        <v>23</v>
      </c>
      <c r="I40" s="173" t="s">
        <v>23</v>
      </c>
      <c r="J40" s="246"/>
      <c r="K40" s="172"/>
      <c r="L40" s="539">
        <f>J40+K40</f>
        <v>0</v>
      </c>
      <c r="M40" s="272" t="s">
        <v>23</v>
      </c>
      <c r="N40" s="74" t="s">
        <v>23</v>
      </c>
      <c r="O40" s="173" t="s">
        <v>23</v>
      </c>
      <c r="P40" s="292"/>
    </row>
    <row r="41" spans="1:16" s="21" customFormat="1" ht="26.25" hidden="1" customHeight="1" x14ac:dyDescent="0.25">
      <c r="A41" s="174">
        <v>21420</v>
      </c>
      <c r="B41" s="175" t="s">
        <v>37</v>
      </c>
      <c r="C41" s="80">
        <f>F41</f>
        <v>0</v>
      </c>
      <c r="D41" s="77">
        <f>SUM(D42)</f>
        <v>0</v>
      </c>
      <c r="E41" s="515">
        <f t="shared" ref="E41:F41" si="15">SUM(E42)</f>
        <v>0</v>
      </c>
      <c r="F41" s="483">
        <f t="shared" si="15"/>
        <v>0</v>
      </c>
      <c r="G41" s="194" t="s">
        <v>23</v>
      </c>
      <c r="H41" s="227" t="s">
        <v>23</v>
      </c>
      <c r="I41" s="170" t="s">
        <v>23</v>
      </c>
      <c r="J41" s="227" t="s">
        <v>23</v>
      </c>
      <c r="K41" s="78" t="s">
        <v>23</v>
      </c>
      <c r="L41" s="170" t="s">
        <v>23</v>
      </c>
      <c r="M41" s="273" t="s">
        <v>23</v>
      </c>
      <c r="N41" s="78" t="s">
        <v>23</v>
      </c>
      <c r="O41" s="170" t="s">
        <v>23</v>
      </c>
      <c r="P41" s="293"/>
    </row>
    <row r="42" spans="1:16" s="21" customFormat="1" ht="26.25" hidden="1" customHeight="1" x14ac:dyDescent="0.25">
      <c r="A42" s="171">
        <v>21429</v>
      </c>
      <c r="B42" s="151" t="s">
        <v>310</v>
      </c>
      <c r="C42" s="152">
        <f>F42</f>
        <v>0</v>
      </c>
      <c r="D42" s="193"/>
      <c r="E42" s="516"/>
      <c r="F42" s="540">
        <f>D42+E42</f>
        <v>0</v>
      </c>
      <c r="G42" s="192" t="s">
        <v>23</v>
      </c>
      <c r="H42" s="226" t="s">
        <v>23</v>
      </c>
      <c r="I42" s="173" t="s">
        <v>23</v>
      </c>
      <c r="J42" s="226" t="s">
        <v>23</v>
      </c>
      <c r="K42" s="74" t="s">
        <v>23</v>
      </c>
      <c r="L42" s="173" t="s">
        <v>23</v>
      </c>
      <c r="M42" s="272" t="s">
        <v>23</v>
      </c>
      <c r="N42" s="74" t="s">
        <v>23</v>
      </c>
      <c r="O42" s="173" t="s">
        <v>23</v>
      </c>
      <c r="P42" s="292"/>
    </row>
    <row r="43" spans="1:16" s="21" customFormat="1" ht="24.75" hidden="1" thickTop="1" x14ac:dyDescent="0.25">
      <c r="A43" s="50">
        <v>21490</v>
      </c>
      <c r="B43" s="45" t="s">
        <v>38</v>
      </c>
      <c r="C43" s="67">
        <f>F43+I43+L43</f>
        <v>0</v>
      </c>
      <c r="D43" s="72">
        <f>D44</f>
        <v>0</v>
      </c>
      <c r="E43" s="517">
        <f t="shared" ref="E43:L43" si="16">E44</f>
        <v>0</v>
      </c>
      <c r="F43" s="541">
        <f t="shared" si="16"/>
        <v>0</v>
      </c>
      <c r="G43" s="72">
        <f t="shared" si="16"/>
        <v>0</v>
      </c>
      <c r="H43" s="176">
        <f t="shared" si="16"/>
        <v>0</v>
      </c>
      <c r="I43" s="247">
        <f t="shared" si="16"/>
        <v>0</v>
      </c>
      <c r="J43" s="176">
        <f t="shared" si="16"/>
        <v>0</v>
      </c>
      <c r="K43" s="73">
        <f t="shared" si="16"/>
        <v>0</v>
      </c>
      <c r="L43" s="247">
        <f t="shared" si="16"/>
        <v>0</v>
      </c>
      <c r="M43" s="268" t="s">
        <v>23</v>
      </c>
      <c r="N43" s="47" t="s">
        <v>23</v>
      </c>
      <c r="O43" s="48" t="s">
        <v>23</v>
      </c>
      <c r="P43" s="288"/>
    </row>
    <row r="44" spans="1:16" s="21" customFormat="1" ht="24.75" hidden="1" thickTop="1" x14ac:dyDescent="0.25">
      <c r="A44" s="38">
        <v>21499</v>
      </c>
      <c r="B44" s="56" t="s">
        <v>39</v>
      </c>
      <c r="C44" s="179">
        <f>F44+I44+L44</f>
        <v>0</v>
      </c>
      <c r="D44" s="252"/>
      <c r="E44" s="518"/>
      <c r="F44" s="542">
        <f>D44+E44</f>
        <v>0</v>
      </c>
      <c r="G44" s="252"/>
      <c r="H44" s="253"/>
      <c r="I44" s="309">
        <f>G44+H44</f>
        <v>0</v>
      </c>
      <c r="J44" s="253"/>
      <c r="K44" s="69"/>
      <c r="L44" s="309">
        <f>J44+K44</f>
        <v>0</v>
      </c>
      <c r="M44" s="271" t="s">
        <v>23</v>
      </c>
      <c r="N44" s="64" t="s">
        <v>23</v>
      </c>
      <c r="O44" s="66" t="s">
        <v>23</v>
      </c>
      <c r="P44" s="291"/>
    </row>
    <row r="45" spans="1:16" ht="12.75" hidden="1" customHeight="1" x14ac:dyDescent="0.25">
      <c r="A45" s="70">
        <v>23000</v>
      </c>
      <c r="B45" s="71" t="s">
        <v>40</v>
      </c>
      <c r="C45" s="67">
        <f>O45</f>
        <v>0</v>
      </c>
      <c r="D45" s="188" t="s">
        <v>23</v>
      </c>
      <c r="E45" s="510" t="s">
        <v>23</v>
      </c>
      <c r="F45" s="534" t="s">
        <v>23</v>
      </c>
      <c r="G45" s="188" t="s">
        <v>23</v>
      </c>
      <c r="H45" s="222" t="s">
        <v>23</v>
      </c>
      <c r="I45" s="48" t="s">
        <v>23</v>
      </c>
      <c r="J45" s="222" t="s">
        <v>23</v>
      </c>
      <c r="K45" s="47" t="s">
        <v>23</v>
      </c>
      <c r="L45" s="48" t="s">
        <v>23</v>
      </c>
      <c r="M45" s="67">
        <f>SUM(M46:M47)</f>
        <v>0</v>
      </c>
      <c r="N45" s="73">
        <f t="shared" ref="N45:O45" si="17">SUM(N46:N47)</f>
        <v>0</v>
      </c>
      <c r="O45" s="247">
        <f t="shared" si="17"/>
        <v>0</v>
      </c>
      <c r="P45" s="294"/>
    </row>
    <row r="46" spans="1:16" ht="24.75" hidden="1" thickTop="1" x14ac:dyDescent="0.25">
      <c r="A46" s="75">
        <v>23410</v>
      </c>
      <c r="B46" s="76" t="s">
        <v>41</v>
      </c>
      <c r="C46" s="80">
        <f t="shared" ref="C46:C47" si="18">O46</f>
        <v>0</v>
      </c>
      <c r="D46" s="194" t="s">
        <v>23</v>
      </c>
      <c r="E46" s="519" t="s">
        <v>23</v>
      </c>
      <c r="F46" s="482" t="s">
        <v>23</v>
      </c>
      <c r="G46" s="194" t="s">
        <v>23</v>
      </c>
      <c r="H46" s="227" t="s">
        <v>23</v>
      </c>
      <c r="I46" s="170" t="s">
        <v>23</v>
      </c>
      <c r="J46" s="227" t="s">
        <v>23</v>
      </c>
      <c r="K46" s="78" t="s">
        <v>23</v>
      </c>
      <c r="L46" s="170" t="s">
        <v>23</v>
      </c>
      <c r="M46" s="274"/>
      <c r="N46" s="254"/>
      <c r="O46" s="156">
        <f>M46+N46</f>
        <v>0</v>
      </c>
      <c r="P46" s="79"/>
    </row>
    <row r="47" spans="1:16" ht="24.75" hidden="1" thickTop="1" x14ac:dyDescent="0.25">
      <c r="A47" s="75">
        <v>23510</v>
      </c>
      <c r="B47" s="76" t="s">
        <v>42</v>
      </c>
      <c r="C47" s="80">
        <f t="shared" si="18"/>
        <v>0</v>
      </c>
      <c r="D47" s="194" t="s">
        <v>23</v>
      </c>
      <c r="E47" s="519" t="s">
        <v>23</v>
      </c>
      <c r="F47" s="482" t="s">
        <v>23</v>
      </c>
      <c r="G47" s="194" t="s">
        <v>23</v>
      </c>
      <c r="H47" s="227" t="s">
        <v>23</v>
      </c>
      <c r="I47" s="170" t="s">
        <v>23</v>
      </c>
      <c r="J47" s="227" t="s">
        <v>23</v>
      </c>
      <c r="K47" s="78" t="s">
        <v>23</v>
      </c>
      <c r="L47" s="170" t="s">
        <v>23</v>
      </c>
      <c r="M47" s="274"/>
      <c r="N47" s="254"/>
      <c r="O47" s="156">
        <f>M47+N47</f>
        <v>0</v>
      </c>
      <c r="P47" s="79"/>
    </row>
    <row r="48" spans="1:16" ht="12.75" thickTop="1" x14ac:dyDescent="0.25">
      <c r="A48" s="81"/>
      <c r="B48" s="76"/>
      <c r="C48" s="82"/>
      <c r="D48" s="310"/>
      <c r="E48" s="481"/>
      <c r="F48" s="482"/>
      <c r="G48" s="310"/>
      <c r="H48" s="313"/>
      <c r="I48" s="259"/>
      <c r="J48" s="315"/>
      <c r="K48" s="254"/>
      <c r="L48" s="156"/>
      <c r="M48" s="274"/>
      <c r="N48" s="254"/>
      <c r="O48" s="156"/>
      <c r="P48" s="79"/>
    </row>
    <row r="49" spans="1:16" s="21" customFormat="1" x14ac:dyDescent="0.25">
      <c r="A49" s="83"/>
      <c r="B49" s="84" t="s">
        <v>43</v>
      </c>
      <c r="C49" s="85"/>
      <c r="D49" s="311"/>
      <c r="E49" s="484"/>
      <c r="F49" s="485"/>
      <c r="G49" s="311"/>
      <c r="H49" s="314"/>
      <c r="I49" s="157"/>
      <c r="J49" s="314"/>
      <c r="K49" s="312"/>
      <c r="L49" s="157"/>
      <c r="M49" s="317"/>
      <c r="N49" s="312"/>
      <c r="O49" s="157"/>
      <c r="P49" s="295"/>
    </row>
    <row r="50" spans="1:16" s="21" customFormat="1" ht="12.75" thickBot="1" x14ac:dyDescent="0.3">
      <c r="A50" s="86"/>
      <c r="B50" s="22" t="s">
        <v>44</v>
      </c>
      <c r="C50" s="87">
        <f t="shared" si="4"/>
        <v>1006738</v>
      </c>
      <c r="D50" s="195">
        <f>SUM(D51,D283)</f>
        <v>1006738</v>
      </c>
      <c r="E50" s="486">
        <f t="shared" ref="E50:F50" si="19">SUM(E51,E283)</f>
        <v>0</v>
      </c>
      <c r="F50" s="487">
        <f t="shared" si="19"/>
        <v>1006738</v>
      </c>
      <c r="G50" s="195">
        <f>SUM(G51,G283)</f>
        <v>0</v>
      </c>
      <c r="H50" s="228">
        <f t="shared" ref="H50:I50" si="20">SUM(H51,H283)</f>
        <v>0</v>
      </c>
      <c r="I50" s="89">
        <f t="shared" si="20"/>
        <v>0</v>
      </c>
      <c r="J50" s="228">
        <f>SUM(J51,J283)</f>
        <v>0</v>
      </c>
      <c r="K50" s="88">
        <f t="shared" ref="K50:L50" si="21">SUM(K51,K283)</f>
        <v>0</v>
      </c>
      <c r="L50" s="89">
        <f t="shared" si="21"/>
        <v>0</v>
      </c>
      <c r="M50" s="87">
        <f>SUM(M51,M283)</f>
        <v>0</v>
      </c>
      <c r="N50" s="88">
        <f t="shared" ref="N50:O50" si="22">SUM(N51,N283)</f>
        <v>0</v>
      </c>
      <c r="O50" s="89">
        <f t="shared" si="22"/>
        <v>0</v>
      </c>
      <c r="P50" s="296"/>
    </row>
    <row r="51" spans="1:16" s="21" customFormat="1" ht="36.75" thickTop="1" x14ac:dyDescent="0.25">
      <c r="A51" s="90"/>
      <c r="B51" s="91" t="s">
        <v>45</v>
      </c>
      <c r="C51" s="92">
        <f t="shared" si="4"/>
        <v>1006738</v>
      </c>
      <c r="D51" s="196">
        <f>SUM(D52,D194)</f>
        <v>1006738</v>
      </c>
      <c r="E51" s="488">
        <f t="shared" ref="E51:F51" si="23">SUM(E52,E194)</f>
        <v>0</v>
      </c>
      <c r="F51" s="489">
        <f t="shared" si="23"/>
        <v>1006738</v>
      </c>
      <c r="G51" s="196">
        <f>SUM(G52,G194)</f>
        <v>0</v>
      </c>
      <c r="H51" s="229">
        <f t="shared" ref="H51:I51" si="24">SUM(H52,H194)</f>
        <v>0</v>
      </c>
      <c r="I51" s="94">
        <f t="shared" si="24"/>
        <v>0</v>
      </c>
      <c r="J51" s="229">
        <f>SUM(J52,J194)</f>
        <v>0</v>
      </c>
      <c r="K51" s="93">
        <f t="shared" ref="K51:L51" si="25">SUM(K52,K194)</f>
        <v>0</v>
      </c>
      <c r="L51" s="94">
        <f t="shared" si="25"/>
        <v>0</v>
      </c>
      <c r="M51" s="92">
        <f>SUM(M52,M194)</f>
        <v>0</v>
      </c>
      <c r="N51" s="93">
        <f t="shared" ref="N51:O51" si="26">SUM(N52,N194)</f>
        <v>0</v>
      </c>
      <c r="O51" s="94">
        <f t="shared" si="26"/>
        <v>0</v>
      </c>
      <c r="P51" s="297"/>
    </row>
    <row r="52" spans="1:16" s="21" customFormat="1" ht="24" x14ac:dyDescent="0.25">
      <c r="A52" s="95"/>
      <c r="B52" s="16" t="s">
        <v>46</v>
      </c>
      <c r="C52" s="96">
        <f t="shared" si="4"/>
        <v>791754</v>
      </c>
      <c r="D52" s="197">
        <f>SUM(D53,D75,D173,D187)</f>
        <v>791754</v>
      </c>
      <c r="E52" s="490">
        <f t="shared" ref="E52:F52" si="27">SUM(E53,E75,E173,E187)</f>
        <v>0</v>
      </c>
      <c r="F52" s="491">
        <f t="shared" si="27"/>
        <v>791754</v>
      </c>
      <c r="G52" s="197">
        <f>SUM(G53,G75,G173,G187)</f>
        <v>0</v>
      </c>
      <c r="H52" s="230">
        <f t="shared" ref="H52:I52" si="28">SUM(H53,H75,H173,H187)</f>
        <v>0</v>
      </c>
      <c r="I52" s="98">
        <f t="shared" si="28"/>
        <v>0</v>
      </c>
      <c r="J52" s="230">
        <f>SUM(J53,J75,J173,J187)</f>
        <v>0</v>
      </c>
      <c r="K52" s="97">
        <f t="shared" ref="K52:L52" si="29">SUM(K53,K75,K173,K187)</f>
        <v>0</v>
      </c>
      <c r="L52" s="98">
        <f t="shared" si="29"/>
        <v>0</v>
      </c>
      <c r="M52" s="96">
        <f>SUM(M53,M75,M173,M187)</f>
        <v>0</v>
      </c>
      <c r="N52" s="97">
        <f t="shared" ref="N52:O52" si="30">SUM(N53,N75,N173,N187)</f>
        <v>0</v>
      </c>
      <c r="O52" s="98">
        <f t="shared" si="30"/>
        <v>0</v>
      </c>
      <c r="P52" s="298"/>
    </row>
    <row r="53" spans="1:16" s="21" customFormat="1" x14ac:dyDescent="0.25">
      <c r="A53" s="99">
        <v>1000</v>
      </c>
      <c r="B53" s="99" t="s">
        <v>47</v>
      </c>
      <c r="C53" s="100">
        <f t="shared" si="4"/>
        <v>9450</v>
      </c>
      <c r="D53" s="198">
        <f>SUM(D54,D67)</f>
        <v>9450</v>
      </c>
      <c r="E53" s="492">
        <f t="shared" ref="E53:F53" si="31">SUM(E54,E67)</f>
        <v>0</v>
      </c>
      <c r="F53" s="493">
        <f t="shared" si="31"/>
        <v>9450</v>
      </c>
      <c r="G53" s="198">
        <f>SUM(G54,G67)</f>
        <v>0</v>
      </c>
      <c r="H53" s="231">
        <f t="shared" ref="H53:I53" si="32">SUM(H54,H67)</f>
        <v>0</v>
      </c>
      <c r="I53" s="102">
        <f t="shared" si="32"/>
        <v>0</v>
      </c>
      <c r="J53" s="231">
        <f>SUM(J54,J67)</f>
        <v>0</v>
      </c>
      <c r="K53" s="101">
        <f t="shared" ref="K53:L53" si="33">SUM(K54,K67)</f>
        <v>0</v>
      </c>
      <c r="L53" s="102">
        <f t="shared" si="33"/>
        <v>0</v>
      </c>
      <c r="M53" s="100">
        <f>SUM(M54,M67)</f>
        <v>0</v>
      </c>
      <c r="N53" s="101">
        <f t="shared" ref="N53:O53" si="34">SUM(N54,N67)</f>
        <v>0</v>
      </c>
      <c r="O53" s="102">
        <f t="shared" si="34"/>
        <v>0</v>
      </c>
      <c r="P53" s="299"/>
    </row>
    <row r="54" spans="1:16" x14ac:dyDescent="0.25">
      <c r="A54" s="45">
        <v>1100</v>
      </c>
      <c r="B54" s="103" t="s">
        <v>48</v>
      </c>
      <c r="C54" s="46">
        <f t="shared" si="4"/>
        <v>9000</v>
      </c>
      <c r="D54" s="199">
        <f>SUM(D55,D58,D66)</f>
        <v>9000</v>
      </c>
      <c r="E54" s="494">
        <f t="shared" ref="E54:F54" si="35">SUM(E55,E58,E66)</f>
        <v>0</v>
      </c>
      <c r="F54" s="495">
        <f t="shared" si="35"/>
        <v>9000</v>
      </c>
      <c r="G54" s="199">
        <f>SUM(G55,G58,G66)</f>
        <v>0</v>
      </c>
      <c r="H54" s="104">
        <f t="shared" ref="H54:I54" si="36">SUM(H55,H58,H66)</f>
        <v>0</v>
      </c>
      <c r="I54" s="115">
        <f t="shared" si="36"/>
        <v>0</v>
      </c>
      <c r="J54" s="104">
        <f>SUM(J55,J58,J66)</f>
        <v>0</v>
      </c>
      <c r="K54" s="49">
        <f t="shared" ref="K54:L54" si="37">SUM(K55,K58,K66)</f>
        <v>0</v>
      </c>
      <c r="L54" s="115">
        <f t="shared" si="37"/>
        <v>0</v>
      </c>
      <c r="M54" s="127">
        <f>SUM(M55,M58,M66)</f>
        <v>0</v>
      </c>
      <c r="N54" s="128">
        <f t="shared" ref="N54:O54" si="38">SUM(N55,N58,N66)</f>
        <v>0</v>
      </c>
      <c r="O54" s="248">
        <f t="shared" si="38"/>
        <v>0</v>
      </c>
      <c r="P54" s="300"/>
    </row>
    <row r="55" spans="1:16" hidden="1" x14ac:dyDescent="0.25">
      <c r="A55" s="105">
        <v>1110</v>
      </c>
      <c r="B55" s="76" t="s">
        <v>49</v>
      </c>
      <c r="C55" s="82">
        <f t="shared" si="4"/>
        <v>0</v>
      </c>
      <c r="D55" s="129">
        <f>SUM(D56:D57)</f>
        <v>0</v>
      </c>
      <c r="E55" s="496">
        <f t="shared" ref="E55:F55" si="39">SUM(E56:E57)</f>
        <v>0</v>
      </c>
      <c r="F55" s="497">
        <f t="shared" si="39"/>
        <v>0</v>
      </c>
      <c r="G55" s="129">
        <f>SUM(G56:G57)</f>
        <v>0</v>
      </c>
      <c r="H55" s="178">
        <f t="shared" ref="H55:I55" si="40">SUM(H56:H57)</f>
        <v>0</v>
      </c>
      <c r="I55" s="107">
        <f t="shared" si="40"/>
        <v>0</v>
      </c>
      <c r="J55" s="178">
        <f>SUM(J56:J57)</f>
        <v>0</v>
      </c>
      <c r="K55" s="106">
        <f t="shared" ref="K55:L55" si="41">SUM(K56:K57)</f>
        <v>0</v>
      </c>
      <c r="L55" s="107">
        <f t="shared" si="41"/>
        <v>0</v>
      </c>
      <c r="M55" s="82">
        <f>SUM(M56:M57)</f>
        <v>0</v>
      </c>
      <c r="N55" s="106">
        <f t="shared" ref="N55:O55" si="42">SUM(N56:N57)</f>
        <v>0</v>
      </c>
      <c r="O55" s="107">
        <f t="shared" si="42"/>
        <v>0</v>
      </c>
      <c r="P55" s="114"/>
    </row>
    <row r="56" spans="1:16" hidden="1" x14ac:dyDescent="0.25">
      <c r="A56" s="33">
        <v>1111</v>
      </c>
      <c r="B56" s="51" t="s">
        <v>50</v>
      </c>
      <c r="C56" s="52">
        <f t="shared" si="4"/>
        <v>0</v>
      </c>
      <c r="D56" s="200">
        <v>0</v>
      </c>
      <c r="E56" s="500"/>
      <c r="F56" s="501">
        <f t="shared" ref="F56:F57" si="43">D56+E56</f>
        <v>0</v>
      </c>
      <c r="G56" s="200"/>
      <c r="H56" s="232"/>
      <c r="I56" s="118">
        <f t="shared" ref="I56:I57" si="44">G56+H56</f>
        <v>0</v>
      </c>
      <c r="J56" s="232"/>
      <c r="K56" s="54"/>
      <c r="L56" s="118">
        <f t="shared" ref="L56:L57" si="45">J56+K56</f>
        <v>0</v>
      </c>
      <c r="M56" s="275"/>
      <c r="N56" s="54"/>
      <c r="O56" s="118">
        <f>M56+N56</f>
        <v>0</v>
      </c>
      <c r="P56" s="108"/>
    </row>
    <row r="57" spans="1:16" ht="24" hidden="1" customHeight="1" x14ac:dyDescent="0.25">
      <c r="A57" s="38">
        <v>1119</v>
      </c>
      <c r="B57" s="56" t="s">
        <v>51</v>
      </c>
      <c r="C57" s="57">
        <f t="shared" si="4"/>
        <v>0</v>
      </c>
      <c r="D57" s="201">
        <v>0</v>
      </c>
      <c r="E57" s="498"/>
      <c r="F57" s="499">
        <f t="shared" si="43"/>
        <v>0</v>
      </c>
      <c r="G57" s="201"/>
      <c r="H57" s="233"/>
      <c r="I57" s="112">
        <f t="shared" si="44"/>
        <v>0</v>
      </c>
      <c r="J57" s="233"/>
      <c r="K57" s="59"/>
      <c r="L57" s="112">
        <f t="shared" si="45"/>
        <v>0</v>
      </c>
      <c r="M57" s="276"/>
      <c r="N57" s="59"/>
      <c r="O57" s="112">
        <f>M57+N57</f>
        <v>0</v>
      </c>
      <c r="P57" s="109"/>
    </row>
    <row r="58" spans="1:16" hidden="1" x14ac:dyDescent="0.25">
      <c r="A58" s="110">
        <v>1140</v>
      </c>
      <c r="B58" s="56" t="s">
        <v>295</v>
      </c>
      <c r="C58" s="57">
        <f t="shared" si="4"/>
        <v>0</v>
      </c>
      <c r="D58" s="202">
        <f>SUM(D59:D65)</f>
        <v>0</v>
      </c>
      <c r="E58" s="502">
        <f t="shared" ref="E58:F58" si="46">SUM(E59:E65)</f>
        <v>0</v>
      </c>
      <c r="F58" s="499">
        <f t="shared" si="46"/>
        <v>0</v>
      </c>
      <c r="G58" s="202">
        <f>SUM(G59:G65)</f>
        <v>0</v>
      </c>
      <c r="H58" s="119">
        <f t="shared" ref="H58:I58" si="47">SUM(H59:H65)</f>
        <v>0</v>
      </c>
      <c r="I58" s="112">
        <f t="shared" si="47"/>
        <v>0</v>
      </c>
      <c r="J58" s="119">
        <f>SUM(J59:J65)</f>
        <v>0</v>
      </c>
      <c r="K58" s="111">
        <f t="shared" ref="K58:L58" si="48">SUM(K59:K65)</f>
        <v>0</v>
      </c>
      <c r="L58" s="112">
        <f t="shared" si="48"/>
        <v>0</v>
      </c>
      <c r="M58" s="57">
        <f>SUM(M59:M65)</f>
        <v>0</v>
      </c>
      <c r="N58" s="111">
        <f t="shared" ref="N58:O58" si="49">SUM(N59:N65)</f>
        <v>0</v>
      </c>
      <c r="O58" s="112">
        <f t="shared" si="49"/>
        <v>0</v>
      </c>
      <c r="P58" s="109"/>
    </row>
    <row r="59" spans="1:16" hidden="1" x14ac:dyDescent="0.25">
      <c r="A59" s="38">
        <v>1141</v>
      </c>
      <c r="B59" s="56" t="s">
        <v>52</v>
      </c>
      <c r="C59" s="57">
        <f t="shared" si="4"/>
        <v>0</v>
      </c>
      <c r="D59" s="201">
        <v>0</v>
      </c>
      <c r="E59" s="498"/>
      <c r="F59" s="499">
        <f t="shared" ref="F59:F66" si="50">D59+E59</f>
        <v>0</v>
      </c>
      <c r="G59" s="201"/>
      <c r="H59" s="233"/>
      <c r="I59" s="112">
        <f t="shared" ref="I59:I66" si="51">G59+H59</f>
        <v>0</v>
      </c>
      <c r="J59" s="233"/>
      <c r="K59" s="59"/>
      <c r="L59" s="112">
        <f t="shared" ref="L59:L66" si="52">J59+K59</f>
        <v>0</v>
      </c>
      <c r="M59" s="276"/>
      <c r="N59" s="59"/>
      <c r="O59" s="112">
        <f t="shared" ref="O59:O66" si="53">M59+N59</f>
        <v>0</v>
      </c>
      <c r="P59" s="109"/>
    </row>
    <row r="60" spans="1:16" ht="24.75" hidden="1" customHeight="1" x14ac:dyDescent="0.25">
      <c r="A60" s="38">
        <v>1142</v>
      </c>
      <c r="B60" s="56" t="s">
        <v>53</v>
      </c>
      <c r="C60" s="57">
        <f t="shared" si="4"/>
        <v>0</v>
      </c>
      <c r="D60" s="201">
        <v>0</v>
      </c>
      <c r="E60" s="498"/>
      <c r="F60" s="499">
        <f t="shared" si="50"/>
        <v>0</v>
      </c>
      <c r="G60" s="201"/>
      <c r="H60" s="233"/>
      <c r="I60" s="112">
        <f t="shared" si="51"/>
        <v>0</v>
      </c>
      <c r="J60" s="233"/>
      <c r="K60" s="59"/>
      <c r="L60" s="112">
        <f>J60+K60</f>
        <v>0</v>
      </c>
      <c r="M60" s="276"/>
      <c r="N60" s="59"/>
      <c r="O60" s="112">
        <f t="shared" si="53"/>
        <v>0</v>
      </c>
      <c r="P60" s="109"/>
    </row>
    <row r="61" spans="1:16" ht="24" hidden="1" x14ac:dyDescent="0.25">
      <c r="A61" s="38">
        <v>1145</v>
      </c>
      <c r="B61" s="56" t="s">
        <v>54</v>
      </c>
      <c r="C61" s="57">
        <f t="shared" si="4"/>
        <v>0</v>
      </c>
      <c r="D61" s="201">
        <v>0</v>
      </c>
      <c r="E61" s="498"/>
      <c r="F61" s="499">
        <f t="shared" si="50"/>
        <v>0</v>
      </c>
      <c r="G61" s="201"/>
      <c r="H61" s="233"/>
      <c r="I61" s="112">
        <f t="shared" si="51"/>
        <v>0</v>
      </c>
      <c r="J61" s="233"/>
      <c r="K61" s="59"/>
      <c r="L61" s="112">
        <f t="shared" si="52"/>
        <v>0</v>
      </c>
      <c r="M61" s="276"/>
      <c r="N61" s="59"/>
      <c r="O61" s="112">
        <f>M61+N61</f>
        <v>0</v>
      </c>
      <c r="P61" s="109"/>
    </row>
    <row r="62" spans="1:16" ht="27.75" hidden="1" customHeight="1" x14ac:dyDescent="0.25">
      <c r="A62" s="38">
        <v>1146</v>
      </c>
      <c r="B62" s="56" t="s">
        <v>55</v>
      </c>
      <c r="C62" s="57">
        <f t="shared" si="4"/>
        <v>0</v>
      </c>
      <c r="D62" s="201">
        <v>0</v>
      </c>
      <c r="E62" s="498"/>
      <c r="F62" s="499">
        <f t="shared" si="50"/>
        <v>0</v>
      </c>
      <c r="G62" s="201"/>
      <c r="H62" s="233"/>
      <c r="I62" s="112">
        <f t="shared" si="51"/>
        <v>0</v>
      </c>
      <c r="J62" s="233"/>
      <c r="K62" s="59"/>
      <c r="L62" s="112">
        <f t="shared" si="52"/>
        <v>0</v>
      </c>
      <c r="M62" s="276"/>
      <c r="N62" s="59"/>
      <c r="O62" s="112">
        <f t="shared" si="53"/>
        <v>0</v>
      </c>
      <c r="P62" s="109"/>
    </row>
    <row r="63" spans="1:16" hidden="1" x14ac:dyDescent="0.25">
      <c r="A63" s="38">
        <v>1147</v>
      </c>
      <c r="B63" s="56" t="s">
        <v>56</v>
      </c>
      <c r="C63" s="57">
        <f t="shared" si="4"/>
        <v>0</v>
      </c>
      <c r="D63" s="201">
        <v>0</v>
      </c>
      <c r="E63" s="498"/>
      <c r="F63" s="499">
        <f t="shared" si="50"/>
        <v>0</v>
      </c>
      <c r="G63" s="201"/>
      <c r="H63" s="233"/>
      <c r="I63" s="112">
        <f t="shared" si="51"/>
        <v>0</v>
      </c>
      <c r="J63" s="233"/>
      <c r="K63" s="59"/>
      <c r="L63" s="112">
        <f t="shared" si="52"/>
        <v>0</v>
      </c>
      <c r="M63" s="276"/>
      <c r="N63" s="59"/>
      <c r="O63" s="112">
        <f t="shared" si="53"/>
        <v>0</v>
      </c>
      <c r="P63" s="109"/>
    </row>
    <row r="64" spans="1:16" hidden="1" x14ac:dyDescent="0.25">
      <c r="A64" s="38">
        <v>1148</v>
      </c>
      <c r="B64" s="56" t="s">
        <v>57</v>
      </c>
      <c r="C64" s="57">
        <f t="shared" si="4"/>
        <v>0</v>
      </c>
      <c r="D64" s="201">
        <v>0</v>
      </c>
      <c r="E64" s="498"/>
      <c r="F64" s="499">
        <f t="shared" si="50"/>
        <v>0</v>
      </c>
      <c r="G64" s="201"/>
      <c r="H64" s="233"/>
      <c r="I64" s="112">
        <f t="shared" si="51"/>
        <v>0</v>
      </c>
      <c r="J64" s="233"/>
      <c r="K64" s="59"/>
      <c r="L64" s="112">
        <f t="shared" si="52"/>
        <v>0</v>
      </c>
      <c r="M64" s="276"/>
      <c r="N64" s="59"/>
      <c r="O64" s="112">
        <f t="shared" si="53"/>
        <v>0</v>
      </c>
      <c r="P64" s="109"/>
    </row>
    <row r="65" spans="1:16" ht="24" hidden="1" customHeight="1" x14ac:dyDescent="0.25">
      <c r="A65" s="38">
        <v>1149</v>
      </c>
      <c r="B65" s="56" t="s">
        <v>58</v>
      </c>
      <c r="C65" s="57">
        <f>F65+I65+L65+O65</f>
        <v>0</v>
      </c>
      <c r="D65" s="201">
        <v>0</v>
      </c>
      <c r="E65" s="498"/>
      <c r="F65" s="499">
        <f t="shared" si="50"/>
        <v>0</v>
      </c>
      <c r="G65" s="201"/>
      <c r="H65" s="233"/>
      <c r="I65" s="112">
        <f t="shared" si="51"/>
        <v>0</v>
      </c>
      <c r="J65" s="233"/>
      <c r="K65" s="59"/>
      <c r="L65" s="112">
        <f t="shared" si="52"/>
        <v>0</v>
      </c>
      <c r="M65" s="276"/>
      <c r="N65" s="59"/>
      <c r="O65" s="112">
        <f t="shared" si="53"/>
        <v>0</v>
      </c>
      <c r="P65" s="109"/>
    </row>
    <row r="66" spans="1:16" ht="36" x14ac:dyDescent="0.25">
      <c r="A66" s="105">
        <v>1150</v>
      </c>
      <c r="B66" s="76" t="s">
        <v>59</v>
      </c>
      <c r="C66" s="82">
        <f>F66+I66+L66+O66</f>
        <v>9000</v>
      </c>
      <c r="D66" s="203">
        <v>9000</v>
      </c>
      <c r="E66" s="520"/>
      <c r="F66" s="497">
        <f t="shared" si="50"/>
        <v>9000</v>
      </c>
      <c r="G66" s="203"/>
      <c r="H66" s="234"/>
      <c r="I66" s="107">
        <f t="shared" si="51"/>
        <v>0</v>
      </c>
      <c r="J66" s="234"/>
      <c r="K66" s="113"/>
      <c r="L66" s="107">
        <f t="shared" si="52"/>
        <v>0</v>
      </c>
      <c r="M66" s="277"/>
      <c r="N66" s="113"/>
      <c r="O66" s="107">
        <f t="shared" si="53"/>
        <v>0</v>
      </c>
      <c r="P66" s="114"/>
    </row>
    <row r="67" spans="1:16" ht="24" x14ac:dyDescent="0.25">
      <c r="A67" s="45">
        <v>1200</v>
      </c>
      <c r="B67" s="103" t="s">
        <v>296</v>
      </c>
      <c r="C67" s="46">
        <f t="shared" si="4"/>
        <v>450</v>
      </c>
      <c r="D67" s="199">
        <f>SUM(D68:D69)</f>
        <v>450</v>
      </c>
      <c r="E67" s="494">
        <f t="shared" ref="E67:F67" si="54">SUM(E68:E69)</f>
        <v>0</v>
      </c>
      <c r="F67" s="495">
        <f t="shared" si="54"/>
        <v>450</v>
      </c>
      <c r="G67" s="199">
        <f>SUM(G68:G69)</f>
        <v>0</v>
      </c>
      <c r="H67" s="104">
        <f t="shared" ref="H67:I67" si="55">SUM(H68:H69)</f>
        <v>0</v>
      </c>
      <c r="I67" s="115">
        <f t="shared" si="55"/>
        <v>0</v>
      </c>
      <c r="J67" s="104">
        <f>SUM(J68:J69)</f>
        <v>0</v>
      </c>
      <c r="K67" s="49">
        <f t="shared" ref="K67:L67" si="56">SUM(K68:K69)</f>
        <v>0</v>
      </c>
      <c r="L67" s="115">
        <f t="shared" si="56"/>
        <v>0</v>
      </c>
      <c r="M67" s="46">
        <f>SUM(M68:M69)</f>
        <v>0</v>
      </c>
      <c r="N67" s="49">
        <f t="shared" ref="N67:O67" si="57">SUM(N68:N69)</f>
        <v>0</v>
      </c>
      <c r="O67" s="115">
        <f t="shared" si="57"/>
        <v>0</v>
      </c>
      <c r="P67" s="121"/>
    </row>
    <row r="68" spans="1:16" ht="24" x14ac:dyDescent="0.25">
      <c r="A68" s="548">
        <v>1210</v>
      </c>
      <c r="B68" s="51" t="s">
        <v>60</v>
      </c>
      <c r="C68" s="52">
        <f t="shared" si="4"/>
        <v>450</v>
      </c>
      <c r="D68" s="200">
        <v>450</v>
      </c>
      <c r="E68" s="500"/>
      <c r="F68" s="501">
        <f>D68+E68</f>
        <v>450</v>
      </c>
      <c r="G68" s="200"/>
      <c r="H68" s="232"/>
      <c r="I68" s="118">
        <f>G68+H68</f>
        <v>0</v>
      </c>
      <c r="J68" s="232"/>
      <c r="K68" s="54"/>
      <c r="L68" s="118">
        <f>J68+K68</f>
        <v>0</v>
      </c>
      <c r="M68" s="275"/>
      <c r="N68" s="54"/>
      <c r="O68" s="118">
        <f>M68+N68</f>
        <v>0</v>
      </c>
      <c r="P68" s="108"/>
    </row>
    <row r="69" spans="1:16" ht="24" hidden="1" x14ac:dyDescent="0.25">
      <c r="A69" s="110">
        <v>1220</v>
      </c>
      <c r="B69" s="56" t="s">
        <v>61</v>
      </c>
      <c r="C69" s="57">
        <f t="shared" si="4"/>
        <v>0</v>
      </c>
      <c r="D69" s="202">
        <f>SUM(D70:D74)</f>
        <v>0</v>
      </c>
      <c r="E69" s="502">
        <f t="shared" ref="E69:F69" si="58">SUM(E70:E74)</f>
        <v>0</v>
      </c>
      <c r="F69" s="499">
        <f t="shared" si="58"/>
        <v>0</v>
      </c>
      <c r="G69" s="202">
        <f>SUM(G70:G74)</f>
        <v>0</v>
      </c>
      <c r="H69" s="119">
        <f t="shared" ref="H69:I69" si="59">SUM(H70:H74)</f>
        <v>0</v>
      </c>
      <c r="I69" s="112">
        <f t="shared" si="59"/>
        <v>0</v>
      </c>
      <c r="J69" s="119">
        <f>SUM(J70:J74)</f>
        <v>0</v>
      </c>
      <c r="K69" s="111">
        <f t="shared" ref="K69:L69" si="60">SUM(K70:K74)</f>
        <v>0</v>
      </c>
      <c r="L69" s="112">
        <f t="shared" si="60"/>
        <v>0</v>
      </c>
      <c r="M69" s="57">
        <f>SUM(M70:M74)</f>
        <v>0</v>
      </c>
      <c r="N69" s="111">
        <f t="shared" ref="N69:O69" si="61">SUM(N70:N74)</f>
        <v>0</v>
      </c>
      <c r="O69" s="112">
        <f t="shared" si="61"/>
        <v>0</v>
      </c>
      <c r="P69" s="109"/>
    </row>
    <row r="70" spans="1:16" ht="48" hidden="1" x14ac:dyDescent="0.25">
      <c r="A70" s="38">
        <v>1221</v>
      </c>
      <c r="B70" s="56" t="s">
        <v>297</v>
      </c>
      <c r="C70" s="57">
        <f t="shared" si="4"/>
        <v>0</v>
      </c>
      <c r="D70" s="201">
        <v>0</v>
      </c>
      <c r="E70" s="498"/>
      <c r="F70" s="499">
        <f t="shared" ref="F70:F74" si="62">D70+E70</f>
        <v>0</v>
      </c>
      <c r="G70" s="201"/>
      <c r="H70" s="233"/>
      <c r="I70" s="112">
        <f t="shared" ref="I70:I74" si="63">G70+H70</f>
        <v>0</v>
      </c>
      <c r="J70" s="233"/>
      <c r="K70" s="59"/>
      <c r="L70" s="112">
        <f t="shared" ref="L70:L74" si="64">J70+K70</f>
        <v>0</v>
      </c>
      <c r="M70" s="276"/>
      <c r="N70" s="59"/>
      <c r="O70" s="112">
        <f t="shared" ref="O70:O74" si="65">M70+N70</f>
        <v>0</v>
      </c>
      <c r="P70" s="109"/>
    </row>
    <row r="71" spans="1:16" hidden="1" x14ac:dyDescent="0.25">
      <c r="A71" s="38">
        <v>1223</v>
      </c>
      <c r="B71" s="56" t="s">
        <v>62</v>
      </c>
      <c r="C71" s="57">
        <f t="shared" si="4"/>
        <v>0</v>
      </c>
      <c r="D71" s="201">
        <v>0</v>
      </c>
      <c r="E71" s="498"/>
      <c r="F71" s="499">
        <f t="shared" si="62"/>
        <v>0</v>
      </c>
      <c r="G71" s="201"/>
      <c r="H71" s="233"/>
      <c r="I71" s="112">
        <f t="shared" si="63"/>
        <v>0</v>
      </c>
      <c r="J71" s="233"/>
      <c r="K71" s="59"/>
      <c r="L71" s="112">
        <f t="shared" si="64"/>
        <v>0</v>
      </c>
      <c r="M71" s="276"/>
      <c r="N71" s="59"/>
      <c r="O71" s="112">
        <f t="shared" si="65"/>
        <v>0</v>
      </c>
      <c r="P71" s="109"/>
    </row>
    <row r="72" spans="1:16" hidden="1" x14ac:dyDescent="0.25">
      <c r="A72" s="38">
        <v>1225</v>
      </c>
      <c r="B72" s="56" t="s">
        <v>63</v>
      </c>
      <c r="C72" s="57">
        <f t="shared" si="4"/>
        <v>0</v>
      </c>
      <c r="D72" s="201">
        <v>0</v>
      </c>
      <c r="E72" s="498"/>
      <c r="F72" s="499">
        <f t="shared" si="62"/>
        <v>0</v>
      </c>
      <c r="G72" s="201"/>
      <c r="H72" s="233"/>
      <c r="I72" s="112">
        <f t="shared" si="63"/>
        <v>0</v>
      </c>
      <c r="J72" s="233"/>
      <c r="K72" s="59"/>
      <c r="L72" s="112">
        <f t="shared" si="64"/>
        <v>0</v>
      </c>
      <c r="M72" s="276"/>
      <c r="N72" s="59"/>
      <c r="O72" s="112">
        <f t="shared" si="65"/>
        <v>0</v>
      </c>
      <c r="P72" s="109"/>
    </row>
    <row r="73" spans="1:16" ht="36" hidden="1" x14ac:dyDescent="0.25">
      <c r="A73" s="38">
        <v>1227</v>
      </c>
      <c r="B73" s="56" t="s">
        <v>64</v>
      </c>
      <c r="C73" s="57">
        <f t="shared" si="4"/>
        <v>0</v>
      </c>
      <c r="D73" s="201">
        <v>0</v>
      </c>
      <c r="E73" s="498"/>
      <c r="F73" s="499">
        <f t="shared" si="62"/>
        <v>0</v>
      </c>
      <c r="G73" s="201"/>
      <c r="H73" s="233"/>
      <c r="I73" s="112">
        <f t="shared" si="63"/>
        <v>0</v>
      </c>
      <c r="J73" s="233"/>
      <c r="K73" s="59"/>
      <c r="L73" s="112">
        <f t="shared" si="64"/>
        <v>0</v>
      </c>
      <c r="M73" s="276"/>
      <c r="N73" s="59"/>
      <c r="O73" s="112">
        <f t="shared" si="65"/>
        <v>0</v>
      </c>
      <c r="P73" s="109"/>
    </row>
    <row r="74" spans="1:16" ht="48" hidden="1" x14ac:dyDescent="0.25">
      <c r="A74" s="38">
        <v>1228</v>
      </c>
      <c r="B74" s="56" t="s">
        <v>298</v>
      </c>
      <c r="C74" s="57">
        <f t="shared" si="4"/>
        <v>0</v>
      </c>
      <c r="D74" s="201">
        <v>0</v>
      </c>
      <c r="E74" s="498"/>
      <c r="F74" s="499">
        <f t="shared" si="62"/>
        <v>0</v>
      </c>
      <c r="G74" s="201"/>
      <c r="H74" s="233"/>
      <c r="I74" s="112">
        <f t="shared" si="63"/>
        <v>0</v>
      </c>
      <c r="J74" s="233"/>
      <c r="K74" s="59"/>
      <c r="L74" s="112">
        <f t="shared" si="64"/>
        <v>0</v>
      </c>
      <c r="M74" s="276"/>
      <c r="N74" s="59"/>
      <c r="O74" s="112">
        <f t="shared" si="65"/>
        <v>0</v>
      </c>
      <c r="P74" s="109"/>
    </row>
    <row r="75" spans="1:16" x14ac:dyDescent="0.25">
      <c r="A75" s="99">
        <v>2000</v>
      </c>
      <c r="B75" s="99" t="s">
        <v>65</v>
      </c>
      <c r="C75" s="100">
        <f t="shared" si="4"/>
        <v>750505</v>
      </c>
      <c r="D75" s="198">
        <f>SUM(D76,D83,D130,D164,D165,D172)</f>
        <v>763264</v>
      </c>
      <c r="E75" s="492">
        <f t="shared" ref="E75:F75" si="66">SUM(E76,E83,E130,E164,E165,E172)</f>
        <v>-12759</v>
      </c>
      <c r="F75" s="493">
        <f t="shared" si="66"/>
        <v>750505</v>
      </c>
      <c r="G75" s="198">
        <f>SUM(G76,G83,G130,G164,G165,G172)</f>
        <v>0</v>
      </c>
      <c r="H75" s="231">
        <f t="shared" ref="H75:I75" si="67">SUM(H76,H83,H130,H164,H165,H172)</f>
        <v>0</v>
      </c>
      <c r="I75" s="102">
        <f t="shared" si="67"/>
        <v>0</v>
      </c>
      <c r="J75" s="231">
        <f>SUM(J76,J83,J130,J164,J165,J172)</f>
        <v>0</v>
      </c>
      <c r="K75" s="101">
        <f t="shared" ref="K75:L75" si="68">SUM(K76,K83,K130,K164,K165,K172)</f>
        <v>0</v>
      </c>
      <c r="L75" s="102">
        <f t="shared" si="68"/>
        <v>0</v>
      </c>
      <c r="M75" s="100">
        <f>SUM(M76,M83,M130,M164,M165,M172)</f>
        <v>0</v>
      </c>
      <c r="N75" s="101">
        <f t="shared" ref="N75:O75" si="69">SUM(N76,N83,N130,N164,N165,N172)</f>
        <v>0</v>
      </c>
      <c r="O75" s="102">
        <f t="shared" si="69"/>
        <v>0</v>
      </c>
      <c r="P75" s="299"/>
    </row>
    <row r="76" spans="1:16" ht="24" hidden="1" x14ac:dyDescent="0.25">
      <c r="A76" s="45">
        <v>2100</v>
      </c>
      <c r="B76" s="103" t="s">
        <v>66</v>
      </c>
      <c r="C76" s="46">
        <f t="shared" si="4"/>
        <v>0</v>
      </c>
      <c r="D76" s="199">
        <f>SUM(D77,D80)</f>
        <v>0</v>
      </c>
      <c r="E76" s="494">
        <f t="shared" ref="E76:F76" si="70">SUM(E77,E80)</f>
        <v>0</v>
      </c>
      <c r="F76" s="495">
        <f t="shared" si="70"/>
        <v>0</v>
      </c>
      <c r="G76" s="199">
        <f>SUM(G77,G80)</f>
        <v>0</v>
      </c>
      <c r="H76" s="104">
        <f t="shared" ref="H76:I76" si="71">SUM(H77,H80)</f>
        <v>0</v>
      </c>
      <c r="I76" s="115">
        <f t="shared" si="71"/>
        <v>0</v>
      </c>
      <c r="J76" s="104">
        <f>SUM(J77,J80)</f>
        <v>0</v>
      </c>
      <c r="K76" s="49">
        <f t="shared" ref="K76:L76" si="72">SUM(K77,K80)</f>
        <v>0</v>
      </c>
      <c r="L76" s="115">
        <f t="shared" si="72"/>
        <v>0</v>
      </c>
      <c r="M76" s="46">
        <f>SUM(M77,M80)</f>
        <v>0</v>
      </c>
      <c r="N76" s="49">
        <f t="shared" ref="N76:O76" si="73">SUM(N77,N80)</f>
        <v>0</v>
      </c>
      <c r="O76" s="115">
        <f t="shared" si="73"/>
        <v>0</v>
      </c>
      <c r="P76" s="121"/>
    </row>
    <row r="77" spans="1:16" ht="24" hidden="1" x14ac:dyDescent="0.25">
      <c r="A77" s="548">
        <v>2110</v>
      </c>
      <c r="B77" s="51" t="s">
        <v>67</v>
      </c>
      <c r="C77" s="52">
        <f t="shared" si="4"/>
        <v>0</v>
      </c>
      <c r="D77" s="204">
        <f>SUM(D78:D79)</f>
        <v>0</v>
      </c>
      <c r="E77" s="521">
        <f t="shared" ref="E77:F77" si="74">SUM(E78:E79)</f>
        <v>0</v>
      </c>
      <c r="F77" s="501">
        <f t="shared" si="74"/>
        <v>0</v>
      </c>
      <c r="G77" s="204">
        <f>SUM(G78:G79)</f>
        <v>0</v>
      </c>
      <c r="H77" s="235">
        <f t="shared" ref="H77:I77" si="75">SUM(H78:H79)</f>
        <v>0</v>
      </c>
      <c r="I77" s="118">
        <f t="shared" si="75"/>
        <v>0</v>
      </c>
      <c r="J77" s="235">
        <f>SUM(J78:J79)</f>
        <v>0</v>
      </c>
      <c r="K77" s="117">
        <f t="shared" ref="K77:L77" si="76">SUM(K78:K79)</f>
        <v>0</v>
      </c>
      <c r="L77" s="118">
        <f t="shared" si="76"/>
        <v>0</v>
      </c>
      <c r="M77" s="52">
        <f>SUM(M78:M79)</f>
        <v>0</v>
      </c>
      <c r="N77" s="117">
        <f t="shared" ref="N77:O77" si="77">SUM(N78:N79)</f>
        <v>0</v>
      </c>
      <c r="O77" s="118">
        <f t="shared" si="77"/>
        <v>0</v>
      </c>
      <c r="P77" s="108"/>
    </row>
    <row r="78" spans="1:16" hidden="1" x14ac:dyDescent="0.25">
      <c r="A78" s="38">
        <v>2111</v>
      </c>
      <c r="B78" s="56" t="s">
        <v>68</v>
      </c>
      <c r="C78" s="57">
        <f t="shared" si="4"/>
        <v>0</v>
      </c>
      <c r="D78" s="201">
        <v>0</v>
      </c>
      <c r="E78" s="498"/>
      <c r="F78" s="499">
        <f t="shared" ref="F78:F79" si="78">D78+E78</f>
        <v>0</v>
      </c>
      <c r="G78" s="201"/>
      <c r="H78" s="233"/>
      <c r="I78" s="112">
        <f t="shared" ref="I78:I79" si="79">G78+H78</f>
        <v>0</v>
      </c>
      <c r="J78" s="233"/>
      <c r="K78" s="59"/>
      <c r="L78" s="112">
        <f t="shared" ref="L78:L79" si="80">J78+K78</f>
        <v>0</v>
      </c>
      <c r="M78" s="276"/>
      <c r="N78" s="59"/>
      <c r="O78" s="112">
        <f t="shared" ref="O78:O79" si="81">M78+N78</f>
        <v>0</v>
      </c>
      <c r="P78" s="109"/>
    </row>
    <row r="79" spans="1:16" ht="24" hidden="1" x14ac:dyDescent="0.25">
      <c r="A79" s="38">
        <v>2112</v>
      </c>
      <c r="B79" s="56" t="s">
        <v>69</v>
      </c>
      <c r="C79" s="57">
        <f t="shared" si="4"/>
        <v>0</v>
      </c>
      <c r="D79" s="201">
        <v>0</v>
      </c>
      <c r="E79" s="498"/>
      <c r="F79" s="499">
        <f t="shared" si="78"/>
        <v>0</v>
      </c>
      <c r="G79" s="201"/>
      <c r="H79" s="233"/>
      <c r="I79" s="112">
        <f t="shared" si="79"/>
        <v>0</v>
      </c>
      <c r="J79" s="233"/>
      <c r="K79" s="59"/>
      <c r="L79" s="112">
        <f t="shared" si="80"/>
        <v>0</v>
      </c>
      <c r="M79" s="276"/>
      <c r="N79" s="59"/>
      <c r="O79" s="112">
        <f t="shared" si="81"/>
        <v>0</v>
      </c>
      <c r="P79" s="109"/>
    </row>
    <row r="80" spans="1:16" ht="24" hidden="1" x14ac:dyDescent="0.25">
      <c r="A80" s="110">
        <v>2120</v>
      </c>
      <c r="B80" s="56" t="s">
        <v>70</v>
      </c>
      <c r="C80" s="57">
        <f t="shared" si="4"/>
        <v>0</v>
      </c>
      <c r="D80" s="202">
        <f>SUM(D81:D82)</f>
        <v>0</v>
      </c>
      <c r="E80" s="502">
        <f t="shared" ref="E80:F80" si="82">SUM(E81:E82)</f>
        <v>0</v>
      </c>
      <c r="F80" s="499">
        <f t="shared" si="82"/>
        <v>0</v>
      </c>
      <c r="G80" s="202">
        <f>SUM(G81:G82)</f>
        <v>0</v>
      </c>
      <c r="H80" s="119">
        <f t="shared" ref="H80:I80" si="83">SUM(H81:H82)</f>
        <v>0</v>
      </c>
      <c r="I80" s="112">
        <f t="shared" si="83"/>
        <v>0</v>
      </c>
      <c r="J80" s="119">
        <f>SUM(J81:J82)</f>
        <v>0</v>
      </c>
      <c r="K80" s="111">
        <f t="shared" ref="K80:L80" si="84">SUM(K81:K82)</f>
        <v>0</v>
      </c>
      <c r="L80" s="112">
        <f t="shared" si="84"/>
        <v>0</v>
      </c>
      <c r="M80" s="57">
        <f>SUM(M81:M82)</f>
        <v>0</v>
      </c>
      <c r="N80" s="111">
        <f t="shared" ref="N80:O80" si="85">SUM(N81:N82)</f>
        <v>0</v>
      </c>
      <c r="O80" s="112">
        <f t="shared" si="85"/>
        <v>0</v>
      </c>
      <c r="P80" s="109"/>
    </row>
    <row r="81" spans="1:16" hidden="1" x14ac:dyDescent="0.25">
      <c r="A81" s="38">
        <v>2121</v>
      </c>
      <c r="B81" s="56" t="s">
        <v>68</v>
      </c>
      <c r="C81" s="57">
        <f t="shared" si="4"/>
        <v>0</v>
      </c>
      <c r="D81" s="201">
        <v>0</v>
      </c>
      <c r="E81" s="498"/>
      <c r="F81" s="499">
        <f t="shared" ref="F81:F82" si="86">D81+E81</f>
        <v>0</v>
      </c>
      <c r="G81" s="201"/>
      <c r="H81" s="233"/>
      <c r="I81" s="112">
        <f t="shared" ref="I81:I82" si="87">G81+H81</f>
        <v>0</v>
      </c>
      <c r="J81" s="233"/>
      <c r="K81" s="59"/>
      <c r="L81" s="112">
        <f t="shared" ref="L81:L82" si="88">J81+K81</f>
        <v>0</v>
      </c>
      <c r="M81" s="276"/>
      <c r="N81" s="59"/>
      <c r="O81" s="112">
        <f t="shared" ref="O81:O82" si="89">M81+N81</f>
        <v>0</v>
      </c>
      <c r="P81" s="109"/>
    </row>
    <row r="82" spans="1:16" ht="24" hidden="1" x14ac:dyDescent="0.25">
      <c r="A82" s="38">
        <v>2122</v>
      </c>
      <c r="B82" s="56" t="s">
        <v>69</v>
      </c>
      <c r="C82" s="57">
        <f t="shared" si="4"/>
        <v>0</v>
      </c>
      <c r="D82" s="201">
        <v>0</v>
      </c>
      <c r="E82" s="498"/>
      <c r="F82" s="499">
        <f t="shared" si="86"/>
        <v>0</v>
      </c>
      <c r="G82" s="201"/>
      <c r="H82" s="233"/>
      <c r="I82" s="112">
        <f t="shared" si="87"/>
        <v>0</v>
      </c>
      <c r="J82" s="233"/>
      <c r="K82" s="59"/>
      <c r="L82" s="112">
        <f t="shared" si="88"/>
        <v>0</v>
      </c>
      <c r="M82" s="276"/>
      <c r="N82" s="59"/>
      <c r="O82" s="112">
        <f t="shared" si="89"/>
        <v>0</v>
      </c>
      <c r="P82" s="109"/>
    </row>
    <row r="83" spans="1:16" x14ac:dyDescent="0.25">
      <c r="A83" s="45">
        <v>2200</v>
      </c>
      <c r="B83" s="103" t="s">
        <v>71</v>
      </c>
      <c r="C83" s="46">
        <f t="shared" si="4"/>
        <v>700295</v>
      </c>
      <c r="D83" s="199">
        <f>SUM(D84,D89,D95,D103,D112,D116,D122,D128)</f>
        <v>713054</v>
      </c>
      <c r="E83" s="494">
        <f t="shared" ref="E83:F83" si="90">SUM(E84,E89,E95,E103,E112,E116,E122,E128)</f>
        <v>-12759</v>
      </c>
      <c r="F83" s="495">
        <f t="shared" si="90"/>
        <v>700295</v>
      </c>
      <c r="G83" s="199">
        <f>SUM(G84,G89,G95,G103,G112,G116,G122,G128)</f>
        <v>0</v>
      </c>
      <c r="H83" s="104">
        <f t="shared" ref="H83:I83" si="91">SUM(H84,H89,H95,H103,H112,H116,H122,H128)</f>
        <v>0</v>
      </c>
      <c r="I83" s="115">
        <f t="shared" si="91"/>
        <v>0</v>
      </c>
      <c r="J83" s="104">
        <f>SUM(J84,J89,J95,J103,J112,J116,J122,J128)</f>
        <v>0</v>
      </c>
      <c r="K83" s="49">
        <f t="shared" ref="K83:L83" si="92">SUM(K84,K89,K95,K103,K112,K116,K122,K128)</f>
        <v>0</v>
      </c>
      <c r="L83" s="115">
        <f t="shared" si="92"/>
        <v>0</v>
      </c>
      <c r="M83" s="152">
        <f>SUM(M84,M89,M95,M103,M112,M116,M122,M128)</f>
        <v>0</v>
      </c>
      <c r="N83" s="153">
        <f t="shared" ref="N83:O83" si="93">SUM(N84,N89,N95,N103,N112,N116,N122,N128)</f>
        <v>0</v>
      </c>
      <c r="O83" s="154">
        <f t="shared" si="93"/>
        <v>0</v>
      </c>
      <c r="P83" s="301"/>
    </row>
    <row r="84" spans="1:16" ht="24" hidden="1" x14ac:dyDescent="0.25">
      <c r="A84" s="105">
        <v>2210</v>
      </c>
      <c r="B84" s="76" t="s">
        <v>72</v>
      </c>
      <c r="C84" s="82">
        <f t="shared" si="4"/>
        <v>0</v>
      </c>
      <c r="D84" s="129">
        <f>SUM(D85:D88)</f>
        <v>0</v>
      </c>
      <c r="E84" s="496">
        <f t="shared" ref="E84:F84" si="94">SUM(E85:E88)</f>
        <v>0</v>
      </c>
      <c r="F84" s="497">
        <f t="shared" si="94"/>
        <v>0</v>
      </c>
      <c r="G84" s="129">
        <f>SUM(G85:G88)</f>
        <v>0</v>
      </c>
      <c r="H84" s="178">
        <f t="shared" ref="H84:I84" si="95">SUM(H85:H88)</f>
        <v>0</v>
      </c>
      <c r="I84" s="107">
        <f t="shared" si="95"/>
        <v>0</v>
      </c>
      <c r="J84" s="178">
        <f>SUM(J85:J88)</f>
        <v>0</v>
      </c>
      <c r="K84" s="106">
        <f t="shared" ref="K84:L84" si="96">SUM(K85:K88)</f>
        <v>0</v>
      </c>
      <c r="L84" s="107">
        <f t="shared" si="96"/>
        <v>0</v>
      </c>
      <c r="M84" s="82">
        <f>SUM(M85:M88)</f>
        <v>0</v>
      </c>
      <c r="N84" s="106">
        <f t="shared" ref="N84:O84" si="97">SUM(N85:N88)</f>
        <v>0</v>
      </c>
      <c r="O84" s="107">
        <f t="shared" si="97"/>
        <v>0</v>
      </c>
      <c r="P84" s="114"/>
    </row>
    <row r="85" spans="1:16" ht="24" hidden="1" x14ac:dyDescent="0.25">
      <c r="A85" s="33">
        <v>2211</v>
      </c>
      <c r="B85" s="51" t="s">
        <v>73</v>
      </c>
      <c r="C85" s="52">
        <f t="shared" ref="C85:C148" si="98">F85+I85+L85+O85</f>
        <v>0</v>
      </c>
      <c r="D85" s="200">
        <v>0</v>
      </c>
      <c r="E85" s="500"/>
      <c r="F85" s="501">
        <f t="shared" ref="F85:F88" si="99">D85+E85</f>
        <v>0</v>
      </c>
      <c r="G85" s="200"/>
      <c r="H85" s="232"/>
      <c r="I85" s="118">
        <f t="shared" ref="I85:I88" si="100">G85+H85</f>
        <v>0</v>
      </c>
      <c r="J85" s="232"/>
      <c r="K85" s="54"/>
      <c r="L85" s="118">
        <f t="shared" ref="L85:L88" si="101">J85+K85</f>
        <v>0</v>
      </c>
      <c r="M85" s="275"/>
      <c r="N85" s="54"/>
      <c r="O85" s="118">
        <f t="shared" ref="O85:O88" si="102">M85+N85</f>
        <v>0</v>
      </c>
      <c r="P85" s="108"/>
    </row>
    <row r="86" spans="1:16" ht="36" hidden="1" x14ac:dyDescent="0.25">
      <c r="A86" s="38">
        <v>2212</v>
      </c>
      <c r="B86" s="56" t="s">
        <v>74</v>
      </c>
      <c r="C86" s="57">
        <f t="shared" si="98"/>
        <v>0</v>
      </c>
      <c r="D86" s="201">
        <v>0</v>
      </c>
      <c r="E86" s="498"/>
      <c r="F86" s="499">
        <f t="shared" si="99"/>
        <v>0</v>
      </c>
      <c r="G86" s="201"/>
      <c r="H86" s="233"/>
      <c r="I86" s="112">
        <f t="shared" si="100"/>
        <v>0</v>
      </c>
      <c r="J86" s="233"/>
      <c r="K86" s="59"/>
      <c r="L86" s="112">
        <f t="shared" si="101"/>
        <v>0</v>
      </c>
      <c r="M86" s="276"/>
      <c r="N86" s="59"/>
      <c r="O86" s="112">
        <f t="shared" si="102"/>
        <v>0</v>
      </c>
      <c r="P86" s="109"/>
    </row>
    <row r="87" spans="1:16" ht="24" hidden="1" x14ac:dyDescent="0.25">
      <c r="A87" s="38">
        <v>2214</v>
      </c>
      <c r="B87" s="56" t="s">
        <v>75</v>
      </c>
      <c r="C87" s="57">
        <f t="shared" si="98"/>
        <v>0</v>
      </c>
      <c r="D87" s="201">
        <v>0</v>
      </c>
      <c r="E87" s="498"/>
      <c r="F87" s="499">
        <f t="shared" si="99"/>
        <v>0</v>
      </c>
      <c r="G87" s="201"/>
      <c r="H87" s="233"/>
      <c r="I87" s="112">
        <f t="shared" si="100"/>
        <v>0</v>
      </c>
      <c r="J87" s="233"/>
      <c r="K87" s="59"/>
      <c r="L87" s="112">
        <f t="shared" si="101"/>
        <v>0</v>
      </c>
      <c r="M87" s="276"/>
      <c r="N87" s="59"/>
      <c r="O87" s="112">
        <f t="shared" si="102"/>
        <v>0</v>
      </c>
      <c r="P87" s="109"/>
    </row>
    <row r="88" spans="1:16" hidden="1" x14ac:dyDescent="0.25">
      <c r="A88" s="38">
        <v>2219</v>
      </c>
      <c r="B88" s="56" t="s">
        <v>76</v>
      </c>
      <c r="C88" s="57">
        <f t="shared" si="98"/>
        <v>0</v>
      </c>
      <c r="D88" s="201">
        <v>0</v>
      </c>
      <c r="E88" s="498"/>
      <c r="F88" s="499">
        <f t="shared" si="99"/>
        <v>0</v>
      </c>
      <c r="G88" s="201"/>
      <c r="H88" s="233"/>
      <c r="I88" s="112">
        <f t="shared" si="100"/>
        <v>0</v>
      </c>
      <c r="J88" s="233"/>
      <c r="K88" s="59"/>
      <c r="L88" s="112">
        <f t="shared" si="101"/>
        <v>0</v>
      </c>
      <c r="M88" s="276"/>
      <c r="N88" s="59"/>
      <c r="O88" s="112">
        <f t="shared" si="102"/>
        <v>0</v>
      </c>
      <c r="P88" s="109"/>
    </row>
    <row r="89" spans="1:16" ht="24" hidden="1" x14ac:dyDescent="0.25">
      <c r="A89" s="110">
        <v>2220</v>
      </c>
      <c r="B89" s="56" t="s">
        <v>77</v>
      </c>
      <c r="C89" s="57">
        <f t="shared" si="98"/>
        <v>0</v>
      </c>
      <c r="D89" s="202">
        <f>SUM(D90:D94)</f>
        <v>0</v>
      </c>
      <c r="E89" s="502">
        <f t="shared" ref="E89:F89" si="103">SUM(E90:E94)</f>
        <v>0</v>
      </c>
      <c r="F89" s="499">
        <f t="shared" si="103"/>
        <v>0</v>
      </c>
      <c r="G89" s="202">
        <f>SUM(G90:G94)</f>
        <v>0</v>
      </c>
      <c r="H89" s="119">
        <f t="shared" ref="H89:I89" si="104">SUM(H90:H94)</f>
        <v>0</v>
      </c>
      <c r="I89" s="112">
        <f t="shared" si="104"/>
        <v>0</v>
      </c>
      <c r="J89" s="119">
        <f>SUM(J90:J94)</f>
        <v>0</v>
      </c>
      <c r="K89" s="111">
        <f t="shared" ref="K89:L89" si="105">SUM(K90:K94)</f>
        <v>0</v>
      </c>
      <c r="L89" s="112">
        <f t="shared" si="105"/>
        <v>0</v>
      </c>
      <c r="M89" s="57">
        <f>SUM(M90:M94)</f>
        <v>0</v>
      </c>
      <c r="N89" s="111">
        <f t="shared" ref="N89:O89" si="106">SUM(N90:N94)</f>
        <v>0</v>
      </c>
      <c r="O89" s="112">
        <f t="shared" si="106"/>
        <v>0</v>
      </c>
      <c r="P89" s="109"/>
    </row>
    <row r="90" spans="1:16" ht="24" hidden="1" x14ac:dyDescent="0.25">
      <c r="A90" s="38">
        <v>2221</v>
      </c>
      <c r="B90" s="56" t="s">
        <v>289</v>
      </c>
      <c r="C90" s="57">
        <f t="shared" si="98"/>
        <v>0</v>
      </c>
      <c r="D90" s="201">
        <v>0</v>
      </c>
      <c r="E90" s="498"/>
      <c r="F90" s="499">
        <f t="shared" ref="F90:F94" si="107">D90+E90</f>
        <v>0</v>
      </c>
      <c r="G90" s="201"/>
      <c r="H90" s="233"/>
      <c r="I90" s="112">
        <f t="shared" ref="I90:I94" si="108">G90+H90</f>
        <v>0</v>
      </c>
      <c r="J90" s="233"/>
      <c r="K90" s="59"/>
      <c r="L90" s="112">
        <f t="shared" ref="L90:L94" si="109">J90+K90</f>
        <v>0</v>
      </c>
      <c r="M90" s="276"/>
      <c r="N90" s="59"/>
      <c r="O90" s="112">
        <f t="shared" ref="O90:O94" si="110">M90+N90</f>
        <v>0</v>
      </c>
      <c r="P90" s="109"/>
    </row>
    <row r="91" spans="1:16" hidden="1" x14ac:dyDescent="0.25">
      <c r="A91" s="38">
        <v>2222</v>
      </c>
      <c r="B91" s="56" t="s">
        <v>78</v>
      </c>
      <c r="C91" s="57">
        <f t="shared" si="98"/>
        <v>0</v>
      </c>
      <c r="D91" s="201">
        <v>0</v>
      </c>
      <c r="E91" s="498"/>
      <c r="F91" s="499">
        <f t="shared" si="107"/>
        <v>0</v>
      </c>
      <c r="G91" s="201"/>
      <c r="H91" s="233"/>
      <c r="I91" s="112">
        <f t="shared" si="108"/>
        <v>0</v>
      </c>
      <c r="J91" s="233"/>
      <c r="K91" s="59"/>
      <c r="L91" s="112">
        <f t="shared" si="109"/>
        <v>0</v>
      </c>
      <c r="M91" s="276"/>
      <c r="N91" s="59"/>
      <c r="O91" s="112">
        <f t="shared" si="110"/>
        <v>0</v>
      </c>
      <c r="P91" s="109"/>
    </row>
    <row r="92" spans="1:16" hidden="1" x14ac:dyDescent="0.25">
      <c r="A92" s="38">
        <v>2223</v>
      </c>
      <c r="B92" s="56" t="s">
        <v>79</v>
      </c>
      <c r="C92" s="57">
        <f t="shared" si="98"/>
        <v>0</v>
      </c>
      <c r="D92" s="201">
        <v>0</v>
      </c>
      <c r="E92" s="498"/>
      <c r="F92" s="499">
        <f t="shared" si="107"/>
        <v>0</v>
      </c>
      <c r="G92" s="201"/>
      <c r="H92" s="233"/>
      <c r="I92" s="112">
        <f t="shared" si="108"/>
        <v>0</v>
      </c>
      <c r="J92" s="233"/>
      <c r="K92" s="59"/>
      <c r="L92" s="112">
        <f t="shared" si="109"/>
        <v>0</v>
      </c>
      <c r="M92" s="276"/>
      <c r="N92" s="59"/>
      <c r="O92" s="112">
        <f t="shared" si="110"/>
        <v>0</v>
      </c>
      <c r="P92" s="109"/>
    </row>
    <row r="93" spans="1:16" ht="48" hidden="1" x14ac:dyDescent="0.25">
      <c r="A93" s="38">
        <v>2224</v>
      </c>
      <c r="B93" s="56" t="s">
        <v>299</v>
      </c>
      <c r="C93" s="57">
        <f t="shared" si="98"/>
        <v>0</v>
      </c>
      <c r="D93" s="201">
        <v>0</v>
      </c>
      <c r="E93" s="498"/>
      <c r="F93" s="499">
        <f t="shared" si="107"/>
        <v>0</v>
      </c>
      <c r="G93" s="201"/>
      <c r="H93" s="233"/>
      <c r="I93" s="112">
        <f t="shared" si="108"/>
        <v>0</v>
      </c>
      <c r="J93" s="233"/>
      <c r="K93" s="59"/>
      <c r="L93" s="112">
        <f t="shared" si="109"/>
        <v>0</v>
      </c>
      <c r="M93" s="276"/>
      <c r="N93" s="59"/>
      <c r="O93" s="112">
        <f t="shared" si="110"/>
        <v>0</v>
      </c>
      <c r="P93" s="109"/>
    </row>
    <row r="94" spans="1:16" ht="24" hidden="1" x14ac:dyDescent="0.25">
      <c r="A94" s="38">
        <v>2229</v>
      </c>
      <c r="B94" s="56" t="s">
        <v>80</v>
      </c>
      <c r="C94" s="57">
        <f t="shared" si="98"/>
        <v>0</v>
      </c>
      <c r="D94" s="201">
        <v>0</v>
      </c>
      <c r="E94" s="498"/>
      <c r="F94" s="499">
        <f t="shared" si="107"/>
        <v>0</v>
      </c>
      <c r="G94" s="201"/>
      <c r="H94" s="233"/>
      <c r="I94" s="112">
        <f t="shared" si="108"/>
        <v>0</v>
      </c>
      <c r="J94" s="233"/>
      <c r="K94" s="59"/>
      <c r="L94" s="112">
        <f t="shared" si="109"/>
        <v>0</v>
      </c>
      <c r="M94" s="276"/>
      <c r="N94" s="59"/>
      <c r="O94" s="112">
        <f t="shared" si="110"/>
        <v>0</v>
      </c>
      <c r="P94" s="109"/>
    </row>
    <row r="95" spans="1:16" ht="36" x14ac:dyDescent="0.25">
      <c r="A95" s="110">
        <v>2230</v>
      </c>
      <c r="B95" s="56" t="s">
        <v>81</v>
      </c>
      <c r="C95" s="57">
        <f t="shared" si="98"/>
        <v>255450</v>
      </c>
      <c r="D95" s="202">
        <f>SUM(D96:D102)</f>
        <v>255450</v>
      </c>
      <c r="E95" s="502">
        <f t="shared" ref="E95:F95" si="111">SUM(E96:E102)</f>
        <v>0</v>
      </c>
      <c r="F95" s="499">
        <f t="shared" si="111"/>
        <v>255450</v>
      </c>
      <c r="G95" s="202">
        <f>SUM(G96:G102)</f>
        <v>0</v>
      </c>
      <c r="H95" s="119">
        <f t="shared" ref="H95:I95" si="112">SUM(H96:H102)</f>
        <v>0</v>
      </c>
      <c r="I95" s="112">
        <f t="shared" si="112"/>
        <v>0</v>
      </c>
      <c r="J95" s="119">
        <f>SUM(J96:J102)</f>
        <v>0</v>
      </c>
      <c r="K95" s="111">
        <f t="shared" ref="K95:L95" si="113">SUM(K96:K102)</f>
        <v>0</v>
      </c>
      <c r="L95" s="112">
        <f t="shared" si="113"/>
        <v>0</v>
      </c>
      <c r="M95" s="57">
        <f>SUM(M96:M102)</f>
        <v>0</v>
      </c>
      <c r="N95" s="111">
        <f t="shared" ref="N95:O95" si="114">SUM(N96:N102)</f>
        <v>0</v>
      </c>
      <c r="O95" s="112">
        <f t="shared" si="114"/>
        <v>0</v>
      </c>
      <c r="P95" s="109"/>
    </row>
    <row r="96" spans="1:16" ht="24" x14ac:dyDescent="0.25">
      <c r="A96" s="38">
        <v>2231</v>
      </c>
      <c r="B96" s="56" t="s">
        <v>82</v>
      </c>
      <c r="C96" s="57">
        <f t="shared" si="98"/>
        <v>20550</v>
      </c>
      <c r="D96" s="201">
        <v>20550</v>
      </c>
      <c r="E96" s="498"/>
      <c r="F96" s="499">
        <f t="shared" ref="F96:F102" si="115">D96+E96</f>
        <v>20550</v>
      </c>
      <c r="G96" s="201"/>
      <c r="H96" s="233"/>
      <c r="I96" s="112">
        <f t="shared" ref="I96:I102" si="116">G96+H96</f>
        <v>0</v>
      </c>
      <c r="J96" s="233"/>
      <c r="K96" s="59"/>
      <c r="L96" s="112">
        <f t="shared" ref="L96:L102" si="117">J96+K96</f>
        <v>0</v>
      </c>
      <c r="M96" s="276"/>
      <c r="N96" s="59"/>
      <c r="O96" s="112">
        <f t="shared" ref="O96:O102" si="118">M96+N96</f>
        <v>0</v>
      </c>
      <c r="P96" s="109"/>
    </row>
    <row r="97" spans="1:16" ht="24.75" customHeight="1" x14ac:dyDescent="0.25">
      <c r="A97" s="38">
        <v>2232</v>
      </c>
      <c r="B97" s="56" t="s">
        <v>83</v>
      </c>
      <c r="C97" s="57">
        <f t="shared" si="98"/>
        <v>1000</v>
      </c>
      <c r="D97" s="201">
        <v>1000</v>
      </c>
      <c r="E97" s="498"/>
      <c r="F97" s="499">
        <f t="shared" si="115"/>
        <v>1000</v>
      </c>
      <c r="G97" s="201"/>
      <c r="H97" s="233"/>
      <c r="I97" s="112">
        <f t="shared" si="116"/>
        <v>0</v>
      </c>
      <c r="J97" s="233"/>
      <c r="K97" s="59"/>
      <c r="L97" s="112">
        <f t="shared" si="117"/>
        <v>0</v>
      </c>
      <c r="M97" s="276"/>
      <c r="N97" s="59"/>
      <c r="O97" s="112">
        <f t="shared" si="118"/>
        <v>0</v>
      </c>
      <c r="P97" s="109"/>
    </row>
    <row r="98" spans="1:16" ht="24" hidden="1" x14ac:dyDescent="0.25">
      <c r="A98" s="33">
        <v>2233</v>
      </c>
      <c r="B98" s="51" t="s">
        <v>84</v>
      </c>
      <c r="C98" s="52">
        <f t="shared" si="98"/>
        <v>0</v>
      </c>
      <c r="D98" s="200">
        <v>0</v>
      </c>
      <c r="E98" s="500"/>
      <c r="F98" s="501">
        <f t="shared" si="115"/>
        <v>0</v>
      </c>
      <c r="G98" s="200"/>
      <c r="H98" s="232"/>
      <c r="I98" s="118">
        <f t="shared" si="116"/>
        <v>0</v>
      </c>
      <c r="J98" s="232"/>
      <c r="K98" s="54"/>
      <c r="L98" s="118">
        <f t="shared" si="117"/>
        <v>0</v>
      </c>
      <c r="M98" s="275"/>
      <c r="N98" s="54"/>
      <c r="O98" s="118">
        <f t="shared" si="118"/>
        <v>0</v>
      </c>
      <c r="P98" s="108"/>
    </row>
    <row r="99" spans="1:16" ht="36" hidden="1" x14ac:dyDescent="0.25">
      <c r="A99" s="38">
        <v>2234</v>
      </c>
      <c r="B99" s="56" t="s">
        <v>85</v>
      </c>
      <c r="C99" s="57">
        <f t="shared" si="98"/>
        <v>0</v>
      </c>
      <c r="D99" s="201">
        <v>0</v>
      </c>
      <c r="E99" s="498"/>
      <c r="F99" s="499">
        <f t="shared" si="115"/>
        <v>0</v>
      </c>
      <c r="G99" s="201"/>
      <c r="H99" s="233"/>
      <c r="I99" s="112">
        <f t="shared" si="116"/>
        <v>0</v>
      </c>
      <c r="J99" s="233"/>
      <c r="K99" s="59"/>
      <c r="L99" s="112">
        <f t="shared" si="117"/>
        <v>0</v>
      </c>
      <c r="M99" s="276"/>
      <c r="N99" s="59"/>
      <c r="O99" s="112">
        <f t="shared" si="118"/>
        <v>0</v>
      </c>
      <c r="P99" s="109"/>
    </row>
    <row r="100" spans="1:16" ht="24" hidden="1" x14ac:dyDescent="0.25">
      <c r="A100" s="38">
        <v>2235</v>
      </c>
      <c r="B100" s="56" t="s">
        <v>86</v>
      </c>
      <c r="C100" s="57">
        <f t="shared" si="98"/>
        <v>0</v>
      </c>
      <c r="D100" s="201">
        <v>0</v>
      </c>
      <c r="E100" s="498"/>
      <c r="F100" s="499">
        <f t="shared" si="115"/>
        <v>0</v>
      </c>
      <c r="G100" s="201"/>
      <c r="H100" s="233"/>
      <c r="I100" s="112">
        <f t="shared" si="116"/>
        <v>0</v>
      </c>
      <c r="J100" s="233"/>
      <c r="K100" s="59"/>
      <c r="L100" s="112">
        <f t="shared" si="117"/>
        <v>0</v>
      </c>
      <c r="M100" s="276"/>
      <c r="N100" s="59"/>
      <c r="O100" s="112">
        <f t="shared" si="118"/>
        <v>0</v>
      </c>
      <c r="P100" s="109"/>
    </row>
    <row r="101" spans="1:16" hidden="1" x14ac:dyDescent="0.25">
      <c r="A101" s="38">
        <v>2236</v>
      </c>
      <c r="B101" s="56" t="s">
        <v>87</v>
      </c>
      <c r="C101" s="57">
        <f t="shared" si="98"/>
        <v>0</v>
      </c>
      <c r="D101" s="201">
        <v>0</v>
      </c>
      <c r="E101" s="498"/>
      <c r="F101" s="499">
        <f t="shared" si="115"/>
        <v>0</v>
      </c>
      <c r="G101" s="201"/>
      <c r="H101" s="233"/>
      <c r="I101" s="112">
        <f t="shared" si="116"/>
        <v>0</v>
      </c>
      <c r="J101" s="233"/>
      <c r="K101" s="59"/>
      <c r="L101" s="112">
        <f t="shared" si="117"/>
        <v>0</v>
      </c>
      <c r="M101" s="276"/>
      <c r="N101" s="59"/>
      <c r="O101" s="112">
        <f t="shared" si="118"/>
        <v>0</v>
      </c>
      <c r="P101" s="109"/>
    </row>
    <row r="102" spans="1:16" ht="24" x14ac:dyDescent="0.25">
      <c r="A102" s="38">
        <v>2239</v>
      </c>
      <c r="B102" s="56" t="s">
        <v>88</v>
      </c>
      <c r="C102" s="57">
        <f t="shared" si="98"/>
        <v>233900</v>
      </c>
      <c r="D102" s="201">
        <v>233900</v>
      </c>
      <c r="E102" s="498"/>
      <c r="F102" s="499">
        <f t="shared" si="115"/>
        <v>233900</v>
      </c>
      <c r="G102" s="201"/>
      <c r="H102" s="233"/>
      <c r="I102" s="112">
        <f t="shared" si="116"/>
        <v>0</v>
      </c>
      <c r="J102" s="233"/>
      <c r="K102" s="59"/>
      <c r="L102" s="112">
        <f t="shared" si="117"/>
        <v>0</v>
      </c>
      <c r="M102" s="276"/>
      <c r="N102" s="59"/>
      <c r="O102" s="112">
        <f t="shared" si="118"/>
        <v>0</v>
      </c>
      <c r="P102" s="109"/>
    </row>
    <row r="103" spans="1:16" ht="36" hidden="1" x14ac:dyDescent="0.25">
      <c r="A103" s="110">
        <v>2240</v>
      </c>
      <c r="B103" s="56" t="s">
        <v>89</v>
      </c>
      <c r="C103" s="57">
        <f t="shared" si="98"/>
        <v>0</v>
      </c>
      <c r="D103" s="202">
        <f>SUM(D104:D111)</f>
        <v>0</v>
      </c>
      <c r="E103" s="502">
        <f t="shared" ref="E103:F103" si="119">SUM(E104:E111)</f>
        <v>0</v>
      </c>
      <c r="F103" s="499">
        <f t="shared" si="119"/>
        <v>0</v>
      </c>
      <c r="G103" s="202">
        <f>SUM(G104:G111)</f>
        <v>0</v>
      </c>
      <c r="H103" s="119">
        <f t="shared" ref="H103:I103" si="120">SUM(H104:H111)</f>
        <v>0</v>
      </c>
      <c r="I103" s="112">
        <f t="shared" si="120"/>
        <v>0</v>
      </c>
      <c r="J103" s="119">
        <f>SUM(J104:J111)</f>
        <v>0</v>
      </c>
      <c r="K103" s="111">
        <f t="shared" ref="K103:L103" si="121">SUM(K104:K111)</f>
        <v>0</v>
      </c>
      <c r="L103" s="112">
        <f t="shared" si="121"/>
        <v>0</v>
      </c>
      <c r="M103" s="57">
        <f>SUM(M104:M111)</f>
        <v>0</v>
      </c>
      <c r="N103" s="111">
        <f t="shared" ref="N103:O103" si="122">SUM(N104:N111)</f>
        <v>0</v>
      </c>
      <c r="O103" s="112">
        <f t="shared" si="122"/>
        <v>0</v>
      </c>
      <c r="P103" s="109"/>
    </row>
    <row r="104" spans="1:16" hidden="1" x14ac:dyDescent="0.25">
      <c r="A104" s="38">
        <v>2241</v>
      </c>
      <c r="B104" s="56" t="s">
        <v>90</v>
      </c>
      <c r="C104" s="57">
        <f t="shared" si="98"/>
        <v>0</v>
      </c>
      <c r="D104" s="201">
        <v>0</v>
      </c>
      <c r="E104" s="498"/>
      <c r="F104" s="499">
        <f t="shared" ref="F104:F111" si="123">D104+E104</f>
        <v>0</v>
      </c>
      <c r="G104" s="201"/>
      <c r="H104" s="233"/>
      <c r="I104" s="112">
        <f t="shared" ref="I104:I111" si="124">G104+H104</f>
        <v>0</v>
      </c>
      <c r="J104" s="233"/>
      <c r="K104" s="59"/>
      <c r="L104" s="112">
        <f t="shared" ref="L104:L111" si="125">J104+K104</f>
        <v>0</v>
      </c>
      <c r="M104" s="276"/>
      <c r="N104" s="59"/>
      <c r="O104" s="112">
        <f t="shared" ref="O104:O111" si="126">M104+N104</f>
        <v>0</v>
      </c>
      <c r="P104" s="109"/>
    </row>
    <row r="105" spans="1:16" ht="24" hidden="1" x14ac:dyDescent="0.25">
      <c r="A105" s="38">
        <v>2242</v>
      </c>
      <c r="B105" s="56" t="s">
        <v>91</v>
      </c>
      <c r="C105" s="57">
        <f t="shared" si="98"/>
        <v>0</v>
      </c>
      <c r="D105" s="201">
        <v>0</v>
      </c>
      <c r="E105" s="498"/>
      <c r="F105" s="499">
        <f t="shared" si="123"/>
        <v>0</v>
      </c>
      <c r="G105" s="201"/>
      <c r="H105" s="233"/>
      <c r="I105" s="112">
        <f t="shared" si="124"/>
        <v>0</v>
      </c>
      <c r="J105" s="233"/>
      <c r="K105" s="59"/>
      <c r="L105" s="112">
        <f t="shared" si="125"/>
        <v>0</v>
      </c>
      <c r="M105" s="276"/>
      <c r="N105" s="59"/>
      <c r="O105" s="112">
        <f t="shared" si="126"/>
        <v>0</v>
      </c>
      <c r="P105" s="109"/>
    </row>
    <row r="106" spans="1:16" ht="24" hidden="1" x14ac:dyDescent="0.25">
      <c r="A106" s="38">
        <v>2243</v>
      </c>
      <c r="B106" s="56" t="s">
        <v>92</v>
      </c>
      <c r="C106" s="57">
        <f t="shared" si="98"/>
        <v>0</v>
      </c>
      <c r="D106" s="201">
        <v>0</v>
      </c>
      <c r="E106" s="498"/>
      <c r="F106" s="499">
        <f t="shared" si="123"/>
        <v>0</v>
      </c>
      <c r="G106" s="201"/>
      <c r="H106" s="233"/>
      <c r="I106" s="112">
        <f t="shared" si="124"/>
        <v>0</v>
      </c>
      <c r="J106" s="233"/>
      <c r="K106" s="59"/>
      <c r="L106" s="112">
        <f t="shared" si="125"/>
        <v>0</v>
      </c>
      <c r="M106" s="276"/>
      <c r="N106" s="59"/>
      <c r="O106" s="112">
        <f t="shared" si="126"/>
        <v>0</v>
      </c>
      <c r="P106" s="109"/>
    </row>
    <row r="107" spans="1:16" hidden="1" x14ac:dyDescent="0.25">
      <c r="A107" s="38">
        <v>2244</v>
      </c>
      <c r="B107" s="56" t="s">
        <v>93</v>
      </c>
      <c r="C107" s="57">
        <f t="shared" si="98"/>
        <v>0</v>
      </c>
      <c r="D107" s="201">
        <v>0</v>
      </c>
      <c r="E107" s="498"/>
      <c r="F107" s="499">
        <f t="shared" si="123"/>
        <v>0</v>
      </c>
      <c r="G107" s="201"/>
      <c r="H107" s="233"/>
      <c r="I107" s="112">
        <f t="shared" si="124"/>
        <v>0</v>
      </c>
      <c r="J107" s="233"/>
      <c r="K107" s="59"/>
      <c r="L107" s="112">
        <f t="shared" si="125"/>
        <v>0</v>
      </c>
      <c r="M107" s="276"/>
      <c r="N107" s="59"/>
      <c r="O107" s="112">
        <f t="shared" si="126"/>
        <v>0</v>
      </c>
      <c r="P107" s="109"/>
    </row>
    <row r="108" spans="1:16" ht="24" hidden="1" x14ac:dyDescent="0.25">
      <c r="A108" s="38">
        <v>2246</v>
      </c>
      <c r="B108" s="56" t="s">
        <v>94</v>
      </c>
      <c r="C108" s="57">
        <f t="shared" si="98"/>
        <v>0</v>
      </c>
      <c r="D108" s="201">
        <v>0</v>
      </c>
      <c r="E108" s="498"/>
      <c r="F108" s="499">
        <f t="shared" si="123"/>
        <v>0</v>
      </c>
      <c r="G108" s="201"/>
      <c r="H108" s="233"/>
      <c r="I108" s="112">
        <f t="shared" si="124"/>
        <v>0</v>
      </c>
      <c r="J108" s="233"/>
      <c r="K108" s="59"/>
      <c r="L108" s="112">
        <f t="shared" si="125"/>
        <v>0</v>
      </c>
      <c r="M108" s="276"/>
      <c r="N108" s="59"/>
      <c r="O108" s="112">
        <f t="shared" si="126"/>
        <v>0</v>
      </c>
      <c r="P108" s="109"/>
    </row>
    <row r="109" spans="1:16" hidden="1" x14ac:dyDescent="0.25">
      <c r="A109" s="38">
        <v>2247</v>
      </c>
      <c r="B109" s="56" t="s">
        <v>95</v>
      </c>
      <c r="C109" s="57">
        <f t="shared" si="98"/>
        <v>0</v>
      </c>
      <c r="D109" s="201">
        <v>0</v>
      </c>
      <c r="E109" s="498"/>
      <c r="F109" s="499">
        <f t="shared" si="123"/>
        <v>0</v>
      </c>
      <c r="G109" s="201"/>
      <c r="H109" s="233"/>
      <c r="I109" s="112">
        <f t="shared" si="124"/>
        <v>0</v>
      </c>
      <c r="J109" s="233"/>
      <c r="K109" s="59"/>
      <c r="L109" s="112">
        <f t="shared" si="125"/>
        <v>0</v>
      </c>
      <c r="M109" s="276"/>
      <c r="N109" s="59"/>
      <c r="O109" s="112">
        <f t="shared" si="126"/>
        <v>0</v>
      </c>
      <c r="P109" s="109"/>
    </row>
    <row r="110" spans="1:16" ht="24" hidden="1" x14ac:dyDescent="0.25">
      <c r="A110" s="38">
        <v>2248</v>
      </c>
      <c r="B110" s="56" t="s">
        <v>300</v>
      </c>
      <c r="C110" s="57">
        <f t="shared" si="98"/>
        <v>0</v>
      </c>
      <c r="D110" s="201">
        <v>0</v>
      </c>
      <c r="E110" s="498"/>
      <c r="F110" s="499">
        <f t="shared" si="123"/>
        <v>0</v>
      </c>
      <c r="G110" s="201"/>
      <c r="H110" s="233"/>
      <c r="I110" s="112">
        <f t="shared" si="124"/>
        <v>0</v>
      </c>
      <c r="J110" s="233"/>
      <c r="K110" s="59"/>
      <c r="L110" s="112">
        <f t="shared" si="125"/>
        <v>0</v>
      </c>
      <c r="M110" s="276"/>
      <c r="N110" s="59"/>
      <c r="O110" s="112">
        <f t="shared" si="126"/>
        <v>0</v>
      </c>
      <c r="P110" s="109"/>
    </row>
    <row r="111" spans="1:16" ht="24" hidden="1" x14ac:dyDescent="0.25">
      <c r="A111" s="38">
        <v>2249</v>
      </c>
      <c r="B111" s="56" t="s">
        <v>96</v>
      </c>
      <c r="C111" s="57">
        <f t="shared" si="98"/>
        <v>0</v>
      </c>
      <c r="D111" s="201">
        <v>0</v>
      </c>
      <c r="E111" s="498"/>
      <c r="F111" s="499">
        <f t="shared" si="123"/>
        <v>0</v>
      </c>
      <c r="G111" s="201"/>
      <c r="H111" s="233"/>
      <c r="I111" s="112">
        <f t="shared" si="124"/>
        <v>0</v>
      </c>
      <c r="J111" s="233"/>
      <c r="K111" s="59"/>
      <c r="L111" s="112">
        <f t="shared" si="125"/>
        <v>0</v>
      </c>
      <c r="M111" s="276"/>
      <c r="N111" s="59"/>
      <c r="O111" s="112">
        <f t="shared" si="126"/>
        <v>0</v>
      </c>
      <c r="P111" s="109"/>
    </row>
    <row r="112" spans="1:16" hidden="1" x14ac:dyDescent="0.25">
      <c r="A112" s="110">
        <v>2250</v>
      </c>
      <c r="B112" s="56" t="s">
        <v>97</v>
      </c>
      <c r="C112" s="57">
        <f t="shared" si="98"/>
        <v>0</v>
      </c>
      <c r="D112" s="202">
        <f>SUM(D113:D115)</f>
        <v>0</v>
      </c>
      <c r="E112" s="502">
        <f t="shared" ref="E112:F112" si="127">SUM(E113:E115)</f>
        <v>0</v>
      </c>
      <c r="F112" s="499">
        <f t="shared" si="127"/>
        <v>0</v>
      </c>
      <c r="G112" s="202">
        <f>SUM(G113:G115)</f>
        <v>0</v>
      </c>
      <c r="H112" s="119">
        <f t="shared" ref="H112:I112" si="128">SUM(H113:H115)</f>
        <v>0</v>
      </c>
      <c r="I112" s="112">
        <f t="shared" si="128"/>
        <v>0</v>
      </c>
      <c r="J112" s="119">
        <f>SUM(J113:J115)</f>
        <v>0</v>
      </c>
      <c r="K112" s="111">
        <f t="shared" ref="K112:L112" si="129">SUM(K113:K115)</f>
        <v>0</v>
      </c>
      <c r="L112" s="112">
        <f t="shared" si="129"/>
        <v>0</v>
      </c>
      <c r="M112" s="57">
        <f>SUM(M113:M115)</f>
        <v>0</v>
      </c>
      <c r="N112" s="111">
        <f t="shared" ref="N112:O112" si="130">SUM(N113:N115)</f>
        <v>0</v>
      </c>
      <c r="O112" s="112">
        <f t="shared" si="130"/>
        <v>0</v>
      </c>
      <c r="P112" s="109"/>
    </row>
    <row r="113" spans="1:16" hidden="1" x14ac:dyDescent="0.25">
      <c r="A113" s="38">
        <v>2251</v>
      </c>
      <c r="B113" s="56" t="s">
        <v>98</v>
      </c>
      <c r="C113" s="57">
        <f t="shared" si="98"/>
        <v>0</v>
      </c>
      <c r="D113" s="201">
        <v>0</v>
      </c>
      <c r="E113" s="498"/>
      <c r="F113" s="499">
        <f t="shared" ref="F113:F115" si="131">D113+E113</f>
        <v>0</v>
      </c>
      <c r="G113" s="201"/>
      <c r="H113" s="233"/>
      <c r="I113" s="112">
        <f t="shared" ref="I113:I115" si="132">G113+H113</f>
        <v>0</v>
      </c>
      <c r="J113" s="233"/>
      <c r="K113" s="59"/>
      <c r="L113" s="112">
        <f t="shared" ref="L113:L115" si="133">J113+K113</f>
        <v>0</v>
      </c>
      <c r="M113" s="276"/>
      <c r="N113" s="59"/>
      <c r="O113" s="112">
        <f t="shared" ref="O113:O115" si="134">M113+N113</f>
        <v>0</v>
      </c>
      <c r="P113" s="109"/>
    </row>
    <row r="114" spans="1:16" ht="24" hidden="1" x14ac:dyDescent="0.25">
      <c r="A114" s="38">
        <v>2252</v>
      </c>
      <c r="B114" s="56" t="s">
        <v>99</v>
      </c>
      <c r="C114" s="57">
        <f t="shared" si="98"/>
        <v>0</v>
      </c>
      <c r="D114" s="201">
        <v>0</v>
      </c>
      <c r="E114" s="498"/>
      <c r="F114" s="499">
        <f t="shared" si="131"/>
        <v>0</v>
      </c>
      <c r="G114" s="201"/>
      <c r="H114" s="233"/>
      <c r="I114" s="112">
        <f t="shared" si="132"/>
        <v>0</v>
      </c>
      <c r="J114" s="233"/>
      <c r="K114" s="59"/>
      <c r="L114" s="112">
        <f t="shared" si="133"/>
        <v>0</v>
      </c>
      <c r="M114" s="276"/>
      <c r="N114" s="59"/>
      <c r="O114" s="112">
        <f t="shared" si="134"/>
        <v>0</v>
      </c>
      <c r="P114" s="109"/>
    </row>
    <row r="115" spans="1:16" ht="24" hidden="1" x14ac:dyDescent="0.25">
      <c r="A115" s="38">
        <v>2259</v>
      </c>
      <c r="B115" s="56" t="s">
        <v>100</v>
      </c>
      <c r="C115" s="57">
        <f t="shared" si="98"/>
        <v>0</v>
      </c>
      <c r="D115" s="201">
        <v>0</v>
      </c>
      <c r="E115" s="498"/>
      <c r="F115" s="499">
        <f t="shared" si="131"/>
        <v>0</v>
      </c>
      <c r="G115" s="201"/>
      <c r="H115" s="233"/>
      <c r="I115" s="112">
        <f t="shared" si="132"/>
        <v>0</v>
      </c>
      <c r="J115" s="233"/>
      <c r="K115" s="59"/>
      <c r="L115" s="112">
        <f t="shared" si="133"/>
        <v>0</v>
      </c>
      <c r="M115" s="276"/>
      <c r="N115" s="59"/>
      <c r="O115" s="112">
        <f t="shared" si="134"/>
        <v>0</v>
      </c>
      <c r="P115" s="109"/>
    </row>
    <row r="116" spans="1:16" x14ac:dyDescent="0.25">
      <c r="A116" s="110">
        <v>2260</v>
      </c>
      <c r="B116" s="56" t="s">
        <v>101</v>
      </c>
      <c r="C116" s="57">
        <f t="shared" si="98"/>
        <v>4200</v>
      </c>
      <c r="D116" s="202">
        <f>SUM(D117:D121)</f>
        <v>4200</v>
      </c>
      <c r="E116" s="502">
        <f t="shared" ref="E116:F116" si="135">SUM(E117:E121)</f>
        <v>0</v>
      </c>
      <c r="F116" s="499">
        <f t="shared" si="135"/>
        <v>4200</v>
      </c>
      <c r="G116" s="202">
        <f>SUM(G117:G121)</f>
        <v>0</v>
      </c>
      <c r="H116" s="119">
        <f t="shared" ref="H116:I116" si="136">SUM(H117:H121)</f>
        <v>0</v>
      </c>
      <c r="I116" s="112">
        <f t="shared" si="136"/>
        <v>0</v>
      </c>
      <c r="J116" s="119">
        <f>SUM(J117:J121)</f>
        <v>0</v>
      </c>
      <c r="K116" s="111">
        <f t="shared" ref="K116:L116" si="137">SUM(K117:K121)</f>
        <v>0</v>
      </c>
      <c r="L116" s="112">
        <f t="shared" si="137"/>
        <v>0</v>
      </c>
      <c r="M116" s="57">
        <f>SUM(M117:M121)</f>
        <v>0</v>
      </c>
      <c r="N116" s="111">
        <f t="shared" ref="N116:O116" si="138">SUM(N117:N121)</f>
        <v>0</v>
      </c>
      <c r="O116" s="112">
        <f t="shared" si="138"/>
        <v>0</v>
      </c>
      <c r="P116" s="109"/>
    </row>
    <row r="117" spans="1:16" x14ac:dyDescent="0.25">
      <c r="A117" s="38">
        <v>2261</v>
      </c>
      <c r="B117" s="56" t="s">
        <v>102</v>
      </c>
      <c r="C117" s="57">
        <f t="shared" si="98"/>
        <v>3300</v>
      </c>
      <c r="D117" s="201">
        <v>3300</v>
      </c>
      <c r="E117" s="498"/>
      <c r="F117" s="499">
        <f t="shared" ref="F117:F121" si="139">D117+E117</f>
        <v>3300</v>
      </c>
      <c r="G117" s="201"/>
      <c r="H117" s="233"/>
      <c r="I117" s="112">
        <f t="shared" ref="I117:I121" si="140">G117+H117</f>
        <v>0</v>
      </c>
      <c r="J117" s="233"/>
      <c r="K117" s="59"/>
      <c r="L117" s="112">
        <f t="shared" ref="L117:L121" si="141">J117+K117</f>
        <v>0</v>
      </c>
      <c r="M117" s="276"/>
      <c r="N117" s="59"/>
      <c r="O117" s="112">
        <f t="shared" ref="O117:O121" si="142">M117+N117</f>
        <v>0</v>
      </c>
      <c r="P117" s="109"/>
    </row>
    <row r="118" spans="1:16" x14ac:dyDescent="0.25">
      <c r="A118" s="38">
        <v>2262</v>
      </c>
      <c r="B118" s="56" t="s">
        <v>103</v>
      </c>
      <c r="C118" s="57">
        <f t="shared" si="98"/>
        <v>900</v>
      </c>
      <c r="D118" s="201">
        <v>900</v>
      </c>
      <c r="E118" s="498"/>
      <c r="F118" s="499">
        <f t="shared" si="139"/>
        <v>900</v>
      </c>
      <c r="G118" s="201"/>
      <c r="H118" s="233"/>
      <c r="I118" s="112">
        <f t="shared" si="140"/>
        <v>0</v>
      </c>
      <c r="J118" s="233"/>
      <c r="K118" s="59"/>
      <c r="L118" s="112">
        <f t="shared" si="141"/>
        <v>0</v>
      </c>
      <c r="M118" s="276"/>
      <c r="N118" s="59"/>
      <c r="O118" s="112">
        <f t="shared" si="142"/>
        <v>0</v>
      </c>
      <c r="P118" s="109"/>
    </row>
    <row r="119" spans="1:16" hidden="1" x14ac:dyDescent="0.25">
      <c r="A119" s="38">
        <v>2263</v>
      </c>
      <c r="B119" s="56" t="s">
        <v>104</v>
      </c>
      <c r="C119" s="57">
        <f t="shared" si="98"/>
        <v>0</v>
      </c>
      <c r="D119" s="201">
        <v>0</v>
      </c>
      <c r="E119" s="498"/>
      <c r="F119" s="499">
        <f t="shared" si="139"/>
        <v>0</v>
      </c>
      <c r="G119" s="201"/>
      <c r="H119" s="233"/>
      <c r="I119" s="112">
        <f t="shared" si="140"/>
        <v>0</v>
      </c>
      <c r="J119" s="233"/>
      <c r="K119" s="59"/>
      <c r="L119" s="112">
        <f t="shared" si="141"/>
        <v>0</v>
      </c>
      <c r="M119" s="276"/>
      <c r="N119" s="59"/>
      <c r="O119" s="112">
        <f t="shared" si="142"/>
        <v>0</v>
      </c>
      <c r="P119" s="109"/>
    </row>
    <row r="120" spans="1:16" ht="24" hidden="1" x14ac:dyDescent="0.25">
      <c r="A120" s="38">
        <v>2264</v>
      </c>
      <c r="B120" s="56" t="s">
        <v>105</v>
      </c>
      <c r="C120" s="57">
        <f t="shared" si="98"/>
        <v>0</v>
      </c>
      <c r="D120" s="201">
        <v>0</v>
      </c>
      <c r="E120" s="498"/>
      <c r="F120" s="499">
        <f t="shared" si="139"/>
        <v>0</v>
      </c>
      <c r="G120" s="201"/>
      <c r="H120" s="233"/>
      <c r="I120" s="112">
        <f t="shared" si="140"/>
        <v>0</v>
      </c>
      <c r="J120" s="233"/>
      <c r="K120" s="59"/>
      <c r="L120" s="112">
        <f t="shared" si="141"/>
        <v>0</v>
      </c>
      <c r="M120" s="276"/>
      <c r="N120" s="59"/>
      <c r="O120" s="112">
        <f t="shared" si="142"/>
        <v>0</v>
      </c>
      <c r="P120" s="109"/>
    </row>
    <row r="121" spans="1:16" hidden="1" x14ac:dyDescent="0.25">
      <c r="A121" s="38">
        <v>2269</v>
      </c>
      <c r="B121" s="56" t="s">
        <v>106</v>
      </c>
      <c r="C121" s="57">
        <f t="shared" si="98"/>
        <v>0</v>
      </c>
      <c r="D121" s="201">
        <v>0</v>
      </c>
      <c r="E121" s="498"/>
      <c r="F121" s="499">
        <f t="shared" si="139"/>
        <v>0</v>
      </c>
      <c r="G121" s="201"/>
      <c r="H121" s="233"/>
      <c r="I121" s="112">
        <f t="shared" si="140"/>
        <v>0</v>
      </c>
      <c r="J121" s="233"/>
      <c r="K121" s="59"/>
      <c r="L121" s="112">
        <f t="shared" si="141"/>
        <v>0</v>
      </c>
      <c r="M121" s="276"/>
      <c r="N121" s="59"/>
      <c r="O121" s="112">
        <f t="shared" si="142"/>
        <v>0</v>
      </c>
      <c r="P121" s="109"/>
    </row>
    <row r="122" spans="1:16" x14ac:dyDescent="0.25">
      <c r="A122" s="110">
        <v>2270</v>
      </c>
      <c r="B122" s="56" t="s">
        <v>107</v>
      </c>
      <c r="C122" s="57">
        <f t="shared" si="98"/>
        <v>440645</v>
      </c>
      <c r="D122" s="202">
        <f>SUM(D123:D127)</f>
        <v>453404</v>
      </c>
      <c r="E122" s="502">
        <f t="shared" ref="E122:F122" si="143">SUM(E123:E127)</f>
        <v>-12759</v>
      </c>
      <c r="F122" s="499">
        <f t="shared" si="143"/>
        <v>440645</v>
      </c>
      <c r="G122" s="202">
        <f>SUM(G123:G127)</f>
        <v>0</v>
      </c>
      <c r="H122" s="119">
        <f t="shared" ref="H122:I122" si="144">SUM(H123:H127)</f>
        <v>0</v>
      </c>
      <c r="I122" s="112">
        <f t="shared" si="144"/>
        <v>0</v>
      </c>
      <c r="J122" s="119">
        <f>SUM(J123:J127)</f>
        <v>0</v>
      </c>
      <c r="K122" s="111">
        <f t="shared" ref="K122:L122" si="145">SUM(K123:K127)</f>
        <v>0</v>
      </c>
      <c r="L122" s="112">
        <f t="shared" si="145"/>
        <v>0</v>
      </c>
      <c r="M122" s="57">
        <f>SUM(M123:M127)</f>
        <v>0</v>
      </c>
      <c r="N122" s="111">
        <f t="shared" ref="N122:O122" si="146">SUM(N123:N127)</f>
        <v>0</v>
      </c>
      <c r="O122" s="112">
        <f t="shared" si="146"/>
        <v>0</v>
      </c>
      <c r="P122" s="109"/>
    </row>
    <row r="123" spans="1:16" hidden="1" x14ac:dyDescent="0.25">
      <c r="A123" s="38">
        <v>2272</v>
      </c>
      <c r="B123" s="135" t="s">
        <v>108</v>
      </c>
      <c r="C123" s="57">
        <f t="shared" si="98"/>
        <v>0</v>
      </c>
      <c r="D123" s="201">
        <v>0</v>
      </c>
      <c r="E123" s="498"/>
      <c r="F123" s="499">
        <f t="shared" ref="F123:F127" si="147">D123+E123</f>
        <v>0</v>
      </c>
      <c r="G123" s="201"/>
      <c r="H123" s="233"/>
      <c r="I123" s="112">
        <f t="shared" ref="I123:I127" si="148">G123+H123</f>
        <v>0</v>
      </c>
      <c r="J123" s="233"/>
      <c r="K123" s="59"/>
      <c r="L123" s="112">
        <f t="shared" ref="L123:L127" si="149">J123+K123</f>
        <v>0</v>
      </c>
      <c r="M123" s="276"/>
      <c r="N123" s="59"/>
      <c r="O123" s="112">
        <f t="shared" ref="O123:O127" si="150">M123+N123</f>
        <v>0</v>
      </c>
      <c r="P123" s="109"/>
    </row>
    <row r="124" spans="1:16" ht="24" hidden="1" x14ac:dyDescent="0.25">
      <c r="A124" s="38">
        <v>2274</v>
      </c>
      <c r="B124" s="167" t="s">
        <v>290</v>
      </c>
      <c r="C124" s="57">
        <f t="shared" si="98"/>
        <v>0</v>
      </c>
      <c r="D124" s="201">
        <v>0</v>
      </c>
      <c r="E124" s="498"/>
      <c r="F124" s="499">
        <f t="shared" si="147"/>
        <v>0</v>
      </c>
      <c r="G124" s="201"/>
      <c r="H124" s="233"/>
      <c r="I124" s="112">
        <f t="shared" si="148"/>
        <v>0</v>
      </c>
      <c r="J124" s="233"/>
      <c r="K124" s="59"/>
      <c r="L124" s="112">
        <f t="shared" si="149"/>
        <v>0</v>
      </c>
      <c r="M124" s="276"/>
      <c r="N124" s="59"/>
      <c r="O124" s="112">
        <f t="shared" si="150"/>
        <v>0</v>
      </c>
      <c r="P124" s="109"/>
    </row>
    <row r="125" spans="1:16" ht="24" x14ac:dyDescent="0.25">
      <c r="A125" s="38">
        <v>2275</v>
      </c>
      <c r="B125" s="56" t="s">
        <v>109</v>
      </c>
      <c r="C125" s="57">
        <f t="shared" si="98"/>
        <v>1201</v>
      </c>
      <c r="D125" s="201">
        <v>13960</v>
      </c>
      <c r="E125" s="498">
        <v>-12759</v>
      </c>
      <c r="F125" s="499">
        <f t="shared" si="147"/>
        <v>1201</v>
      </c>
      <c r="G125" s="201"/>
      <c r="H125" s="233"/>
      <c r="I125" s="112">
        <f t="shared" si="148"/>
        <v>0</v>
      </c>
      <c r="J125" s="233"/>
      <c r="K125" s="59"/>
      <c r="L125" s="112">
        <f t="shared" si="149"/>
        <v>0</v>
      </c>
      <c r="M125" s="276"/>
      <c r="N125" s="59"/>
      <c r="O125" s="112">
        <f t="shared" si="150"/>
        <v>0</v>
      </c>
      <c r="P125" s="109"/>
    </row>
    <row r="126" spans="1:16" ht="36" hidden="1" x14ac:dyDescent="0.25">
      <c r="A126" s="38">
        <v>2276</v>
      </c>
      <c r="B126" s="56" t="s">
        <v>110</v>
      </c>
      <c r="C126" s="57">
        <f t="shared" si="98"/>
        <v>0</v>
      </c>
      <c r="D126" s="201">
        <v>0</v>
      </c>
      <c r="E126" s="498"/>
      <c r="F126" s="499">
        <f t="shared" si="147"/>
        <v>0</v>
      </c>
      <c r="G126" s="201"/>
      <c r="H126" s="233"/>
      <c r="I126" s="112">
        <f t="shared" si="148"/>
        <v>0</v>
      </c>
      <c r="J126" s="233"/>
      <c r="K126" s="59"/>
      <c r="L126" s="112">
        <f t="shared" si="149"/>
        <v>0</v>
      </c>
      <c r="M126" s="276"/>
      <c r="N126" s="59"/>
      <c r="O126" s="112">
        <f t="shared" si="150"/>
        <v>0</v>
      </c>
      <c r="P126" s="109"/>
    </row>
    <row r="127" spans="1:16" ht="24" x14ac:dyDescent="0.25">
      <c r="A127" s="38">
        <v>2279</v>
      </c>
      <c r="B127" s="56" t="s">
        <v>111</v>
      </c>
      <c r="C127" s="57">
        <f t="shared" si="98"/>
        <v>439444</v>
      </c>
      <c r="D127" s="201">
        <v>439444</v>
      </c>
      <c r="E127" s="498"/>
      <c r="F127" s="499">
        <f t="shared" si="147"/>
        <v>439444</v>
      </c>
      <c r="G127" s="201"/>
      <c r="H127" s="233"/>
      <c r="I127" s="112">
        <f t="shared" si="148"/>
        <v>0</v>
      </c>
      <c r="J127" s="233"/>
      <c r="K127" s="59"/>
      <c r="L127" s="112">
        <f t="shared" si="149"/>
        <v>0</v>
      </c>
      <c r="M127" s="276"/>
      <c r="N127" s="59"/>
      <c r="O127" s="112">
        <f t="shared" si="150"/>
        <v>0</v>
      </c>
      <c r="P127" s="109"/>
    </row>
    <row r="128" spans="1:16" ht="24" hidden="1" x14ac:dyDescent="0.25">
      <c r="A128" s="548">
        <v>2280</v>
      </c>
      <c r="B128" s="51" t="s">
        <v>301</v>
      </c>
      <c r="C128" s="52">
        <f t="shared" si="98"/>
        <v>0</v>
      </c>
      <c r="D128" s="204">
        <f t="shared" ref="D128:O128" si="151">SUM(D129)</f>
        <v>0</v>
      </c>
      <c r="E128" s="521">
        <f t="shared" si="151"/>
        <v>0</v>
      </c>
      <c r="F128" s="501">
        <f t="shared" si="151"/>
        <v>0</v>
      </c>
      <c r="G128" s="204">
        <f t="shared" si="151"/>
        <v>0</v>
      </c>
      <c r="H128" s="235">
        <f t="shared" si="151"/>
        <v>0</v>
      </c>
      <c r="I128" s="118">
        <f t="shared" si="151"/>
        <v>0</v>
      </c>
      <c r="J128" s="235">
        <f t="shared" si="151"/>
        <v>0</v>
      </c>
      <c r="K128" s="117">
        <f t="shared" si="151"/>
        <v>0</v>
      </c>
      <c r="L128" s="118">
        <f t="shared" si="151"/>
        <v>0</v>
      </c>
      <c r="M128" s="57">
        <f t="shared" si="151"/>
        <v>0</v>
      </c>
      <c r="N128" s="111">
        <f t="shared" si="151"/>
        <v>0</v>
      </c>
      <c r="O128" s="112">
        <f t="shared" si="151"/>
        <v>0</v>
      </c>
      <c r="P128" s="109"/>
    </row>
    <row r="129" spans="1:16" ht="24" hidden="1" x14ac:dyDescent="0.25">
      <c r="A129" s="38">
        <v>2283</v>
      </c>
      <c r="B129" s="56" t="s">
        <v>112</v>
      </c>
      <c r="C129" s="57">
        <f t="shared" si="98"/>
        <v>0</v>
      </c>
      <c r="D129" s="201">
        <v>0</v>
      </c>
      <c r="E129" s="498"/>
      <c r="F129" s="499">
        <f>D129+E129</f>
        <v>0</v>
      </c>
      <c r="G129" s="201"/>
      <c r="H129" s="233"/>
      <c r="I129" s="112">
        <f>G129+H129</f>
        <v>0</v>
      </c>
      <c r="J129" s="233"/>
      <c r="K129" s="59"/>
      <c r="L129" s="112">
        <f>J129+K129</f>
        <v>0</v>
      </c>
      <c r="M129" s="276"/>
      <c r="N129" s="59"/>
      <c r="O129" s="112">
        <f>M129+N129</f>
        <v>0</v>
      </c>
      <c r="P129" s="109"/>
    </row>
    <row r="130" spans="1:16" ht="38.25" customHeight="1" x14ac:dyDescent="0.25">
      <c r="A130" s="45">
        <v>2300</v>
      </c>
      <c r="B130" s="103" t="s">
        <v>113</v>
      </c>
      <c r="C130" s="46">
        <f t="shared" si="98"/>
        <v>50210</v>
      </c>
      <c r="D130" s="199">
        <f>SUM(D131,D136,D140,D141,D144,D151,D159,D160,D163)</f>
        <v>50210</v>
      </c>
      <c r="E130" s="494">
        <f t="shared" ref="E130:F130" si="152">SUM(E131,E136,E140,E141,E144,E151,E159,E160,E163)</f>
        <v>0</v>
      </c>
      <c r="F130" s="495">
        <f t="shared" si="152"/>
        <v>50210</v>
      </c>
      <c r="G130" s="199">
        <f>SUM(G131,G136,G140,G141,G144,G151,G159,G160,G163)</f>
        <v>0</v>
      </c>
      <c r="H130" s="104">
        <f t="shared" ref="H130:I130" si="153">SUM(H131,H136,H140,H141,H144,H151,H159,H160,H163)</f>
        <v>0</v>
      </c>
      <c r="I130" s="115">
        <f t="shared" si="153"/>
        <v>0</v>
      </c>
      <c r="J130" s="104">
        <f>SUM(J131,J136,J140,J141,J144,J151,J159,J160,J163)</f>
        <v>0</v>
      </c>
      <c r="K130" s="49">
        <f t="shared" ref="K130:L130" si="154">SUM(K131,K136,K140,K141,K144,K151,K159,K160,K163)</f>
        <v>0</v>
      </c>
      <c r="L130" s="115">
        <f t="shared" si="154"/>
        <v>0</v>
      </c>
      <c r="M130" s="46">
        <f>SUM(M131,M136,M140,M141,M144,M151,M159,M160,M163)</f>
        <v>0</v>
      </c>
      <c r="N130" s="49">
        <f t="shared" ref="N130:O130" si="155">SUM(N131,N136,N140,N141,N144,N151,N159,N160,N163)</f>
        <v>0</v>
      </c>
      <c r="O130" s="115">
        <f t="shared" si="155"/>
        <v>0</v>
      </c>
      <c r="P130" s="121"/>
    </row>
    <row r="131" spans="1:16" ht="24" x14ac:dyDescent="0.25">
      <c r="A131" s="548">
        <v>2310</v>
      </c>
      <c r="B131" s="51" t="s">
        <v>114</v>
      </c>
      <c r="C131" s="52">
        <f t="shared" si="98"/>
        <v>50210</v>
      </c>
      <c r="D131" s="204">
        <f t="shared" ref="D131:O131" si="156">SUM(D132:D135)</f>
        <v>50210</v>
      </c>
      <c r="E131" s="521">
        <f t="shared" si="156"/>
        <v>0</v>
      </c>
      <c r="F131" s="501">
        <f t="shared" si="156"/>
        <v>50210</v>
      </c>
      <c r="G131" s="204">
        <f t="shared" si="156"/>
        <v>0</v>
      </c>
      <c r="H131" s="235">
        <f t="shared" si="156"/>
        <v>0</v>
      </c>
      <c r="I131" s="118">
        <f t="shared" si="156"/>
        <v>0</v>
      </c>
      <c r="J131" s="235">
        <f t="shared" si="156"/>
        <v>0</v>
      </c>
      <c r="K131" s="117">
        <f t="shared" si="156"/>
        <v>0</v>
      </c>
      <c r="L131" s="118">
        <f t="shared" si="156"/>
        <v>0</v>
      </c>
      <c r="M131" s="52">
        <f t="shared" si="156"/>
        <v>0</v>
      </c>
      <c r="N131" s="117">
        <f t="shared" si="156"/>
        <v>0</v>
      </c>
      <c r="O131" s="118">
        <f t="shared" si="156"/>
        <v>0</v>
      </c>
      <c r="P131" s="108"/>
    </row>
    <row r="132" spans="1:16" hidden="1" x14ac:dyDescent="0.25">
      <c r="A132" s="38">
        <v>2311</v>
      </c>
      <c r="B132" s="56" t="s">
        <v>115</v>
      </c>
      <c r="C132" s="57">
        <f t="shared" si="98"/>
        <v>0</v>
      </c>
      <c r="D132" s="201">
        <v>0</v>
      </c>
      <c r="E132" s="498"/>
      <c r="F132" s="499">
        <f t="shared" ref="F132:F135" si="157">D132+E132</f>
        <v>0</v>
      </c>
      <c r="G132" s="201"/>
      <c r="H132" s="233"/>
      <c r="I132" s="112">
        <f t="shared" ref="I132:I135" si="158">G132+H132</f>
        <v>0</v>
      </c>
      <c r="J132" s="233"/>
      <c r="K132" s="59"/>
      <c r="L132" s="112">
        <f t="shared" ref="L132:L135" si="159">J132+K132</f>
        <v>0</v>
      </c>
      <c r="M132" s="276"/>
      <c r="N132" s="59"/>
      <c r="O132" s="112">
        <f t="shared" ref="O132:O135" si="160">M132+N132</f>
        <v>0</v>
      </c>
      <c r="P132" s="109"/>
    </row>
    <row r="133" spans="1:16" hidden="1" x14ac:dyDescent="0.25">
      <c r="A133" s="38">
        <v>2312</v>
      </c>
      <c r="B133" s="56" t="s">
        <v>116</v>
      </c>
      <c r="C133" s="57">
        <f t="shared" si="98"/>
        <v>0</v>
      </c>
      <c r="D133" s="201">
        <v>0</v>
      </c>
      <c r="E133" s="498"/>
      <c r="F133" s="499">
        <f t="shared" si="157"/>
        <v>0</v>
      </c>
      <c r="G133" s="201"/>
      <c r="H133" s="233"/>
      <c r="I133" s="112">
        <f t="shared" si="158"/>
        <v>0</v>
      </c>
      <c r="J133" s="233"/>
      <c r="K133" s="59"/>
      <c r="L133" s="112">
        <f t="shared" si="159"/>
        <v>0</v>
      </c>
      <c r="M133" s="276"/>
      <c r="N133" s="59"/>
      <c r="O133" s="112">
        <f t="shared" si="160"/>
        <v>0</v>
      </c>
      <c r="P133" s="109"/>
    </row>
    <row r="134" spans="1:16" hidden="1" x14ac:dyDescent="0.25">
      <c r="A134" s="38">
        <v>2313</v>
      </c>
      <c r="B134" s="56" t="s">
        <v>117</v>
      </c>
      <c r="C134" s="57">
        <f t="shared" si="98"/>
        <v>0</v>
      </c>
      <c r="D134" s="201">
        <v>0</v>
      </c>
      <c r="E134" s="498"/>
      <c r="F134" s="499">
        <f t="shared" si="157"/>
        <v>0</v>
      </c>
      <c r="G134" s="201"/>
      <c r="H134" s="233"/>
      <c r="I134" s="112">
        <f t="shared" si="158"/>
        <v>0</v>
      </c>
      <c r="J134" s="233"/>
      <c r="K134" s="59"/>
      <c r="L134" s="112">
        <f t="shared" si="159"/>
        <v>0</v>
      </c>
      <c r="M134" s="276"/>
      <c r="N134" s="59"/>
      <c r="O134" s="112">
        <f t="shared" si="160"/>
        <v>0</v>
      </c>
      <c r="P134" s="109"/>
    </row>
    <row r="135" spans="1:16" ht="36" customHeight="1" x14ac:dyDescent="0.25">
      <c r="A135" s="38">
        <v>2314</v>
      </c>
      <c r="B135" s="56" t="s">
        <v>291</v>
      </c>
      <c r="C135" s="57">
        <f t="shared" si="98"/>
        <v>50210</v>
      </c>
      <c r="D135" s="201">
        <v>50210</v>
      </c>
      <c r="E135" s="498"/>
      <c r="F135" s="499">
        <f t="shared" si="157"/>
        <v>50210</v>
      </c>
      <c r="G135" s="201"/>
      <c r="H135" s="233"/>
      <c r="I135" s="112">
        <f t="shared" si="158"/>
        <v>0</v>
      </c>
      <c r="J135" s="233"/>
      <c r="K135" s="59"/>
      <c r="L135" s="112">
        <f t="shared" si="159"/>
        <v>0</v>
      </c>
      <c r="M135" s="276"/>
      <c r="N135" s="59"/>
      <c r="O135" s="112">
        <f t="shared" si="160"/>
        <v>0</v>
      </c>
      <c r="P135" s="109"/>
    </row>
    <row r="136" spans="1:16" hidden="1" x14ac:dyDescent="0.25">
      <c r="A136" s="110">
        <v>2320</v>
      </c>
      <c r="B136" s="56" t="s">
        <v>118</v>
      </c>
      <c r="C136" s="57">
        <f t="shared" si="98"/>
        <v>0</v>
      </c>
      <c r="D136" s="202">
        <f>SUM(D137:D139)</f>
        <v>0</v>
      </c>
      <c r="E136" s="502">
        <f t="shared" ref="E136:F136" si="161">SUM(E137:E139)</f>
        <v>0</v>
      </c>
      <c r="F136" s="499">
        <f t="shared" si="161"/>
        <v>0</v>
      </c>
      <c r="G136" s="202">
        <f>SUM(G137:G139)</f>
        <v>0</v>
      </c>
      <c r="H136" s="119">
        <f t="shared" ref="H136:I136" si="162">SUM(H137:H139)</f>
        <v>0</v>
      </c>
      <c r="I136" s="112">
        <f t="shared" si="162"/>
        <v>0</v>
      </c>
      <c r="J136" s="119">
        <f>SUM(J137:J139)</f>
        <v>0</v>
      </c>
      <c r="K136" s="111">
        <f t="shared" ref="K136:L136" si="163">SUM(K137:K139)</f>
        <v>0</v>
      </c>
      <c r="L136" s="112">
        <f t="shared" si="163"/>
        <v>0</v>
      </c>
      <c r="M136" s="57">
        <f>SUM(M137:M139)</f>
        <v>0</v>
      </c>
      <c r="N136" s="111">
        <f t="shared" ref="N136:O136" si="164">SUM(N137:N139)</f>
        <v>0</v>
      </c>
      <c r="O136" s="112">
        <f t="shared" si="164"/>
        <v>0</v>
      </c>
      <c r="P136" s="109"/>
    </row>
    <row r="137" spans="1:16" hidden="1" x14ac:dyDescent="0.25">
      <c r="A137" s="38">
        <v>2321</v>
      </c>
      <c r="B137" s="56" t="s">
        <v>119</v>
      </c>
      <c r="C137" s="57">
        <f t="shared" si="98"/>
        <v>0</v>
      </c>
      <c r="D137" s="201">
        <v>0</v>
      </c>
      <c r="E137" s="498"/>
      <c r="F137" s="499">
        <f t="shared" ref="F137:F140" si="165">D137+E137</f>
        <v>0</v>
      </c>
      <c r="G137" s="201"/>
      <c r="H137" s="233"/>
      <c r="I137" s="112">
        <f t="shared" ref="I137:I140" si="166">G137+H137</f>
        <v>0</v>
      </c>
      <c r="J137" s="233"/>
      <c r="K137" s="59"/>
      <c r="L137" s="112">
        <f t="shared" ref="L137:L140" si="167">J137+K137</f>
        <v>0</v>
      </c>
      <c r="M137" s="276"/>
      <c r="N137" s="59"/>
      <c r="O137" s="112">
        <f t="shared" ref="O137:O140" si="168">M137+N137</f>
        <v>0</v>
      </c>
      <c r="P137" s="109"/>
    </row>
    <row r="138" spans="1:16" hidden="1" x14ac:dyDescent="0.25">
      <c r="A138" s="38">
        <v>2322</v>
      </c>
      <c r="B138" s="56" t="s">
        <v>120</v>
      </c>
      <c r="C138" s="57">
        <f t="shared" si="98"/>
        <v>0</v>
      </c>
      <c r="D138" s="201">
        <v>0</v>
      </c>
      <c r="E138" s="498"/>
      <c r="F138" s="499">
        <f t="shared" si="165"/>
        <v>0</v>
      </c>
      <c r="G138" s="201"/>
      <c r="H138" s="233"/>
      <c r="I138" s="112">
        <f t="shared" si="166"/>
        <v>0</v>
      </c>
      <c r="J138" s="233"/>
      <c r="K138" s="59"/>
      <c r="L138" s="112">
        <f t="shared" si="167"/>
        <v>0</v>
      </c>
      <c r="M138" s="276"/>
      <c r="N138" s="59"/>
      <c r="O138" s="112">
        <f t="shared" si="168"/>
        <v>0</v>
      </c>
      <c r="P138" s="109"/>
    </row>
    <row r="139" spans="1:16" ht="10.5" hidden="1" customHeight="1" x14ac:dyDescent="0.25">
      <c r="A139" s="38">
        <v>2329</v>
      </c>
      <c r="B139" s="56" t="s">
        <v>121</v>
      </c>
      <c r="C139" s="57">
        <f t="shared" si="98"/>
        <v>0</v>
      </c>
      <c r="D139" s="201">
        <v>0</v>
      </c>
      <c r="E139" s="498"/>
      <c r="F139" s="499">
        <f t="shared" si="165"/>
        <v>0</v>
      </c>
      <c r="G139" s="201"/>
      <c r="H139" s="233"/>
      <c r="I139" s="112">
        <f t="shared" si="166"/>
        <v>0</v>
      </c>
      <c r="J139" s="233"/>
      <c r="K139" s="59"/>
      <c r="L139" s="112">
        <f t="shared" si="167"/>
        <v>0</v>
      </c>
      <c r="M139" s="276"/>
      <c r="N139" s="59"/>
      <c r="O139" s="112">
        <f t="shared" si="168"/>
        <v>0</v>
      </c>
      <c r="P139" s="109"/>
    </row>
    <row r="140" spans="1:16" hidden="1" x14ac:dyDescent="0.25">
      <c r="A140" s="110">
        <v>2330</v>
      </c>
      <c r="B140" s="56" t="s">
        <v>122</v>
      </c>
      <c r="C140" s="57">
        <f t="shared" si="98"/>
        <v>0</v>
      </c>
      <c r="D140" s="201">
        <v>0</v>
      </c>
      <c r="E140" s="498"/>
      <c r="F140" s="499">
        <f t="shared" si="165"/>
        <v>0</v>
      </c>
      <c r="G140" s="201"/>
      <c r="H140" s="233"/>
      <c r="I140" s="112">
        <f t="shared" si="166"/>
        <v>0</v>
      </c>
      <c r="J140" s="233"/>
      <c r="K140" s="59"/>
      <c r="L140" s="112">
        <f t="shared" si="167"/>
        <v>0</v>
      </c>
      <c r="M140" s="276"/>
      <c r="N140" s="59"/>
      <c r="O140" s="112">
        <f t="shared" si="168"/>
        <v>0</v>
      </c>
      <c r="P140" s="109"/>
    </row>
    <row r="141" spans="1:16" ht="48" hidden="1" x14ac:dyDescent="0.25">
      <c r="A141" s="110">
        <v>2340</v>
      </c>
      <c r="B141" s="56" t="s">
        <v>302</v>
      </c>
      <c r="C141" s="57">
        <f t="shared" si="98"/>
        <v>0</v>
      </c>
      <c r="D141" s="202">
        <f>SUM(D142:D143)</f>
        <v>0</v>
      </c>
      <c r="E141" s="502">
        <f t="shared" ref="E141:F141" si="169">SUM(E142:E143)</f>
        <v>0</v>
      </c>
      <c r="F141" s="499">
        <f t="shared" si="169"/>
        <v>0</v>
      </c>
      <c r="G141" s="202">
        <f>SUM(G142:G143)</f>
        <v>0</v>
      </c>
      <c r="H141" s="119">
        <f t="shared" ref="H141:I141" si="170">SUM(H142:H143)</f>
        <v>0</v>
      </c>
      <c r="I141" s="112">
        <f t="shared" si="170"/>
        <v>0</v>
      </c>
      <c r="J141" s="119">
        <f>SUM(J142:J143)</f>
        <v>0</v>
      </c>
      <c r="K141" s="111">
        <f t="shared" ref="K141:L141" si="171">SUM(K142:K143)</f>
        <v>0</v>
      </c>
      <c r="L141" s="112">
        <f t="shared" si="171"/>
        <v>0</v>
      </c>
      <c r="M141" s="57">
        <f>SUM(M142:M143)</f>
        <v>0</v>
      </c>
      <c r="N141" s="111">
        <f t="shared" ref="N141:O141" si="172">SUM(N142:N143)</f>
        <v>0</v>
      </c>
      <c r="O141" s="112">
        <f t="shared" si="172"/>
        <v>0</v>
      </c>
      <c r="P141" s="109"/>
    </row>
    <row r="142" spans="1:16" hidden="1" x14ac:dyDescent="0.25">
      <c r="A142" s="38">
        <v>2341</v>
      </c>
      <c r="B142" s="56" t="s">
        <v>123</v>
      </c>
      <c r="C142" s="57">
        <f t="shared" si="98"/>
        <v>0</v>
      </c>
      <c r="D142" s="201">
        <v>0</v>
      </c>
      <c r="E142" s="498"/>
      <c r="F142" s="499">
        <f t="shared" ref="F142:F143" si="173">D142+E142</f>
        <v>0</v>
      </c>
      <c r="G142" s="201"/>
      <c r="H142" s="233"/>
      <c r="I142" s="112">
        <f t="shared" ref="I142:I143" si="174">G142+H142</f>
        <v>0</v>
      </c>
      <c r="J142" s="233"/>
      <c r="K142" s="59"/>
      <c r="L142" s="112">
        <f t="shared" ref="L142:L143" si="175">J142+K142</f>
        <v>0</v>
      </c>
      <c r="M142" s="276"/>
      <c r="N142" s="59"/>
      <c r="O142" s="112">
        <f t="shared" ref="O142:O143" si="176">M142+N142</f>
        <v>0</v>
      </c>
      <c r="P142" s="109"/>
    </row>
    <row r="143" spans="1:16" ht="24" hidden="1" x14ac:dyDescent="0.25">
      <c r="A143" s="38">
        <v>2344</v>
      </c>
      <c r="B143" s="56" t="s">
        <v>124</v>
      </c>
      <c r="C143" s="57">
        <f t="shared" si="98"/>
        <v>0</v>
      </c>
      <c r="D143" s="201">
        <v>0</v>
      </c>
      <c r="E143" s="498"/>
      <c r="F143" s="499">
        <f t="shared" si="173"/>
        <v>0</v>
      </c>
      <c r="G143" s="201"/>
      <c r="H143" s="233"/>
      <c r="I143" s="112">
        <f t="shared" si="174"/>
        <v>0</v>
      </c>
      <c r="J143" s="233"/>
      <c r="K143" s="59"/>
      <c r="L143" s="112">
        <f t="shared" si="175"/>
        <v>0</v>
      </c>
      <c r="M143" s="276"/>
      <c r="N143" s="59"/>
      <c r="O143" s="112">
        <f t="shared" si="176"/>
        <v>0</v>
      </c>
      <c r="P143" s="109"/>
    </row>
    <row r="144" spans="1:16" ht="24" hidden="1" x14ac:dyDescent="0.25">
      <c r="A144" s="105">
        <v>2350</v>
      </c>
      <c r="B144" s="76" t="s">
        <v>125</v>
      </c>
      <c r="C144" s="82">
        <f t="shared" si="98"/>
        <v>0</v>
      </c>
      <c r="D144" s="129">
        <f>SUM(D145:D150)</f>
        <v>0</v>
      </c>
      <c r="E144" s="496">
        <f t="shared" ref="E144:F144" si="177">SUM(E145:E150)</f>
        <v>0</v>
      </c>
      <c r="F144" s="497">
        <f t="shared" si="177"/>
        <v>0</v>
      </c>
      <c r="G144" s="129">
        <f>SUM(G145:G150)</f>
        <v>0</v>
      </c>
      <c r="H144" s="178">
        <f t="shared" ref="H144:I144" si="178">SUM(H145:H150)</f>
        <v>0</v>
      </c>
      <c r="I144" s="107">
        <f t="shared" si="178"/>
        <v>0</v>
      </c>
      <c r="J144" s="178">
        <f>SUM(J145:J150)</f>
        <v>0</v>
      </c>
      <c r="K144" s="106">
        <f t="shared" ref="K144:L144" si="179">SUM(K145:K150)</f>
        <v>0</v>
      </c>
      <c r="L144" s="107">
        <f t="shared" si="179"/>
        <v>0</v>
      </c>
      <c r="M144" s="82">
        <f>SUM(M145:M150)</f>
        <v>0</v>
      </c>
      <c r="N144" s="106">
        <f t="shared" ref="N144:O144" si="180">SUM(N145:N150)</f>
        <v>0</v>
      </c>
      <c r="O144" s="107">
        <f t="shared" si="180"/>
        <v>0</v>
      </c>
      <c r="P144" s="114"/>
    </row>
    <row r="145" spans="1:16" hidden="1" x14ac:dyDescent="0.25">
      <c r="A145" s="33">
        <v>2351</v>
      </c>
      <c r="B145" s="51" t="s">
        <v>126</v>
      </c>
      <c r="C145" s="52">
        <f t="shared" si="98"/>
        <v>0</v>
      </c>
      <c r="D145" s="200">
        <v>0</v>
      </c>
      <c r="E145" s="500"/>
      <c r="F145" s="501">
        <f t="shared" ref="F145:F150" si="181">D145+E145</f>
        <v>0</v>
      </c>
      <c r="G145" s="200"/>
      <c r="H145" s="232"/>
      <c r="I145" s="118">
        <f t="shared" ref="I145:I150" si="182">G145+H145</f>
        <v>0</v>
      </c>
      <c r="J145" s="232"/>
      <c r="K145" s="54"/>
      <c r="L145" s="118">
        <f t="shared" ref="L145:L150" si="183">J145+K145</f>
        <v>0</v>
      </c>
      <c r="M145" s="275"/>
      <c r="N145" s="54"/>
      <c r="O145" s="118">
        <f t="shared" ref="O145:O150" si="184">M145+N145</f>
        <v>0</v>
      </c>
      <c r="P145" s="108"/>
    </row>
    <row r="146" spans="1:16" hidden="1" x14ac:dyDescent="0.25">
      <c r="A146" s="38">
        <v>2352</v>
      </c>
      <c r="B146" s="56" t="s">
        <v>127</v>
      </c>
      <c r="C146" s="57">
        <f t="shared" si="98"/>
        <v>0</v>
      </c>
      <c r="D146" s="201">
        <v>0</v>
      </c>
      <c r="E146" s="498"/>
      <c r="F146" s="499">
        <f t="shared" si="181"/>
        <v>0</v>
      </c>
      <c r="G146" s="201"/>
      <c r="H146" s="233"/>
      <c r="I146" s="112">
        <f t="shared" si="182"/>
        <v>0</v>
      </c>
      <c r="J146" s="233"/>
      <c r="K146" s="59"/>
      <c r="L146" s="112">
        <f t="shared" si="183"/>
        <v>0</v>
      </c>
      <c r="M146" s="276"/>
      <c r="N146" s="59"/>
      <c r="O146" s="112">
        <f t="shared" si="184"/>
        <v>0</v>
      </c>
      <c r="P146" s="109"/>
    </row>
    <row r="147" spans="1:16" ht="24" hidden="1" x14ac:dyDescent="0.25">
      <c r="A147" s="38">
        <v>2353</v>
      </c>
      <c r="B147" s="56" t="s">
        <v>128</v>
      </c>
      <c r="C147" s="57">
        <f t="shared" si="98"/>
        <v>0</v>
      </c>
      <c r="D147" s="201">
        <v>0</v>
      </c>
      <c r="E147" s="498"/>
      <c r="F147" s="499">
        <f t="shared" si="181"/>
        <v>0</v>
      </c>
      <c r="G147" s="201"/>
      <c r="H147" s="233"/>
      <c r="I147" s="112">
        <f t="shared" si="182"/>
        <v>0</v>
      </c>
      <c r="J147" s="233"/>
      <c r="K147" s="59"/>
      <c r="L147" s="112">
        <f t="shared" si="183"/>
        <v>0</v>
      </c>
      <c r="M147" s="276"/>
      <c r="N147" s="59"/>
      <c r="O147" s="112">
        <f t="shared" si="184"/>
        <v>0</v>
      </c>
      <c r="P147" s="109"/>
    </row>
    <row r="148" spans="1:16" ht="24" hidden="1" x14ac:dyDescent="0.25">
      <c r="A148" s="38">
        <v>2354</v>
      </c>
      <c r="B148" s="56" t="s">
        <v>129</v>
      </c>
      <c r="C148" s="57">
        <f t="shared" si="98"/>
        <v>0</v>
      </c>
      <c r="D148" s="201">
        <v>0</v>
      </c>
      <c r="E148" s="498"/>
      <c r="F148" s="499">
        <f t="shared" si="181"/>
        <v>0</v>
      </c>
      <c r="G148" s="201"/>
      <c r="H148" s="233"/>
      <c r="I148" s="112">
        <f t="shared" si="182"/>
        <v>0</v>
      </c>
      <c r="J148" s="233"/>
      <c r="K148" s="59"/>
      <c r="L148" s="112">
        <f t="shared" si="183"/>
        <v>0</v>
      </c>
      <c r="M148" s="276"/>
      <c r="N148" s="59"/>
      <c r="O148" s="112">
        <f t="shared" si="184"/>
        <v>0</v>
      </c>
      <c r="P148" s="109"/>
    </row>
    <row r="149" spans="1:16" ht="24" hidden="1" x14ac:dyDescent="0.25">
      <c r="A149" s="38">
        <v>2355</v>
      </c>
      <c r="B149" s="56" t="s">
        <v>130</v>
      </c>
      <c r="C149" s="57">
        <f t="shared" ref="C149:C212" si="185">F149+I149+L149+O149</f>
        <v>0</v>
      </c>
      <c r="D149" s="201">
        <v>0</v>
      </c>
      <c r="E149" s="498"/>
      <c r="F149" s="499">
        <f t="shared" si="181"/>
        <v>0</v>
      </c>
      <c r="G149" s="201"/>
      <c r="H149" s="233"/>
      <c r="I149" s="112">
        <f t="shared" si="182"/>
        <v>0</v>
      </c>
      <c r="J149" s="233"/>
      <c r="K149" s="59"/>
      <c r="L149" s="112">
        <f t="shared" si="183"/>
        <v>0</v>
      </c>
      <c r="M149" s="276"/>
      <c r="N149" s="59"/>
      <c r="O149" s="112">
        <f t="shared" si="184"/>
        <v>0</v>
      </c>
      <c r="P149" s="109"/>
    </row>
    <row r="150" spans="1:16" ht="24" hidden="1" x14ac:dyDescent="0.25">
      <c r="A150" s="38">
        <v>2359</v>
      </c>
      <c r="B150" s="56" t="s">
        <v>131</v>
      </c>
      <c r="C150" s="57">
        <f t="shared" si="185"/>
        <v>0</v>
      </c>
      <c r="D150" s="201">
        <v>0</v>
      </c>
      <c r="E150" s="498"/>
      <c r="F150" s="499">
        <f t="shared" si="181"/>
        <v>0</v>
      </c>
      <c r="G150" s="201"/>
      <c r="H150" s="233"/>
      <c r="I150" s="112">
        <f t="shared" si="182"/>
        <v>0</v>
      </c>
      <c r="J150" s="233"/>
      <c r="K150" s="59"/>
      <c r="L150" s="112">
        <f t="shared" si="183"/>
        <v>0</v>
      </c>
      <c r="M150" s="276"/>
      <c r="N150" s="59"/>
      <c r="O150" s="112">
        <f t="shared" si="184"/>
        <v>0</v>
      </c>
      <c r="P150" s="109"/>
    </row>
    <row r="151" spans="1:16" ht="24.75" hidden="1" customHeight="1" x14ac:dyDescent="0.25">
      <c r="A151" s="110">
        <v>2360</v>
      </c>
      <c r="B151" s="56" t="s">
        <v>132</v>
      </c>
      <c r="C151" s="57">
        <f t="shared" si="185"/>
        <v>0</v>
      </c>
      <c r="D151" s="202">
        <f>SUM(D152:D158)</f>
        <v>0</v>
      </c>
      <c r="E151" s="502">
        <f t="shared" ref="E151:F151" si="186">SUM(E152:E158)</f>
        <v>0</v>
      </c>
      <c r="F151" s="499">
        <f t="shared" si="186"/>
        <v>0</v>
      </c>
      <c r="G151" s="202">
        <f>SUM(G152:G158)</f>
        <v>0</v>
      </c>
      <c r="H151" s="119">
        <f t="shared" ref="H151:I151" si="187">SUM(H152:H158)</f>
        <v>0</v>
      </c>
      <c r="I151" s="112">
        <f t="shared" si="187"/>
        <v>0</v>
      </c>
      <c r="J151" s="119">
        <f>SUM(J152:J158)</f>
        <v>0</v>
      </c>
      <c r="K151" s="111">
        <f t="shared" ref="K151:L151" si="188">SUM(K152:K158)</f>
        <v>0</v>
      </c>
      <c r="L151" s="112">
        <f t="shared" si="188"/>
        <v>0</v>
      </c>
      <c r="M151" s="57">
        <f>SUM(M152:M158)</f>
        <v>0</v>
      </c>
      <c r="N151" s="111">
        <f t="shared" ref="N151:O151" si="189">SUM(N152:N158)</f>
        <v>0</v>
      </c>
      <c r="O151" s="112">
        <f t="shared" si="189"/>
        <v>0</v>
      </c>
      <c r="P151" s="109"/>
    </row>
    <row r="152" spans="1:16" hidden="1" x14ac:dyDescent="0.25">
      <c r="A152" s="37">
        <v>2361</v>
      </c>
      <c r="B152" s="56" t="s">
        <v>133</v>
      </c>
      <c r="C152" s="57">
        <f t="shared" si="185"/>
        <v>0</v>
      </c>
      <c r="D152" s="201">
        <v>0</v>
      </c>
      <c r="E152" s="498"/>
      <c r="F152" s="499">
        <f t="shared" ref="F152:F159" si="190">D152+E152</f>
        <v>0</v>
      </c>
      <c r="G152" s="201"/>
      <c r="H152" s="233"/>
      <c r="I152" s="112">
        <f t="shared" ref="I152:I159" si="191">G152+H152</f>
        <v>0</v>
      </c>
      <c r="J152" s="233"/>
      <c r="K152" s="59"/>
      <c r="L152" s="112">
        <f t="shared" ref="L152:L159" si="192">J152+K152</f>
        <v>0</v>
      </c>
      <c r="M152" s="276"/>
      <c r="N152" s="59"/>
      <c r="O152" s="112">
        <f t="shared" ref="O152:O159" si="193">M152+N152</f>
        <v>0</v>
      </c>
      <c r="P152" s="109"/>
    </row>
    <row r="153" spans="1:16" ht="24" hidden="1" x14ac:dyDescent="0.25">
      <c r="A153" s="37">
        <v>2362</v>
      </c>
      <c r="B153" s="56" t="s">
        <v>134</v>
      </c>
      <c r="C153" s="57">
        <f t="shared" si="185"/>
        <v>0</v>
      </c>
      <c r="D153" s="201">
        <v>0</v>
      </c>
      <c r="E153" s="498"/>
      <c r="F153" s="499">
        <f t="shared" si="190"/>
        <v>0</v>
      </c>
      <c r="G153" s="201"/>
      <c r="H153" s="233"/>
      <c r="I153" s="112">
        <f t="shared" si="191"/>
        <v>0</v>
      </c>
      <c r="J153" s="233"/>
      <c r="K153" s="59"/>
      <c r="L153" s="112">
        <f t="shared" si="192"/>
        <v>0</v>
      </c>
      <c r="M153" s="276"/>
      <c r="N153" s="59"/>
      <c r="O153" s="112">
        <f t="shared" si="193"/>
        <v>0</v>
      </c>
      <c r="P153" s="109"/>
    </row>
    <row r="154" spans="1:16" hidden="1" x14ac:dyDescent="0.25">
      <c r="A154" s="37">
        <v>2363</v>
      </c>
      <c r="B154" s="56" t="s">
        <v>135</v>
      </c>
      <c r="C154" s="57">
        <f t="shared" si="185"/>
        <v>0</v>
      </c>
      <c r="D154" s="201">
        <v>0</v>
      </c>
      <c r="E154" s="498"/>
      <c r="F154" s="499">
        <f t="shared" si="190"/>
        <v>0</v>
      </c>
      <c r="G154" s="201"/>
      <c r="H154" s="233"/>
      <c r="I154" s="112">
        <f t="shared" si="191"/>
        <v>0</v>
      </c>
      <c r="J154" s="233"/>
      <c r="K154" s="59"/>
      <c r="L154" s="112">
        <f t="shared" si="192"/>
        <v>0</v>
      </c>
      <c r="M154" s="276"/>
      <c r="N154" s="59"/>
      <c r="O154" s="112">
        <f t="shared" si="193"/>
        <v>0</v>
      </c>
      <c r="P154" s="109"/>
    </row>
    <row r="155" spans="1:16" hidden="1" x14ac:dyDescent="0.25">
      <c r="A155" s="37">
        <v>2364</v>
      </c>
      <c r="B155" s="56" t="s">
        <v>136</v>
      </c>
      <c r="C155" s="57">
        <f t="shared" si="185"/>
        <v>0</v>
      </c>
      <c r="D155" s="201">
        <v>0</v>
      </c>
      <c r="E155" s="498"/>
      <c r="F155" s="499">
        <f t="shared" si="190"/>
        <v>0</v>
      </c>
      <c r="G155" s="201"/>
      <c r="H155" s="233"/>
      <c r="I155" s="112">
        <f t="shared" si="191"/>
        <v>0</v>
      </c>
      <c r="J155" s="233"/>
      <c r="K155" s="59"/>
      <c r="L155" s="112">
        <f t="shared" si="192"/>
        <v>0</v>
      </c>
      <c r="M155" s="276"/>
      <c r="N155" s="59"/>
      <c r="O155" s="112">
        <f t="shared" si="193"/>
        <v>0</v>
      </c>
      <c r="P155" s="109"/>
    </row>
    <row r="156" spans="1:16" ht="12.75" hidden="1" customHeight="1" x14ac:dyDescent="0.25">
      <c r="A156" s="37">
        <v>2365</v>
      </c>
      <c r="B156" s="56" t="s">
        <v>137</v>
      </c>
      <c r="C156" s="57">
        <f t="shared" si="185"/>
        <v>0</v>
      </c>
      <c r="D156" s="201">
        <v>0</v>
      </c>
      <c r="E156" s="498"/>
      <c r="F156" s="499">
        <f t="shared" si="190"/>
        <v>0</v>
      </c>
      <c r="G156" s="201"/>
      <c r="H156" s="233"/>
      <c r="I156" s="112">
        <f t="shared" si="191"/>
        <v>0</v>
      </c>
      <c r="J156" s="233"/>
      <c r="K156" s="59"/>
      <c r="L156" s="112">
        <f t="shared" si="192"/>
        <v>0</v>
      </c>
      <c r="M156" s="276"/>
      <c r="N156" s="59"/>
      <c r="O156" s="112">
        <f t="shared" si="193"/>
        <v>0</v>
      </c>
      <c r="P156" s="109"/>
    </row>
    <row r="157" spans="1:16" ht="36" hidden="1" x14ac:dyDescent="0.25">
      <c r="A157" s="37">
        <v>2366</v>
      </c>
      <c r="B157" s="56" t="s">
        <v>138</v>
      </c>
      <c r="C157" s="57">
        <f t="shared" si="185"/>
        <v>0</v>
      </c>
      <c r="D157" s="201">
        <v>0</v>
      </c>
      <c r="E157" s="498"/>
      <c r="F157" s="499">
        <f t="shared" si="190"/>
        <v>0</v>
      </c>
      <c r="G157" s="201"/>
      <c r="H157" s="233"/>
      <c r="I157" s="112">
        <f t="shared" si="191"/>
        <v>0</v>
      </c>
      <c r="J157" s="233"/>
      <c r="K157" s="59"/>
      <c r="L157" s="112">
        <f t="shared" si="192"/>
        <v>0</v>
      </c>
      <c r="M157" s="276"/>
      <c r="N157" s="59"/>
      <c r="O157" s="112">
        <f t="shared" si="193"/>
        <v>0</v>
      </c>
      <c r="P157" s="109"/>
    </row>
    <row r="158" spans="1:16" ht="48" hidden="1" x14ac:dyDescent="0.25">
      <c r="A158" s="37">
        <v>2369</v>
      </c>
      <c r="B158" s="56" t="s">
        <v>139</v>
      </c>
      <c r="C158" s="57">
        <f t="shared" si="185"/>
        <v>0</v>
      </c>
      <c r="D158" s="201">
        <v>0</v>
      </c>
      <c r="E158" s="498"/>
      <c r="F158" s="499">
        <f t="shared" si="190"/>
        <v>0</v>
      </c>
      <c r="G158" s="201"/>
      <c r="H158" s="233"/>
      <c r="I158" s="112">
        <f t="shared" si="191"/>
        <v>0</v>
      </c>
      <c r="J158" s="233"/>
      <c r="K158" s="59"/>
      <c r="L158" s="112">
        <f t="shared" si="192"/>
        <v>0</v>
      </c>
      <c r="M158" s="276"/>
      <c r="N158" s="59"/>
      <c r="O158" s="112">
        <f t="shared" si="193"/>
        <v>0</v>
      </c>
      <c r="P158" s="109"/>
    </row>
    <row r="159" spans="1:16" hidden="1" x14ac:dyDescent="0.25">
      <c r="A159" s="105">
        <v>2370</v>
      </c>
      <c r="B159" s="76" t="s">
        <v>140</v>
      </c>
      <c r="C159" s="82">
        <f t="shared" si="185"/>
        <v>0</v>
      </c>
      <c r="D159" s="203">
        <v>0</v>
      </c>
      <c r="E159" s="520"/>
      <c r="F159" s="497">
        <f t="shared" si="190"/>
        <v>0</v>
      </c>
      <c r="G159" s="203"/>
      <c r="H159" s="234"/>
      <c r="I159" s="107">
        <f t="shared" si="191"/>
        <v>0</v>
      </c>
      <c r="J159" s="234"/>
      <c r="K159" s="113"/>
      <c r="L159" s="107">
        <f t="shared" si="192"/>
        <v>0</v>
      </c>
      <c r="M159" s="277"/>
      <c r="N159" s="113"/>
      <c r="O159" s="107">
        <f t="shared" si="193"/>
        <v>0</v>
      </c>
      <c r="P159" s="114"/>
    </row>
    <row r="160" spans="1:16" hidden="1" x14ac:dyDescent="0.25">
      <c r="A160" s="105">
        <v>2380</v>
      </c>
      <c r="B160" s="76" t="s">
        <v>141</v>
      </c>
      <c r="C160" s="82">
        <f t="shared" si="185"/>
        <v>0</v>
      </c>
      <c r="D160" s="129">
        <f>SUM(D161:D162)</f>
        <v>0</v>
      </c>
      <c r="E160" s="496">
        <f t="shared" ref="E160:F160" si="194">SUM(E161:E162)</f>
        <v>0</v>
      </c>
      <c r="F160" s="497">
        <f t="shared" si="194"/>
        <v>0</v>
      </c>
      <c r="G160" s="129">
        <f>SUM(G161:G162)</f>
        <v>0</v>
      </c>
      <c r="H160" s="178">
        <f t="shared" ref="H160:I160" si="195">SUM(H161:H162)</f>
        <v>0</v>
      </c>
      <c r="I160" s="107">
        <f t="shared" si="195"/>
        <v>0</v>
      </c>
      <c r="J160" s="178">
        <f>SUM(J161:J162)</f>
        <v>0</v>
      </c>
      <c r="K160" s="106">
        <f t="shared" ref="K160:L160" si="196">SUM(K161:K162)</f>
        <v>0</v>
      </c>
      <c r="L160" s="107">
        <f t="shared" si="196"/>
        <v>0</v>
      </c>
      <c r="M160" s="82">
        <f>SUM(M161:M162)</f>
        <v>0</v>
      </c>
      <c r="N160" s="106">
        <f t="shared" ref="N160:O160" si="197">SUM(N161:N162)</f>
        <v>0</v>
      </c>
      <c r="O160" s="107">
        <f t="shared" si="197"/>
        <v>0</v>
      </c>
      <c r="P160" s="114"/>
    </row>
    <row r="161" spans="1:16" hidden="1" x14ac:dyDescent="0.25">
      <c r="A161" s="32">
        <v>2381</v>
      </c>
      <c r="B161" s="51" t="s">
        <v>142</v>
      </c>
      <c r="C161" s="52">
        <f t="shared" si="185"/>
        <v>0</v>
      </c>
      <c r="D161" s="200">
        <v>0</v>
      </c>
      <c r="E161" s="500"/>
      <c r="F161" s="501">
        <f t="shared" ref="F161:F164" si="198">D161+E161</f>
        <v>0</v>
      </c>
      <c r="G161" s="200"/>
      <c r="H161" s="232"/>
      <c r="I161" s="118">
        <f t="shared" ref="I161:I164" si="199">G161+H161</f>
        <v>0</v>
      </c>
      <c r="J161" s="232"/>
      <c r="K161" s="54"/>
      <c r="L161" s="118">
        <f t="shared" ref="L161:L164" si="200">J161+K161</f>
        <v>0</v>
      </c>
      <c r="M161" s="275"/>
      <c r="N161" s="54"/>
      <c r="O161" s="118">
        <f t="shared" ref="O161:O164" si="201">M161+N161</f>
        <v>0</v>
      </c>
      <c r="P161" s="108"/>
    </row>
    <row r="162" spans="1:16" ht="24" hidden="1" x14ac:dyDescent="0.25">
      <c r="A162" s="37">
        <v>2389</v>
      </c>
      <c r="B162" s="56" t="s">
        <v>143</v>
      </c>
      <c r="C162" s="57">
        <f t="shared" si="185"/>
        <v>0</v>
      </c>
      <c r="D162" s="201">
        <v>0</v>
      </c>
      <c r="E162" s="498"/>
      <c r="F162" s="499">
        <f t="shared" si="198"/>
        <v>0</v>
      </c>
      <c r="G162" s="201"/>
      <c r="H162" s="233"/>
      <c r="I162" s="112">
        <f t="shared" si="199"/>
        <v>0</v>
      </c>
      <c r="J162" s="233"/>
      <c r="K162" s="59"/>
      <c r="L162" s="112">
        <f t="shared" si="200"/>
        <v>0</v>
      </c>
      <c r="M162" s="276"/>
      <c r="N162" s="59"/>
      <c r="O162" s="112">
        <f t="shared" si="201"/>
        <v>0</v>
      </c>
      <c r="P162" s="109"/>
    </row>
    <row r="163" spans="1:16" hidden="1" x14ac:dyDescent="0.25">
      <c r="A163" s="105">
        <v>2390</v>
      </c>
      <c r="B163" s="76" t="s">
        <v>144</v>
      </c>
      <c r="C163" s="82">
        <f t="shared" si="185"/>
        <v>0</v>
      </c>
      <c r="D163" s="203">
        <v>0</v>
      </c>
      <c r="E163" s="520"/>
      <c r="F163" s="497">
        <f t="shared" si="198"/>
        <v>0</v>
      </c>
      <c r="G163" s="203"/>
      <c r="H163" s="234"/>
      <c r="I163" s="107">
        <f t="shared" si="199"/>
        <v>0</v>
      </c>
      <c r="J163" s="234"/>
      <c r="K163" s="113"/>
      <c r="L163" s="107">
        <f t="shared" si="200"/>
        <v>0</v>
      </c>
      <c r="M163" s="277"/>
      <c r="N163" s="113"/>
      <c r="O163" s="107">
        <f t="shared" si="201"/>
        <v>0</v>
      </c>
      <c r="P163" s="114"/>
    </row>
    <row r="164" spans="1:16" hidden="1" x14ac:dyDescent="0.25">
      <c r="A164" s="45">
        <v>2400</v>
      </c>
      <c r="B164" s="103" t="s">
        <v>145</v>
      </c>
      <c r="C164" s="46">
        <f t="shared" si="185"/>
        <v>0</v>
      </c>
      <c r="D164" s="205">
        <v>0</v>
      </c>
      <c r="E164" s="522"/>
      <c r="F164" s="495">
        <f t="shared" si="198"/>
        <v>0</v>
      </c>
      <c r="G164" s="205"/>
      <c r="H164" s="236"/>
      <c r="I164" s="115">
        <f t="shared" si="199"/>
        <v>0</v>
      </c>
      <c r="J164" s="236"/>
      <c r="K164" s="120"/>
      <c r="L164" s="115">
        <f t="shared" si="200"/>
        <v>0</v>
      </c>
      <c r="M164" s="278"/>
      <c r="N164" s="120"/>
      <c r="O164" s="115">
        <f t="shared" si="201"/>
        <v>0</v>
      </c>
      <c r="P164" s="121"/>
    </row>
    <row r="165" spans="1:16" ht="24" hidden="1" x14ac:dyDescent="0.25">
      <c r="A165" s="45">
        <v>2500</v>
      </c>
      <c r="B165" s="103" t="s">
        <v>146</v>
      </c>
      <c r="C165" s="46">
        <f t="shared" si="185"/>
        <v>0</v>
      </c>
      <c r="D165" s="199">
        <f>SUM(D166,D171)</f>
        <v>0</v>
      </c>
      <c r="E165" s="494">
        <f t="shared" ref="E165:O165" si="202">SUM(E166,E171)</f>
        <v>0</v>
      </c>
      <c r="F165" s="495">
        <f t="shared" si="202"/>
        <v>0</v>
      </c>
      <c r="G165" s="199">
        <f t="shared" si="202"/>
        <v>0</v>
      </c>
      <c r="H165" s="104">
        <f t="shared" si="202"/>
        <v>0</v>
      </c>
      <c r="I165" s="115">
        <f t="shared" si="202"/>
        <v>0</v>
      </c>
      <c r="J165" s="104">
        <f t="shared" si="202"/>
        <v>0</v>
      </c>
      <c r="K165" s="49">
        <f t="shared" si="202"/>
        <v>0</v>
      </c>
      <c r="L165" s="115">
        <f t="shared" si="202"/>
        <v>0</v>
      </c>
      <c r="M165" s="127">
        <f t="shared" si="202"/>
        <v>0</v>
      </c>
      <c r="N165" s="128">
        <f t="shared" si="202"/>
        <v>0</v>
      </c>
      <c r="O165" s="248">
        <f t="shared" si="202"/>
        <v>0</v>
      </c>
      <c r="P165" s="300"/>
    </row>
    <row r="166" spans="1:16" ht="16.5" hidden="1" customHeight="1" x14ac:dyDescent="0.25">
      <c r="A166" s="548">
        <v>2510</v>
      </c>
      <c r="B166" s="51" t="s">
        <v>147</v>
      </c>
      <c r="C166" s="52">
        <f t="shared" si="185"/>
        <v>0</v>
      </c>
      <c r="D166" s="204">
        <f>SUM(D167:D170)</f>
        <v>0</v>
      </c>
      <c r="E166" s="521">
        <f t="shared" ref="E166:O166" si="203">SUM(E167:E170)</f>
        <v>0</v>
      </c>
      <c r="F166" s="501">
        <f t="shared" si="203"/>
        <v>0</v>
      </c>
      <c r="G166" s="204">
        <f t="shared" si="203"/>
        <v>0</v>
      </c>
      <c r="H166" s="235">
        <f t="shared" si="203"/>
        <v>0</v>
      </c>
      <c r="I166" s="118">
        <f t="shared" si="203"/>
        <v>0</v>
      </c>
      <c r="J166" s="235">
        <f t="shared" si="203"/>
        <v>0</v>
      </c>
      <c r="K166" s="117">
        <f t="shared" si="203"/>
        <v>0</v>
      </c>
      <c r="L166" s="118">
        <f t="shared" si="203"/>
        <v>0</v>
      </c>
      <c r="M166" s="63">
        <f t="shared" si="203"/>
        <v>0</v>
      </c>
      <c r="N166" s="255">
        <f t="shared" si="203"/>
        <v>0</v>
      </c>
      <c r="O166" s="260">
        <f t="shared" si="203"/>
        <v>0</v>
      </c>
      <c r="P166" s="142"/>
    </row>
    <row r="167" spans="1:16" ht="24" hidden="1" x14ac:dyDescent="0.25">
      <c r="A167" s="38">
        <v>2512</v>
      </c>
      <c r="B167" s="56" t="s">
        <v>148</v>
      </c>
      <c r="C167" s="57">
        <f t="shared" si="185"/>
        <v>0</v>
      </c>
      <c r="D167" s="201">
        <v>0</v>
      </c>
      <c r="E167" s="498"/>
      <c r="F167" s="499">
        <f t="shared" ref="F167:F172" si="204">D167+E167</f>
        <v>0</v>
      </c>
      <c r="G167" s="201"/>
      <c r="H167" s="233"/>
      <c r="I167" s="112">
        <f t="shared" ref="I167:I172" si="205">G167+H167</f>
        <v>0</v>
      </c>
      <c r="J167" s="233"/>
      <c r="K167" s="59"/>
      <c r="L167" s="112">
        <f t="shared" ref="L167:L172" si="206">J167+K167</f>
        <v>0</v>
      </c>
      <c r="M167" s="276"/>
      <c r="N167" s="59"/>
      <c r="O167" s="112">
        <f t="shared" ref="O167:O172" si="207">M167+N167</f>
        <v>0</v>
      </c>
      <c r="P167" s="109"/>
    </row>
    <row r="168" spans="1:16" ht="36" hidden="1" x14ac:dyDescent="0.25">
      <c r="A168" s="38">
        <v>2513</v>
      </c>
      <c r="B168" s="56" t="s">
        <v>149</v>
      </c>
      <c r="C168" s="57">
        <f t="shared" si="185"/>
        <v>0</v>
      </c>
      <c r="D168" s="201">
        <v>0</v>
      </c>
      <c r="E168" s="498"/>
      <c r="F168" s="499">
        <f t="shared" si="204"/>
        <v>0</v>
      </c>
      <c r="G168" s="201"/>
      <c r="H168" s="233"/>
      <c r="I168" s="112">
        <f t="shared" si="205"/>
        <v>0</v>
      </c>
      <c r="J168" s="233"/>
      <c r="K168" s="59"/>
      <c r="L168" s="112">
        <f t="shared" si="206"/>
        <v>0</v>
      </c>
      <c r="M168" s="276"/>
      <c r="N168" s="59"/>
      <c r="O168" s="112">
        <f t="shared" si="207"/>
        <v>0</v>
      </c>
      <c r="P168" s="109"/>
    </row>
    <row r="169" spans="1:16" ht="24" hidden="1" x14ac:dyDescent="0.25">
      <c r="A169" s="38">
        <v>2515</v>
      </c>
      <c r="B169" s="56" t="s">
        <v>150</v>
      </c>
      <c r="C169" s="57">
        <f t="shared" si="185"/>
        <v>0</v>
      </c>
      <c r="D169" s="201">
        <v>0</v>
      </c>
      <c r="E169" s="498"/>
      <c r="F169" s="499">
        <f t="shared" si="204"/>
        <v>0</v>
      </c>
      <c r="G169" s="201"/>
      <c r="H169" s="233"/>
      <c r="I169" s="112">
        <f t="shared" si="205"/>
        <v>0</v>
      </c>
      <c r="J169" s="233"/>
      <c r="K169" s="59"/>
      <c r="L169" s="112">
        <f t="shared" si="206"/>
        <v>0</v>
      </c>
      <c r="M169" s="276"/>
      <c r="N169" s="59"/>
      <c r="O169" s="112">
        <f t="shared" si="207"/>
        <v>0</v>
      </c>
      <c r="P169" s="109"/>
    </row>
    <row r="170" spans="1:16" ht="24" hidden="1" x14ac:dyDescent="0.25">
      <c r="A170" s="38">
        <v>2519</v>
      </c>
      <c r="B170" s="56" t="s">
        <v>151</v>
      </c>
      <c r="C170" s="57">
        <f t="shared" si="185"/>
        <v>0</v>
      </c>
      <c r="D170" s="201">
        <v>0</v>
      </c>
      <c r="E170" s="498"/>
      <c r="F170" s="499">
        <f t="shared" si="204"/>
        <v>0</v>
      </c>
      <c r="G170" s="201"/>
      <c r="H170" s="233"/>
      <c r="I170" s="112">
        <f t="shared" si="205"/>
        <v>0</v>
      </c>
      <c r="J170" s="233"/>
      <c r="K170" s="59"/>
      <c r="L170" s="112">
        <f t="shared" si="206"/>
        <v>0</v>
      </c>
      <c r="M170" s="276"/>
      <c r="N170" s="59"/>
      <c r="O170" s="112">
        <f t="shared" si="207"/>
        <v>0</v>
      </c>
      <c r="P170" s="109"/>
    </row>
    <row r="171" spans="1:16" ht="24" hidden="1" x14ac:dyDescent="0.25">
      <c r="A171" s="110">
        <v>2520</v>
      </c>
      <c r="B171" s="56" t="s">
        <v>152</v>
      </c>
      <c r="C171" s="57">
        <f t="shared" si="185"/>
        <v>0</v>
      </c>
      <c r="D171" s="201">
        <v>0</v>
      </c>
      <c r="E171" s="498"/>
      <c r="F171" s="499">
        <f t="shared" si="204"/>
        <v>0</v>
      </c>
      <c r="G171" s="201"/>
      <c r="H171" s="233"/>
      <c r="I171" s="112">
        <f t="shared" si="205"/>
        <v>0</v>
      </c>
      <c r="J171" s="233"/>
      <c r="K171" s="59"/>
      <c r="L171" s="112">
        <f t="shared" si="206"/>
        <v>0</v>
      </c>
      <c r="M171" s="276"/>
      <c r="N171" s="59"/>
      <c r="O171" s="112">
        <f t="shared" si="207"/>
        <v>0</v>
      </c>
      <c r="P171" s="109"/>
    </row>
    <row r="172" spans="1:16" s="122" customFormat="1" ht="36" hidden="1" customHeight="1" x14ac:dyDescent="0.25">
      <c r="A172" s="17">
        <v>2800</v>
      </c>
      <c r="B172" s="51" t="s">
        <v>153</v>
      </c>
      <c r="C172" s="52">
        <f t="shared" si="185"/>
        <v>0</v>
      </c>
      <c r="D172" s="184">
        <v>0</v>
      </c>
      <c r="E172" s="507"/>
      <c r="F172" s="533">
        <f t="shared" si="204"/>
        <v>0</v>
      </c>
      <c r="G172" s="184"/>
      <c r="H172" s="219"/>
      <c r="I172" s="307">
        <f t="shared" si="205"/>
        <v>0</v>
      </c>
      <c r="J172" s="219"/>
      <c r="K172" s="35"/>
      <c r="L172" s="307">
        <f t="shared" si="206"/>
        <v>0</v>
      </c>
      <c r="M172" s="266"/>
      <c r="N172" s="35"/>
      <c r="O172" s="307">
        <f t="shared" si="207"/>
        <v>0</v>
      </c>
      <c r="P172" s="36"/>
    </row>
    <row r="173" spans="1:16" x14ac:dyDescent="0.25">
      <c r="A173" s="99">
        <v>3000</v>
      </c>
      <c r="B173" s="99" t="s">
        <v>154</v>
      </c>
      <c r="C173" s="100">
        <f t="shared" si="185"/>
        <v>31799</v>
      </c>
      <c r="D173" s="198">
        <f>SUM(D174,D184)</f>
        <v>19040</v>
      </c>
      <c r="E173" s="492">
        <f t="shared" ref="E173:F173" si="208">SUM(E174,E184)</f>
        <v>12759</v>
      </c>
      <c r="F173" s="493">
        <f t="shared" si="208"/>
        <v>31799</v>
      </c>
      <c r="G173" s="198">
        <f>SUM(G174,G184)</f>
        <v>0</v>
      </c>
      <c r="H173" s="231">
        <f t="shared" ref="H173:I173" si="209">SUM(H174,H184)</f>
        <v>0</v>
      </c>
      <c r="I173" s="102">
        <f t="shared" si="209"/>
        <v>0</v>
      </c>
      <c r="J173" s="231">
        <f>SUM(J174,J184)</f>
        <v>0</v>
      </c>
      <c r="K173" s="101">
        <f t="shared" ref="K173:L173" si="210">SUM(K174,K184)</f>
        <v>0</v>
      </c>
      <c r="L173" s="102">
        <f t="shared" si="210"/>
        <v>0</v>
      </c>
      <c r="M173" s="100">
        <f>SUM(M174,M184)</f>
        <v>0</v>
      </c>
      <c r="N173" s="101">
        <f t="shared" ref="N173:O173" si="211">SUM(N174,N184)</f>
        <v>0</v>
      </c>
      <c r="O173" s="102">
        <f t="shared" si="211"/>
        <v>0</v>
      </c>
      <c r="P173" s="299"/>
    </row>
    <row r="174" spans="1:16" ht="24" x14ac:dyDescent="0.25">
      <c r="A174" s="45">
        <v>3200</v>
      </c>
      <c r="B174" s="123" t="s">
        <v>155</v>
      </c>
      <c r="C174" s="46">
        <f t="shared" si="185"/>
        <v>31799</v>
      </c>
      <c r="D174" s="199">
        <f>SUM(D175,D179)</f>
        <v>19040</v>
      </c>
      <c r="E174" s="494">
        <f t="shared" ref="E174:O174" si="212">SUM(E175,E179)</f>
        <v>12759</v>
      </c>
      <c r="F174" s="495">
        <f t="shared" si="212"/>
        <v>31799</v>
      </c>
      <c r="G174" s="199">
        <f t="shared" si="212"/>
        <v>0</v>
      </c>
      <c r="H174" s="104">
        <f t="shared" si="212"/>
        <v>0</v>
      </c>
      <c r="I174" s="115">
        <f t="shared" si="212"/>
        <v>0</v>
      </c>
      <c r="J174" s="104">
        <f t="shared" si="212"/>
        <v>0</v>
      </c>
      <c r="K174" s="49">
        <f t="shared" si="212"/>
        <v>0</v>
      </c>
      <c r="L174" s="115">
        <f t="shared" si="212"/>
        <v>0</v>
      </c>
      <c r="M174" s="127">
        <f t="shared" si="212"/>
        <v>0</v>
      </c>
      <c r="N174" s="128">
        <f t="shared" si="212"/>
        <v>0</v>
      </c>
      <c r="O174" s="248">
        <f t="shared" si="212"/>
        <v>0</v>
      </c>
      <c r="P174" s="300"/>
    </row>
    <row r="175" spans="1:16" ht="36" x14ac:dyDescent="0.25">
      <c r="A175" s="548">
        <v>3260</v>
      </c>
      <c r="B175" s="51" t="s">
        <v>156</v>
      </c>
      <c r="C175" s="52">
        <f t="shared" si="185"/>
        <v>31799</v>
      </c>
      <c r="D175" s="204">
        <f>SUM(D176:D178)</f>
        <v>19040</v>
      </c>
      <c r="E175" s="521">
        <f t="shared" ref="E175:F175" si="213">SUM(E176:E178)</f>
        <v>12759</v>
      </c>
      <c r="F175" s="501">
        <f t="shared" si="213"/>
        <v>31799</v>
      </c>
      <c r="G175" s="204">
        <f>SUM(G176:G178)</f>
        <v>0</v>
      </c>
      <c r="H175" s="235">
        <f t="shared" ref="H175:I175" si="214">SUM(H176:H178)</f>
        <v>0</v>
      </c>
      <c r="I175" s="118">
        <f t="shared" si="214"/>
        <v>0</v>
      </c>
      <c r="J175" s="235">
        <f>SUM(J176:J178)</f>
        <v>0</v>
      </c>
      <c r="K175" s="117">
        <f t="shared" ref="K175:L175" si="215">SUM(K176:K178)</f>
        <v>0</v>
      </c>
      <c r="L175" s="118">
        <f t="shared" si="215"/>
        <v>0</v>
      </c>
      <c r="M175" s="52">
        <f>SUM(M176:M178)</f>
        <v>0</v>
      </c>
      <c r="N175" s="117">
        <f t="shared" ref="N175:O175" si="216">SUM(N176:N178)</f>
        <v>0</v>
      </c>
      <c r="O175" s="118">
        <f t="shared" si="216"/>
        <v>0</v>
      </c>
      <c r="P175" s="108"/>
    </row>
    <row r="176" spans="1:16" ht="24" hidden="1" x14ac:dyDescent="0.25">
      <c r="A176" s="38">
        <v>3261</v>
      </c>
      <c r="B176" s="56" t="s">
        <v>157</v>
      </c>
      <c r="C176" s="57">
        <f t="shared" si="185"/>
        <v>0</v>
      </c>
      <c r="D176" s="201">
        <v>0</v>
      </c>
      <c r="E176" s="498"/>
      <c r="F176" s="499">
        <f t="shared" ref="F176:F178" si="217">D176+E176</f>
        <v>0</v>
      </c>
      <c r="G176" s="201"/>
      <c r="H176" s="233"/>
      <c r="I176" s="112">
        <f t="shared" ref="I176:I178" si="218">G176+H176</f>
        <v>0</v>
      </c>
      <c r="J176" s="233"/>
      <c r="K176" s="59"/>
      <c r="L176" s="112">
        <f t="shared" ref="L176:L178" si="219">J176+K176</f>
        <v>0</v>
      </c>
      <c r="M176" s="276"/>
      <c r="N176" s="59"/>
      <c r="O176" s="112">
        <f t="shared" ref="O176:O178" si="220">M176+N176</f>
        <v>0</v>
      </c>
      <c r="P176" s="109"/>
    </row>
    <row r="177" spans="1:16" ht="36" x14ac:dyDescent="0.25">
      <c r="A177" s="38">
        <v>3262</v>
      </c>
      <c r="B177" s="56" t="s">
        <v>158</v>
      </c>
      <c r="C177" s="57">
        <f t="shared" si="185"/>
        <v>13000</v>
      </c>
      <c r="D177" s="201">
        <v>13000</v>
      </c>
      <c r="E177" s="498"/>
      <c r="F177" s="499">
        <f t="shared" si="217"/>
        <v>13000</v>
      </c>
      <c r="G177" s="201"/>
      <c r="H177" s="233"/>
      <c r="I177" s="112">
        <f t="shared" si="218"/>
        <v>0</v>
      </c>
      <c r="J177" s="233"/>
      <c r="K177" s="59"/>
      <c r="L177" s="112">
        <f t="shared" si="219"/>
        <v>0</v>
      </c>
      <c r="M177" s="276"/>
      <c r="N177" s="59"/>
      <c r="O177" s="112">
        <f t="shared" si="220"/>
        <v>0</v>
      </c>
      <c r="P177" s="109"/>
    </row>
    <row r="178" spans="1:16" ht="24" x14ac:dyDescent="0.25">
      <c r="A178" s="38">
        <v>3263</v>
      </c>
      <c r="B178" s="56" t="s">
        <v>159</v>
      </c>
      <c r="C178" s="57">
        <f t="shared" si="185"/>
        <v>18799</v>
      </c>
      <c r="D178" s="201">
        <v>6040</v>
      </c>
      <c r="E178" s="498">
        <v>12759</v>
      </c>
      <c r="F178" s="499">
        <f t="shared" si="217"/>
        <v>18799</v>
      </c>
      <c r="G178" s="201"/>
      <c r="H178" s="233"/>
      <c r="I178" s="112">
        <f t="shared" si="218"/>
        <v>0</v>
      </c>
      <c r="J178" s="233"/>
      <c r="K178" s="59"/>
      <c r="L178" s="112">
        <f t="shared" si="219"/>
        <v>0</v>
      </c>
      <c r="M178" s="276"/>
      <c r="N178" s="59"/>
      <c r="O178" s="112">
        <f t="shared" si="220"/>
        <v>0</v>
      </c>
      <c r="P178" s="109"/>
    </row>
    <row r="179" spans="1:16" ht="84" hidden="1" x14ac:dyDescent="0.25">
      <c r="A179" s="548">
        <v>3290</v>
      </c>
      <c r="B179" s="51" t="s">
        <v>286</v>
      </c>
      <c r="C179" s="124">
        <f t="shared" si="185"/>
        <v>0</v>
      </c>
      <c r="D179" s="204">
        <f>SUM(D180:D183)</f>
        <v>0</v>
      </c>
      <c r="E179" s="521">
        <f t="shared" ref="E179:O179" si="221">SUM(E180:E183)</f>
        <v>0</v>
      </c>
      <c r="F179" s="501">
        <f t="shared" si="221"/>
        <v>0</v>
      </c>
      <c r="G179" s="204">
        <f t="shared" si="221"/>
        <v>0</v>
      </c>
      <c r="H179" s="235">
        <f t="shared" si="221"/>
        <v>0</v>
      </c>
      <c r="I179" s="118">
        <f t="shared" si="221"/>
        <v>0</v>
      </c>
      <c r="J179" s="235">
        <f t="shared" si="221"/>
        <v>0</v>
      </c>
      <c r="K179" s="117">
        <f t="shared" si="221"/>
        <v>0</v>
      </c>
      <c r="L179" s="118">
        <f t="shared" si="221"/>
        <v>0</v>
      </c>
      <c r="M179" s="124">
        <f t="shared" si="221"/>
        <v>0</v>
      </c>
      <c r="N179" s="256">
        <f t="shared" si="221"/>
        <v>0</v>
      </c>
      <c r="O179" s="261">
        <f t="shared" si="221"/>
        <v>0</v>
      </c>
      <c r="P179" s="145"/>
    </row>
    <row r="180" spans="1:16" ht="72" hidden="1" x14ac:dyDescent="0.25">
      <c r="A180" s="38">
        <v>3291</v>
      </c>
      <c r="B180" s="56" t="s">
        <v>160</v>
      </c>
      <c r="C180" s="57">
        <f t="shared" si="185"/>
        <v>0</v>
      </c>
      <c r="D180" s="201">
        <v>0</v>
      </c>
      <c r="E180" s="498"/>
      <c r="F180" s="499">
        <f t="shared" ref="F180:F183" si="222">D180+E180</f>
        <v>0</v>
      </c>
      <c r="G180" s="201"/>
      <c r="H180" s="233"/>
      <c r="I180" s="112">
        <f t="shared" ref="I180:I183" si="223">G180+H180</f>
        <v>0</v>
      </c>
      <c r="J180" s="233"/>
      <c r="K180" s="59"/>
      <c r="L180" s="112">
        <f t="shared" ref="L180:L183" si="224">J180+K180</f>
        <v>0</v>
      </c>
      <c r="M180" s="276"/>
      <c r="N180" s="59"/>
      <c r="O180" s="112">
        <f t="shared" ref="O180:O183" si="225">M180+N180</f>
        <v>0</v>
      </c>
      <c r="P180" s="109"/>
    </row>
    <row r="181" spans="1:16" ht="72" hidden="1" x14ac:dyDescent="0.25">
      <c r="A181" s="38">
        <v>3292</v>
      </c>
      <c r="B181" s="56" t="s">
        <v>161</v>
      </c>
      <c r="C181" s="57">
        <f t="shared" si="185"/>
        <v>0</v>
      </c>
      <c r="D181" s="201">
        <v>0</v>
      </c>
      <c r="E181" s="498"/>
      <c r="F181" s="499">
        <f t="shared" si="222"/>
        <v>0</v>
      </c>
      <c r="G181" s="201"/>
      <c r="H181" s="233"/>
      <c r="I181" s="112">
        <f t="shared" si="223"/>
        <v>0</v>
      </c>
      <c r="J181" s="233"/>
      <c r="K181" s="59"/>
      <c r="L181" s="112">
        <f t="shared" si="224"/>
        <v>0</v>
      </c>
      <c r="M181" s="276"/>
      <c r="N181" s="59"/>
      <c r="O181" s="112">
        <f t="shared" si="225"/>
        <v>0</v>
      </c>
      <c r="P181" s="109"/>
    </row>
    <row r="182" spans="1:16" ht="72" hidden="1" x14ac:dyDescent="0.25">
      <c r="A182" s="38">
        <v>3293</v>
      </c>
      <c r="B182" s="56" t="s">
        <v>162</v>
      </c>
      <c r="C182" s="57">
        <f t="shared" si="185"/>
        <v>0</v>
      </c>
      <c r="D182" s="201">
        <v>0</v>
      </c>
      <c r="E182" s="498"/>
      <c r="F182" s="499">
        <f t="shared" si="222"/>
        <v>0</v>
      </c>
      <c r="G182" s="201"/>
      <c r="H182" s="233"/>
      <c r="I182" s="112">
        <f t="shared" si="223"/>
        <v>0</v>
      </c>
      <c r="J182" s="233"/>
      <c r="K182" s="59"/>
      <c r="L182" s="112">
        <f t="shared" si="224"/>
        <v>0</v>
      </c>
      <c r="M182" s="276"/>
      <c r="N182" s="59"/>
      <c r="O182" s="112">
        <f t="shared" si="225"/>
        <v>0</v>
      </c>
      <c r="P182" s="109"/>
    </row>
    <row r="183" spans="1:16" ht="60" hidden="1" x14ac:dyDescent="0.25">
      <c r="A183" s="125">
        <v>3294</v>
      </c>
      <c r="B183" s="56" t="s">
        <v>163</v>
      </c>
      <c r="C183" s="124">
        <f t="shared" si="185"/>
        <v>0</v>
      </c>
      <c r="D183" s="206">
        <v>0</v>
      </c>
      <c r="E183" s="523"/>
      <c r="F183" s="543">
        <f t="shared" si="222"/>
        <v>0</v>
      </c>
      <c r="G183" s="206"/>
      <c r="H183" s="237"/>
      <c r="I183" s="261">
        <f t="shared" si="223"/>
        <v>0</v>
      </c>
      <c r="J183" s="237"/>
      <c r="K183" s="126"/>
      <c r="L183" s="261">
        <f t="shared" si="224"/>
        <v>0</v>
      </c>
      <c r="M183" s="279"/>
      <c r="N183" s="126"/>
      <c r="O183" s="261">
        <f t="shared" si="225"/>
        <v>0</v>
      </c>
      <c r="P183" s="145"/>
    </row>
    <row r="184" spans="1:16" ht="48" hidden="1" x14ac:dyDescent="0.25">
      <c r="A184" s="68">
        <v>3300</v>
      </c>
      <c r="B184" s="123" t="s">
        <v>164</v>
      </c>
      <c r="C184" s="127">
        <f t="shared" si="185"/>
        <v>0</v>
      </c>
      <c r="D184" s="207">
        <f>SUM(D185:D186)</f>
        <v>0</v>
      </c>
      <c r="E184" s="524">
        <f t="shared" ref="E184:O184" si="226">SUM(E185:E186)</f>
        <v>0</v>
      </c>
      <c r="F184" s="544">
        <f t="shared" si="226"/>
        <v>0</v>
      </c>
      <c r="G184" s="207">
        <f t="shared" si="226"/>
        <v>0</v>
      </c>
      <c r="H184" s="238">
        <f t="shared" si="226"/>
        <v>0</v>
      </c>
      <c r="I184" s="248">
        <f t="shared" si="226"/>
        <v>0</v>
      </c>
      <c r="J184" s="238">
        <f t="shared" si="226"/>
        <v>0</v>
      </c>
      <c r="K184" s="128">
        <f t="shared" si="226"/>
        <v>0</v>
      </c>
      <c r="L184" s="248">
        <f t="shared" si="226"/>
        <v>0</v>
      </c>
      <c r="M184" s="127">
        <f t="shared" si="226"/>
        <v>0</v>
      </c>
      <c r="N184" s="128">
        <f t="shared" si="226"/>
        <v>0</v>
      </c>
      <c r="O184" s="248">
        <f t="shared" si="226"/>
        <v>0</v>
      </c>
      <c r="P184" s="300"/>
    </row>
    <row r="185" spans="1:16" ht="48" hidden="1" x14ac:dyDescent="0.25">
      <c r="A185" s="75">
        <v>3310</v>
      </c>
      <c r="B185" s="76" t="s">
        <v>165</v>
      </c>
      <c r="C185" s="82">
        <f t="shared" si="185"/>
        <v>0</v>
      </c>
      <c r="D185" s="203">
        <v>0</v>
      </c>
      <c r="E185" s="520"/>
      <c r="F185" s="497">
        <f t="shared" ref="F185:F186" si="227">D185+E185</f>
        <v>0</v>
      </c>
      <c r="G185" s="203"/>
      <c r="H185" s="234"/>
      <c r="I185" s="107">
        <f t="shared" ref="I185:I186" si="228">G185+H185</f>
        <v>0</v>
      </c>
      <c r="J185" s="234"/>
      <c r="K185" s="113"/>
      <c r="L185" s="107">
        <f t="shared" ref="L185:L186" si="229">J185+K185</f>
        <v>0</v>
      </c>
      <c r="M185" s="277"/>
      <c r="N185" s="113"/>
      <c r="O185" s="107">
        <f t="shared" ref="O185:O186" si="230">M185+N185</f>
        <v>0</v>
      </c>
      <c r="P185" s="114"/>
    </row>
    <row r="186" spans="1:16" ht="48.75" hidden="1" customHeight="1" x14ac:dyDescent="0.25">
      <c r="A186" s="33">
        <v>3320</v>
      </c>
      <c r="B186" s="51" t="s">
        <v>166</v>
      </c>
      <c r="C186" s="52">
        <f t="shared" si="185"/>
        <v>0</v>
      </c>
      <c r="D186" s="200">
        <v>0</v>
      </c>
      <c r="E186" s="500"/>
      <c r="F186" s="501">
        <f t="shared" si="227"/>
        <v>0</v>
      </c>
      <c r="G186" s="200"/>
      <c r="H186" s="232"/>
      <c r="I186" s="118">
        <f t="shared" si="228"/>
        <v>0</v>
      </c>
      <c r="J186" s="232"/>
      <c r="K186" s="54"/>
      <c r="L186" s="118">
        <f t="shared" si="229"/>
        <v>0</v>
      </c>
      <c r="M186" s="275"/>
      <c r="N186" s="54"/>
      <c r="O186" s="118">
        <f t="shared" si="230"/>
        <v>0</v>
      </c>
      <c r="P186" s="108"/>
    </row>
    <row r="187" spans="1:16" hidden="1" x14ac:dyDescent="0.25">
      <c r="A187" s="130">
        <v>4000</v>
      </c>
      <c r="B187" s="99" t="s">
        <v>167</v>
      </c>
      <c r="C187" s="100">
        <f t="shared" si="185"/>
        <v>0</v>
      </c>
      <c r="D187" s="198">
        <f>SUM(D188,D191)</f>
        <v>0</v>
      </c>
      <c r="E187" s="492">
        <f t="shared" ref="E187:F187" si="231">SUM(E188,E191)</f>
        <v>0</v>
      </c>
      <c r="F187" s="493">
        <f t="shared" si="231"/>
        <v>0</v>
      </c>
      <c r="G187" s="198">
        <f>SUM(G188,G191)</f>
        <v>0</v>
      </c>
      <c r="H187" s="231">
        <f t="shared" ref="H187:I187" si="232">SUM(H188,H191)</f>
        <v>0</v>
      </c>
      <c r="I187" s="102">
        <f t="shared" si="232"/>
        <v>0</v>
      </c>
      <c r="J187" s="231">
        <f>SUM(J188,J191)</f>
        <v>0</v>
      </c>
      <c r="K187" s="101">
        <f t="shared" ref="K187:L187" si="233">SUM(K188,K191)</f>
        <v>0</v>
      </c>
      <c r="L187" s="102">
        <f t="shared" si="233"/>
        <v>0</v>
      </c>
      <c r="M187" s="100">
        <f>SUM(M188,M191)</f>
        <v>0</v>
      </c>
      <c r="N187" s="101">
        <f t="shared" ref="N187:O187" si="234">SUM(N188,N191)</f>
        <v>0</v>
      </c>
      <c r="O187" s="102">
        <f t="shared" si="234"/>
        <v>0</v>
      </c>
      <c r="P187" s="299"/>
    </row>
    <row r="188" spans="1:16" ht="24" hidden="1" x14ac:dyDescent="0.25">
      <c r="A188" s="131">
        <v>4200</v>
      </c>
      <c r="B188" s="103" t="s">
        <v>168</v>
      </c>
      <c r="C188" s="46">
        <f t="shared" si="185"/>
        <v>0</v>
      </c>
      <c r="D188" s="199">
        <f>SUM(D189,D190)</f>
        <v>0</v>
      </c>
      <c r="E188" s="494">
        <f t="shared" ref="E188:F188" si="235">SUM(E189,E190)</f>
        <v>0</v>
      </c>
      <c r="F188" s="495">
        <f t="shared" si="235"/>
        <v>0</v>
      </c>
      <c r="G188" s="199">
        <f>SUM(G189,G190)</f>
        <v>0</v>
      </c>
      <c r="H188" s="104">
        <f t="shared" ref="H188:I188" si="236">SUM(H189,H190)</f>
        <v>0</v>
      </c>
      <c r="I188" s="115">
        <f t="shared" si="236"/>
        <v>0</v>
      </c>
      <c r="J188" s="104">
        <f>SUM(J189,J190)</f>
        <v>0</v>
      </c>
      <c r="K188" s="49">
        <f t="shared" ref="K188:L188" si="237">SUM(K189,K190)</f>
        <v>0</v>
      </c>
      <c r="L188" s="115">
        <f t="shared" si="237"/>
        <v>0</v>
      </c>
      <c r="M188" s="46">
        <f>SUM(M189,M190)</f>
        <v>0</v>
      </c>
      <c r="N188" s="49">
        <f t="shared" ref="N188:O188" si="238">SUM(N189,N190)</f>
        <v>0</v>
      </c>
      <c r="O188" s="115">
        <f t="shared" si="238"/>
        <v>0</v>
      </c>
      <c r="P188" s="121"/>
    </row>
    <row r="189" spans="1:16" ht="36" hidden="1" x14ac:dyDescent="0.25">
      <c r="A189" s="548">
        <v>4240</v>
      </c>
      <c r="B189" s="51" t="s">
        <v>169</v>
      </c>
      <c r="C189" s="52">
        <f t="shared" si="185"/>
        <v>0</v>
      </c>
      <c r="D189" s="200">
        <v>0</v>
      </c>
      <c r="E189" s="500"/>
      <c r="F189" s="501">
        <f t="shared" ref="F189:F190" si="239">D189+E189</f>
        <v>0</v>
      </c>
      <c r="G189" s="200"/>
      <c r="H189" s="232"/>
      <c r="I189" s="118">
        <f t="shared" ref="I189:I190" si="240">G189+H189</f>
        <v>0</v>
      </c>
      <c r="J189" s="232"/>
      <c r="K189" s="54"/>
      <c r="L189" s="118">
        <f t="shared" ref="L189:L190" si="241">J189+K189</f>
        <v>0</v>
      </c>
      <c r="M189" s="275"/>
      <c r="N189" s="54"/>
      <c r="O189" s="118">
        <f t="shared" ref="O189:O190" si="242">M189+N189</f>
        <v>0</v>
      </c>
      <c r="P189" s="108"/>
    </row>
    <row r="190" spans="1:16" ht="24" hidden="1" x14ac:dyDescent="0.25">
      <c r="A190" s="110">
        <v>4250</v>
      </c>
      <c r="B190" s="56" t="s">
        <v>170</v>
      </c>
      <c r="C190" s="57">
        <f t="shared" si="185"/>
        <v>0</v>
      </c>
      <c r="D190" s="201">
        <v>0</v>
      </c>
      <c r="E190" s="498"/>
      <c r="F190" s="499">
        <f t="shared" si="239"/>
        <v>0</v>
      </c>
      <c r="G190" s="201"/>
      <c r="H190" s="233"/>
      <c r="I190" s="112">
        <f t="shared" si="240"/>
        <v>0</v>
      </c>
      <c r="J190" s="233"/>
      <c r="K190" s="59"/>
      <c r="L190" s="112">
        <f t="shared" si="241"/>
        <v>0</v>
      </c>
      <c r="M190" s="276"/>
      <c r="N190" s="59"/>
      <c r="O190" s="112">
        <f t="shared" si="242"/>
        <v>0</v>
      </c>
      <c r="P190" s="109"/>
    </row>
    <row r="191" spans="1:16" hidden="1" x14ac:dyDescent="0.25">
      <c r="A191" s="45">
        <v>4300</v>
      </c>
      <c r="B191" s="103" t="s">
        <v>171</v>
      </c>
      <c r="C191" s="46">
        <f t="shared" si="185"/>
        <v>0</v>
      </c>
      <c r="D191" s="199">
        <f>SUM(D192)</f>
        <v>0</v>
      </c>
      <c r="E191" s="494">
        <f t="shared" ref="E191:F191" si="243">SUM(E192)</f>
        <v>0</v>
      </c>
      <c r="F191" s="495">
        <f t="shared" si="243"/>
        <v>0</v>
      </c>
      <c r="G191" s="199">
        <f>SUM(G192)</f>
        <v>0</v>
      </c>
      <c r="H191" s="104">
        <f t="shared" ref="H191:I191" si="244">SUM(H192)</f>
        <v>0</v>
      </c>
      <c r="I191" s="115">
        <f t="shared" si="244"/>
        <v>0</v>
      </c>
      <c r="J191" s="104">
        <f>SUM(J192)</f>
        <v>0</v>
      </c>
      <c r="K191" s="49">
        <f t="shared" ref="K191:L191" si="245">SUM(K192)</f>
        <v>0</v>
      </c>
      <c r="L191" s="115">
        <f t="shared" si="245"/>
        <v>0</v>
      </c>
      <c r="M191" s="46">
        <f>SUM(M192)</f>
        <v>0</v>
      </c>
      <c r="N191" s="49">
        <f t="shared" ref="N191:O191" si="246">SUM(N192)</f>
        <v>0</v>
      </c>
      <c r="O191" s="115">
        <f t="shared" si="246"/>
        <v>0</v>
      </c>
      <c r="P191" s="121"/>
    </row>
    <row r="192" spans="1:16" ht="24" hidden="1" x14ac:dyDescent="0.25">
      <c r="A192" s="548">
        <v>4310</v>
      </c>
      <c r="B192" s="51" t="s">
        <v>172</v>
      </c>
      <c r="C192" s="52">
        <f t="shared" si="185"/>
        <v>0</v>
      </c>
      <c r="D192" s="204">
        <f>SUM(D193:D193)</f>
        <v>0</v>
      </c>
      <c r="E192" s="521">
        <f t="shared" ref="E192:F192" si="247">SUM(E193:E193)</f>
        <v>0</v>
      </c>
      <c r="F192" s="501">
        <f t="shared" si="247"/>
        <v>0</v>
      </c>
      <c r="G192" s="204">
        <f>SUM(G193:G193)</f>
        <v>0</v>
      </c>
      <c r="H192" s="235">
        <f t="shared" ref="H192:I192" si="248">SUM(H193:H193)</f>
        <v>0</v>
      </c>
      <c r="I192" s="118">
        <f t="shared" si="248"/>
        <v>0</v>
      </c>
      <c r="J192" s="235">
        <f>SUM(J193:J193)</f>
        <v>0</v>
      </c>
      <c r="K192" s="117">
        <f t="shared" ref="K192:L192" si="249">SUM(K193:K193)</f>
        <v>0</v>
      </c>
      <c r="L192" s="118">
        <f t="shared" si="249"/>
        <v>0</v>
      </c>
      <c r="M192" s="52">
        <f>SUM(M193:M193)</f>
        <v>0</v>
      </c>
      <c r="N192" s="117">
        <f t="shared" ref="N192:O192" si="250">SUM(N193:N193)</f>
        <v>0</v>
      </c>
      <c r="O192" s="118">
        <f t="shared" si="250"/>
        <v>0</v>
      </c>
      <c r="P192" s="108"/>
    </row>
    <row r="193" spans="1:16" ht="36" hidden="1" x14ac:dyDescent="0.25">
      <c r="A193" s="38">
        <v>4311</v>
      </c>
      <c r="B193" s="56" t="s">
        <v>173</v>
      </c>
      <c r="C193" s="57">
        <f t="shared" si="185"/>
        <v>0</v>
      </c>
      <c r="D193" s="201">
        <v>0</v>
      </c>
      <c r="E193" s="498"/>
      <c r="F193" s="499">
        <f>D193+E193</f>
        <v>0</v>
      </c>
      <c r="G193" s="201"/>
      <c r="H193" s="233"/>
      <c r="I193" s="112">
        <f>G193+H193</f>
        <v>0</v>
      </c>
      <c r="J193" s="233"/>
      <c r="K193" s="59"/>
      <c r="L193" s="112">
        <f>J193+K193</f>
        <v>0</v>
      </c>
      <c r="M193" s="276"/>
      <c r="N193" s="59"/>
      <c r="O193" s="112">
        <f>M193+N193</f>
        <v>0</v>
      </c>
      <c r="P193" s="109"/>
    </row>
    <row r="194" spans="1:16" s="21" customFormat="1" ht="24" x14ac:dyDescent="0.25">
      <c r="A194" s="132"/>
      <c r="B194" s="17" t="s">
        <v>174</v>
      </c>
      <c r="C194" s="96">
        <f t="shared" si="185"/>
        <v>214984</v>
      </c>
      <c r="D194" s="197">
        <f>SUM(D195,D230,D269)</f>
        <v>214984</v>
      </c>
      <c r="E194" s="490">
        <f t="shared" ref="E194:F194" si="251">SUM(E195,E230,E269)</f>
        <v>0</v>
      </c>
      <c r="F194" s="491">
        <f t="shared" si="251"/>
        <v>214984</v>
      </c>
      <c r="G194" s="197">
        <f>SUM(G195,G230,G269)</f>
        <v>0</v>
      </c>
      <c r="H194" s="230">
        <f t="shared" ref="H194:I194" si="252">SUM(H195,H230,H269)</f>
        <v>0</v>
      </c>
      <c r="I194" s="98">
        <f t="shared" si="252"/>
        <v>0</v>
      </c>
      <c r="J194" s="230">
        <f>SUM(J195,J230,J269)</f>
        <v>0</v>
      </c>
      <c r="K194" s="97">
        <f t="shared" ref="K194:L194" si="253">SUM(K195,K230,K269)</f>
        <v>0</v>
      </c>
      <c r="L194" s="98">
        <f t="shared" si="253"/>
        <v>0</v>
      </c>
      <c r="M194" s="280">
        <f>SUM(M195,M230,M269)</f>
        <v>0</v>
      </c>
      <c r="N194" s="257">
        <f t="shared" ref="N194:O194" si="254">SUM(N195,N230,N269)</f>
        <v>0</v>
      </c>
      <c r="O194" s="262">
        <f t="shared" si="254"/>
        <v>0</v>
      </c>
      <c r="P194" s="302"/>
    </row>
    <row r="195" spans="1:16" x14ac:dyDescent="0.25">
      <c r="A195" s="99">
        <v>5000</v>
      </c>
      <c r="B195" s="99" t="s">
        <v>175</v>
      </c>
      <c r="C195" s="100">
        <f t="shared" si="185"/>
        <v>214984</v>
      </c>
      <c r="D195" s="198">
        <f>D196+D204</f>
        <v>214984</v>
      </c>
      <c r="E195" s="492">
        <f t="shared" ref="E195:F195" si="255">E196+E204</f>
        <v>0</v>
      </c>
      <c r="F195" s="493">
        <f t="shared" si="255"/>
        <v>214984</v>
      </c>
      <c r="G195" s="198">
        <f>G196+G204</f>
        <v>0</v>
      </c>
      <c r="H195" s="231">
        <f t="shared" ref="H195:I195" si="256">H196+H204</f>
        <v>0</v>
      </c>
      <c r="I195" s="102">
        <f t="shared" si="256"/>
        <v>0</v>
      </c>
      <c r="J195" s="231">
        <f>J196+J204</f>
        <v>0</v>
      </c>
      <c r="K195" s="101">
        <f t="shared" ref="K195:L195" si="257">K196+K204</f>
        <v>0</v>
      </c>
      <c r="L195" s="102">
        <f t="shared" si="257"/>
        <v>0</v>
      </c>
      <c r="M195" s="100">
        <f>M196+M204</f>
        <v>0</v>
      </c>
      <c r="N195" s="101">
        <f t="shared" ref="N195:O195" si="258">N196+N204</f>
        <v>0</v>
      </c>
      <c r="O195" s="102">
        <f t="shared" si="258"/>
        <v>0</v>
      </c>
      <c r="P195" s="299"/>
    </row>
    <row r="196" spans="1:16" x14ac:dyDescent="0.25">
      <c r="A196" s="45">
        <v>5100</v>
      </c>
      <c r="B196" s="103" t="s">
        <v>176</v>
      </c>
      <c r="C196" s="46">
        <f t="shared" si="185"/>
        <v>29000</v>
      </c>
      <c r="D196" s="199">
        <f>D197+D198+D201+D202+D203</f>
        <v>29000</v>
      </c>
      <c r="E196" s="494">
        <f t="shared" ref="E196:F196" si="259">E197+E198+E201+E202+E203</f>
        <v>0</v>
      </c>
      <c r="F196" s="495">
        <f t="shared" si="259"/>
        <v>29000</v>
      </c>
      <c r="G196" s="199">
        <f>G197+G198+G201+G202+G203</f>
        <v>0</v>
      </c>
      <c r="H196" s="104">
        <f t="shared" ref="H196:I196" si="260">H197+H198+H201+H202+H203</f>
        <v>0</v>
      </c>
      <c r="I196" s="115">
        <f t="shared" si="260"/>
        <v>0</v>
      </c>
      <c r="J196" s="104">
        <f>J197+J198+J201+J202+J203</f>
        <v>0</v>
      </c>
      <c r="K196" s="49">
        <f t="shared" ref="K196:L196" si="261">K197+K198+K201+K202+K203</f>
        <v>0</v>
      </c>
      <c r="L196" s="115">
        <f t="shared" si="261"/>
        <v>0</v>
      </c>
      <c r="M196" s="46">
        <f>M197+M198+M201+M202+M203</f>
        <v>0</v>
      </c>
      <c r="N196" s="49">
        <f t="shared" ref="N196:O196" si="262">N197+N198+N201+N202+N203</f>
        <v>0</v>
      </c>
      <c r="O196" s="115">
        <f t="shared" si="262"/>
        <v>0</v>
      </c>
      <c r="P196" s="121"/>
    </row>
    <row r="197" spans="1:16" x14ac:dyDescent="0.25">
      <c r="A197" s="548">
        <v>5110</v>
      </c>
      <c r="B197" s="51" t="s">
        <v>177</v>
      </c>
      <c r="C197" s="52">
        <f t="shared" si="185"/>
        <v>29000</v>
      </c>
      <c r="D197" s="200">
        <v>29000</v>
      </c>
      <c r="E197" s="500"/>
      <c r="F197" s="501">
        <f>D197+E197</f>
        <v>29000</v>
      </c>
      <c r="G197" s="200"/>
      <c r="H197" s="232"/>
      <c r="I197" s="118">
        <f>G197+H197</f>
        <v>0</v>
      </c>
      <c r="J197" s="232"/>
      <c r="K197" s="54"/>
      <c r="L197" s="118">
        <f>J197+K197</f>
        <v>0</v>
      </c>
      <c r="M197" s="275"/>
      <c r="N197" s="54"/>
      <c r="O197" s="118">
        <f>M197+N197</f>
        <v>0</v>
      </c>
      <c r="P197" s="108"/>
    </row>
    <row r="198" spans="1:16" ht="24" hidden="1" x14ac:dyDescent="0.25">
      <c r="A198" s="110">
        <v>5120</v>
      </c>
      <c r="B198" s="56" t="s">
        <v>178</v>
      </c>
      <c r="C198" s="57">
        <f t="shared" si="185"/>
        <v>0</v>
      </c>
      <c r="D198" s="202">
        <f>D199+D200</f>
        <v>0</v>
      </c>
      <c r="E198" s="502">
        <f t="shared" ref="E198:F198" si="263">E199+E200</f>
        <v>0</v>
      </c>
      <c r="F198" s="499">
        <f t="shared" si="263"/>
        <v>0</v>
      </c>
      <c r="G198" s="202">
        <f>G199+G200</f>
        <v>0</v>
      </c>
      <c r="H198" s="119">
        <f t="shared" ref="H198:I198" si="264">H199+H200</f>
        <v>0</v>
      </c>
      <c r="I198" s="112">
        <f t="shared" si="264"/>
        <v>0</v>
      </c>
      <c r="J198" s="119">
        <f>J199+J200</f>
        <v>0</v>
      </c>
      <c r="K198" s="111">
        <f t="shared" ref="K198:L198" si="265">K199+K200</f>
        <v>0</v>
      </c>
      <c r="L198" s="112">
        <f t="shared" si="265"/>
        <v>0</v>
      </c>
      <c r="M198" s="57">
        <f>M199+M200</f>
        <v>0</v>
      </c>
      <c r="N198" s="111">
        <f t="shared" ref="N198:O198" si="266">N199+N200</f>
        <v>0</v>
      </c>
      <c r="O198" s="112">
        <f t="shared" si="266"/>
        <v>0</v>
      </c>
      <c r="P198" s="109"/>
    </row>
    <row r="199" spans="1:16" hidden="1" x14ac:dyDescent="0.25">
      <c r="A199" s="38">
        <v>5121</v>
      </c>
      <c r="B199" s="56" t="s">
        <v>179</v>
      </c>
      <c r="C199" s="57">
        <f t="shared" si="185"/>
        <v>0</v>
      </c>
      <c r="D199" s="201">
        <v>0</v>
      </c>
      <c r="E199" s="498"/>
      <c r="F199" s="499">
        <f t="shared" ref="F199:F203" si="267">D199+E199</f>
        <v>0</v>
      </c>
      <c r="G199" s="201"/>
      <c r="H199" s="233"/>
      <c r="I199" s="112">
        <f t="shared" ref="I199:I203" si="268">G199+H199</f>
        <v>0</v>
      </c>
      <c r="J199" s="233"/>
      <c r="K199" s="59"/>
      <c r="L199" s="112">
        <f t="shared" ref="L199:L203" si="269">J199+K199</f>
        <v>0</v>
      </c>
      <c r="M199" s="276"/>
      <c r="N199" s="59"/>
      <c r="O199" s="112">
        <f t="shared" ref="O199:O203" si="270">M199+N199</f>
        <v>0</v>
      </c>
      <c r="P199" s="109"/>
    </row>
    <row r="200" spans="1:16" ht="24" hidden="1" x14ac:dyDescent="0.25">
      <c r="A200" s="38">
        <v>5129</v>
      </c>
      <c r="B200" s="56" t="s">
        <v>180</v>
      </c>
      <c r="C200" s="57">
        <f t="shared" si="185"/>
        <v>0</v>
      </c>
      <c r="D200" s="201">
        <v>0</v>
      </c>
      <c r="E200" s="498"/>
      <c r="F200" s="499">
        <f t="shared" si="267"/>
        <v>0</v>
      </c>
      <c r="G200" s="201"/>
      <c r="H200" s="233"/>
      <c r="I200" s="112">
        <f t="shared" si="268"/>
        <v>0</v>
      </c>
      <c r="J200" s="233"/>
      <c r="K200" s="59"/>
      <c r="L200" s="112">
        <f t="shared" si="269"/>
        <v>0</v>
      </c>
      <c r="M200" s="276"/>
      <c r="N200" s="59"/>
      <c r="O200" s="112">
        <f t="shared" si="270"/>
        <v>0</v>
      </c>
      <c r="P200" s="109"/>
    </row>
    <row r="201" spans="1:16" hidden="1" x14ac:dyDescent="0.25">
      <c r="A201" s="110">
        <v>5130</v>
      </c>
      <c r="B201" s="56" t="s">
        <v>181</v>
      </c>
      <c r="C201" s="57">
        <f t="shared" si="185"/>
        <v>0</v>
      </c>
      <c r="D201" s="201">
        <v>0</v>
      </c>
      <c r="E201" s="498"/>
      <c r="F201" s="499">
        <f t="shared" si="267"/>
        <v>0</v>
      </c>
      <c r="G201" s="201"/>
      <c r="H201" s="233"/>
      <c r="I201" s="112">
        <f t="shared" si="268"/>
        <v>0</v>
      </c>
      <c r="J201" s="233"/>
      <c r="K201" s="59"/>
      <c r="L201" s="112">
        <f t="shared" si="269"/>
        <v>0</v>
      </c>
      <c r="M201" s="276"/>
      <c r="N201" s="59"/>
      <c r="O201" s="112">
        <f t="shared" si="270"/>
        <v>0</v>
      </c>
      <c r="P201" s="109"/>
    </row>
    <row r="202" spans="1:16" hidden="1" x14ac:dyDescent="0.25">
      <c r="A202" s="110">
        <v>5140</v>
      </c>
      <c r="B202" s="56" t="s">
        <v>182</v>
      </c>
      <c r="C202" s="57">
        <f t="shared" si="185"/>
        <v>0</v>
      </c>
      <c r="D202" s="201">
        <v>0</v>
      </c>
      <c r="E202" s="498"/>
      <c r="F202" s="499">
        <f t="shared" si="267"/>
        <v>0</v>
      </c>
      <c r="G202" s="201"/>
      <c r="H202" s="233"/>
      <c r="I202" s="112">
        <f t="shared" si="268"/>
        <v>0</v>
      </c>
      <c r="J202" s="233"/>
      <c r="K202" s="59"/>
      <c r="L202" s="112">
        <f t="shared" si="269"/>
        <v>0</v>
      </c>
      <c r="M202" s="276"/>
      <c r="N202" s="59"/>
      <c r="O202" s="112">
        <f t="shared" si="270"/>
        <v>0</v>
      </c>
      <c r="P202" s="109"/>
    </row>
    <row r="203" spans="1:16" ht="24" hidden="1" x14ac:dyDescent="0.25">
      <c r="A203" s="110">
        <v>5170</v>
      </c>
      <c r="B203" s="56" t="s">
        <v>183</v>
      </c>
      <c r="C203" s="57">
        <f t="shared" si="185"/>
        <v>0</v>
      </c>
      <c r="D203" s="201">
        <v>0</v>
      </c>
      <c r="E203" s="498"/>
      <c r="F203" s="499">
        <f t="shared" si="267"/>
        <v>0</v>
      </c>
      <c r="G203" s="201"/>
      <c r="H203" s="233"/>
      <c r="I203" s="112">
        <f t="shared" si="268"/>
        <v>0</v>
      </c>
      <c r="J203" s="233"/>
      <c r="K203" s="59"/>
      <c r="L203" s="112">
        <f t="shared" si="269"/>
        <v>0</v>
      </c>
      <c r="M203" s="276"/>
      <c r="N203" s="59"/>
      <c r="O203" s="112">
        <f t="shared" si="270"/>
        <v>0</v>
      </c>
      <c r="P203" s="109"/>
    </row>
    <row r="204" spans="1:16" x14ac:dyDescent="0.25">
      <c r="A204" s="45">
        <v>5200</v>
      </c>
      <c r="B204" s="103" t="s">
        <v>184</v>
      </c>
      <c r="C204" s="46">
        <f t="shared" si="185"/>
        <v>185984</v>
      </c>
      <c r="D204" s="199">
        <f>D205+D215+D216+D225+D226+D227+D229</f>
        <v>185984</v>
      </c>
      <c r="E204" s="494">
        <f t="shared" ref="E204:F204" si="271">E205+E215+E216+E225+E226+E227+E229</f>
        <v>0</v>
      </c>
      <c r="F204" s="495">
        <f t="shared" si="271"/>
        <v>185984</v>
      </c>
      <c r="G204" s="199">
        <f>G205+G215+G216+G225+G226+G227+G229</f>
        <v>0</v>
      </c>
      <c r="H204" s="104">
        <f t="shared" ref="H204:I204" si="272">H205+H215+H216+H225+H226+H227+H229</f>
        <v>0</v>
      </c>
      <c r="I204" s="115">
        <f t="shared" si="272"/>
        <v>0</v>
      </c>
      <c r="J204" s="104">
        <f>J205+J215+J216+J225+J226+J227+J229</f>
        <v>0</v>
      </c>
      <c r="K204" s="49">
        <f t="shared" ref="K204:L204" si="273">K205+K215+K216+K225+K226+K227+K229</f>
        <v>0</v>
      </c>
      <c r="L204" s="115">
        <f t="shared" si="273"/>
        <v>0</v>
      </c>
      <c r="M204" s="46">
        <f>M205+M215+M216+M225+M226+M227+M229</f>
        <v>0</v>
      </c>
      <c r="N204" s="49">
        <f t="shared" ref="N204:O204" si="274">N205+N215+N216+N225+N226+N227+N229</f>
        <v>0</v>
      </c>
      <c r="O204" s="115">
        <f t="shared" si="274"/>
        <v>0</v>
      </c>
      <c r="P204" s="121"/>
    </row>
    <row r="205" spans="1:16" hidden="1" x14ac:dyDescent="0.25">
      <c r="A205" s="105">
        <v>5210</v>
      </c>
      <c r="B205" s="76" t="s">
        <v>185</v>
      </c>
      <c r="C205" s="82">
        <f t="shared" si="185"/>
        <v>0</v>
      </c>
      <c r="D205" s="129">
        <f>SUM(D206:D214)</f>
        <v>0</v>
      </c>
      <c r="E205" s="496">
        <f t="shared" ref="E205:F205" si="275">SUM(E206:E214)</f>
        <v>0</v>
      </c>
      <c r="F205" s="497">
        <f t="shared" si="275"/>
        <v>0</v>
      </c>
      <c r="G205" s="129">
        <f>SUM(G206:G214)</f>
        <v>0</v>
      </c>
      <c r="H205" s="178">
        <f t="shared" ref="H205:I205" si="276">SUM(H206:H214)</f>
        <v>0</v>
      </c>
      <c r="I205" s="107">
        <f t="shared" si="276"/>
        <v>0</v>
      </c>
      <c r="J205" s="178">
        <f>SUM(J206:J214)</f>
        <v>0</v>
      </c>
      <c r="K205" s="106">
        <f t="shared" ref="K205:L205" si="277">SUM(K206:K214)</f>
        <v>0</v>
      </c>
      <c r="L205" s="107">
        <f t="shared" si="277"/>
        <v>0</v>
      </c>
      <c r="M205" s="82">
        <f>SUM(M206:M214)</f>
        <v>0</v>
      </c>
      <c r="N205" s="106">
        <f t="shared" ref="N205:O205" si="278">SUM(N206:N214)</f>
        <v>0</v>
      </c>
      <c r="O205" s="107">
        <f t="shared" si="278"/>
        <v>0</v>
      </c>
      <c r="P205" s="114"/>
    </row>
    <row r="206" spans="1:16" hidden="1" x14ac:dyDescent="0.25">
      <c r="A206" s="33">
        <v>5211</v>
      </c>
      <c r="B206" s="51" t="s">
        <v>186</v>
      </c>
      <c r="C206" s="52">
        <f t="shared" si="185"/>
        <v>0</v>
      </c>
      <c r="D206" s="200">
        <v>0</v>
      </c>
      <c r="E206" s="500"/>
      <c r="F206" s="501">
        <f t="shared" ref="F206:F215" si="279">D206+E206</f>
        <v>0</v>
      </c>
      <c r="G206" s="200"/>
      <c r="H206" s="232"/>
      <c r="I206" s="118">
        <f t="shared" ref="I206:I215" si="280">G206+H206</f>
        <v>0</v>
      </c>
      <c r="J206" s="232"/>
      <c r="K206" s="54"/>
      <c r="L206" s="118">
        <f t="shared" ref="L206:L215" si="281">J206+K206</f>
        <v>0</v>
      </c>
      <c r="M206" s="275"/>
      <c r="N206" s="54"/>
      <c r="O206" s="118">
        <f t="shared" ref="O206:O215" si="282">M206+N206</f>
        <v>0</v>
      </c>
      <c r="P206" s="108"/>
    </row>
    <row r="207" spans="1:16" hidden="1" x14ac:dyDescent="0.25">
      <c r="A207" s="38">
        <v>5212</v>
      </c>
      <c r="B207" s="56" t="s">
        <v>187</v>
      </c>
      <c r="C207" s="57">
        <f t="shared" si="185"/>
        <v>0</v>
      </c>
      <c r="D207" s="201">
        <v>0</v>
      </c>
      <c r="E207" s="498"/>
      <c r="F207" s="499">
        <f t="shared" si="279"/>
        <v>0</v>
      </c>
      <c r="G207" s="201"/>
      <c r="H207" s="233"/>
      <c r="I207" s="112">
        <f t="shared" si="280"/>
        <v>0</v>
      </c>
      <c r="J207" s="233"/>
      <c r="K207" s="59"/>
      <c r="L207" s="112">
        <f t="shared" si="281"/>
        <v>0</v>
      </c>
      <c r="M207" s="276"/>
      <c r="N207" s="59"/>
      <c r="O207" s="112">
        <f t="shared" si="282"/>
        <v>0</v>
      </c>
      <c r="P207" s="109"/>
    </row>
    <row r="208" spans="1:16" hidden="1" x14ac:dyDescent="0.25">
      <c r="A208" s="38">
        <v>5213</v>
      </c>
      <c r="B208" s="56" t="s">
        <v>188</v>
      </c>
      <c r="C208" s="57">
        <f t="shared" si="185"/>
        <v>0</v>
      </c>
      <c r="D208" s="201">
        <v>0</v>
      </c>
      <c r="E208" s="498"/>
      <c r="F208" s="499">
        <f t="shared" si="279"/>
        <v>0</v>
      </c>
      <c r="G208" s="201"/>
      <c r="H208" s="233"/>
      <c r="I208" s="112">
        <f t="shared" si="280"/>
        <v>0</v>
      </c>
      <c r="J208" s="233"/>
      <c r="K208" s="59"/>
      <c r="L208" s="112">
        <f t="shared" si="281"/>
        <v>0</v>
      </c>
      <c r="M208" s="276"/>
      <c r="N208" s="59"/>
      <c r="O208" s="112">
        <f t="shared" si="282"/>
        <v>0</v>
      </c>
      <c r="P208" s="109"/>
    </row>
    <row r="209" spans="1:16" hidden="1" x14ac:dyDescent="0.25">
      <c r="A209" s="38">
        <v>5214</v>
      </c>
      <c r="B209" s="56" t="s">
        <v>189</v>
      </c>
      <c r="C209" s="57">
        <f t="shared" si="185"/>
        <v>0</v>
      </c>
      <c r="D209" s="201">
        <v>0</v>
      </c>
      <c r="E209" s="498"/>
      <c r="F209" s="499">
        <f t="shared" si="279"/>
        <v>0</v>
      </c>
      <c r="G209" s="201"/>
      <c r="H209" s="233"/>
      <c r="I209" s="112">
        <f t="shared" si="280"/>
        <v>0</v>
      </c>
      <c r="J209" s="233"/>
      <c r="K209" s="59"/>
      <c r="L209" s="112">
        <f t="shared" si="281"/>
        <v>0</v>
      </c>
      <c r="M209" s="276"/>
      <c r="N209" s="59"/>
      <c r="O209" s="112">
        <f t="shared" si="282"/>
        <v>0</v>
      </c>
      <c r="P209" s="109"/>
    </row>
    <row r="210" spans="1:16" hidden="1" x14ac:dyDescent="0.25">
      <c r="A210" s="38">
        <v>5215</v>
      </c>
      <c r="B210" s="56" t="s">
        <v>190</v>
      </c>
      <c r="C210" s="57">
        <f t="shared" si="185"/>
        <v>0</v>
      </c>
      <c r="D210" s="201">
        <v>0</v>
      </c>
      <c r="E210" s="498"/>
      <c r="F210" s="499">
        <f t="shared" si="279"/>
        <v>0</v>
      </c>
      <c r="G210" s="201"/>
      <c r="H210" s="233"/>
      <c r="I210" s="112">
        <f t="shared" si="280"/>
        <v>0</v>
      </c>
      <c r="J210" s="233"/>
      <c r="K210" s="59"/>
      <c r="L210" s="112">
        <f t="shared" si="281"/>
        <v>0</v>
      </c>
      <c r="M210" s="276"/>
      <c r="N210" s="59"/>
      <c r="O210" s="112">
        <f t="shared" si="282"/>
        <v>0</v>
      </c>
      <c r="P210" s="109"/>
    </row>
    <row r="211" spans="1:16" ht="14.25" hidden="1" customHeight="1" x14ac:dyDescent="0.25">
      <c r="A211" s="38">
        <v>5216</v>
      </c>
      <c r="B211" s="56" t="s">
        <v>191</v>
      </c>
      <c r="C211" s="57">
        <f t="shared" si="185"/>
        <v>0</v>
      </c>
      <c r="D211" s="201">
        <v>0</v>
      </c>
      <c r="E211" s="498"/>
      <c r="F211" s="499">
        <f t="shared" si="279"/>
        <v>0</v>
      </c>
      <c r="G211" s="201"/>
      <c r="H211" s="233"/>
      <c r="I211" s="112">
        <f t="shared" si="280"/>
        <v>0</v>
      </c>
      <c r="J211" s="233"/>
      <c r="K211" s="59"/>
      <c r="L211" s="112">
        <f t="shared" si="281"/>
        <v>0</v>
      </c>
      <c r="M211" s="276"/>
      <c r="N211" s="59"/>
      <c r="O211" s="112">
        <f t="shared" si="282"/>
        <v>0</v>
      </c>
      <c r="P211" s="109"/>
    </row>
    <row r="212" spans="1:16" hidden="1" x14ac:dyDescent="0.25">
      <c r="A212" s="38">
        <v>5217</v>
      </c>
      <c r="B212" s="56" t="s">
        <v>192</v>
      </c>
      <c r="C212" s="57">
        <f t="shared" si="185"/>
        <v>0</v>
      </c>
      <c r="D212" s="201">
        <v>0</v>
      </c>
      <c r="E212" s="498"/>
      <c r="F212" s="499">
        <f t="shared" si="279"/>
        <v>0</v>
      </c>
      <c r="G212" s="201"/>
      <c r="H212" s="233"/>
      <c r="I212" s="112">
        <f t="shared" si="280"/>
        <v>0</v>
      </c>
      <c r="J212" s="233"/>
      <c r="K212" s="59"/>
      <c r="L212" s="112">
        <f t="shared" si="281"/>
        <v>0</v>
      </c>
      <c r="M212" s="276"/>
      <c r="N212" s="59"/>
      <c r="O212" s="112">
        <f t="shared" si="282"/>
        <v>0</v>
      </c>
      <c r="P212" s="109"/>
    </row>
    <row r="213" spans="1:16" hidden="1" x14ac:dyDescent="0.25">
      <c r="A213" s="38">
        <v>5218</v>
      </c>
      <c r="B213" s="56" t="s">
        <v>193</v>
      </c>
      <c r="C213" s="57">
        <f t="shared" ref="C213:C276" si="283">F213+I213+L213+O213</f>
        <v>0</v>
      </c>
      <c r="D213" s="201">
        <v>0</v>
      </c>
      <c r="E213" s="498"/>
      <c r="F213" s="499">
        <f t="shared" si="279"/>
        <v>0</v>
      </c>
      <c r="G213" s="201"/>
      <c r="H213" s="233"/>
      <c r="I213" s="112">
        <f t="shared" si="280"/>
        <v>0</v>
      </c>
      <c r="J213" s="233"/>
      <c r="K213" s="59"/>
      <c r="L213" s="112">
        <f t="shared" si="281"/>
        <v>0</v>
      </c>
      <c r="M213" s="276"/>
      <c r="N213" s="59"/>
      <c r="O213" s="112">
        <f t="shared" si="282"/>
        <v>0</v>
      </c>
      <c r="P213" s="109"/>
    </row>
    <row r="214" spans="1:16" hidden="1" x14ac:dyDescent="0.25">
      <c r="A214" s="38">
        <v>5219</v>
      </c>
      <c r="B214" s="56" t="s">
        <v>194</v>
      </c>
      <c r="C214" s="57">
        <f t="shared" si="283"/>
        <v>0</v>
      </c>
      <c r="D214" s="201">
        <v>0</v>
      </c>
      <c r="E214" s="498"/>
      <c r="F214" s="499">
        <f t="shared" si="279"/>
        <v>0</v>
      </c>
      <c r="G214" s="201"/>
      <c r="H214" s="233"/>
      <c r="I214" s="112">
        <f t="shared" si="280"/>
        <v>0</v>
      </c>
      <c r="J214" s="233"/>
      <c r="K214" s="59"/>
      <c r="L214" s="112">
        <f t="shared" si="281"/>
        <v>0</v>
      </c>
      <c r="M214" s="276"/>
      <c r="N214" s="59"/>
      <c r="O214" s="112">
        <f t="shared" si="282"/>
        <v>0</v>
      </c>
      <c r="P214" s="109"/>
    </row>
    <row r="215" spans="1:16" ht="13.5" hidden="1" customHeight="1" x14ac:dyDescent="0.25">
      <c r="A215" s="110">
        <v>5220</v>
      </c>
      <c r="B215" s="56" t="s">
        <v>195</v>
      </c>
      <c r="C215" s="57">
        <f t="shared" si="283"/>
        <v>0</v>
      </c>
      <c r="D215" s="201">
        <v>0</v>
      </c>
      <c r="E215" s="498"/>
      <c r="F215" s="499">
        <f t="shared" si="279"/>
        <v>0</v>
      </c>
      <c r="G215" s="201"/>
      <c r="H215" s="233"/>
      <c r="I215" s="112">
        <f t="shared" si="280"/>
        <v>0</v>
      </c>
      <c r="J215" s="233"/>
      <c r="K215" s="59"/>
      <c r="L215" s="112">
        <f t="shared" si="281"/>
        <v>0</v>
      </c>
      <c r="M215" s="276"/>
      <c r="N215" s="59"/>
      <c r="O215" s="112">
        <f t="shared" si="282"/>
        <v>0</v>
      </c>
      <c r="P215" s="109"/>
    </row>
    <row r="216" spans="1:16" x14ac:dyDescent="0.25">
      <c r="A216" s="110">
        <v>5230</v>
      </c>
      <c r="B216" s="56" t="s">
        <v>196</v>
      </c>
      <c r="C216" s="57">
        <f t="shared" si="283"/>
        <v>1750</v>
      </c>
      <c r="D216" s="202">
        <f>SUM(D217:D224)</f>
        <v>1750</v>
      </c>
      <c r="E216" s="502">
        <f t="shared" ref="E216:F216" si="284">SUM(E217:E224)</f>
        <v>0</v>
      </c>
      <c r="F216" s="499">
        <f t="shared" si="284"/>
        <v>1750</v>
      </c>
      <c r="G216" s="202">
        <f>SUM(G217:G224)</f>
        <v>0</v>
      </c>
      <c r="H216" s="119">
        <f t="shared" ref="H216:I216" si="285">SUM(H217:H224)</f>
        <v>0</v>
      </c>
      <c r="I216" s="112">
        <f t="shared" si="285"/>
        <v>0</v>
      </c>
      <c r="J216" s="119">
        <f>SUM(J217:J224)</f>
        <v>0</v>
      </c>
      <c r="K216" s="111">
        <f t="shared" ref="K216:L216" si="286">SUM(K217:K224)</f>
        <v>0</v>
      </c>
      <c r="L216" s="112">
        <f t="shared" si="286"/>
        <v>0</v>
      </c>
      <c r="M216" s="57">
        <f>SUM(M217:M224)</f>
        <v>0</v>
      </c>
      <c r="N216" s="111">
        <f t="shared" ref="N216:O216" si="287">SUM(N217:N224)</f>
        <v>0</v>
      </c>
      <c r="O216" s="112">
        <f t="shared" si="287"/>
        <v>0</v>
      </c>
      <c r="P216" s="109"/>
    </row>
    <row r="217" spans="1:16" hidden="1" x14ac:dyDescent="0.25">
      <c r="A217" s="38">
        <v>5231</v>
      </c>
      <c r="B217" s="56" t="s">
        <v>197</v>
      </c>
      <c r="C217" s="57">
        <f t="shared" si="283"/>
        <v>0</v>
      </c>
      <c r="D217" s="201">
        <v>0</v>
      </c>
      <c r="E217" s="498"/>
      <c r="F217" s="499">
        <f t="shared" ref="F217:F226" si="288">D217+E217</f>
        <v>0</v>
      </c>
      <c r="G217" s="201"/>
      <c r="H217" s="233"/>
      <c r="I217" s="112">
        <f t="shared" ref="I217:I226" si="289">G217+H217</f>
        <v>0</v>
      </c>
      <c r="J217" s="233"/>
      <c r="K217" s="59"/>
      <c r="L217" s="112">
        <f t="shared" ref="L217:L226" si="290">J217+K217</f>
        <v>0</v>
      </c>
      <c r="M217" s="276"/>
      <c r="N217" s="59"/>
      <c r="O217" s="112">
        <f t="shared" ref="O217:O226" si="291">M217+N217</f>
        <v>0</v>
      </c>
      <c r="P217" s="109"/>
    </row>
    <row r="218" spans="1:16" hidden="1" x14ac:dyDescent="0.25">
      <c r="A218" s="38">
        <v>5232</v>
      </c>
      <c r="B218" s="56" t="s">
        <v>198</v>
      </c>
      <c r="C218" s="57">
        <f t="shared" si="283"/>
        <v>0</v>
      </c>
      <c r="D218" s="201">
        <v>0</v>
      </c>
      <c r="E218" s="498"/>
      <c r="F218" s="499">
        <f t="shared" si="288"/>
        <v>0</v>
      </c>
      <c r="G218" s="201"/>
      <c r="H218" s="233"/>
      <c r="I218" s="112">
        <f t="shared" si="289"/>
        <v>0</v>
      </c>
      <c r="J218" s="233"/>
      <c r="K218" s="59"/>
      <c r="L218" s="112">
        <f t="shared" si="290"/>
        <v>0</v>
      </c>
      <c r="M218" s="276"/>
      <c r="N218" s="59"/>
      <c r="O218" s="112">
        <f t="shared" si="291"/>
        <v>0</v>
      </c>
      <c r="P218" s="109"/>
    </row>
    <row r="219" spans="1:16" hidden="1" x14ac:dyDescent="0.25">
      <c r="A219" s="38">
        <v>5233</v>
      </c>
      <c r="B219" s="56" t="s">
        <v>199</v>
      </c>
      <c r="C219" s="57">
        <f t="shared" si="283"/>
        <v>0</v>
      </c>
      <c r="D219" s="201">
        <v>0</v>
      </c>
      <c r="E219" s="498"/>
      <c r="F219" s="499">
        <f t="shared" si="288"/>
        <v>0</v>
      </c>
      <c r="G219" s="201"/>
      <c r="H219" s="233"/>
      <c r="I219" s="112">
        <f t="shared" si="289"/>
        <v>0</v>
      </c>
      <c r="J219" s="233"/>
      <c r="K219" s="59"/>
      <c r="L219" s="112">
        <f t="shared" si="290"/>
        <v>0</v>
      </c>
      <c r="M219" s="276"/>
      <c r="N219" s="59"/>
      <c r="O219" s="112">
        <f t="shared" si="291"/>
        <v>0</v>
      </c>
      <c r="P219" s="109"/>
    </row>
    <row r="220" spans="1:16" ht="24" hidden="1" x14ac:dyDescent="0.25">
      <c r="A220" s="38">
        <v>5234</v>
      </c>
      <c r="B220" s="56" t="s">
        <v>200</v>
      </c>
      <c r="C220" s="57">
        <f t="shared" si="283"/>
        <v>0</v>
      </c>
      <c r="D220" s="201">
        <v>0</v>
      </c>
      <c r="E220" s="498"/>
      <c r="F220" s="499">
        <f t="shared" si="288"/>
        <v>0</v>
      </c>
      <c r="G220" s="201"/>
      <c r="H220" s="233"/>
      <c r="I220" s="112">
        <f t="shared" si="289"/>
        <v>0</v>
      </c>
      <c r="J220" s="233"/>
      <c r="K220" s="59"/>
      <c r="L220" s="112">
        <f t="shared" si="290"/>
        <v>0</v>
      </c>
      <c r="M220" s="276"/>
      <c r="N220" s="59"/>
      <c r="O220" s="112">
        <f t="shared" si="291"/>
        <v>0</v>
      </c>
      <c r="P220" s="109"/>
    </row>
    <row r="221" spans="1:16" ht="14.25" hidden="1" customHeight="1" x14ac:dyDescent="0.25">
      <c r="A221" s="38">
        <v>5236</v>
      </c>
      <c r="B221" s="56" t="s">
        <v>201</v>
      </c>
      <c r="C221" s="57">
        <f t="shared" si="283"/>
        <v>0</v>
      </c>
      <c r="D221" s="201">
        <v>0</v>
      </c>
      <c r="E221" s="498"/>
      <c r="F221" s="499">
        <f t="shared" si="288"/>
        <v>0</v>
      </c>
      <c r="G221" s="201"/>
      <c r="H221" s="233"/>
      <c r="I221" s="112">
        <f t="shared" si="289"/>
        <v>0</v>
      </c>
      <c r="J221" s="233"/>
      <c r="K221" s="59"/>
      <c r="L221" s="112">
        <f t="shared" si="290"/>
        <v>0</v>
      </c>
      <c r="M221" s="276"/>
      <c r="N221" s="59"/>
      <c r="O221" s="112">
        <f t="shared" si="291"/>
        <v>0</v>
      </c>
      <c r="P221" s="109"/>
    </row>
    <row r="222" spans="1:16" ht="14.25" hidden="1" customHeight="1" x14ac:dyDescent="0.25">
      <c r="A222" s="38">
        <v>5237</v>
      </c>
      <c r="B222" s="56" t="s">
        <v>202</v>
      </c>
      <c r="C222" s="57">
        <f t="shared" si="283"/>
        <v>0</v>
      </c>
      <c r="D222" s="201">
        <v>0</v>
      </c>
      <c r="E222" s="498"/>
      <c r="F222" s="499">
        <f t="shared" si="288"/>
        <v>0</v>
      </c>
      <c r="G222" s="201"/>
      <c r="H222" s="233"/>
      <c r="I222" s="112">
        <f t="shared" si="289"/>
        <v>0</v>
      </c>
      <c r="J222" s="233"/>
      <c r="K222" s="59"/>
      <c r="L222" s="112">
        <f t="shared" si="290"/>
        <v>0</v>
      </c>
      <c r="M222" s="276"/>
      <c r="N222" s="59"/>
      <c r="O222" s="112">
        <f t="shared" si="291"/>
        <v>0</v>
      </c>
      <c r="P222" s="109"/>
    </row>
    <row r="223" spans="1:16" ht="24" hidden="1" x14ac:dyDescent="0.25">
      <c r="A223" s="38">
        <v>5238</v>
      </c>
      <c r="B223" s="56" t="s">
        <v>203</v>
      </c>
      <c r="C223" s="57">
        <f t="shared" si="283"/>
        <v>0</v>
      </c>
      <c r="D223" s="201">
        <v>0</v>
      </c>
      <c r="E223" s="498"/>
      <c r="F223" s="499">
        <f t="shared" si="288"/>
        <v>0</v>
      </c>
      <c r="G223" s="201"/>
      <c r="H223" s="233"/>
      <c r="I223" s="112">
        <f t="shared" si="289"/>
        <v>0</v>
      </c>
      <c r="J223" s="233"/>
      <c r="K223" s="59"/>
      <c r="L223" s="112">
        <f t="shared" si="290"/>
        <v>0</v>
      </c>
      <c r="M223" s="276"/>
      <c r="N223" s="59"/>
      <c r="O223" s="112">
        <f t="shared" si="291"/>
        <v>0</v>
      </c>
      <c r="P223" s="109"/>
    </row>
    <row r="224" spans="1:16" ht="24" x14ac:dyDescent="0.25">
      <c r="A224" s="38">
        <v>5239</v>
      </c>
      <c r="B224" s="56" t="s">
        <v>204</v>
      </c>
      <c r="C224" s="57">
        <f t="shared" si="283"/>
        <v>1750</v>
      </c>
      <c r="D224" s="201">
        <v>1750</v>
      </c>
      <c r="E224" s="498"/>
      <c r="F224" s="499">
        <f t="shared" si="288"/>
        <v>1750</v>
      </c>
      <c r="G224" s="201"/>
      <c r="H224" s="233"/>
      <c r="I224" s="112">
        <f t="shared" si="289"/>
        <v>0</v>
      </c>
      <c r="J224" s="233"/>
      <c r="K224" s="59"/>
      <c r="L224" s="112">
        <f t="shared" si="290"/>
        <v>0</v>
      </c>
      <c r="M224" s="276"/>
      <c r="N224" s="59"/>
      <c r="O224" s="112">
        <f t="shared" si="291"/>
        <v>0</v>
      </c>
      <c r="P224" s="109"/>
    </row>
    <row r="225" spans="1:16" ht="24" x14ac:dyDescent="0.25">
      <c r="A225" s="110">
        <v>5240</v>
      </c>
      <c r="B225" s="56" t="s">
        <v>205</v>
      </c>
      <c r="C225" s="57">
        <f t="shared" si="283"/>
        <v>107487</v>
      </c>
      <c r="D225" s="201">
        <v>107487</v>
      </c>
      <c r="E225" s="498"/>
      <c r="F225" s="499">
        <f t="shared" si="288"/>
        <v>107487</v>
      </c>
      <c r="G225" s="201"/>
      <c r="H225" s="233"/>
      <c r="I225" s="112">
        <f t="shared" si="289"/>
        <v>0</v>
      </c>
      <c r="J225" s="233"/>
      <c r="K225" s="59"/>
      <c r="L225" s="112">
        <f t="shared" si="290"/>
        <v>0</v>
      </c>
      <c r="M225" s="276"/>
      <c r="N225" s="59"/>
      <c r="O225" s="112">
        <f t="shared" si="291"/>
        <v>0</v>
      </c>
      <c r="P225" s="109"/>
    </row>
    <row r="226" spans="1:16" x14ac:dyDescent="0.25">
      <c r="A226" s="110">
        <v>5250</v>
      </c>
      <c r="B226" s="56" t="s">
        <v>206</v>
      </c>
      <c r="C226" s="57">
        <f t="shared" si="283"/>
        <v>76747</v>
      </c>
      <c r="D226" s="201">
        <v>76747</v>
      </c>
      <c r="E226" s="498"/>
      <c r="F226" s="499">
        <f t="shared" si="288"/>
        <v>76747</v>
      </c>
      <c r="G226" s="201"/>
      <c r="H226" s="233"/>
      <c r="I226" s="112">
        <f t="shared" si="289"/>
        <v>0</v>
      </c>
      <c r="J226" s="233"/>
      <c r="K226" s="59"/>
      <c r="L226" s="112">
        <f t="shared" si="290"/>
        <v>0</v>
      </c>
      <c r="M226" s="276"/>
      <c r="N226" s="59"/>
      <c r="O226" s="112">
        <f t="shared" si="291"/>
        <v>0</v>
      </c>
      <c r="P226" s="109"/>
    </row>
    <row r="227" spans="1:16" hidden="1" x14ac:dyDescent="0.25">
      <c r="A227" s="110">
        <v>5260</v>
      </c>
      <c r="B227" s="56" t="s">
        <v>207</v>
      </c>
      <c r="C227" s="57">
        <f t="shared" si="283"/>
        <v>0</v>
      </c>
      <c r="D227" s="202">
        <f>SUM(D228)</f>
        <v>0</v>
      </c>
      <c r="E227" s="502">
        <f t="shared" ref="E227:F227" si="292">SUM(E228)</f>
        <v>0</v>
      </c>
      <c r="F227" s="499">
        <f t="shared" si="292"/>
        <v>0</v>
      </c>
      <c r="G227" s="202">
        <f>SUM(G228)</f>
        <v>0</v>
      </c>
      <c r="H227" s="119">
        <f t="shared" ref="H227:I227" si="293">SUM(H228)</f>
        <v>0</v>
      </c>
      <c r="I227" s="112">
        <f t="shared" si="293"/>
        <v>0</v>
      </c>
      <c r="J227" s="119">
        <f>SUM(J228)</f>
        <v>0</v>
      </c>
      <c r="K227" s="111">
        <f t="shared" ref="K227:L227" si="294">SUM(K228)</f>
        <v>0</v>
      </c>
      <c r="L227" s="112">
        <f t="shared" si="294"/>
        <v>0</v>
      </c>
      <c r="M227" s="57">
        <f>SUM(M228)</f>
        <v>0</v>
      </c>
      <c r="N227" s="111">
        <f t="shared" ref="N227:O227" si="295">SUM(N228)</f>
        <v>0</v>
      </c>
      <c r="O227" s="112">
        <f t="shared" si="295"/>
        <v>0</v>
      </c>
      <c r="P227" s="109"/>
    </row>
    <row r="228" spans="1:16" ht="24" hidden="1" x14ac:dyDescent="0.25">
      <c r="A228" s="38">
        <v>5269</v>
      </c>
      <c r="B228" s="56" t="s">
        <v>208</v>
      </c>
      <c r="C228" s="57">
        <f t="shared" si="283"/>
        <v>0</v>
      </c>
      <c r="D228" s="201">
        <v>0</v>
      </c>
      <c r="E228" s="498"/>
      <c r="F228" s="499">
        <f t="shared" ref="F228:F229" si="296">D228+E228</f>
        <v>0</v>
      </c>
      <c r="G228" s="201"/>
      <c r="H228" s="233"/>
      <c r="I228" s="112">
        <f t="shared" ref="I228:I229" si="297">G228+H228</f>
        <v>0</v>
      </c>
      <c r="J228" s="233"/>
      <c r="K228" s="59"/>
      <c r="L228" s="112">
        <f t="shared" ref="L228:L229" si="298">J228+K228</f>
        <v>0</v>
      </c>
      <c r="M228" s="276"/>
      <c r="N228" s="59"/>
      <c r="O228" s="112">
        <f t="shared" ref="O228:O229" si="299">M228+N228</f>
        <v>0</v>
      </c>
      <c r="P228" s="109"/>
    </row>
    <row r="229" spans="1:16" ht="24" hidden="1" x14ac:dyDescent="0.25">
      <c r="A229" s="105">
        <v>5270</v>
      </c>
      <c r="B229" s="76" t="s">
        <v>209</v>
      </c>
      <c r="C229" s="82">
        <f t="shared" si="283"/>
        <v>0</v>
      </c>
      <c r="D229" s="203">
        <v>0</v>
      </c>
      <c r="E229" s="520"/>
      <c r="F229" s="497">
        <f t="shared" si="296"/>
        <v>0</v>
      </c>
      <c r="G229" s="203"/>
      <c r="H229" s="234"/>
      <c r="I229" s="107">
        <f t="shared" si="297"/>
        <v>0</v>
      </c>
      <c r="J229" s="234"/>
      <c r="K229" s="113"/>
      <c r="L229" s="107">
        <f t="shared" si="298"/>
        <v>0</v>
      </c>
      <c r="M229" s="277"/>
      <c r="N229" s="113"/>
      <c r="O229" s="107">
        <f t="shared" si="299"/>
        <v>0</v>
      </c>
      <c r="P229" s="114"/>
    </row>
    <row r="230" spans="1:16" hidden="1" x14ac:dyDescent="0.25">
      <c r="A230" s="99">
        <v>6000</v>
      </c>
      <c r="B230" s="99" t="s">
        <v>210</v>
      </c>
      <c r="C230" s="100">
        <f t="shared" si="283"/>
        <v>0</v>
      </c>
      <c r="D230" s="198">
        <f>D231+D251+D259</f>
        <v>0</v>
      </c>
      <c r="E230" s="492">
        <f t="shared" ref="E230:F230" si="300">E231+E251+E259</f>
        <v>0</v>
      </c>
      <c r="F230" s="493">
        <f t="shared" si="300"/>
        <v>0</v>
      </c>
      <c r="G230" s="198">
        <f>G231+G251+G259</f>
        <v>0</v>
      </c>
      <c r="H230" s="231">
        <f t="shared" ref="H230:I230" si="301">H231+H251+H259</f>
        <v>0</v>
      </c>
      <c r="I230" s="102">
        <f t="shared" si="301"/>
        <v>0</v>
      </c>
      <c r="J230" s="231">
        <f>J231+J251+J259</f>
        <v>0</v>
      </c>
      <c r="K230" s="101">
        <f t="shared" ref="K230:L230" si="302">K231+K251+K259</f>
        <v>0</v>
      </c>
      <c r="L230" s="102">
        <f t="shared" si="302"/>
        <v>0</v>
      </c>
      <c r="M230" s="100">
        <f>M231+M251+M259</f>
        <v>0</v>
      </c>
      <c r="N230" s="101">
        <f t="shared" ref="N230:O230" si="303">N231+N251+N259</f>
        <v>0</v>
      </c>
      <c r="O230" s="102">
        <f t="shared" si="303"/>
        <v>0</v>
      </c>
      <c r="P230" s="299"/>
    </row>
    <row r="231" spans="1:16" ht="14.25" hidden="1" customHeight="1" x14ac:dyDescent="0.25">
      <c r="A231" s="68">
        <v>6200</v>
      </c>
      <c r="B231" s="123" t="s">
        <v>211</v>
      </c>
      <c r="C231" s="127">
        <f t="shared" si="283"/>
        <v>0</v>
      </c>
      <c r="D231" s="207">
        <f>SUM(D232,D233,D235,D238,D244,D245,D246)</f>
        <v>0</v>
      </c>
      <c r="E231" s="524">
        <f t="shared" ref="E231:F231" si="304">SUM(E232,E233,E235,E238,E244,E245,E246)</f>
        <v>0</v>
      </c>
      <c r="F231" s="544">
        <f t="shared" si="304"/>
        <v>0</v>
      </c>
      <c r="G231" s="207">
        <f>SUM(G232,G233,G235,G238,G244,G245,G246)</f>
        <v>0</v>
      </c>
      <c r="H231" s="238">
        <f t="shared" ref="H231:I231" si="305">SUM(H232,H233,H235,H238,H244,H245,H246)</f>
        <v>0</v>
      </c>
      <c r="I231" s="248">
        <f t="shared" si="305"/>
        <v>0</v>
      </c>
      <c r="J231" s="238">
        <f>SUM(J232,J233,J235,J238,J244,J245,J246)</f>
        <v>0</v>
      </c>
      <c r="K231" s="128">
        <f t="shared" ref="K231:L231" si="306">SUM(K232,K233,K235,K238,K244,K245,K246)</f>
        <v>0</v>
      </c>
      <c r="L231" s="248">
        <f t="shared" si="306"/>
        <v>0</v>
      </c>
      <c r="M231" s="127">
        <f>SUM(M232,M233,M235,M238,M244,M245,M246)</f>
        <v>0</v>
      </c>
      <c r="N231" s="128">
        <f t="shared" ref="N231:O231" si="307">SUM(N232,N233,N235,N238,N244,N245,N246)</f>
        <v>0</v>
      </c>
      <c r="O231" s="248">
        <f t="shared" si="307"/>
        <v>0</v>
      </c>
      <c r="P231" s="300"/>
    </row>
    <row r="232" spans="1:16" ht="24" hidden="1" x14ac:dyDescent="0.25">
      <c r="A232" s="548">
        <v>6220</v>
      </c>
      <c r="B232" s="51" t="s">
        <v>212</v>
      </c>
      <c r="C232" s="52">
        <f t="shared" si="283"/>
        <v>0</v>
      </c>
      <c r="D232" s="200">
        <v>0</v>
      </c>
      <c r="E232" s="500"/>
      <c r="F232" s="501">
        <f>D232+E232</f>
        <v>0</v>
      </c>
      <c r="G232" s="200"/>
      <c r="H232" s="232"/>
      <c r="I232" s="118">
        <f>G232+H232</f>
        <v>0</v>
      </c>
      <c r="J232" s="232"/>
      <c r="K232" s="54"/>
      <c r="L232" s="118">
        <f>J232+K232</f>
        <v>0</v>
      </c>
      <c r="M232" s="275"/>
      <c r="N232" s="54"/>
      <c r="O232" s="118">
        <f>M232+N232</f>
        <v>0</v>
      </c>
      <c r="P232" s="108"/>
    </row>
    <row r="233" spans="1:16" hidden="1" x14ac:dyDescent="0.25">
      <c r="A233" s="110">
        <v>6230</v>
      </c>
      <c r="B233" s="56" t="s">
        <v>213</v>
      </c>
      <c r="C233" s="57">
        <f t="shared" si="283"/>
        <v>0</v>
      </c>
      <c r="D233" s="202">
        <f t="shared" ref="D233:O233" si="308">SUM(D234)</f>
        <v>0</v>
      </c>
      <c r="E233" s="502">
        <f t="shared" si="308"/>
        <v>0</v>
      </c>
      <c r="F233" s="499">
        <f t="shared" si="308"/>
        <v>0</v>
      </c>
      <c r="G233" s="202">
        <f t="shared" si="308"/>
        <v>0</v>
      </c>
      <c r="H233" s="119">
        <f t="shared" si="308"/>
        <v>0</v>
      </c>
      <c r="I233" s="112">
        <f t="shared" si="308"/>
        <v>0</v>
      </c>
      <c r="J233" s="119">
        <f t="shared" si="308"/>
        <v>0</v>
      </c>
      <c r="K233" s="111">
        <f t="shared" si="308"/>
        <v>0</v>
      </c>
      <c r="L233" s="112">
        <f t="shared" si="308"/>
        <v>0</v>
      </c>
      <c r="M233" s="57">
        <f t="shared" si="308"/>
        <v>0</v>
      </c>
      <c r="N233" s="111">
        <f t="shared" si="308"/>
        <v>0</v>
      </c>
      <c r="O233" s="112">
        <f t="shared" si="308"/>
        <v>0</v>
      </c>
      <c r="P233" s="109"/>
    </row>
    <row r="234" spans="1:16" ht="24" hidden="1" x14ac:dyDescent="0.25">
      <c r="A234" s="38">
        <v>6239</v>
      </c>
      <c r="B234" s="51" t="s">
        <v>214</v>
      </c>
      <c r="C234" s="57">
        <f t="shared" si="283"/>
        <v>0</v>
      </c>
      <c r="D234" s="200">
        <v>0</v>
      </c>
      <c r="E234" s="500"/>
      <c r="F234" s="501">
        <f>D234+E234</f>
        <v>0</v>
      </c>
      <c r="G234" s="200"/>
      <c r="H234" s="232"/>
      <c r="I234" s="118">
        <f>G234+H234</f>
        <v>0</v>
      </c>
      <c r="J234" s="232"/>
      <c r="K234" s="54"/>
      <c r="L234" s="118">
        <f>J234+K234</f>
        <v>0</v>
      </c>
      <c r="M234" s="275"/>
      <c r="N234" s="54"/>
      <c r="O234" s="118">
        <f>M234+N234</f>
        <v>0</v>
      </c>
      <c r="P234" s="108"/>
    </row>
    <row r="235" spans="1:16" ht="24" hidden="1" x14ac:dyDescent="0.25">
      <c r="A235" s="110">
        <v>6240</v>
      </c>
      <c r="B235" s="56" t="s">
        <v>215</v>
      </c>
      <c r="C235" s="57">
        <f t="shared" si="283"/>
        <v>0</v>
      </c>
      <c r="D235" s="202">
        <f>SUM(D236:D237)</f>
        <v>0</v>
      </c>
      <c r="E235" s="502">
        <f t="shared" ref="E235:F235" si="309">SUM(E236:E237)</f>
        <v>0</v>
      </c>
      <c r="F235" s="499">
        <f t="shared" si="309"/>
        <v>0</v>
      </c>
      <c r="G235" s="202">
        <f>SUM(G236:G237)</f>
        <v>0</v>
      </c>
      <c r="H235" s="119">
        <f t="shared" ref="H235:I235" si="310">SUM(H236:H237)</f>
        <v>0</v>
      </c>
      <c r="I235" s="112">
        <f t="shared" si="310"/>
        <v>0</v>
      </c>
      <c r="J235" s="119">
        <f>SUM(J236:J237)</f>
        <v>0</v>
      </c>
      <c r="K235" s="111">
        <f t="shared" ref="K235:L235" si="311">SUM(K236:K237)</f>
        <v>0</v>
      </c>
      <c r="L235" s="112">
        <f t="shared" si="311"/>
        <v>0</v>
      </c>
      <c r="M235" s="57">
        <f>SUM(M236:M237)</f>
        <v>0</v>
      </c>
      <c r="N235" s="111">
        <f t="shared" ref="N235:O235" si="312">SUM(N236:N237)</f>
        <v>0</v>
      </c>
      <c r="O235" s="112">
        <f t="shared" si="312"/>
        <v>0</v>
      </c>
      <c r="P235" s="109"/>
    </row>
    <row r="236" spans="1:16" hidden="1" x14ac:dyDescent="0.25">
      <c r="A236" s="38">
        <v>6241</v>
      </c>
      <c r="B236" s="56" t="s">
        <v>216</v>
      </c>
      <c r="C236" s="57">
        <f t="shared" si="283"/>
        <v>0</v>
      </c>
      <c r="D236" s="201">
        <v>0</v>
      </c>
      <c r="E236" s="498"/>
      <c r="F236" s="499">
        <f t="shared" ref="F236:F237" si="313">D236+E236</f>
        <v>0</v>
      </c>
      <c r="G236" s="201"/>
      <c r="H236" s="233"/>
      <c r="I236" s="112">
        <f t="shared" ref="I236:I237" si="314">G236+H236</f>
        <v>0</v>
      </c>
      <c r="J236" s="233"/>
      <c r="K236" s="59"/>
      <c r="L236" s="112">
        <f t="shared" ref="L236:L237" si="315">J236+K236</f>
        <v>0</v>
      </c>
      <c r="M236" s="276"/>
      <c r="N236" s="59"/>
      <c r="O236" s="112">
        <f t="shared" ref="O236:O237" si="316">M236+N236</f>
        <v>0</v>
      </c>
      <c r="P236" s="109"/>
    </row>
    <row r="237" spans="1:16" hidden="1" x14ac:dyDescent="0.25">
      <c r="A237" s="38">
        <v>6242</v>
      </c>
      <c r="B237" s="56" t="s">
        <v>217</v>
      </c>
      <c r="C237" s="57">
        <f t="shared" si="283"/>
        <v>0</v>
      </c>
      <c r="D237" s="201">
        <v>0</v>
      </c>
      <c r="E237" s="498"/>
      <c r="F237" s="499">
        <f t="shared" si="313"/>
        <v>0</v>
      </c>
      <c r="G237" s="201"/>
      <c r="H237" s="233"/>
      <c r="I237" s="112">
        <f t="shared" si="314"/>
        <v>0</v>
      </c>
      <c r="J237" s="233"/>
      <c r="K237" s="59"/>
      <c r="L237" s="112">
        <f t="shared" si="315"/>
        <v>0</v>
      </c>
      <c r="M237" s="276"/>
      <c r="N237" s="59"/>
      <c r="O237" s="112">
        <f t="shared" si="316"/>
        <v>0</v>
      </c>
      <c r="P237" s="109"/>
    </row>
    <row r="238" spans="1:16" ht="25.5" hidden="1" customHeight="1" x14ac:dyDescent="0.25">
      <c r="A238" s="110">
        <v>6250</v>
      </c>
      <c r="B238" s="56" t="s">
        <v>218</v>
      </c>
      <c r="C238" s="57">
        <f t="shared" si="283"/>
        <v>0</v>
      </c>
      <c r="D238" s="202">
        <f>SUM(D239:D243)</f>
        <v>0</v>
      </c>
      <c r="E238" s="502">
        <f t="shared" ref="E238:F238" si="317">SUM(E239:E243)</f>
        <v>0</v>
      </c>
      <c r="F238" s="499">
        <f t="shared" si="317"/>
        <v>0</v>
      </c>
      <c r="G238" s="202">
        <f>SUM(G239:G243)</f>
        <v>0</v>
      </c>
      <c r="H238" s="119">
        <f t="shared" ref="H238:I238" si="318">SUM(H239:H243)</f>
        <v>0</v>
      </c>
      <c r="I238" s="112">
        <f t="shared" si="318"/>
        <v>0</v>
      </c>
      <c r="J238" s="119">
        <f>SUM(J239:J243)</f>
        <v>0</v>
      </c>
      <c r="K238" s="111">
        <f t="shared" ref="K238:L238" si="319">SUM(K239:K243)</f>
        <v>0</v>
      </c>
      <c r="L238" s="112">
        <f t="shared" si="319"/>
        <v>0</v>
      </c>
      <c r="M238" s="57">
        <f>SUM(M239:M243)</f>
        <v>0</v>
      </c>
      <c r="N238" s="111">
        <f t="shared" ref="N238:O238" si="320">SUM(N239:N243)</f>
        <v>0</v>
      </c>
      <c r="O238" s="112">
        <f t="shared" si="320"/>
        <v>0</v>
      </c>
      <c r="P238" s="109"/>
    </row>
    <row r="239" spans="1:16" ht="14.25" hidden="1" customHeight="1" x14ac:dyDescent="0.25">
      <c r="A239" s="38">
        <v>6252</v>
      </c>
      <c r="B239" s="56" t="s">
        <v>219</v>
      </c>
      <c r="C239" s="57">
        <f t="shared" si="283"/>
        <v>0</v>
      </c>
      <c r="D239" s="201">
        <v>0</v>
      </c>
      <c r="E239" s="498"/>
      <c r="F239" s="499">
        <f t="shared" ref="F239:F245" si="321">D239+E239</f>
        <v>0</v>
      </c>
      <c r="G239" s="201"/>
      <c r="H239" s="233"/>
      <c r="I239" s="112">
        <f t="shared" ref="I239:I245" si="322">G239+H239</f>
        <v>0</v>
      </c>
      <c r="J239" s="233"/>
      <c r="K239" s="59"/>
      <c r="L239" s="112">
        <f t="shared" ref="L239:L245" si="323">J239+K239</f>
        <v>0</v>
      </c>
      <c r="M239" s="276"/>
      <c r="N239" s="59"/>
      <c r="O239" s="112">
        <f t="shared" ref="O239:O245" si="324">M239+N239</f>
        <v>0</v>
      </c>
      <c r="P239" s="109"/>
    </row>
    <row r="240" spans="1:16" ht="14.25" hidden="1" customHeight="1" x14ac:dyDescent="0.25">
      <c r="A240" s="38">
        <v>6253</v>
      </c>
      <c r="B240" s="56" t="s">
        <v>220</v>
      </c>
      <c r="C240" s="57">
        <f t="shared" si="283"/>
        <v>0</v>
      </c>
      <c r="D240" s="201">
        <v>0</v>
      </c>
      <c r="E240" s="498"/>
      <c r="F240" s="499">
        <f t="shared" si="321"/>
        <v>0</v>
      </c>
      <c r="G240" s="201"/>
      <c r="H240" s="233"/>
      <c r="I240" s="112">
        <f t="shared" si="322"/>
        <v>0</v>
      </c>
      <c r="J240" s="233"/>
      <c r="K240" s="59"/>
      <c r="L240" s="112">
        <f t="shared" si="323"/>
        <v>0</v>
      </c>
      <c r="M240" s="276"/>
      <c r="N240" s="59"/>
      <c r="O240" s="112">
        <f t="shared" si="324"/>
        <v>0</v>
      </c>
      <c r="P240" s="109"/>
    </row>
    <row r="241" spans="1:16" ht="24" hidden="1" x14ac:dyDescent="0.25">
      <c r="A241" s="38">
        <v>6254</v>
      </c>
      <c r="B241" s="56" t="s">
        <v>221</v>
      </c>
      <c r="C241" s="57">
        <f t="shared" si="283"/>
        <v>0</v>
      </c>
      <c r="D241" s="201">
        <v>0</v>
      </c>
      <c r="E241" s="498"/>
      <c r="F241" s="499">
        <f t="shared" si="321"/>
        <v>0</v>
      </c>
      <c r="G241" s="201"/>
      <c r="H241" s="233"/>
      <c r="I241" s="112">
        <f t="shared" si="322"/>
        <v>0</v>
      </c>
      <c r="J241" s="233"/>
      <c r="K241" s="59"/>
      <c r="L241" s="112">
        <f t="shared" si="323"/>
        <v>0</v>
      </c>
      <c r="M241" s="276"/>
      <c r="N241" s="59"/>
      <c r="O241" s="112">
        <f t="shared" si="324"/>
        <v>0</v>
      </c>
      <c r="P241" s="109"/>
    </row>
    <row r="242" spans="1:16" ht="24" hidden="1" x14ac:dyDescent="0.25">
      <c r="A242" s="38">
        <v>6255</v>
      </c>
      <c r="B242" s="56" t="s">
        <v>222</v>
      </c>
      <c r="C242" s="57">
        <f t="shared" si="283"/>
        <v>0</v>
      </c>
      <c r="D242" s="201">
        <v>0</v>
      </c>
      <c r="E242" s="498"/>
      <c r="F242" s="499">
        <f t="shared" si="321"/>
        <v>0</v>
      </c>
      <c r="G242" s="201"/>
      <c r="H242" s="233"/>
      <c r="I242" s="112">
        <f t="shared" si="322"/>
        <v>0</v>
      </c>
      <c r="J242" s="233"/>
      <c r="K242" s="59"/>
      <c r="L242" s="112">
        <f t="shared" si="323"/>
        <v>0</v>
      </c>
      <c r="M242" s="276"/>
      <c r="N242" s="59"/>
      <c r="O242" s="112">
        <f t="shared" si="324"/>
        <v>0</v>
      </c>
      <c r="P242" s="109"/>
    </row>
    <row r="243" spans="1:16" hidden="1" x14ac:dyDescent="0.25">
      <c r="A243" s="38">
        <v>6259</v>
      </c>
      <c r="B243" s="56" t="s">
        <v>223</v>
      </c>
      <c r="C243" s="57">
        <f t="shared" si="283"/>
        <v>0</v>
      </c>
      <c r="D243" s="201">
        <v>0</v>
      </c>
      <c r="E243" s="498"/>
      <c r="F243" s="499">
        <f t="shared" si="321"/>
        <v>0</v>
      </c>
      <c r="G243" s="201"/>
      <c r="H243" s="233"/>
      <c r="I243" s="112">
        <f t="shared" si="322"/>
        <v>0</v>
      </c>
      <c r="J243" s="233"/>
      <c r="K243" s="59"/>
      <c r="L243" s="112">
        <f t="shared" si="323"/>
        <v>0</v>
      </c>
      <c r="M243" s="276"/>
      <c r="N243" s="59"/>
      <c r="O243" s="112">
        <f t="shared" si="324"/>
        <v>0</v>
      </c>
      <c r="P243" s="109"/>
    </row>
    <row r="244" spans="1:16" ht="24" hidden="1" x14ac:dyDescent="0.25">
      <c r="A244" s="110">
        <v>6260</v>
      </c>
      <c r="B244" s="56" t="s">
        <v>224</v>
      </c>
      <c r="C244" s="57">
        <f t="shared" si="283"/>
        <v>0</v>
      </c>
      <c r="D244" s="201">
        <v>0</v>
      </c>
      <c r="E244" s="498"/>
      <c r="F244" s="499">
        <f t="shared" si="321"/>
        <v>0</v>
      </c>
      <c r="G244" s="201"/>
      <c r="H244" s="233"/>
      <c r="I244" s="112">
        <f t="shared" si="322"/>
        <v>0</v>
      </c>
      <c r="J244" s="233"/>
      <c r="K244" s="59"/>
      <c r="L244" s="112">
        <f t="shared" si="323"/>
        <v>0</v>
      </c>
      <c r="M244" s="276"/>
      <c r="N244" s="59"/>
      <c r="O244" s="112">
        <f t="shared" si="324"/>
        <v>0</v>
      </c>
      <c r="P244" s="109"/>
    </row>
    <row r="245" spans="1:16" hidden="1" x14ac:dyDescent="0.25">
      <c r="A245" s="110">
        <v>6270</v>
      </c>
      <c r="B245" s="56" t="s">
        <v>225</v>
      </c>
      <c r="C245" s="57">
        <f t="shared" si="283"/>
        <v>0</v>
      </c>
      <c r="D245" s="201">
        <v>0</v>
      </c>
      <c r="E245" s="498"/>
      <c r="F245" s="499">
        <f t="shared" si="321"/>
        <v>0</v>
      </c>
      <c r="G245" s="201"/>
      <c r="H245" s="233"/>
      <c r="I245" s="112">
        <f t="shared" si="322"/>
        <v>0</v>
      </c>
      <c r="J245" s="233"/>
      <c r="K245" s="59"/>
      <c r="L245" s="112">
        <f t="shared" si="323"/>
        <v>0</v>
      </c>
      <c r="M245" s="276"/>
      <c r="N245" s="59"/>
      <c r="O245" s="112">
        <f t="shared" si="324"/>
        <v>0</v>
      </c>
      <c r="P245" s="109"/>
    </row>
    <row r="246" spans="1:16" ht="24" hidden="1" x14ac:dyDescent="0.25">
      <c r="A246" s="548">
        <v>6290</v>
      </c>
      <c r="B246" s="51" t="s">
        <v>226</v>
      </c>
      <c r="C246" s="124">
        <f t="shared" si="283"/>
        <v>0</v>
      </c>
      <c r="D246" s="204">
        <f>SUM(D247:D250)</f>
        <v>0</v>
      </c>
      <c r="E246" s="521">
        <f t="shared" ref="E246:O246" si="325">SUM(E247:E250)</f>
        <v>0</v>
      </c>
      <c r="F246" s="501">
        <f t="shared" si="325"/>
        <v>0</v>
      </c>
      <c r="G246" s="204">
        <f t="shared" si="325"/>
        <v>0</v>
      </c>
      <c r="H246" s="235">
        <f t="shared" si="325"/>
        <v>0</v>
      </c>
      <c r="I246" s="118">
        <f t="shared" si="325"/>
        <v>0</v>
      </c>
      <c r="J246" s="235">
        <f t="shared" si="325"/>
        <v>0</v>
      </c>
      <c r="K246" s="117">
        <f t="shared" si="325"/>
        <v>0</v>
      </c>
      <c r="L246" s="118">
        <f t="shared" si="325"/>
        <v>0</v>
      </c>
      <c r="M246" s="124">
        <f t="shared" si="325"/>
        <v>0</v>
      </c>
      <c r="N246" s="256">
        <f t="shared" si="325"/>
        <v>0</v>
      </c>
      <c r="O246" s="261">
        <f t="shared" si="325"/>
        <v>0</v>
      </c>
      <c r="P246" s="145"/>
    </row>
    <row r="247" spans="1:16" hidden="1" x14ac:dyDescent="0.25">
      <c r="A247" s="38">
        <v>6291</v>
      </c>
      <c r="B247" s="56" t="s">
        <v>227</v>
      </c>
      <c r="C247" s="57">
        <f t="shared" si="283"/>
        <v>0</v>
      </c>
      <c r="D247" s="201">
        <v>0</v>
      </c>
      <c r="E247" s="498"/>
      <c r="F247" s="499">
        <f t="shared" ref="F247:F250" si="326">D247+E247</f>
        <v>0</v>
      </c>
      <c r="G247" s="201"/>
      <c r="H247" s="233"/>
      <c r="I247" s="112">
        <f t="shared" ref="I247:I250" si="327">G247+H247</f>
        <v>0</v>
      </c>
      <c r="J247" s="233"/>
      <c r="K247" s="59"/>
      <c r="L247" s="112">
        <f t="shared" ref="L247:L250" si="328">J247+K247</f>
        <v>0</v>
      </c>
      <c r="M247" s="276"/>
      <c r="N247" s="59"/>
      <c r="O247" s="112">
        <f t="shared" ref="O247:O250" si="329">M247+N247</f>
        <v>0</v>
      </c>
      <c r="P247" s="109"/>
    </row>
    <row r="248" spans="1:16" hidden="1" x14ac:dyDescent="0.25">
      <c r="A248" s="38">
        <v>6292</v>
      </c>
      <c r="B248" s="56" t="s">
        <v>228</v>
      </c>
      <c r="C248" s="57">
        <f t="shared" si="283"/>
        <v>0</v>
      </c>
      <c r="D248" s="201">
        <v>0</v>
      </c>
      <c r="E248" s="498"/>
      <c r="F248" s="499">
        <f t="shared" si="326"/>
        <v>0</v>
      </c>
      <c r="G248" s="201"/>
      <c r="H248" s="233"/>
      <c r="I248" s="112">
        <f t="shared" si="327"/>
        <v>0</v>
      </c>
      <c r="J248" s="233"/>
      <c r="K248" s="59"/>
      <c r="L248" s="112">
        <f t="shared" si="328"/>
        <v>0</v>
      </c>
      <c r="M248" s="276"/>
      <c r="N248" s="59"/>
      <c r="O248" s="112">
        <f t="shared" si="329"/>
        <v>0</v>
      </c>
      <c r="P248" s="109"/>
    </row>
    <row r="249" spans="1:16" ht="72" hidden="1" x14ac:dyDescent="0.25">
      <c r="A249" s="38">
        <v>6296</v>
      </c>
      <c r="B249" s="56" t="s">
        <v>229</v>
      </c>
      <c r="C249" s="57">
        <f t="shared" si="283"/>
        <v>0</v>
      </c>
      <c r="D249" s="201">
        <v>0</v>
      </c>
      <c r="E249" s="498"/>
      <c r="F249" s="499">
        <f t="shared" si="326"/>
        <v>0</v>
      </c>
      <c r="G249" s="201"/>
      <c r="H249" s="233"/>
      <c r="I249" s="112">
        <f t="shared" si="327"/>
        <v>0</v>
      </c>
      <c r="J249" s="233"/>
      <c r="K249" s="59"/>
      <c r="L249" s="112">
        <f t="shared" si="328"/>
        <v>0</v>
      </c>
      <c r="M249" s="276"/>
      <c r="N249" s="59"/>
      <c r="O249" s="112">
        <f t="shared" si="329"/>
        <v>0</v>
      </c>
      <c r="P249" s="109"/>
    </row>
    <row r="250" spans="1:16" ht="39.75" hidden="1" customHeight="1" x14ac:dyDescent="0.25">
      <c r="A250" s="38">
        <v>6299</v>
      </c>
      <c r="B250" s="56" t="s">
        <v>230</v>
      </c>
      <c r="C250" s="57">
        <f t="shared" si="283"/>
        <v>0</v>
      </c>
      <c r="D250" s="201">
        <v>0</v>
      </c>
      <c r="E250" s="498"/>
      <c r="F250" s="499">
        <f t="shared" si="326"/>
        <v>0</v>
      </c>
      <c r="G250" s="201"/>
      <c r="H250" s="233"/>
      <c r="I250" s="112">
        <f t="shared" si="327"/>
        <v>0</v>
      </c>
      <c r="J250" s="233"/>
      <c r="K250" s="59"/>
      <c r="L250" s="112">
        <f t="shared" si="328"/>
        <v>0</v>
      </c>
      <c r="M250" s="276"/>
      <c r="N250" s="59"/>
      <c r="O250" s="112">
        <f t="shared" si="329"/>
        <v>0</v>
      </c>
      <c r="P250" s="109"/>
    </row>
    <row r="251" spans="1:16" hidden="1" x14ac:dyDescent="0.25">
      <c r="A251" s="45">
        <v>6300</v>
      </c>
      <c r="B251" s="103" t="s">
        <v>231</v>
      </c>
      <c r="C251" s="46">
        <f t="shared" si="283"/>
        <v>0</v>
      </c>
      <c r="D251" s="199">
        <f>SUM(D252,D257,D258)</f>
        <v>0</v>
      </c>
      <c r="E251" s="494">
        <f t="shared" ref="E251:O251" si="330">SUM(E252,E257,E258)</f>
        <v>0</v>
      </c>
      <c r="F251" s="495">
        <f t="shared" si="330"/>
        <v>0</v>
      </c>
      <c r="G251" s="199">
        <f t="shared" si="330"/>
        <v>0</v>
      </c>
      <c r="H251" s="104">
        <f t="shared" si="330"/>
        <v>0</v>
      </c>
      <c r="I251" s="115">
        <f t="shared" si="330"/>
        <v>0</v>
      </c>
      <c r="J251" s="104">
        <f t="shared" si="330"/>
        <v>0</v>
      </c>
      <c r="K251" s="49">
        <f t="shared" si="330"/>
        <v>0</v>
      </c>
      <c r="L251" s="115">
        <f t="shared" si="330"/>
        <v>0</v>
      </c>
      <c r="M251" s="152">
        <f t="shared" si="330"/>
        <v>0</v>
      </c>
      <c r="N251" s="153">
        <f t="shared" si="330"/>
        <v>0</v>
      </c>
      <c r="O251" s="154">
        <f t="shared" si="330"/>
        <v>0</v>
      </c>
      <c r="P251" s="301"/>
    </row>
    <row r="252" spans="1:16" ht="24" hidden="1" x14ac:dyDescent="0.25">
      <c r="A252" s="548">
        <v>6320</v>
      </c>
      <c r="B252" s="51" t="s">
        <v>303</v>
      </c>
      <c r="C252" s="124">
        <f t="shared" si="283"/>
        <v>0</v>
      </c>
      <c r="D252" s="204">
        <f>SUM(D253:D256)</f>
        <v>0</v>
      </c>
      <c r="E252" s="521">
        <f t="shared" ref="E252:O252" si="331">SUM(E253:E256)</f>
        <v>0</v>
      </c>
      <c r="F252" s="501">
        <f t="shared" si="331"/>
        <v>0</v>
      </c>
      <c r="G252" s="204">
        <f t="shared" si="331"/>
        <v>0</v>
      </c>
      <c r="H252" s="235">
        <f t="shared" si="331"/>
        <v>0</v>
      </c>
      <c r="I252" s="118">
        <f t="shared" si="331"/>
        <v>0</v>
      </c>
      <c r="J252" s="235">
        <f t="shared" si="331"/>
        <v>0</v>
      </c>
      <c r="K252" s="117">
        <f t="shared" si="331"/>
        <v>0</v>
      </c>
      <c r="L252" s="118">
        <f t="shared" si="331"/>
        <v>0</v>
      </c>
      <c r="M252" s="52">
        <f t="shared" si="331"/>
        <v>0</v>
      </c>
      <c r="N252" s="117">
        <f t="shared" si="331"/>
        <v>0</v>
      </c>
      <c r="O252" s="118">
        <f t="shared" si="331"/>
        <v>0</v>
      </c>
      <c r="P252" s="108"/>
    </row>
    <row r="253" spans="1:16" hidden="1" x14ac:dyDescent="0.25">
      <c r="A253" s="38">
        <v>6322</v>
      </c>
      <c r="B253" s="56" t="s">
        <v>232</v>
      </c>
      <c r="C253" s="57">
        <f t="shared" si="283"/>
        <v>0</v>
      </c>
      <c r="D253" s="201">
        <v>0</v>
      </c>
      <c r="E253" s="498"/>
      <c r="F253" s="499">
        <f t="shared" ref="F253:F258" si="332">D253+E253</f>
        <v>0</v>
      </c>
      <c r="G253" s="201"/>
      <c r="H253" s="233"/>
      <c r="I253" s="112">
        <f t="shared" ref="I253:I258" si="333">G253+H253</f>
        <v>0</v>
      </c>
      <c r="J253" s="233"/>
      <c r="K253" s="59"/>
      <c r="L253" s="112">
        <f t="shared" ref="L253:L258" si="334">J253+K253</f>
        <v>0</v>
      </c>
      <c r="M253" s="276"/>
      <c r="N253" s="59"/>
      <c r="O253" s="112">
        <f t="shared" ref="O253:O258" si="335">M253+N253</f>
        <v>0</v>
      </c>
      <c r="P253" s="109"/>
    </row>
    <row r="254" spans="1:16" ht="24" hidden="1" x14ac:dyDescent="0.25">
      <c r="A254" s="38">
        <v>6323</v>
      </c>
      <c r="B254" s="56" t="s">
        <v>233</v>
      </c>
      <c r="C254" s="57">
        <f t="shared" si="283"/>
        <v>0</v>
      </c>
      <c r="D254" s="201">
        <v>0</v>
      </c>
      <c r="E254" s="498"/>
      <c r="F254" s="499">
        <f t="shared" si="332"/>
        <v>0</v>
      </c>
      <c r="G254" s="201"/>
      <c r="H254" s="233"/>
      <c r="I254" s="112">
        <f t="shared" si="333"/>
        <v>0</v>
      </c>
      <c r="J254" s="233"/>
      <c r="K254" s="59"/>
      <c r="L254" s="112">
        <f t="shared" si="334"/>
        <v>0</v>
      </c>
      <c r="M254" s="276"/>
      <c r="N254" s="59"/>
      <c r="O254" s="112">
        <f t="shared" si="335"/>
        <v>0</v>
      </c>
      <c r="P254" s="109"/>
    </row>
    <row r="255" spans="1:16" ht="24" hidden="1" x14ac:dyDescent="0.25">
      <c r="A255" s="38">
        <v>6324</v>
      </c>
      <c r="B255" s="56" t="s">
        <v>287</v>
      </c>
      <c r="C255" s="57">
        <f t="shared" si="283"/>
        <v>0</v>
      </c>
      <c r="D255" s="201">
        <v>0</v>
      </c>
      <c r="E255" s="498"/>
      <c r="F255" s="499">
        <f t="shared" si="332"/>
        <v>0</v>
      </c>
      <c r="G255" s="201"/>
      <c r="H255" s="233"/>
      <c r="I255" s="112">
        <f t="shared" si="333"/>
        <v>0</v>
      </c>
      <c r="J255" s="233"/>
      <c r="K255" s="59"/>
      <c r="L255" s="112">
        <f t="shared" si="334"/>
        <v>0</v>
      </c>
      <c r="M255" s="276"/>
      <c r="N255" s="59"/>
      <c r="O255" s="112">
        <f t="shared" si="335"/>
        <v>0</v>
      </c>
      <c r="P255" s="109"/>
    </row>
    <row r="256" spans="1:16" hidden="1" x14ac:dyDescent="0.25">
      <c r="A256" s="33">
        <v>6329</v>
      </c>
      <c r="B256" s="51" t="s">
        <v>288</v>
      </c>
      <c r="C256" s="52">
        <f t="shared" si="283"/>
        <v>0</v>
      </c>
      <c r="D256" s="200">
        <v>0</v>
      </c>
      <c r="E256" s="500"/>
      <c r="F256" s="501">
        <f t="shared" si="332"/>
        <v>0</v>
      </c>
      <c r="G256" s="200"/>
      <c r="H256" s="232"/>
      <c r="I256" s="118">
        <f t="shared" si="333"/>
        <v>0</v>
      </c>
      <c r="J256" s="232"/>
      <c r="K256" s="54"/>
      <c r="L256" s="118">
        <f t="shared" si="334"/>
        <v>0</v>
      </c>
      <c r="M256" s="275"/>
      <c r="N256" s="54"/>
      <c r="O256" s="118">
        <f t="shared" si="335"/>
        <v>0</v>
      </c>
      <c r="P256" s="108"/>
    </row>
    <row r="257" spans="1:16" ht="24" hidden="1" x14ac:dyDescent="0.25">
      <c r="A257" s="133">
        <v>6330</v>
      </c>
      <c r="B257" s="134" t="s">
        <v>234</v>
      </c>
      <c r="C257" s="124">
        <f t="shared" si="283"/>
        <v>0</v>
      </c>
      <c r="D257" s="206">
        <v>0</v>
      </c>
      <c r="E257" s="523"/>
      <c r="F257" s="543">
        <f t="shared" si="332"/>
        <v>0</v>
      </c>
      <c r="G257" s="206"/>
      <c r="H257" s="237"/>
      <c r="I257" s="261">
        <f t="shared" si="333"/>
        <v>0</v>
      </c>
      <c r="J257" s="237"/>
      <c r="K257" s="126"/>
      <c r="L257" s="261">
        <f t="shared" si="334"/>
        <v>0</v>
      </c>
      <c r="M257" s="279"/>
      <c r="N257" s="126"/>
      <c r="O257" s="261">
        <f t="shared" si="335"/>
        <v>0</v>
      </c>
      <c r="P257" s="145"/>
    </row>
    <row r="258" spans="1:16" hidden="1" x14ac:dyDescent="0.25">
      <c r="A258" s="110">
        <v>6360</v>
      </c>
      <c r="B258" s="56" t="s">
        <v>235</v>
      </c>
      <c r="C258" s="57">
        <f t="shared" si="283"/>
        <v>0</v>
      </c>
      <c r="D258" s="201">
        <v>0</v>
      </c>
      <c r="E258" s="498"/>
      <c r="F258" s="499">
        <f t="shared" si="332"/>
        <v>0</v>
      </c>
      <c r="G258" s="201"/>
      <c r="H258" s="233"/>
      <c r="I258" s="112">
        <f t="shared" si="333"/>
        <v>0</v>
      </c>
      <c r="J258" s="233"/>
      <c r="K258" s="59"/>
      <c r="L258" s="112">
        <f t="shared" si="334"/>
        <v>0</v>
      </c>
      <c r="M258" s="276"/>
      <c r="N258" s="59"/>
      <c r="O258" s="112">
        <f t="shared" si="335"/>
        <v>0</v>
      </c>
      <c r="P258" s="109"/>
    </row>
    <row r="259" spans="1:16" ht="36" hidden="1" x14ac:dyDescent="0.25">
      <c r="A259" s="45">
        <v>6400</v>
      </c>
      <c r="B259" s="103" t="s">
        <v>236</v>
      </c>
      <c r="C259" s="46">
        <f t="shared" si="283"/>
        <v>0</v>
      </c>
      <c r="D259" s="199">
        <f>SUM(D260,D264)</f>
        <v>0</v>
      </c>
      <c r="E259" s="494">
        <f t="shared" ref="E259:O259" si="336">SUM(E260,E264)</f>
        <v>0</v>
      </c>
      <c r="F259" s="495">
        <f t="shared" si="336"/>
        <v>0</v>
      </c>
      <c r="G259" s="199">
        <f t="shared" si="336"/>
        <v>0</v>
      </c>
      <c r="H259" s="104">
        <f t="shared" si="336"/>
        <v>0</v>
      </c>
      <c r="I259" s="115">
        <f t="shared" si="336"/>
        <v>0</v>
      </c>
      <c r="J259" s="104">
        <f t="shared" si="336"/>
        <v>0</v>
      </c>
      <c r="K259" s="49">
        <f t="shared" si="336"/>
        <v>0</v>
      </c>
      <c r="L259" s="115">
        <f t="shared" si="336"/>
        <v>0</v>
      </c>
      <c r="M259" s="152">
        <f t="shared" si="336"/>
        <v>0</v>
      </c>
      <c r="N259" s="153">
        <f t="shared" si="336"/>
        <v>0</v>
      </c>
      <c r="O259" s="154">
        <f t="shared" si="336"/>
        <v>0</v>
      </c>
      <c r="P259" s="301"/>
    </row>
    <row r="260" spans="1:16" ht="24" hidden="1" x14ac:dyDescent="0.25">
      <c r="A260" s="548">
        <v>6410</v>
      </c>
      <c r="B260" s="51" t="s">
        <v>237</v>
      </c>
      <c r="C260" s="52">
        <f t="shared" si="283"/>
        <v>0</v>
      </c>
      <c r="D260" s="204">
        <f>SUM(D261:D263)</f>
        <v>0</v>
      </c>
      <c r="E260" s="521">
        <f t="shared" ref="E260:O260" si="337">SUM(E261:E263)</f>
        <v>0</v>
      </c>
      <c r="F260" s="501">
        <f t="shared" si="337"/>
        <v>0</v>
      </c>
      <c r="G260" s="204">
        <f t="shared" si="337"/>
        <v>0</v>
      </c>
      <c r="H260" s="235">
        <f t="shared" si="337"/>
        <v>0</v>
      </c>
      <c r="I260" s="118">
        <f t="shared" si="337"/>
        <v>0</v>
      </c>
      <c r="J260" s="235">
        <f t="shared" si="337"/>
        <v>0</v>
      </c>
      <c r="K260" s="117">
        <f t="shared" si="337"/>
        <v>0</v>
      </c>
      <c r="L260" s="118">
        <f t="shared" si="337"/>
        <v>0</v>
      </c>
      <c r="M260" s="63">
        <f t="shared" si="337"/>
        <v>0</v>
      </c>
      <c r="N260" s="255">
        <f t="shared" si="337"/>
        <v>0</v>
      </c>
      <c r="O260" s="260">
        <f t="shared" si="337"/>
        <v>0</v>
      </c>
      <c r="P260" s="142"/>
    </row>
    <row r="261" spans="1:16" hidden="1" x14ac:dyDescent="0.25">
      <c r="A261" s="38">
        <v>6411</v>
      </c>
      <c r="B261" s="135" t="s">
        <v>238</v>
      </c>
      <c r="C261" s="57">
        <f t="shared" si="283"/>
        <v>0</v>
      </c>
      <c r="D261" s="201">
        <v>0</v>
      </c>
      <c r="E261" s="498"/>
      <c r="F261" s="499">
        <f t="shared" ref="F261:F263" si="338">D261+E261</f>
        <v>0</v>
      </c>
      <c r="G261" s="201"/>
      <c r="H261" s="233"/>
      <c r="I261" s="112">
        <f t="shared" ref="I261:I263" si="339">G261+H261</f>
        <v>0</v>
      </c>
      <c r="J261" s="233"/>
      <c r="K261" s="59"/>
      <c r="L261" s="112">
        <f t="shared" ref="L261:L263" si="340">J261+K261</f>
        <v>0</v>
      </c>
      <c r="M261" s="276"/>
      <c r="N261" s="59"/>
      <c r="O261" s="112">
        <f t="shared" ref="O261:O263" si="341">M261+N261</f>
        <v>0</v>
      </c>
      <c r="P261" s="109"/>
    </row>
    <row r="262" spans="1:16" ht="36" hidden="1" x14ac:dyDescent="0.25">
      <c r="A262" s="38">
        <v>6412</v>
      </c>
      <c r="B262" s="56" t="s">
        <v>239</v>
      </c>
      <c r="C262" s="57">
        <f t="shared" si="283"/>
        <v>0</v>
      </c>
      <c r="D262" s="201">
        <v>0</v>
      </c>
      <c r="E262" s="498"/>
      <c r="F262" s="499">
        <f t="shared" si="338"/>
        <v>0</v>
      </c>
      <c r="G262" s="201"/>
      <c r="H262" s="233"/>
      <c r="I262" s="112">
        <f t="shared" si="339"/>
        <v>0</v>
      </c>
      <c r="J262" s="233"/>
      <c r="K262" s="59"/>
      <c r="L262" s="112">
        <f t="shared" si="340"/>
        <v>0</v>
      </c>
      <c r="M262" s="276"/>
      <c r="N262" s="59"/>
      <c r="O262" s="112">
        <f t="shared" si="341"/>
        <v>0</v>
      </c>
      <c r="P262" s="109"/>
    </row>
    <row r="263" spans="1:16" ht="36" hidden="1" x14ac:dyDescent="0.25">
      <c r="A263" s="38">
        <v>6419</v>
      </c>
      <c r="B263" s="56" t="s">
        <v>240</v>
      </c>
      <c r="C263" s="57">
        <f t="shared" si="283"/>
        <v>0</v>
      </c>
      <c r="D263" s="201">
        <v>0</v>
      </c>
      <c r="E263" s="498"/>
      <c r="F263" s="499">
        <f t="shared" si="338"/>
        <v>0</v>
      </c>
      <c r="G263" s="201"/>
      <c r="H263" s="233"/>
      <c r="I263" s="112">
        <f t="shared" si="339"/>
        <v>0</v>
      </c>
      <c r="J263" s="233"/>
      <c r="K263" s="59"/>
      <c r="L263" s="112">
        <f t="shared" si="340"/>
        <v>0</v>
      </c>
      <c r="M263" s="276"/>
      <c r="N263" s="59"/>
      <c r="O263" s="112">
        <f t="shared" si="341"/>
        <v>0</v>
      </c>
      <c r="P263" s="109"/>
    </row>
    <row r="264" spans="1:16" ht="36" hidden="1" x14ac:dyDescent="0.25">
      <c r="A264" s="110">
        <v>6420</v>
      </c>
      <c r="B264" s="56" t="s">
        <v>241</v>
      </c>
      <c r="C264" s="57">
        <f t="shared" si="283"/>
        <v>0</v>
      </c>
      <c r="D264" s="202">
        <f>SUM(D265:D268)</f>
        <v>0</v>
      </c>
      <c r="E264" s="502">
        <f t="shared" ref="E264:F264" si="342">SUM(E265:E268)</f>
        <v>0</v>
      </c>
      <c r="F264" s="499">
        <f t="shared" si="342"/>
        <v>0</v>
      </c>
      <c r="G264" s="202">
        <f>SUM(G265:G268)</f>
        <v>0</v>
      </c>
      <c r="H264" s="119">
        <f t="shared" ref="H264:I264" si="343">SUM(H265:H268)</f>
        <v>0</v>
      </c>
      <c r="I264" s="112">
        <f t="shared" si="343"/>
        <v>0</v>
      </c>
      <c r="J264" s="119">
        <f>SUM(J265:J268)</f>
        <v>0</v>
      </c>
      <c r="K264" s="111">
        <f t="shared" ref="K264:L264" si="344">SUM(K265:K268)</f>
        <v>0</v>
      </c>
      <c r="L264" s="112">
        <f t="shared" si="344"/>
        <v>0</v>
      </c>
      <c r="M264" s="57">
        <f>SUM(M265:M268)</f>
        <v>0</v>
      </c>
      <c r="N264" s="111">
        <f t="shared" ref="N264:O264" si="345">SUM(N265:N268)</f>
        <v>0</v>
      </c>
      <c r="O264" s="112">
        <f t="shared" si="345"/>
        <v>0</v>
      </c>
      <c r="P264" s="109"/>
    </row>
    <row r="265" spans="1:16" hidden="1" x14ac:dyDescent="0.25">
      <c r="A265" s="38">
        <v>6421</v>
      </c>
      <c r="B265" s="56" t="s">
        <v>242</v>
      </c>
      <c r="C265" s="57">
        <f t="shared" si="283"/>
        <v>0</v>
      </c>
      <c r="D265" s="201">
        <v>0</v>
      </c>
      <c r="E265" s="498"/>
      <c r="F265" s="499">
        <f t="shared" ref="F265:F268" si="346">D265+E265</f>
        <v>0</v>
      </c>
      <c r="G265" s="201"/>
      <c r="H265" s="233"/>
      <c r="I265" s="112">
        <f t="shared" ref="I265:I268" si="347">G265+H265</f>
        <v>0</v>
      </c>
      <c r="J265" s="233"/>
      <c r="K265" s="59"/>
      <c r="L265" s="112">
        <f t="shared" ref="L265:L268" si="348">J265+K265</f>
        <v>0</v>
      </c>
      <c r="M265" s="276"/>
      <c r="N265" s="59"/>
      <c r="O265" s="112">
        <f t="shared" ref="O265:O268" si="349">M265+N265</f>
        <v>0</v>
      </c>
      <c r="P265" s="109"/>
    </row>
    <row r="266" spans="1:16" hidden="1" x14ac:dyDescent="0.25">
      <c r="A266" s="38">
        <v>6422</v>
      </c>
      <c r="B266" s="56" t="s">
        <v>243</v>
      </c>
      <c r="C266" s="57">
        <f t="shared" si="283"/>
        <v>0</v>
      </c>
      <c r="D266" s="201">
        <v>0</v>
      </c>
      <c r="E266" s="498"/>
      <c r="F266" s="499">
        <f t="shared" si="346"/>
        <v>0</v>
      </c>
      <c r="G266" s="201"/>
      <c r="H266" s="233"/>
      <c r="I266" s="112">
        <f t="shared" si="347"/>
        <v>0</v>
      </c>
      <c r="J266" s="233"/>
      <c r="K266" s="59"/>
      <c r="L266" s="112">
        <f t="shared" si="348"/>
        <v>0</v>
      </c>
      <c r="M266" s="276"/>
      <c r="N266" s="59"/>
      <c r="O266" s="112">
        <f t="shared" si="349"/>
        <v>0</v>
      </c>
      <c r="P266" s="109"/>
    </row>
    <row r="267" spans="1:16" ht="13.5" hidden="1" customHeight="1" x14ac:dyDescent="0.25">
      <c r="A267" s="38">
        <v>6423</v>
      </c>
      <c r="B267" s="56" t="s">
        <v>244</v>
      </c>
      <c r="C267" s="57">
        <f t="shared" si="283"/>
        <v>0</v>
      </c>
      <c r="D267" s="201">
        <v>0</v>
      </c>
      <c r="E267" s="498"/>
      <c r="F267" s="499">
        <f t="shared" si="346"/>
        <v>0</v>
      </c>
      <c r="G267" s="201"/>
      <c r="H267" s="233"/>
      <c r="I267" s="112">
        <f t="shared" si="347"/>
        <v>0</v>
      </c>
      <c r="J267" s="233"/>
      <c r="K267" s="59"/>
      <c r="L267" s="112">
        <f t="shared" si="348"/>
        <v>0</v>
      </c>
      <c r="M267" s="276"/>
      <c r="N267" s="59"/>
      <c r="O267" s="112">
        <f t="shared" si="349"/>
        <v>0</v>
      </c>
      <c r="P267" s="109"/>
    </row>
    <row r="268" spans="1:16" ht="36" hidden="1" x14ac:dyDescent="0.25">
      <c r="A268" s="38">
        <v>6424</v>
      </c>
      <c r="B268" s="56" t="s">
        <v>245</v>
      </c>
      <c r="C268" s="57">
        <f t="shared" si="283"/>
        <v>0</v>
      </c>
      <c r="D268" s="201">
        <v>0</v>
      </c>
      <c r="E268" s="498"/>
      <c r="F268" s="499">
        <f t="shared" si="346"/>
        <v>0</v>
      </c>
      <c r="G268" s="201"/>
      <c r="H268" s="233"/>
      <c r="I268" s="112">
        <f t="shared" si="347"/>
        <v>0</v>
      </c>
      <c r="J268" s="233"/>
      <c r="K268" s="59"/>
      <c r="L268" s="112">
        <f t="shared" si="348"/>
        <v>0</v>
      </c>
      <c r="M268" s="276"/>
      <c r="N268" s="59"/>
      <c r="O268" s="112">
        <f t="shared" si="349"/>
        <v>0</v>
      </c>
      <c r="P268" s="109"/>
    </row>
    <row r="269" spans="1:16" ht="36" hidden="1" x14ac:dyDescent="0.25">
      <c r="A269" s="137">
        <v>7000</v>
      </c>
      <c r="B269" s="137" t="s">
        <v>246</v>
      </c>
      <c r="C269" s="139">
        <f t="shared" si="283"/>
        <v>0</v>
      </c>
      <c r="D269" s="208">
        <f>SUM(D270,D281)</f>
        <v>0</v>
      </c>
      <c r="E269" s="525">
        <f t="shared" ref="E269:F269" si="350">SUM(E270,E281)</f>
        <v>0</v>
      </c>
      <c r="F269" s="545">
        <f t="shared" si="350"/>
        <v>0</v>
      </c>
      <c r="G269" s="208">
        <f>SUM(G270,G281)</f>
        <v>0</v>
      </c>
      <c r="H269" s="239">
        <f t="shared" ref="H269:I269" si="351">SUM(H270,H281)</f>
        <v>0</v>
      </c>
      <c r="I269" s="249">
        <f t="shared" si="351"/>
        <v>0</v>
      </c>
      <c r="J269" s="239">
        <f>SUM(J270,J281)</f>
        <v>0</v>
      </c>
      <c r="K269" s="138">
        <f t="shared" ref="K269:L269" si="352">SUM(K270,K281)</f>
        <v>0</v>
      </c>
      <c r="L269" s="249">
        <f t="shared" si="352"/>
        <v>0</v>
      </c>
      <c r="M269" s="281">
        <f>SUM(M270,M281)</f>
        <v>0</v>
      </c>
      <c r="N269" s="258">
        <f t="shared" ref="N269:O269" si="353">SUM(N270,N281)</f>
        <v>0</v>
      </c>
      <c r="O269" s="263">
        <f t="shared" si="353"/>
        <v>0</v>
      </c>
      <c r="P269" s="303"/>
    </row>
    <row r="270" spans="1:16" ht="24" hidden="1" x14ac:dyDescent="0.25">
      <c r="A270" s="45">
        <v>7200</v>
      </c>
      <c r="B270" s="103" t="s">
        <v>247</v>
      </c>
      <c r="C270" s="46">
        <f t="shared" si="283"/>
        <v>0</v>
      </c>
      <c r="D270" s="199">
        <f>SUM(D271,D272,D275,D276,D280)</f>
        <v>0</v>
      </c>
      <c r="E270" s="494">
        <f t="shared" ref="E270:F270" si="354">SUM(E271,E272,E275,E276,E280)</f>
        <v>0</v>
      </c>
      <c r="F270" s="495">
        <f t="shared" si="354"/>
        <v>0</v>
      </c>
      <c r="G270" s="199">
        <f>SUM(G271,G272,G275,G276,G280)</f>
        <v>0</v>
      </c>
      <c r="H270" s="104">
        <f t="shared" ref="H270:I270" si="355">SUM(H271,H272,H275,H276,H280)</f>
        <v>0</v>
      </c>
      <c r="I270" s="115">
        <f t="shared" si="355"/>
        <v>0</v>
      </c>
      <c r="J270" s="104">
        <f>SUM(J271,J272,J275,J276,J280)</f>
        <v>0</v>
      </c>
      <c r="K270" s="49">
        <f t="shared" ref="K270:L270" si="356">SUM(K271,K272,K275,K276,K280)</f>
        <v>0</v>
      </c>
      <c r="L270" s="115">
        <f t="shared" si="356"/>
        <v>0</v>
      </c>
      <c r="M270" s="127">
        <f>SUM(M271,M272,M275,M276,M280)</f>
        <v>0</v>
      </c>
      <c r="N270" s="128">
        <f t="shared" ref="N270:O270" si="357">SUM(N271,N272,N275,N276,N280)</f>
        <v>0</v>
      </c>
      <c r="O270" s="248">
        <f t="shared" si="357"/>
        <v>0</v>
      </c>
      <c r="P270" s="300"/>
    </row>
    <row r="271" spans="1:16" ht="24" hidden="1" x14ac:dyDescent="0.25">
      <c r="A271" s="548">
        <v>7210</v>
      </c>
      <c r="B271" s="51" t="s">
        <v>248</v>
      </c>
      <c r="C271" s="52">
        <f t="shared" si="283"/>
        <v>0</v>
      </c>
      <c r="D271" s="200">
        <v>0</v>
      </c>
      <c r="E271" s="500"/>
      <c r="F271" s="501">
        <f>D271+E271</f>
        <v>0</v>
      </c>
      <c r="G271" s="200"/>
      <c r="H271" s="232"/>
      <c r="I271" s="118">
        <f>G271+H271</f>
        <v>0</v>
      </c>
      <c r="J271" s="232"/>
      <c r="K271" s="54"/>
      <c r="L271" s="118">
        <f>J271+K271</f>
        <v>0</v>
      </c>
      <c r="M271" s="275"/>
      <c r="N271" s="54"/>
      <c r="O271" s="118">
        <f>M271+N271</f>
        <v>0</v>
      </c>
      <c r="P271" s="108"/>
    </row>
    <row r="272" spans="1:16" s="136" customFormat="1" ht="36" hidden="1" x14ac:dyDescent="0.25">
      <c r="A272" s="110">
        <v>7220</v>
      </c>
      <c r="B272" s="56" t="s">
        <v>249</v>
      </c>
      <c r="C272" s="57">
        <f t="shared" si="283"/>
        <v>0</v>
      </c>
      <c r="D272" s="202">
        <f>SUM(D273:D274)</f>
        <v>0</v>
      </c>
      <c r="E272" s="502">
        <f t="shared" ref="E272:F272" si="358">SUM(E273:E274)</f>
        <v>0</v>
      </c>
      <c r="F272" s="499">
        <f t="shared" si="358"/>
        <v>0</v>
      </c>
      <c r="G272" s="202">
        <f>SUM(G273:G274)</f>
        <v>0</v>
      </c>
      <c r="H272" s="119">
        <f t="shared" ref="H272:I272" si="359">SUM(H273:H274)</f>
        <v>0</v>
      </c>
      <c r="I272" s="112">
        <f t="shared" si="359"/>
        <v>0</v>
      </c>
      <c r="J272" s="119">
        <f>SUM(J273:J274)</f>
        <v>0</v>
      </c>
      <c r="K272" s="111">
        <f t="shared" ref="K272:L272" si="360">SUM(K273:K274)</f>
        <v>0</v>
      </c>
      <c r="L272" s="112">
        <f t="shared" si="360"/>
        <v>0</v>
      </c>
      <c r="M272" s="57">
        <f>SUM(M273:M274)</f>
        <v>0</v>
      </c>
      <c r="N272" s="111">
        <f t="shared" ref="N272:O272" si="361">SUM(N273:N274)</f>
        <v>0</v>
      </c>
      <c r="O272" s="112">
        <f t="shared" si="361"/>
        <v>0</v>
      </c>
      <c r="P272" s="109"/>
    </row>
    <row r="273" spans="1:16" s="136" customFormat="1" ht="36" hidden="1" x14ac:dyDescent="0.25">
      <c r="A273" s="38">
        <v>7221</v>
      </c>
      <c r="B273" s="56" t="s">
        <v>250</v>
      </c>
      <c r="C273" s="57">
        <f t="shared" si="283"/>
        <v>0</v>
      </c>
      <c r="D273" s="201">
        <v>0</v>
      </c>
      <c r="E273" s="498"/>
      <c r="F273" s="499">
        <f t="shared" ref="F273:F275" si="362">D273+E273</f>
        <v>0</v>
      </c>
      <c r="G273" s="201"/>
      <c r="H273" s="233"/>
      <c r="I273" s="112">
        <f t="shared" ref="I273:I275" si="363">G273+H273</f>
        <v>0</v>
      </c>
      <c r="J273" s="233"/>
      <c r="K273" s="59"/>
      <c r="L273" s="112">
        <f t="shared" ref="L273:L275" si="364">J273+K273</f>
        <v>0</v>
      </c>
      <c r="M273" s="276"/>
      <c r="N273" s="59"/>
      <c r="O273" s="112">
        <f t="shared" ref="O273:O275" si="365">M273+N273</f>
        <v>0</v>
      </c>
      <c r="P273" s="109"/>
    </row>
    <row r="274" spans="1:16" s="136" customFormat="1" ht="36" hidden="1" x14ac:dyDescent="0.25">
      <c r="A274" s="38">
        <v>7222</v>
      </c>
      <c r="B274" s="56" t="s">
        <v>251</v>
      </c>
      <c r="C274" s="57">
        <f t="shared" si="283"/>
        <v>0</v>
      </c>
      <c r="D274" s="201">
        <v>0</v>
      </c>
      <c r="E274" s="498"/>
      <c r="F274" s="499">
        <f t="shared" si="362"/>
        <v>0</v>
      </c>
      <c r="G274" s="201"/>
      <c r="H274" s="233"/>
      <c r="I274" s="112">
        <f t="shared" si="363"/>
        <v>0</v>
      </c>
      <c r="J274" s="233"/>
      <c r="K274" s="59"/>
      <c r="L274" s="112">
        <f t="shared" si="364"/>
        <v>0</v>
      </c>
      <c r="M274" s="276"/>
      <c r="N274" s="59"/>
      <c r="O274" s="112">
        <f t="shared" si="365"/>
        <v>0</v>
      </c>
      <c r="P274" s="109"/>
    </row>
    <row r="275" spans="1:16" ht="24" hidden="1" x14ac:dyDescent="0.25">
      <c r="A275" s="110">
        <v>7230</v>
      </c>
      <c r="B275" s="56" t="s">
        <v>292</v>
      </c>
      <c r="C275" s="57">
        <f t="shared" si="283"/>
        <v>0</v>
      </c>
      <c r="D275" s="201">
        <v>0</v>
      </c>
      <c r="E275" s="498"/>
      <c r="F275" s="499">
        <f t="shared" si="362"/>
        <v>0</v>
      </c>
      <c r="G275" s="201"/>
      <c r="H275" s="233"/>
      <c r="I275" s="112">
        <f t="shared" si="363"/>
        <v>0</v>
      </c>
      <c r="J275" s="233"/>
      <c r="K275" s="59"/>
      <c r="L275" s="112">
        <f t="shared" si="364"/>
        <v>0</v>
      </c>
      <c r="M275" s="276"/>
      <c r="N275" s="59"/>
      <c r="O275" s="112">
        <f t="shared" si="365"/>
        <v>0</v>
      </c>
      <c r="P275" s="109"/>
    </row>
    <row r="276" spans="1:16" ht="24" hidden="1" x14ac:dyDescent="0.25">
      <c r="A276" s="110">
        <v>7240</v>
      </c>
      <c r="B276" s="56" t="s">
        <v>252</v>
      </c>
      <c r="C276" s="57">
        <f t="shared" si="283"/>
        <v>0</v>
      </c>
      <c r="D276" s="202">
        <f t="shared" ref="D276:O276" si="366">SUM(D277:D279)</f>
        <v>0</v>
      </c>
      <c r="E276" s="502">
        <f t="shared" si="366"/>
        <v>0</v>
      </c>
      <c r="F276" s="499">
        <f t="shared" si="366"/>
        <v>0</v>
      </c>
      <c r="G276" s="202">
        <f t="shared" si="366"/>
        <v>0</v>
      </c>
      <c r="H276" s="119">
        <f t="shared" si="366"/>
        <v>0</v>
      </c>
      <c r="I276" s="112">
        <f t="shared" si="366"/>
        <v>0</v>
      </c>
      <c r="J276" s="119">
        <f>SUM(J277:J279)</f>
        <v>0</v>
      </c>
      <c r="K276" s="111">
        <f t="shared" ref="K276:L276" si="367">SUM(K277:K279)</f>
        <v>0</v>
      </c>
      <c r="L276" s="112">
        <f t="shared" si="367"/>
        <v>0</v>
      </c>
      <c r="M276" s="57">
        <f t="shared" si="366"/>
        <v>0</v>
      </c>
      <c r="N276" s="111">
        <f t="shared" si="366"/>
        <v>0</v>
      </c>
      <c r="O276" s="112">
        <f t="shared" si="366"/>
        <v>0</v>
      </c>
      <c r="P276" s="109"/>
    </row>
    <row r="277" spans="1:16" ht="48" hidden="1" x14ac:dyDescent="0.25">
      <c r="A277" s="38">
        <v>7245</v>
      </c>
      <c r="B277" s="56" t="s">
        <v>253</v>
      </c>
      <c r="C277" s="57">
        <f t="shared" ref="C277:C298" si="368">F277+I277+L277+O277</f>
        <v>0</v>
      </c>
      <c r="D277" s="201">
        <v>0</v>
      </c>
      <c r="E277" s="498"/>
      <c r="F277" s="499">
        <f t="shared" ref="F277:F280" si="369">D277+E277</f>
        <v>0</v>
      </c>
      <c r="G277" s="201"/>
      <c r="H277" s="233"/>
      <c r="I277" s="112">
        <f t="shared" ref="I277:I280" si="370">G277+H277</f>
        <v>0</v>
      </c>
      <c r="J277" s="233"/>
      <c r="K277" s="59"/>
      <c r="L277" s="112">
        <f t="shared" ref="L277:L280" si="371">J277+K277</f>
        <v>0</v>
      </c>
      <c r="M277" s="276"/>
      <c r="N277" s="59"/>
      <c r="O277" s="112">
        <f t="shared" ref="O277:O280" si="372">M277+N277</f>
        <v>0</v>
      </c>
      <c r="P277" s="109"/>
    </row>
    <row r="278" spans="1:16" ht="84.75" hidden="1" customHeight="1" x14ac:dyDescent="0.25">
      <c r="A278" s="38">
        <v>7246</v>
      </c>
      <c r="B278" s="56" t="s">
        <v>254</v>
      </c>
      <c r="C278" s="57">
        <f t="shared" si="368"/>
        <v>0</v>
      </c>
      <c r="D278" s="201">
        <v>0</v>
      </c>
      <c r="E278" s="498"/>
      <c r="F278" s="499">
        <f t="shared" si="369"/>
        <v>0</v>
      </c>
      <c r="G278" s="201"/>
      <c r="H278" s="233"/>
      <c r="I278" s="112">
        <f t="shared" si="370"/>
        <v>0</v>
      </c>
      <c r="J278" s="233"/>
      <c r="K278" s="59"/>
      <c r="L278" s="112">
        <f t="shared" si="371"/>
        <v>0</v>
      </c>
      <c r="M278" s="276"/>
      <c r="N278" s="59"/>
      <c r="O278" s="112">
        <f t="shared" si="372"/>
        <v>0</v>
      </c>
      <c r="P278" s="109"/>
    </row>
    <row r="279" spans="1:16" ht="36" hidden="1" x14ac:dyDescent="0.25">
      <c r="A279" s="38">
        <v>7247</v>
      </c>
      <c r="B279" s="56" t="s">
        <v>309</v>
      </c>
      <c r="C279" s="57">
        <f t="shared" si="368"/>
        <v>0</v>
      </c>
      <c r="D279" s="201">
        <v>0</v>
      </c>
      <c r="E279" s="498"/>
      <c r="F279" s="499">
        <f t="shared" si="369"/>
        <v>0</v>
      </c>
      <c r="G279" s="201"/>
      <c r="H279" s="233"/>
      <c r="I279" s="112">
        <f t="shared" si="370"/>
        <v>0</v>
      </c>
      <c r="J279" s="233"/>
      <c r="K279" s="59"/>
      <c r="L279" s="112">
        <f t="shared" si="371"/>
        <v>0</v>
      </c>
      <c r="M279" s="276"/>
      <c r="N279" s="59"/>
      <c r="O279" s="112">
        <f t="shared" si="372"/>
        <v>0</v>
      </c>
      <c r="P279" s="109"/>
    </row>
    <row r="280" spans="1:16" ht="24" hidden="1" x14ac:dyDescent="0.25">
      <c r="A280" s="548">
        <v>7260</v>
      </c>
      <c r="B280" s="51" t="s">
        <v>255</v>
      </c>
      <c r="C280" s="52">
        <f t="shared" si="368"/>
        <v>0</v>
      </c>
      <c r="D280" s="200">
        <v>0</v>
      </c>
      <c r="E280" s="500"/>
      <c r="F280" s="501">
        <f t="shared" si="369"/>
        <v>0</v>
      </c>
      <c r="G280" s="200"/>
      <c r="H280" s="232"/>
      <c r="I280" s="118">
        <f t="shared" si="370"/>
        <v>0</v>
      </c>
      <c r="J280" s="232"/>
      <c r="K280" s="54"/>
      <c r="L280" s="118">
        <f t="shared" si="371"/>
        <v>0</v>
      </c>
      <c r="M280" s="275"/>
      <c r="N280" s="54"/>
      <c r="O280" s="118">
        <f t="shared" si="372"/>
        <v>0</v>
      </c>
      <c r="P280" s="108"/>
    </row>
    <row r="281" spans="1:16" hidden="1" x14ac:dyDescent="0.25">
      <c r="A281" s="71">
        <v>7700</v>
      </c>
      <c r="B281" s="151" t="s">
        <v>284</v>
      </c>
      <c r="C281" s="152">
        <f t="shared" si="368"/>
        <v>0</v>
      </c>
      <c r="D281" s="209">
        <f t="shared" ref="D281:O281" si="373">D282</f>
        <v>0</v>
      </c>
      <c r="E281" s="526">
        <f t="shared" si="373"/>
        <v>0</v>
      </c>
      <c r="F281" s="540">
        <f t="shared" si="373"/>
        <v>0</v>
      </c>
      <c r="G281" s="209">
        <f t="shared" si="373"/>
        <v>0</v>
      </c>
      <c r="H281" s="240">
        <f t="shared" si="373"/>
        <v>0</v>
      </c>
      <c r="I281" s="154">
        <f t="shared" si="373"/>
        <v>0</v>
      </c>
      <c r="J281" s="240">
        <f t="shared" si="373"/>
        <v>0</v>
      </c>
      <c r="K281" s="153">
        <f t="shared" si="373"/>
        <v>0</v>
      </c>
      <c r="L281" s="154">
        <f t="shared" si="373"/>
        <v>0</v>
      </c>
      <c r="M281" s="152">
        <f t="shared" si="373"/>
        <v>0</v>
      </c>
      <c r="N281" s="153">
        <f t="shared" si="373"/>
        <v>0</v>
      </c>
      <c r="O281" s="154">
        <f t="shared" si="373"/>
        <v>0</v>
      </c>
      <c r="P281" s="301"/>
    </row>
    <row r="282" spans="1:16" hidden="1" x14ac:dyDescent="0.25">
      <c r="A282" s="105">
        <v>7720</v>
      </c>
      <c r="B282" s="51" t="s">
        <v>285</v>
      </c>
      <c r="C282" s="63">
        <f t="shared" si="368"/>
        <v>0</v>
      </c>
      <c r="D282" s="210">
        <v>0</v>
      </c>
      <c r="E282" s="527"/>
      <c r="F282" s="542">
        <f>D282+E282</f>
        <v>0</v>
      </c>
      <c r="G282" s="210"/>
      <c r="H282" s="241"/>
      <c r="I282" s="260">
        <f>G282+H282</f>
        <v>0</v>
      </c>
      <c r="J282" s="241"/>
      <c r="K282" s="65"/>
      <c r="L282" s="260">
        <f>J282+K282</f>
        <v>0</v>
      </c>
      <c r="M282" s="282"/>
      <c r="N282" s="65"/>
      <c r="O282" s="260">
        <f>M282+N282</f>
        <v>0</v>
      </c>
      <c r="P282" s="142"/>
    </row>
    <row r="283" spans="1:16" hidden="1" x14ac:dyDescent="0.25">
      <c r="A283" s="135"/>
      <c r="B283" s="56" t="s">
        <v>256</v>
      </c>
      <c r="C283" s="57">
        <f t="shared" si="368"/>
        <v>0</v>
      </c>
      <c r="D283" s="202">
        <f>SUM(D284:D285)</f>
        <v>0</v>
      </c>
      <c r="E283" s="502">
        <f t="shared" ref="E283:F283" si="374">SUM(E284:E285)</f>
        <v>0</v>
      </c>
      <c r="F283" s="499">
        <f t="shared" si="374"/>
        <v>0</v>
      </c>
      <c r="G283" s="202">
        <f>SUM(G284:G285)</f>
        <v>0</v>
      </c>
      <c r="H283" s="119">
        <f t="shared" ref="H283:I283" si="375">SUM(H284:H285)</f>
        <v>0</v>
      </c>
      <c r="I283" s="112">
        <f t="shared" si="375"/>
        <v>0</v>
      </c>
      <c r="J283" s="119">
        <f>SUM(J284:J285)</f>
        <v>0</v>
      </c>
      <c r="K283" s="111">
        <f t="shared" ref="K283:L283" si="376">SUM(K284:K285)</f>
        <v>0</v>
      </c>
      <c r="L283" s="112">
        <f t="shared" si="376"/>
        <v>0</v>
      </c>
      <c r="M283" s="57">
        <f>SUM(M284:M285)</f>
        <v>0</v>
      </c>
      <c r="N283" s="111">
        <f t="shared" ref="N283:O283" si="377">SUM(N284:N285)</f>
        <v>0</v>
      </c>
      <c r="O283" s="112">
        <f t="shared" si="377"/>
        <v>0</v>
      </c>
      <c r="P283" s="109"/>
    </row>
    <row r="284" spans="1:16" hidden="1" x14ac:dyDescent="0.25">
      <c r="A284" s="135" t="s">
        <v>257</v>
      </c>
      <c r="B284" s="38" t="s">
        <v>258</v>
      </c>
      <c r="C284" s="57">
        <f t="shared" si="368"/>
        <v>0</v>
      </c>
      <c r="D284" s="201">
        <v>0</v>
      </c>
      <c r="E284" s="498"/>
      <c r="F284" s="499">
        <f t="shared" ref="F284:F285" si="378">D284+E284</f>
        <v>0</v>
      </c>
      <c r="G284" s="201"/>
      <c r="H284" s="233"/>
      <c r="I284" s="112">
        <f t="shared" ref="I284:I285" si="379">G284+H284</f>
        <v>0</v>
      </c>
      <c r="J284" s="233"/>
      <c r="K284" s="59"/>
      <c r="L284" s="112">
        <f t="shared" ref="L284:L285" si="380">J284+K284</f>
        <v>0</v>
      </c>
      <c r="M284" s="276"/>
      <c r="N284" s="59"/>
      <c r="O284" s="112">
        <f t="shared" ref="O284:O285" si="381">M284+N284</f>
        <v>0</v>
      </c>
      <c r="P284" s="109"/>
    </row>
    <row r="285" spans="1:16" ht="24" hidden="1" x14ac:dyDescent="0.25">
      <c r="A285" s="135" t="s">
        <v>259</v>
      </c>
      <c r="B285" s="140" t="s">
        <v>260</v>
      </c>
      <c r="C285" s="52">
        <f t="shared" si="368"/>
        <v>0</v>
      </c>
      <c r="D285" s="200">
        <v>0</v>
      </c>
      <c r="E285" s="500"/>
      <c r="F285" s="501">
        <f t="shared" si="378"/>
        <v>0</v>
      </c>
      <c r="G285" s="200"/>
      <c r="H285" s="232"/>
      <c r="I285" s="118">
        <f t="shared" si="379"/>
        <v>0</v>
      </c>
      <c r="J285" s="232"/>
      <c r="K285" s="54"/>
      <c r="L285" s="118">
        <f t="shared" si="380"/>
        <v>0</v>
      </c>
      <c r="M285" s="275"/>
      <c r="N285" s="54"/>
      <c r="O285" s="118">
        <f t="shared" si="381"/>
        <v>0</v>
      </c>
      <c r="P285" s="108"/>
    </row>
    <row r="286" spans="1:16" ht="12.75" thickBot="1" x14ac:dyDescent="0.3">
      <c r="A286" s="158"/>
      <c r="B286" s="158" t="s">
        <v>261</v>
      </c>
      <c r="C286" s="264">
        <f t="shared" si="368"/>
        <v>1006738</v>
      </c>
      <c r="D286" s="211">
        <f t="shared" ref="D286:O286" si="382">SUM(D283,D269,D230,D195,D187,D173,D75,D53)</f>
        <v>1006738</v>
      </c>
      <c r="E286" s="503">
        <f t="shared" si="382"/>
        <v>0</v>
      </c>
      <c r="F286" s="504">
        <f t="shared" si="382"/>
        <v>1006738</v>
      </c>
      <c r="G286" s="211">
        <f t="shared" si="382"/>
        <v>0</v>
      </c>
      <c r="H286" s="160">
        <f t="shared" si="382"/>
        <v>0</v>
      </c>
      <c r="I286" s="250">
        <f t="shared" si="382"/>
        <v>0</v>
      </c>
      <c r="J286" s="160">
        <f t="shared" si="382"/>
        <v>0</v>
      </c>
      <c r="K286" s="159">
        <f t="shared" si="382"/>
        <v>0</v>
      </c>
      <c r="L286" s="250">
        <f t="shared" si="382"/>
        <v>0</v>
      </c>
      <c r="M286" s="264">
        <f t="shared" si="382"/>
        <v>0</v>
      </c>
      <c r="N286" s="159">
        <f t="shared" si="382"/>
        <v>0</v>
      </c>
      <c r="O286" s="250">
        <f t="shared" si="382"/>
        <v>0</v>
      </c>
      <c r="P286" s="304"/>
    </row>
    <row r="287" spans="1:16" s="21" customFormat="1" ht="13.5" hidden="1" thickTop="1" thickBot="1" x14ac:dyDescent="0.3">
      <c r="A287" s="845" t="s">
        <v>262</v>
      </c>
      <c r="B287" s="846"/>
      <c r="C287" s="164">
        <f t="shared" si="368"/>
        <v>0</v>
      </c>
      <c r="D287" s="212">
        <f>SUM(D24,D25,D41)-D51</f>
        <v>0</v>
      </c>
      <c r="E287" s="528">
        <f t="shared" ref="E287:F287" si="383">SUM(E24,E25,E41)-E51</f>
        <v>0</v>
      </c>
      <c r="F287" s="546">
        <f t="shared" si="383"/>
        <v>0</v>
      </c>
      <c r="G287" s="212">
        <f>SUM(G24,G25,G41)-G51</f>
        <v>0</v>
      </c>
      <c r="H287" s="242">
        <f t="shared" ref="H287:I287" si="384">SUM(H24,H25,H41)-H51</f>
        <v>0</v>
      </c>
      <c r="I287" s="251">
        <f t="shared" si="384"/>
        <v>0</v>
      </c>
      <c r="J287" s="242">
        <f>(J26+J43)-J51</f>
        <v>0</v>
      </c>
      <c r="K287" s="161">
        <f t="shared" ref="K287:L287" si="385">(K26+K43)-K51</f>
        <v>0</v>
      </c>
      <c r="L287" s="251">
        <f t="shared" si="385"/>
        <v>0</v>
      </c>
      <c r="M287" s="164">
        <f>M45-M51</f>
        <v>0</v>
      </c>
      <c r="N287" s="161">
        <f t="shared" ref="N287:O287" si="386">N45-N51</f>
        <v>0</v>
      </c>
      <c r="O287" s="251">
        <f t="shared" si="386"/>
        <v>0</v>
      </c>
      <c r="P287" s="166"/>
    </row>
    <row r="288" spans="1:16" s="21" customFormat="1" ht="12.75" hidden="1" thickTop="1" x14ac:dyDescent="0.25">
      <c r="A288" s="847" t="s">
        <v>263</v>
      </c>
      <c r="B288" s="848"/>
      <c r="C288" s="149">
        <f t="shared" si="368"/>
        <v>0</v>
      </c>
      <c r="D288" s="213">
        <f t="shared" ref="D288:O288" si="387">SUM(D289,D290)-D297+D298</f>
        <v>0</v>
      </c>
      <c r="E288" s="529">
        <f t="shared" si="387"/>
        <v>0</v>
      </c>
      <c r="F288" s="547">
        <f t="shared" si="387"/>
        <v>0</v>
      </c>
      <c r="G288" s="213">
        <f t="shared" si="387"/>
        <v>0</v>
      </c>
      <c r="H288" s="243">
        <f t="shared" si="387"/>
        <v>0</v>
      </c>
      <c r="I288" s="147">
        <f t="shared" si="387"/>
        <v>0</v>
      </c>
      <c r="J288" s="243">
        <f t="shared" si="387"/>
        <v>0</v>
      </c>
      <c r="K288" s="146">
        <f t="shared" si="387"/>
        <v>0</v>
      </c>
      <c r="L288" s="147">
        <f t="shared" si="387"/>
        <v>0</v>
      </c>
      <c r="M288" s="149">
        <f t="shared" si="387"/>
        <v>0</v>
      </c>
      <c r="N288" s="146">
        <f t="shared" si="387"/>
        <v>0</v>
      </c>
      <c r="O288" s="147">
        <f t="shared" si="387"/>
        <v>0</v>
      </c>
      <c r="P288" s="305"/>
    </row>
    <row r="289" spans="1:16" s="21" customFormat="1" ht="13.5" hidden="1" thickTop="1" thickBot="1" x14ac:dyDescent="0.3">
      <c r="A289" s="86" t="s">
        <v>264</v>
      </c>
      <c r="B289" s="86" t="s">
        <v>265</v>
      </c>
      <c r="C289" s="87">
        <f t="shared" si="368"/>
        <v>0</v>
      </c>
      <c r="D289" s="195">
        <f t="shared" ref="D289:O289" si="388">D21-D283</f>
        <v>0</v>
      </c>
      <c r="E289" s="486">
        <f t="shared" si="388"/>
        <v>0</v>
      </c>
      <c r="F289" s="487">
        <f t="shared" si="388"/>
        <v>0</v>
      </c>
      <c r="G289" s="195">
        <f t="shared" si="388"/>
        <v>0</v>
      </c>
      <c r="H289" s="228">
        <f t="shared" si="388"/>
        <v>0</v>
      </c>
      <c r="I289" s="89">
        <f t="shared" si="388"/>
        <v>0</v>
      </c>
      <c r="J289" s="228">
        <f t="shared" si="388"/>
        <v>0</v>
      </c>
      <c r="K289" s="88">
        <f t="shared" si="388"/>
        <v>0</v>
      </c>
      <c r="L289" s="89">
        <f t="shared" si="388"/>
        <v>0</v>
      </c>
      <c r="M289" s="87">
        <f t="shared" si="388"/>
        <v>0</v>
      </c>
      <c r="N289" s="88">
        <f t="shared" si="388"/>
        <v>0</v>
      </c>
      <c r="O289" s="89">
        <f t="shared" si="388"/>
        <v>0</v>
      </c>
      <c r="P289" s="296"/>
    </row>
    <row r="290" spans="1:16" s="21" customFormat="1" ht="12.75" hidden="1" thickTop="1" x14ac:dyDescent="0.25">
      <c r="A290" s="162" t="s">
        <v>266</v>
      </c>
      <c r="B290" s="162" t="s">
        <v>267</v>
      </c>
      <c r="C290" s="149">
        <f t="shared" si="368"/>
        <v>0</v>
      </c>
      <c r="D290" s="213">
        <f t="shared" ref="D290:O290" si="389">SUM(D291,D293,D295)-SUM(D292,D294,D296)</f>
        <v>0</v>
      </c>
      <c r="E290" s="529">
        <f t="shared" si="389"/>
        <v>0</v>
      </c>
      <c r="F290" s="547">
        <f t="shared" si="389"/>
        <v>0</v>
      </c>
      <c r="G290" s="213">
        <f t="shared" si="389"/>
        <v>0</v>
      </c>
      <c r="H290" s="243">
        <f t="shared" si="389"/>
        <v>0</v>
      </c>
      <c r="I290" s="147">
        <f t="shared" si="389"/>
        <v>0</v>
      </c>
      <c r="J290" s="243">
        <f t="shared" si="389"/>
        <v>0</v>
      </c>
      <c r="K290" s="146">
        <f t="shared" si="389"/>
        <v>0</v>
      </c>
      <c r="L290" s="147">
        <f t="shared" si="389"/>
        <v>0</v>
      </c>
      <c r="M290" s="149">
        <f t="shared" si="389"/>
        <v>0</v>
      </c>
      <c r="N290" s="146">
        <f t="shared" si="389"/>
        <v>0</v>
      </c>
      <c r="O290" s="147">
        <f t="shared" si="389"/>
        <v>0</v>
      </c>
      <c r="P290" s="305"/>
    </row>
    <row r="291" spans="1:16" ht="12.75" hidden="1" thickTop="1" x14ac:dyDescent="0.25">
      <c r="A291" s="141" t="s">
        <v>268</v>
      </c>
      <c r="B291" s="81" t="s">
        <v>269</v>
      </c>
      <c r="C291" s="63">
        <f t="shared" si="368"/>
        <v>0</v>
      </c>
      <c r="D291" s="210"/>
      <c r="E291" s="527"/>
      <c r="F291" s="542">
        <f t="shared" ref="F291:F298" si="390">D291+E291</f>
        <v>0</v>
      </c>
      <c r="G291" s="210"/>
      <c r="H291" s="241"/>
      <c r="I291" s="260">
        <f t="shared" ref="I291:I298" si="391">G291+H291</f>
        <v>0</v>
      </c>
      <c r="J291" s="241"/>
      <c r="K291" s="65"/>
      <c r="L291" s="260">
        <f t="shared" ref="L291:L298" si="392">J291+K291</f>
        <v>0</v>
      </c>
      <c r="M291" s="282"/>
      <c r="N291" s="65"/>
      <c r="O291" s="260">
        <f t="shared" ref="O291:O298" si="393">M291+N291</f>
        <v>0</v>
      </c>
      <c r="P291" s="142"/>
    </row>
    <row r="292" spans="1:16" ht="24.75" hidden="1" thickTop="1" x14ac:dyDescent="0.25">
      <c r="A292" s="135" t="s">
        <v>270</v>
      </c>
      <c r="B292" s="37" t="s">
        <v>271</v>
      </c>
      <c r="C292" s="57">
        <f t="shared" si="368"/>
        <v>0</v>
      </c>
      <c r="D292" s="201"/>
      <c r="E292" s="498"/>
      <c r="F292" s="499">
        <f t="shared" si="390"/>
        <v>0</v>
      </c>
      <c r="G292" s="201"/>
      <c r="H292" s="233"/>
      <c r="I292" s="112">
        <f t="shared" si="391"/>
        <v>0</v>
      </c>
      <c r="J292" s="233"/>
      <c r="K292" s="59"/>
      <c r="L292" s="112">
        <f t="shared" si="392"/>
        <v>0</v>
      </c>
      <c r="M292" s="276"/>
      <c r="N292" s="59"/>
      <c r="O292" s="112">
        <f t="shared" si="393"/>
        <v>0</v>
      </c>
      <c r="P292" s="109"/>
    </row>
    <row r="293" spans="1:16" ht="12.75" hidden="1" thickTop="1" x14ac:dyDescent="0.25">
      <c r="A293" s="135" t="s">
        <v>272</v>
      </c>
      <c r="B293" s="37" t="s">
        <v>273</v>
      </c>
      <c r="C293" s="57">
        <f t="shared" si="368"/>
        <v>0</v>
      </c>
      <c r="D293" s="201"/>
      <c r="E293" s="498"/>
      <c r="F293" s="499">
        <f t="shared" si="390"/>
        <v>0</v>
      </c>
      <c r="G293" s="201"/>
      <c r="H293" s="233"/>
      <c r="I293" s="112">
        <f t="shared" si="391"/>
        <v>0</v>
      </c>
      <c r="J293" s="233"/>
      <c r="K293" s="59"/>
      <c r="L293" s="112">
        <f t="shared" si="392"/>
        <v>0</v>
      </c>
      <c r="M293" s="276"/>
      <c r="N293" s="59"/>
      <c r="O293" s="112">
        <f t="shared" si="393"/>
        <v>0</v>
      </c>
      <c r="P293" s="109"/>
    </row>
    <row r="294" spans="1:16" ht="24.75" hidden="1" thickTop="1" x14ac:dyDescent="0.25">
      <c r="A294" s="135" t="s">
        <v>274</v>
      </c>
      <c r="B294" s="37" t="s">
        <v>275</v>
      </c>
      <c r="C294" s="57">
        <f>F294+I294+L294+O294</f>
        <v>0</v>
      </c>
      <c r="D294" s="201"/>
      <c r="E294" s="498"/>
      <c r="F294" s="499">
        <f t="shared" si="390"/>
        <v>0</v>
      </c>
      <c r="G294" s="201"/>
      <c r="H294" s="233"/>
      <c r="I294" s="112">
        <f t="shared" si="391"/>
        <v>0</v>
      </c>
      <c r="J294" s="233"/>
      <c r="K294" s="59"/>
      <c r="L294" s="112">
        <f t="shared" si="392"/>
        <v>0</v>
      </c>
      <c r="M294" s="276"/>
      <c r="N294" s="59"/>
      <c r="O294" s="112">
        <f t="shared" si="393"/>
        <v>0</v>
      </c>
      <c r="P294" s="109"/>
    </row>
    <row r="295" spans="1:16" ht="12.75" hidden="1" thickTop="1" x14ac:dyDescent="0.25">
      <c r="A295" s="135" t="s">
        <v>276</v>
      </c>
      <c r="B295" s="37" t="s">
        <v>277</v>
      </c>
      <c r="C295" s="57">
        <f t="shared" si="368"/>
        <v>0</v>
      </c>
      <c r="D295" s="201"/>
      <c r="E295" s="498"/>
      <c r="F295" s="499">
        <f t="shared" si="390"/>
        <v>0</v>
      </c>
      <c r="G295" s="201"/>
      <c r="H295" s="233"/>
      <c r="I295" s="112">
        <f t="shared" si="391"/>
        <v>0</v>
      </c>
      <c r="J295" s="233"/>
      <c r="K295" s="59"/>
      <c r="L295" s="112">
        <f t="shared" si="392"/>
        <v>0</v>
      </c>
      <c r="M295" s="276"/>
      <c r="N295" s="59"/>
      <c r="O295" s="112">
        <f t="shared" si="393"/>
        <v>0</v>
      </c>
      <c r="P295" s="109"/>
    </row>
    <row r="296" spans="1:16" ht="24.75" hidden="1" thickTop="1" x14ac:dyDescent="0.25">
      <c r="A296" s="143" t="s">
        <v>278</v>
      </c>
      <c r="B296" s="144" t="s">
        <v>279</v>
      </c>
      <c r="C296" s="124">
        <f t="shared" si="368"/>
        <v>0</v>
      </c>
      <c r="D296" s="206"/>
      <c r="E296" s="523"/>
      <c r="F296" s="543">
        <f t="shared" si="390"/>
        <v>0</v>
      </c>
      <c r="G296" s="206"/>
      <c r="H296" s="237"/>
      <c r="I296" s="261">
        <f t="shared" si="391"/>
        <v>0</v>
      </c>
      <c r="J296" s="237"/>
      <c r="K296" s="126"/>
      <c r="L296" s="261">
        <f t="shared" si="392"/>
        <v>0</v>
      </c>
      <c r="M296" s="279"/>
      <c r="N296" s="126"/>
      <c r="O296" s="261">
        <f t="shared" si="393"/>
        <v>0</v>
      </c>
      <c r="P296" s="145"/>
    </row>
    <row r="297" spans="1:16" s="21" customFormat="1" ht="13.5" hidden="1" thickTop="1" thickBot="1" x14ac:dyDescent="0.3">
      <c r="A297" s="163" t="s">
        <v>280</v>
      </c>
      <c r="B297" s="163" t="s">
        <v>281</v>
      </c>
      <c r="C297" s="164">
        <f t="shared" si="368"/>
        <v>0</v>
      </c>
      <c r="D297" s="214"/>
      <c r="E297" s="530"/>
      <c r="F297" s="546">
        <f t="shared" si="390"/>
        <v>0</v>
      </c>
      <c r="G297" s="214"/>
      <c r="H297" s="244"/>
      <c r="I297" s="251">
        <f t="shared" si="391"/>
        <v>0</v>
      </c>
      <c r="J297" s="244"/>
      <c r="K297" s="165"/>
      <c r="L297" s="251">
        <f t="shared" si="392"/>
        <v>0</v>
      </c>
      <c r="M297" s="283"/>
      <c r="N297" s="165"/>
      <c r="O297" s="251">
        <f t="shared" si="393"/>
        <v>0</v>
      </c>
      <c r="P297" s="166"/>
    </row>
    <row r="298" spans="1:16" s="21" customFormat="1" ht="48.75" hidden="1" thickTop="1" x14ac:dyDescent="0.25">
      <c r="A298" s="162" t="s">
        <v>282</v>
      </c>
      <c r="B298" s="148" t="s">
        <v>283</v>
      </c>
      <c r="C298" s="149">
        <f t="shared" si="368"/>
        <v>0</v>
      </c>
      <c r="D298" s="205"/>
      <c r="E298" s="522"/>
      <c r="F298" s="495">
        <f t="shared" si="390"/>
        <v>0</v>
      </c>
      <c r="G298" s="205"/>
      <c r="H298" s="236"/>
      <c r="I298" s="115">
        <f t="shared" si="391"/>
        <v>0</v>
      </c>
      <c r="J298" s="236"/>
      <c r="K298" s="120"/>
      <c r="L298" s="115">
        <f t="shared" si="392"/>
        <v>0</v>
      </c>
      <c r="M298" s="278"/>
      <c r="N298" s="120"/>
      <c r="O298" s="115">
        <f t="shared" si="393"/>
        <v>0</v>
      </c>
      <c r="P298" s="121"/>
    </row>
    <row r="299" spans="1:16" ht="12.75" thickTop="1" x14ac:dyDescent="0.25">
      <c r="A299" s="1"/>
      <c r="B299" s="1"/>
      <c r="C299" s="1"/>
      <c r="D299" s="1"/>
      <c r="E299" s="1"/>
      <c r="F299" s="1"/>
      <c r="G299" s="1"/>
      <c r="H299" s="1"/>
      <c r="I299" s="1"/>
      <c r="J299" s="1"/>
      <c r="K299" s="1"/>
      <c r="L299" s="1"/>
      <c r="M299" s="1"/>
    </row>
    <row r="300" spans="1:16" x14ac:dyDescent="0.25">
      <c r="A300" s="1"/>
      <c r="B300" s="1"/>
      <c r="C300" s="1"/>
      <c r="D300" s="1"/>
      <c r="E300" s="1"/>
      <c r="F300" s="1"/>
      <c r="G300" s="1"/>
      <c r="H300" s="1"/>
      <c r="I300" s="1"/>
      <c r="J300" s="1"/>
      <c r="K300" s="1"/>
      <c r="L300" s="1"/>
      <c r="M300" s="1"/>
    </row>
    <row r="301" spans="1:16" x14ac:dyDescent="0.25">
      <c r="A301" s="1"/>
      <c r="B301" s="1"/>
      <c r="C301" s="1"/>
      <c r="D301" s="1"/>
      <c r="E301" s="1"/>
      <c r="F301" s="1"/>
      <c r="G301" s="1"/>
      <c r="H301" s="1"/>
      <c r="I301" s="1"/>
      <c r="J301" s="1"/>
      <c r="K301" s="1"/>
      <c r="L301" s="1"/>
      <c r="M301" s="1"/>
    </row>
    <row r="302" spans="1:16" x14ac:dyDescent="0.25">
      <c r="A302" s="1"/>
      <c r="B302" s="1"/>
      <c r="C302" s="1"/>
      <c r="D302" s="1"/>
      <c r="E302" s="1"/>
      <c r="F302" s="1"/>
      <c r="G302" s="1"/>
      <c r="H302" s="1"/>
      <c r="I302" s="1"/>
      <c r="J302" s="1"/>
      <c r="K302" s="1"/>
      <c r="L302" s="1"/>
      <c r="M302" s="1"/>
    </row>
    <row r="303" spans="1:16" x14ac:dyDescent="0.25">
      <c r="A303" s="1"/>
      <c r="B303" s="1"/>
      <c r="C303" s="1"/>
      <c r="D303" s="1"/>
      <c r="E303" s="1"/>
      <c r="F303" s="1"/>
      <c r="G303" s="1"/>
      <c r="H303" s="1"/>
      <c r="I303" s="1"/>
      <c r="J303" s="1"/>
      <c r="K303" s="1"/>
      <c r="L303" s="1"/>
      <c r="M303" s="1"/>
    </row>
    <row r="304" spans="1:16" x14ac:dyDescent="0.25">
      <c r="A304" s="1"/>
      <c r="B304" s="1"/>
      <c r="C304" s="1"/>
      <c r="D304" s="1"/>
      <c r="E304" s="1"/>
      <c r="F304" s="1"/>
      <c r="G304" s="1"/>
      <c r="H304" s="1"/>
      <c r="I304" s="1"/>
      <c r="J304" s="1"/>
      <c r="K304" s="1"/>
      <c r="L304" s="1"/>
      <c r="M304" s="1"/>
    </row>
    <row r="305" spans="1:13" x14ac:dyDescent="0.25">
      <c r="A305" s="1"/>
      <c r="B305" s="1"/>
      <c r="C305" s="1"/>
      <c r="D305" s="1"/>
      <c r="E305" s="1"/>
      <c r="F305" s="1"/>
      <c r="G305" s="1"/>
      <c r="H305" s="1"/>
      <c r="I305" s="1"/>
      <c r="J305" s="1"/>
      <c r="K305" s="1"/>
      <c r="L305" s="1"/>
      <c r="M305" s="1"/>
    </row>
    <row r="306" spans="1:13" x14ac:dyDescent="0.25">
      <c r="A306" s="1"/>
      <c r="B306" s="1"/>
      <c r="C306" s="1"/>
      <c r="D306" s="1"/>
      <c r="E306" s="1"/>
      <c r="F306" s="1"/>
      <c r="G306" s="1"/>
      <c r="H306" s="1"/>
      <c r="I306" s="1"/>
      <c r="J306" s="1"/>
      <c r="K306" s="1"/>
      <c r="L306" s="1"/>
      <c r="M306" s="1"/>
    </row>
    <row r="307" spans="1:13" x14ac:dyDescent="0.25">
      <c r="A307" s="1"/>
      <c r="B307" s="1"/>
      <c r="C307" s="1"/>
      <c r="D307" s="1"/>
      <c r="E307" s="1"/>
      <c r="F307" s="1"/>
      <c r="G307" s="1"/>
      <c r="H307" s="1"/>
      <c r="I307" s="1"/>
      <c r="J307" s="1"/>
      <c r="K307" s="1"/>
      <c r="L307" s="1"/>
      <c r="M307" s="1"/>
    </row>
    <row r="308" spans="1:13" x14ac:dyDescent="0.25">
      <c r="A308" s="1"/>
      <c r="B308" s="1"/>
      <c r="C308" s="1"/>
      <c r="D308" s="1"/>
      <c r="E308" s="1"/>
      <c r="F308" s="1"/>
      <c r="G308" s="1"/>
      <c r="H308" s="1"/>
      <c r="I308" s="1"/>
      <c r="J308" s="1"/>
      <c r="K308" s="1"/>
      <c r="L308" s="1"/>
      <c r="M308" s="1"/>
    </row>
    <row r="309" spans="1:13" x14ac:dyDescent="0.25">
      <c r="A309" s="1"/>
      <c r="B309" s="1"/>
      <c r="C309" s="1"/>
      <c r="D309" s="1"/>
      <c r="E309" s="1"/>
      <c r="F309" s="1"/>
      <c r="G309" s="1"/>
      <c r="H309" s="1"/>
      <c r="I309" s="1"/>
      <c r="J309" s="1"/>
      <c r="K309" s="1"/>
      <c r="L309" s="1"/>
      <c r="M309" s="1"/>
    </row>
    <row r="310" spans="1:13" x14ac:dyDescent="0.25">
      <c r="A310" s="1"/>
      <c r="B310" s="1"/>
      <c r="C310" s="1"/>
      <c r="D310" s="1"/>
      <c r="E310" s="1"/>
      <c r="F310" s="1"/>
      <c r="G310" s="1"/>
      <c r="H310" s="1"/>
      <c r="I310" s="1"/>
      <c r="J310" s="1"/>
      <c r="K310" s="1"/>
      <c r="L310" s="1"/>
      <c r="M310" s="1"/>
    </row>
    <row r="311" spans="1:13" x14ac:dyDescent="0.25">
      <c r="A311" s="1"/>
      <c r="B311" s="1"/>
      <c r="C311" s="1"/>
      <c r="D311" s="1"/>
      <c r="E311" s="1"/>
      <c r="F311" s="1"/>
      <c r="G311" s="1"/>
      <c r="H311" s="1"/>
      <c r="I311" s="1"/>
      <c r="J311" s="1"/>
      <c r="K311" s="1"/>
      <c r="L311" s="1"/>
      <c r="M311" s="1"/>
    </row>
    <row r="312" spans="1:13" x14ac:dyDescent="0.25">
      <c r="A312" s="1"/>
      <c r="B312" s="1"/>
      <c r="C312" s="1"/>
      <c r="D312" s="1"/>
      <c r="E312" s="1"/>
      <c r="F312" s="1"/>
      <c r="G312" s="1"/>
      <c r="H312" s="1"/>
      <c r="I312" s="1"/>
      <c r="J312" s="1"/>
      <c r="K312" s="1"/>
      <c r="L312" s="1"/>
      <c r="M312" s="1"/>
    </row>
    <row r="313" spans="1:13" x14ac:dyDescent="0.25">
      <c r="A313" s="1"/>
      <c r="B313" s="1"/>
      <c r="C313" s="1"/>
      <c r="D313" s="1"/>
      <c r="E313" s="1"/>
      <c r="F313" s="1"/>
      <c r="G313" s="1"/>
      <c r="H313" s="1"/>
      <c r="I313" s="1"/>
      <c r="J313" s="1"/>
      <c r="K313" s="1"/>
      <c r="L313" s="1"/>
      <c r="M313" s="1"/>
    </row>
    <row r="314" spans="1:13" x14ac:dyDescent="0.25">
      <c r="A314" s="1"/>
      <c r="B314" s="1"/>
      <c r="C314" s="1"/>
      <c r="D314" s="1"/>
      <c r="E314" s="1"/>
      <c r="F314" s="1"/>
      <c r="G314" s="1"/>
      <c r="H314" s="1"/>
      <c r="I314" s="1"/>
      <c r="J314" s="1"/>
      <c r="K314" s="1"/>
      <c r="L314" s="1"/>
      <c r="M314" s="1"/>
    </row>
    <row r="315" spans="1:13" x14ac:dyDescent="0.25">
      <c r="A315" s="1"/>
      <c r="B315" s="1"/>
      <c r="C315" s="1"/>
      <c r="D315" s="1"/>
      <c r="E315" s="1"/>
      <c r="F315" s="1"/>
      <c r="G315" s="1"/>
      <c r="H315" s="1"/>
      <c r="I315" s="1"/>
      <c r="J315" s="1"/>
      <c r="K315" s="1"/>
      <c r="L315" s="1"/>
      <c r="M315" s="1"/>
    </row>
  </sheetData>
  <sheetProtection formatCells="0" formatColumns="0" formatRows="0"/>
  <autoFilter ref="A18:P298">
    <filterColumn colId="2">
      <filters blank="1">
        <filter val="1 000"/>
        <filter val="1 006 738"/>
        <filter val="1 201"/>
        <filter val="1 750"/>
        <filter val="107 487"/>
        <filter val="13 000"/>
        <filter val="18 799"/>
        <filter val="185 984"/>
        <filter val="20 550"/>
        <filter val="214 984"/>
        <filter val="233 900"/>
        <filter val="255 450"/>
        <filter val="29 000"/>
        <filter val="3 300"/>
        <filter val="31 799"/>
        <filter val="4 200"/>
        <filter val="439 444"/>
        <filter val="440 645"/>
        <filter val="450"/>
        <filter val="50 210"/>
        <filter val="700 295"/>
        <filter val="750 505"/>
        <filter val="76 747"/>
        <filter val="791 754"/>
        <filter val="9 000"/>
        <filter val="9 450"/>
        <filter val="900"/>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A287:B287"/>
    <mergeCell ref="A288:B288"/>
    <mergeCell ref="I16:I17"/>
    <mergeCell ref="J16:J17"/>
    <mergeCell ref="K16:K17"/>
    <mergeCell ref="L16:L17"/>
    <mergeCell ref="M16:M17"/>
    <mergeCell ref="N16:N17"/>
  </mergeCells>
  <pageMargins left="0.98425196850393704" right="0.39370078740157483" top="0.59055118110236227" bottom="0.39370078740157483" header="0.23622047244094491" footer="0.23622047244094491"/>
  <pageSetup paperSize="9" scale="70" orientation="portrait" verticalDpi="4294967294" r:id="rId1"/>
  <headerFooter differentFirst="1">
    <oddFooter>&amp;L&amp;"Times New Roman,Regular"&amp;9&amp;D; &amp;T&amp;R&amp;"Times New Roman,Regular"&amp;9&amp;P (&amp;N)</oddFooter>
    <firstHeader xml:space="preserve">&amp;R&amp;"Times New Roman,Regular"&amp;9
2.pielikums Jūrmalas pilsētas domes
2018.gada 23.marta saistošajiem noteikumiem Nr.13
(protokols Nr.5, 1.punkts)  
 </firstHeader>
    <firstFooter>&amp;L&amp;9&amp;D; &amp;T&amp;R&amp;9&amp;P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4"/>
  <sheetViews>
    <sheetView view="pageLayout" zoomScaleNormal="100" workbookViewId="0">
      <selection activeCell="S15" sqref="S15"/>
    </sheetView>
  </sheetViews>
  <sheetFormatPr defaultRowHeight="12" outlineLevelCol="1" x14ac:dyDescent="0.25"/>
  <cols>
    <col min="1" max="1" width="10.140625" style="6" customWidth="1"/>
    <col min="2" max="2" width="28" style="6" customWidth="1"/>
    <col min="3" max="3" width="7.7109375" style="6" customWidth="1"/>
    <col min="4" max="5" width="7.7109375" style="6" hidden="1" customWidth="1" outlineLevel="1"/>
    <col min="6" max="6" width="7.7109375" style="6" customWidth="1" collapsed="1"/>
    <col min="7" max="7" width="9.7109375" style="6" hidden="1" customWidth="1" outlineLevel="1"/>
    <col min="8" max="8" width="9.42578125" style="6" hidden="1" customWidth="1" outlineLevel="1"/>
    <col min="9" max="9" width="7.7109375" style="6" customWidth="1" collapsed="1"/>
    <col min="10" max="11" width="7.7109375" style="6" hidden="1" customWidth="1" outlineLevel="1"/>
    <col min="12" max="12" width="7.7109375" style="6" customWidth="1" collapsed="1"/>
    <col min="13" max="13" width="7.7109375" style="6" hidden="1" customWidth="1" outlineLevel="1"/>
    <col min="14" max="14" width="7.7109375" style="1" hidden="1" customWidth="1" outlineLevel="1"/>
    <col min="15" max="15" width="7.7109375" style="1" customWidth="1" collapsed="1"/>
    <col min="16" max="16" width="25.85546875" style="1" hidden="1" customWidth="1" outlineLevel="1"/>
    <col min="17" max="17" width="9.140625" style="1" collapsed="1"/>
    <col min="18" max="16384" width="9.140625" style="1"/>
  </cols>
  <sheetData>
    <row r="1" spans="1:17" x14ac:dyDescent="0.25">
      <c r="A1" s="284"/>
      <c r="B1" s="284"/>
      <c r="C1" s="284"/>
      <c r="D1" s="284"/>
      <c r="E1" s="284"/>
      <c r="F1" s="284"/>
      <c r="G1" s="284"/>
      <c r="H1" s="284"/>
      <c r="I1" s="284"/>
      <c r="J1" s="284"/>
      <c r="K1" s="284"/>
      <c r="L1" s="284"/>
      <c r="M1" s="284"/>
      <c r="N1" s="150"/>
      <c r="O1" s="318" t="s">
        <v>342</v>
      </c>
      <c r="P1" s="284"/>
    </row>
    <row r="2" spans="1:17" ht="35.25" customHeight="1" x14ac:dyDescent="0.25">
      <c r="A2" s="883" t="s">
        <v>293</v>
      </c>
      <c r="B2" s="884"/>
      <c r="C2" s="884"/>
      <c r="D2" s="884"/>
      <c r="E2" s="884"/>
      <c r="F2" s="884"/>
      <c r="G2" s="884"/>
      <c r="H2" s="884"/>
      <c r="I2" s="884"/>
      <c r="J2" s="884"/>
      <c r="K2" s="884"/>
      <c r="L2" s="884"/>
      <c r="M2" s="884"/>
      <c r="N2" s="884"/>
      <c r="O2" s="884"/>
      <c r="P2" s="885"/>
      <c r="Q2" s="473"/>
    </row>
    <row r="3" spans="1:17" ht="12.75" customHeight="1" x14ac:dyDescent="0.25">
      <c r="A3" s="4" t="s">
        <v>0</v>
      </c>
      <c r="B3" s="5"/>
      <c r="C3" s="886" t="s">
        <v>343</v>
      </c>
      <c r="D3" s="886"/>
      <c r="E3" s="886"/>
      <c r="F3" s="886"/>
      <c r="G3" s="886"/>
      <c r="H3" s="886"/>
      <c r="I3" s="886"/>
      <c r="J3" s="886"/>
      <c r="K3" s="886"/>
      <c r="L3" s="886"/>
      <c r="M3" s="886"/>
      <c r="N3" s="886"/>
      <c r="O3" s="886"/>
      <c r="P3" s="887"/>
      <c r="Q3" s="473"/>
    </row>
    <row r="4" spans="1:17" ht="12.75" customHeight="1" x14ac:dyDescent="0.25">
      <c r="A4" s="4" t="s">
        <v>1</v>
      </c>
      <c r="B4" s="5"/>
      <c r="C4" s="886" t="s">
        <v>344</v>
      </c>
      <c r="D4" s="886"/>
      <c r="E4" s="886"/>
      <c r="F4" s="886"/>
      <c r="G4" s="886"/>
      <c r="H4" s="886"/>
      <c r="I4" s="886"/>
      <c r="J4" s="886"/>
      <c r="K4" s="886"/>
      <c r="L4" s="886"/>
      <c r="M4" s="886"/>
      <c r="N4" s="886"/>
      <c r="O4" s="886"/>
      <c r="P4" s="887"/>
      <c r="Q4" s="473"/>
    </row>
    <row r="5" spans="1:17" ht="12.75" customHeight="1" x14ac:dyDescent="0.25">
      <c r="A5" s="2" t="s">
        <v>2</v>
      </c>
      <c r="B5" s="3"/>
      <c r="C5" s="881" t="s">
        <v>345</v>
      </c>
      <c r="D5" s="881"/>
      <c r="E5" s="881"/>
      <c r="F5" s="881"/>
      <c r="G5" s="881"/>
      <c r="H5" s="881"/>
      <c r="I5" s="881"/>
      <c r="J5" s="881"/>
      <c r="K5" s="881"/>
      <c r="L5" s="881"/>
      <c r="M5" s="881"/>
      <c r="N5" s="881"/>
      <c r="O5" s="881"/>
      <c r="P5" s="882"/>
      <c r="Q5" s="473"/>
    </row>
    <row r="6" spans="1:17" ht="12.75" customHeight="1" x14ac:dyDescent="0.25">
      <c r="A6" s="2" t="s">
        <v>3</v>
      </c>
      <c r="B6" s="3"/>
      <c r="C6" s="881" t="s">
        <v>346</v>
      </c>
      <c r="D6" s="881"/>
      <c r="E6" s="881"/>
      <c r="F6" s="881"/>
      <c r="G6" s="881"/>
      <c r="H6" s="881"/>
      <c r="I6" s="881"/>
      <c r="J6" s="881"/>
      <c r="K6" s="881"/>
      <c r="L6" s="881"/>
      <c r="M6" s="881"/>
      <c r="N6" s="881"/>
      <c r="O6" s="881"/>
      <c r="P6" s="882"/>
      <c r="Q6" s="473"/>
    </row>
    <row r="7" spans="1:17" ht="15" customHeight="1" x14ac:dyDescent="0.25">
      <c r="A7" s="2" t="s">
        <v>4</v>
      </c>
      <c r="B7" s="3"/>
      <c r="C7" s="886" t="s">
        <v>347</v>
      </c>
      <c r="D7" s="886"/>
      <c r="E7" s="886"/>
      <c r="F7" s="886"/>
      <c r="G7" s="886"/>
      <c r="H7" s="886"/>
      <c r="I7" s="886"/>
      <c r="J7" s="886"/>
      <c r="K7" s="886"/>
      <c r="L7" s="886"/>
      <c r="M7" s="886"/>
      <c r="N7" s="886"/>
      <c r="O7" s="886"/>
      <c r="P7" s="887"/>
      <c r="Q7" s="473"/>
    </row>
    <row r="8" spans="1:17" ht="12.75" customHeight="1" x14ac:dyDescent="0.25">
      <c r="A8" s="7" t="s">
        <v>5</v>
      </c>
      <c r="B8" s="3"/>
      <c r="C8" s="879"/>
      <c r="D8" s="879"/>
      <c r="E8" s="879"/>
      <c r="F8" s="879"/>
      <c r="G8" s="879"/>
      <c r="H8" s="879"/>
      <c r="I8" s="879"/>
      <c r="J8" s="879"/>
      <c r="K8" s="879"/>
      <c r="L8" s="879"/>
      <c r="M8" s="879"/>
      <c r="N8" s="879"/>
      <c r="O8" s="879"/>
      <c r="P8" s="880"/>
      <c r="Q8" s="473"/>
    </row>
    <row r="9" spans="1:17" ht="12.75" customHeight="1" x14ac:dyDescent="0.25">
      <c r="A9" s="2"/>
      <c r="B9" s="3" t="s">
        <v>6</v>
      </c>
      <c r="C9" s="881" t="s">
        <v>348</v>
      </c>
      <c r="D9" s="881"/>
      <c r="E9" s="881"/>
      <c r="F9" s="881"/>
      <c r="G9" s="881"/>
      <c r="H9" s="881"/>
      <c r="I9" s="881"/>
      <c r="J9" s="881"/>
      <c r="K9" s="881"/>
      <c r="L9" s="881"/>
      <c r="M9" s="881"/>
      <c r="N9" s="881"/>
      <c r="O9" s="881"/>
      <c r="P9" s="882"/>
      <c r="Q9" s="473"/>
    </row>
    <row r="10" spans="1:17" ht="12.75" customHeight="1" x14ac:dyDescent="0.25">
      <c r="A10" s="2"/>
      <c r="B10" s="3" t="s">
        <v>7</v>
      </c>
      <c r="C10" s="881"/>
      <c r="D10" s="881"/>
      <c r="E10" s="881"/>
      <c r="F10" s="881"/>
      <c r="G10" s="881"/>
      <c r="H10" s="881"/>
      <c r="I10" s="881"/>
      <c r="J10" s="881"/>
      <c r="K10" s="881"/>
      <c r="L10" s="881"/>
      <c r="M10" s="881"/>
      <c r="N10" s="881"/>
      <c r="O10" s="881"/>
      <c r="P10" s="882"/>
      <c r="Q10" s="473"/>
    </row>
    <row r="11" spans="1:17" ht="12.75" customHeight="1" x14ac:dyDescent="0.25">
      <c r="A11" s="2"/>
      <c r="B11" s="3" t="s">
        <v>8</v>
      </c>
      <c r="C11" s="879"/>
      <c r="D11" s="879"/>
      <c r="E11" s="879"/>
      <c r="F11" s="879"/>
      <c r="G11" s="879"/>
      <c r="H11" s="879"/>
      <c r="I11" s="879"/>
      <c r="J11" s="879"/>
      <c r="K11" s="879"/>
      <c r="L11" s="879"/>
      <c r="M11" s="879"/>
      <c r="N11" s="879"/>
      <c r="O11" s="879"/>
      <c r="P11" s="880"/>
      <c r="Q11" s="473"/>
    </row>
    <row r="12" spans="1:17" ht="12.75" customHeight="1" x14ac:dyDescent="0.25">
      <c r="A12" s="2"/>
      <c r="B12" s="3" t="s">
        <v>9</v>
      </c>
      <c r="C12" s="881"/>
      <c r="D12" s="881"/>
      <c r="E12" s="881"/>
      <c r="F12" s="881"/>
      <c r="G12" s="881"/>
      <c r="H12" s="881"/>
      <c r="I12" s="881"/>
      <c r="J12" s="881"/>
      <c r="K12" s="881"/>
      <c r="L12" s="881"/>
      <c r="M12" s="881"/>
      <c r="N12" s="881"/>
      <c r="O12" s="881"/>
      <c r="P12" s="882"/>
      <c r="Q12" s="473"/>
    </row>
    <row r="13" spans="1:17" ht="12.75" customHeight="1" x14ac:dyDescent="0.25">
      <c r="A13" s="2"/>
      <c r="B13" s="3" t="s">
        <v>10</v>
      </c>
      <c r="C13" s="881"/>
      <c r="D13" s="881"/>
      <c r="E13" s="881"/>
      <c r="F13" s="881"/>
      <c r="G13" s="881"/>
      <c r="H13" s="881"/>
      <c r="I13" s="881"/>
      <c r="J13" s="881"/>
      <c r="K13" s="881"/>
      <c r="L13" s="881"/>
      <c r="M13" s="881"/>
      <c r="N13" s="881"/>
      <c r="O13" s="881"/>
      <c r="P13" s="882"/>
      <c r="Q13" s="473"/>
    </row>
    <row r="14" spans="1:17" ht="12.75" customHeight="1" x14ac:dyDescent="0.25">
      <c r="A14" s="8"/>
      <c r="B14" s="9"/>
      <c r="C14" s="857"/>
      <c r="D14" s="857"/>
      <c r="E14" s="857"/>
      <c r="F14" s="857"/>
      <c r="G14" s="857"/>
      <c r="H14" s="857"/>
      <c r="I14" s="857"/>
      <c r="J14" s="857"/>
      <c r="K14" s="857"/>
      <c r="L14" s="857"/>
      <c r="M14" s="857"/>
      <c r="N14" s="857"/>
      <c r="O14" s="857"/>
      <c r="P14" s="858"/>
      <c r="Q14" s="473"/>
    </row>
    <row r="15" spans="1:17" s="10" customFormat="1" ht="12.75" customHeight="1" x14ac:dyDescent="0.25">
      <c r="A15" s="859" t="s">
        <v>11</v>
      </c>
      <c r="B15" s="862" t="s">
        <v>12</v>
      </c>
      <c r="C15" s="864" t="s">
        <v>294</v>
      </c>
      <c r="D15" s="865"/>
      <c r="E15" s="865"/>
      <c r="F15" s="865"/>
      <c r="G15" s="865"/>
      <c r="H15" s="865"/>
      <c r="I15" s="865"/>
      <c r="J15" s="865"/>
      <c r="K15" s="865"/>
      <c r="L15" s="865"/>
      <c r="M15" s="865"/>
      <c r="N15" s="865"/>
      <c r="O15" s="865"/>
      <c r="P15" s="866"/>
      <c r="Q15" s="474"/>
    </row>
    <row r="16" spans="1:17" s="10" customFormat="1" ht="12.75" customHeight="1" x14ac:dyDescent="0.25">
      <c r="A16" s="860"/>
      <c r="B16" s="863"/>
      <c r="C16" s="867" t="s">
        <v>13</v>
      </c>
      <c r="D16" s="869" t="s">
        <v>311</v>
      </c>
      <c r="E16" s="871" t="s">
        <v>312</v>
      </c>
      <c r="F16" s="894" t="s">
        <v>14</v>
      </c>
      <c r="G16" s="876" t="s">
        <v>313</v>
      </c>
      <c r="H16" s="895" t="s">
        <v>319</v>
      </c>
      <c r="I16" s="888" t="s">
        <v>308</v>
      </c>
      <c r="J16" s="889" t="s">
        <v>314</v>
      </c>
      <c r="K16" s="890" t="s">
        <v>317</v>
      </c>
      <c r="L16" s="892" t="s">
        <v>15</v>
      </c>
      <c r="M16" s="853" t="s">
        <v>315</v>
      </c>
      <c r="N16" s="855" t="s">
        <v>316</v>
      </c>
      <c r="O16" s="841" t="s">
        <v>16</v>
      </c>
      <c r="P16" s="843" t="s">
        <v>318</v>
      </c>
    </row>
    <row r="17" spans="1:16" s="11" customFormat="1" ht="71.25" customHeight="1" thickBot="1" x14ac:dyDescent="0.3">
      <c r="A17" s="861"/>
      <c r="B17" s="863"/>
      <c r="C17" s="868"/>
      <c r="D17" s="870"/>
      <c r="E17" s="872"/>
      <c r="F17" s="874"/>
      <c r="G17" s="876"/>
      <c r="H17" s="895"/>
      <c r="I17" s="888"/>
      <c r="J17" s="852"/>
      <c r="K17" s="891"/>
      <c r="L17" s="893"/>
      <c r="M17" s="854"/>
      <c r="N17" s="856"/>
      <c r="O17" s="842"/>
      <c r="P17" s="844"/>
    </row>
    <row r="18" spans="1:16" s="11" customFormat="1" ht="9.75" customHeight="1" thickTop="1" x14ac:dyDescent="0.25">
      <c r="A18" s="12" t="s">
        <v>17</v>
      </c>
      <c r="B18" s="12">
        <v>2</v>
      </c>
      <c r="C18" s="13">
        <v>3</v>
      </c>
      <c r="D18" s="180">
        <v>4</v>
      </c>
      <c r="E18" s="475">
        <v>5</v>
      </c>
      <c r="F18" s="12">
        <v>6</v>
      </c>
      <c r="G18" s="180">
        <v>7</v>
      </c>
      <c r="H18" s="550">
        <v>8</v>
      </c>
      <c r="I18" s="12">
        <v>9</v>
      </c>
      <c r="J18" s="215">
        <v>10</v>
      </c>
      <c r="K18" s="475">
        <v>11</v>
      </c>
      <c r="L18" s="12">
        <v>12</v>
      </c>
      <c r="M18" s="13">
        <v>13</v>
      </c>
      <c r="N18" s="14">
        <v>14</v>
      </c>
      <c r="O18" s="15">
        <v>15</v>
      </c>
      <c r="P18" s="15">
        <v>16</v>
      </c>
    </row>
    <row r="19" spans="1:16" s="21" customFormat="1" x14ac:dyDescent="0.25">
      <c r="A19" s="16"/>
      <c r="B19" s="17" t="s">
        <v>18</v>
      </c>
      <c r="C19" s="18"/>
      <c r="D19" s="181"/>
      <c r="E19" s="476"/>
      <c r="F19" s="95"/>
      <c r="G19" s="181"/>
      <c r="H19" s="551"/>
      <c r="I19" s="95"/>
      <c r="J19" s="216"/>
      <c r="K19" s="476"/>
      <c r="L19" s="95"/>
      <c r="M19" s="265"/>
      <c r="N19" s="19"/>
      <c r="O19" s="306"/>
      <c r="P19" s="20"/>
    </row>
    <row r="20" spans="1:16" s="21" customFormat="1" ht="12.75" thickBot="1" x14ac:dyDescent="0.3">
      <c r="A20" s="22"/>
      <c r="B20" s="23" t="s">
        <v>19</v>
      </c>
      <c r="C20" s="24">
        <f>F20+I20+L20+O20</f>
        <v>478859</v>
      </c>
      <c r="D20" s="182">
        <f>SUM(D21,D24,D25,D41,D43)</f>
        <v>478859</v>
      </c>
      <c r="E20" s="477">
        <f t="shared" ref="E20:F20" si="0">SUM(E21,E24,E25,E41,E43)</f>
        <v>0</v>
      </c>
      <c r="F20" s="478">
        <f t="shared" si="0"/>
        <v>478859</v>
      </c>
      <c r="G20" s="182">
        <f>SUM(G21,G24,G43)</f>
        <v>0</v>
      </c>
      <c r="H20" s="552">
        <f t="shared" ref="H20:I20" si="1">SUM(H21,H24,H43)</f>
        <v>0</v>
      </c>
      <c r="I20" s="478">
        <f t="shared" si="1"/>
        <v>0</v>
      </c>
      <c r="J20" s="217">
        <f>SUM(J21,J26,J43)</f>
        <v>0</v>
      </c>
      <c r="K20" s="477">
        <f t="shared" ref="K20:L20" si="2">SUM(K21,K26,K43)</f>
        <v>0</v>
      </c>
      <c r="L20" s="478">
        <f t="shared" si="2"/>
        <v>0</v>
      </c>
      <c r="M20" s="24">
        <f>SUM(M21,M45)</f>
        <v>0</v>
      </c>
      <c r="N20" s="25">
        <f t="shared" ref="N20:O20" si="3">SUM(N21,N45)</f>
        <v>0</v>
      </c>
      <c r="O20" s="26">
        <f t="shared" si="3"/>
        <v>0</v>
      </c>
      <c r="P20" s="285"/>
    </row>
    <row r="21" spans="1:16" ht="12.75" hidden="1" thickTop="1" x14ac:dyDescent="0.25">
      <c r="A21" s="27"/>
      <c r="B21" s="28" t="s">
        <v>20</v>
      </c>
      <c r="C21" s="29">
        <f t="shared" ref="C21:C84" si="4">F21+I21+L21+O21</f>
        <v>0</v>
      </c>
      <c r="D21" s="183">
        <f>SUM(D22:D23)</f>
        <v>0</v>
      </c>
      <c r="E21" s="30">
        <f t="shared" ref="E21" si="5">SUM(E22:E23)</f>
        <v>0</v>
      </c>
      <c r="F21" s="553">
        <f>SUM(F22:F23)</f>
        <v>0</v>
      </c>
      <c r="G21" s="183">
        <f>SUM(G22:G23)</f>
        <v>0</v>
      </c>
      <c r="H21" s="218">
        <f t="shared" ref="H21:I21" si="6">SUM(H22:H23)</f>
        <v>0</v>
      </c>
      <c r="I21" s="31">
        <f t="shared" si="6"/>
        <v>0</v>
      </c>
      <c r="J21" s="218">
        <f>SUM(J22:J23)</f>
        <v>0</v>
      </c>
      <c r="K21" s="30">
        <f t="shared" ref="K21:L21" si="7">SUM(K22:K23)</f>
        <v>0</v>
      </c>
      <c r="L21" s="554">
        <f t="shared" si="7"/>
        <v>0</v>
      </c>
      <c r="M21" s="29">
        <f>SUM(M22:M23)</f>
        <v>0</v>
      </c>
      <c r="N21" s="30">
        <f t="shared" ref="N21:O21" si="8">SUM(N22:N23)</f>
        <v>0</v>
      </c>
      <c r="O21" s="31">
        <f t="shared" si="8"/>
        <v>0</v>
      </c>
      <c r="P21" s="286"/>
    </row>
    <row r="22" spans="1:16" ht="12.75" hidden="1" thickTop="1" x14ac:dyDescent="0.25">
      <c r="A22" s="32"/>
      <c r="B22" s="33" t="s">
        <v>21</v>
      </c>
      <c r="C22" s="34">
        <f t="shared" si="4"/>
        <v>0</v>
      </c>
      <c r="D22" s="184"/>
      <c r="E22" s="35"/>
      <c r="F22" s="555">
        <f>D22+E22</f>
        <v>0</v>
      </c>
      <c r="G22" s="184"/>
      <c r="H22" s="219"/>
      <c r="I22" s="307">
        <f>G22+H22</f>
        <v>0</v>
      </c>
      <c r="J22" s="219"/>
      <c r="K22" s="35"/>
      <c r="L22" s="556">
        <f>J22+K22</f>
        <v>0</v>
      </c>
      <c r="M22" s="266"/>
      <c r="N22" s="35"/>
      <c r="O22" s="307">
        <f>M22+N22</f>
        <v>0</v>
      </c>
      <c r="P22" s="36"/>
    </row>
    <row r="23" spans="1:16" ht="12.75" hidden="1" thickTop="1" x14ac:dyDescent="0.25">
      <c r="A23" s="37"/>
      <c r="B23" s="38" t="s">
        <v>22</v>
      </c>
      <c r="C23" s="39">
        <f t="shared" si="4"/>
        <v>0</v>
      </c>
      <c r="D23" s="185"/>
      <c r="E23" s="40"/>
      <c r="F23" s="557">
        <f>D23+E23</f>
        <v>0</v>
      </c>
      <c r="G23" s="185"/>
      <c r="H23" s="220"/>
      <c r="I23" s="259">
        <f>G23+H23</f>
        <v>0</v>
      </c>
      <c r="J23" s="220"/>
      <c r="K23" s="40"/>
      <c r="L23" s="558">
        <f>J23+K23</f>
        <v>0</v>
      </c>
      <c r="M23" s="316"/>
      <c r="N23" s="40"/>
      <c r="O23" s="259">
        <f>M23+N23</f>
        <v>0</v>
      </c>
      <c r="P23" s="155"/>
    </row>
    <row r="24" spans="1:16" s="21" customFormat="1" ht="25.5" thickTop="1" thickBot="1" x14ac:dyDescent="0.3">
      <c r="A24" s="41">
        <v>19300</v>
      </c>
      <c r="B24" s="41" t="s">
        <v>304</v>
      </c>
      <c r="C24" s="42">
        <f>F24+I24</f>
        <v>478859</v>
      </c>
      <c r="D24" s="186">
        <f>D51</f>
        <v>478859</v>
      </c>
      <c r="E24" s="479"/>
      <c r="F24" s="480">
        <f>D24+E24</f>
        <v>478859</v>
      </c>
      <c r="G24" s="186"/>
      <c r="H24" s="559"/>
      <c r="I24" s="480">
        <f>G24+H24</f>
        <v>0</v>
      </c>
      <c r="J24" s="245" t="s">
        <v>23</v>
      </c>
      <c r="K24" s="560" t="s">
        <v>23</v>
      </c>
      <c r="L24" s="561" t="s">
        <v>23</v>
      </c>
      <c r="M24" s="267" t="s">
        <v>23</v>
      </c>
      <c r="N24" s="43" t="s">
        <v>23</v>
      </c>
      <c r="O24" s="44" t="s">
        <v>23</v>
      </c>
      <c r="P24" s="287"/>
    </row>
    <row r="25" spans="1:16" s="21" customFormat="1" ht="24.75" hidden="1" thickTop="1" x14ac:dyDescent="0.25">
      <c r="A25" s="168"/>
      <c r="B25" s="45" t="s">
        <v>24</v>
      </c>
      <c r="C25" s="46">
        <f>F25</f>
        <v>0</v>
      </c>
      <c r="D25" s="187"/>
      <c r="E25" s="562"/>
      <c r="F25" s="563">
        <f>D25+E25</f>
        <v>0</v>
      </c>
      <c r="G25" s="188" t="s">
        <v>23</v>
      </c>
      <c r="H25" s="222" t="s">
        <v>23</v>
      </c>
      <c r="I25" s="48" t="s">
        <v>23</v>
      </c>
      <c r="J25" s="222" t="s">
        <v>23</v>
      </c>
      <c r="K25" s="47" t="s">
        <v>23</v>
      </c>
      <c r="L25" s="564" t="s">
        <v>23</v>
      </c>
      <c r="M25" s="268" t="s">
        <v>23</v>
      </c>
      <c r="N25" s="47" t="s">
        <v>23</v>
      </c>
      <c r="O25" s="48" t="s">
        <v>23</v>
      </c>
      <c r="P25" s="288"/>
    </row>
    <row r="26" spans="1:16" s="21" customFormat="1" ht="36.75" hidden="1" thickTop="1" x14ac:dyDescent="0.25">
      <c r="A26" s="45">
        <v>21300</v>
      </c>
      <c r="B26" s="45" t="s">
        <v>305</v>
      </c>
      <c r="C26" s="46">
        <f>L26</f>
        <v>0</v>
      </c>
      <c r="D26" s="188" t="s">
        <v>23</v>
      </c>
      <c r="E26" s="47" t="s">
        <v>23</v>
      </c>
      <c r="F26" s="565" t="s">
        <v>23</v>
      </c>
      <c r="G26" s="188" t="s">
        <v>23</v>
      </c>
      <c r="H26" s="222" t="s">
        <v>23</v>
      </c>
      <c r="I26" s="48" t="s">
        <v>23</v>
      </c>
      <c r="J26" s="104">
        <f>SUM(J27,J31,J33,J36)</f>
        <v>0</v>
      </c>
      <c r="K26" s="49">
        <f t="shared" ref="K26:L26" si="9">SUM(K27,K31,K33,K36)</f>
        <v>0</v>
      </c>
      <c r="L26" s="566">
        <f t="shared" si="9"/>
        <v>0</v>
      </c>
      <c r="M26" s="268" t="s">
        <v>23</v>
      </c>
      <c r="N26" s="47" t="s">
        <v>23</v>
      </c>
      <c r="O26" s="48" t="s">
        <v>23</v>
      </c>
      <c r="P26" s="288"/>
    </row>
    <row r="27" spans="1:16" s="21" customFormat="1" ht="24.75" hidden="1" thickTop="1" x14ac:dyDescent="0.25">
      <c r="A27" s="50">
        <v>21350</v>
      </c>
      <c r="B27" s="45" t="s">
        <v>25</v>
      </c>
      <c r="C27" s="46">
        <f t="shared" ref="C27:C40" si="10">L27</f>
        <v>0</v>
      </c>
      <c r="D27" s="188" t="s">
        <v>23</v>
      </c>
      <c r="E27" s="47" t="s">
        <v>23</v>
      </c>
      <c r="F27" s="565" t="s">
        <v>23</v>
      </c>
      <c r="G27" s="188" t="s">
        <v>23</v>
      </c>
      <c r="H27" s="222" t="s">
        <v>23</v>
      </c>
      <c r="I27" s="48" t="s">
        <v>23</v>
      </c>
      <c r="J27" s="104">
        <f>SUM(J28:J30)</f>
        <v>0</v>
      </c>
      <c r="K27" s="49">
        <f t="shared" ref="K27:L27" si="11">SUM(K28:K30)</f>
        <v>0</v>
      </c>
      <c r="L27" s="566">
        <f t="shared" si="11"/>
        <v>0</v>
      </c>
      <c r="M27" s="268" t="s">
        <v>23</v>
      </c>
      <c r="N27" s="47" t="s">
        <v>23</v>
      </c>
      <c r="O27" s="48" t="s">
        <v>23</v>
      </c>
      <c r="P27" s="288"/>
    </row>
    <row r="28" spans="1:16" ht="12.75" hidden="1" thickTop="1" x14ac:dyDescent="0.25">
      <c r="A28" s="32">
        <v>21351</v>
      </c>
      <c r="B28" s="51" t="s">
        <v>26</v>
      </c>
      <c r="C28" s="52">
        <f t="shared" si="10"/>
        <v>0</v>
      </c>
      <c r="D28" s="189" t="s">
        <v>23</v>
      </c>
      <c r="E28" s="53" t="s">
        <v>23</v>
      </c>
      <c r="F28" s="567" t="s">
        <v>23</v>
      </c>
      <c r="G28" s="189" t="s">
        <v>23</v>
      </c>
      <c r="H28" s="223" t="s">
        <v>23</v>
      </c>
      <c r="I28" s="55" t="s">
        <v>23</v>
      </c>
      <c r="J28" s="232"/>
      <c r="K28" s="54"/>
      <c r="L28" s="556">
        <f>J28+K28</f>
        <v>0</v>
      </c>
      <c r="M28" s="269" t="s">
        <v>23</v>
      </c>
      <c r="N28" s="53" t="s">
        <v>23</v>
      </c>
      <c r="O28" s="55" t="s">
        <v>23</v>
      </c>
      <c r="P28" s="289"/>
    </row>
    <row r="29" spans="1:16" ht="12.75" hidden="1" thickTop="1" x14ac:dyDescent="0.25">
      <c r="A29" s="37">
        <v>21352</v>
      </c>
      <c r="B29" s="56" t="s">
        <v>27</v>
      </c>
      <c r="C29" s="57">
        <f t="shared" si="10"/>
        <v>0</v>
      </c>
      <c r="D29" s="190" t="s">
        <v>23</v>
      </c>
      <c r="E29" s="58" t="s">
        <v>23</v>
      </c>
      <c r="F29" s="568" t="s">
        <v>23</v>
      </c>
      <c r="G29" s="190" t="s">
        <v>23</v>
      </c>
      <c r="H29" s="224" t="s">
        <v>23</v>
      </c>
      <c r="I29" s="60" t="s">
        <v>23</v>
      </c>
      <c r="J29" s="233"/>
      <c r="K29" s="59"/>
      <c r="L29" s="558">
        <f>J29+K29</f>
        <v>0</v>
      </c>
      <c r="M29" s="270" t="s">
        <v>23</v>
      </c>
      <c r="N29" s="58" t="s">
        <v>23</v>
      </c>
      <c r="O29" s="60" t="s">
        <v>23</v>
      </c>
      <c r="P29" s="290"/>
    </row>
    <row r="30" spans="1:16" ht="24.75" hidden="1" thickTop="1" x14ac:dyDescent="0.25">
      <c r="A30" s="37">
        <v>21359</v>
      </c>
      <c r="B30" s="56" t="s">
        <v>28</v>
      </c>
      <c r="C30" s="57">
        <f t="shared" si="10"/>
        <v>0</v>
      </c>
      <c r="D30" s="190" t="s">
        <v>23</v>
      </c>
      <c r="E30" s="58" t="s">
        <v>23</v>
      </c>
      <c r="F30" s="568" t="s">
        <v>23</v>
      </c>
      <c r="G30" s="190" t="s">
        <v>23</v>
      </c>
      <c r="H30" s="224" t="s">
        <v>23</v>
      </c>
      <c r="I30" s="60" t="s">
        <v>23</v>
      </c>
      <c r="J30" s="233"/>
      <c r="K30" s="59"/>
      <c r="L30" s="558">
        <f>J30+K30</f>
        <v>0</v>
      </c>
      <c r="M30" s="270" t="s">
        <v>23</v>
      </c>
      <c r="N30" s="58" t="s">
        <v>23</v>
      </c>
      <c r="O30" s="60" t="s">
        <v>23</v>
      </c>
      <c r="P30" s="290"/>
    </row>
    <row r="31" spans="1:16" s="21" customFormat="1" ht="36.75" hidden="1" thickTop="1" x14ac:dyDescent="0.25">
      <c r="A31" s="50">
        <v>21370</v>
      </c>
      <c r="B31" s="45" t="s">
        <v>29</v>
      </c>
      <c r="C31" s="46">
        <f t="shared" si="10"/>
        <v>0</v>
      </c>
      <c r="D31" s="188" t="s">
        <v>23</v>
      </c>
      <c r="E31" s="47" t="s">
        <v>23</v>
      </c>
      <c r="F31" s="565" t="s">
        <v>23</v>
      </c>
      <c r="G31" s="188" t="s">
        <v>23</v>
      </c>
      <c r="H31" s="222" t="s">
        <v>23</v>
      </c>
      <c r="I31" s="48" t="s">
        <v>23</v>
      </c>
      <c r="J31" s="104">
        <f>SUM(J32)</f>
        <v>0</v>
      </c>
      <c r="K31" s="49">
        <f t="shared" ref="K31:L31" si="12">SUM(K32)</f>
        <v>0</v>
      </c>
      <c r="L31" s="566">
        <f t="shared" si="12"/>
        <v>0</v>
      </c>
      <c r="M31" s="268" t="s">
        <v>23</v>
      </c>
      <c r="N31" s="47" t="s">
        <v>23</v>
      </c>
      <c r="O31" s="48" t="s">
        <v>23</v>
      </c>
      <c r="P31" s="288"/>
    </row>
    <row r="32" spans="1:16" ht="36.75" hidden="1" thickTop="1" x14ac:dyDescent="0.25">
      <c r="A32" s="61">
        <v>21379</v>
      </c>
      <c r="B32" s="62" t="s">
        <v>30</v>
      </c>
      <c r="C32" s="63">
        <f t="shared" si="10"/>
        <v>0</v>
      </c>
      <c r="D32" s="191" t="s">
        <v>23</v>
      </c>
      <c r="E32" s="64" t="s">
        <v>23</v>
      </c>
      <c r="F32" s="569" t="s">
        <v>23</v>
      </c>
      <c r="G32" s="191" t="s">
        <v>23</v>
      </c>
      <c r="H32" s="225" t="s">
        <v>23</v>
      </c>
      <c r="I32" s="66" t="s">
        <v>23</v>
      </c>
      <c r="J32" s="241"/>
      <c r="K32" s="65"/>
      <c r="L32" s="570">
        <f>J32+K32</f>
        <v>0</v>
      </c>
      <c r="M32" s="271" t="s">
        <v>23</v>
      </c>
      <c r="N32" s="64" t="s">
        <v>23</v>
      </c>
      <c r="O32" s="66" t="s">
        <v>23</v>
      </c>
      <c r="P32" s="291"/>
    </row>
    <row r="33" spans="1:16" s="21" customFormat="1" ht="12.75" hidden="1" thickTop="1" x14ac:dyDescent="0.25">
      <c r="A33" s="50">
        <v>21380</v>
      </c>
      <c r="B33" s="45" t="s">
        <v>31</v>
      </c>
      <c r="C33" s="46">
        <f t="shared" si="10"/>
        <v>0</v>
      </c>
      <c r="D33" s="188" t="s">
        <v>23</v>
      </c>
      <c r="E33" s="47" t="s">
        <v>23</v>
      </c>
      <c r="F33" s="565" t="s">
        <v>23</v>
      </c>
      <c r="G33" s="188" t="s">
        <v>23</v>
      </c>
      <c r="H33" s="222" t="s">
        <v>23</v>
      </c>
      <c r="I33" s="48" t="s">
        <v>23</v>
      </c>
      <c r="J33" s="104">
        <f>SUM(J34:J35)</f>
        <v>0</v>
      </c>
      <c r="K33" s="49">
        <f t="shared" ref="K33:L33" si="13">SUM(K34:K35)</f>
        <v>0</v>
      </c>
      <c r="L33" s="566">
        <f t="shared" si="13"/>
        <v>0</v>
      </c>
      <c r="M33" s="268" t="s">
        <v>23</v>
      </c>
      <c r="N33" s="47" t="s">
        <v>23</v>
      </c>
      <c r="O33" s="48" t="s">
        <v>23</v>
      </c>
      <c r="P33" s="288"/>
    </row>
    <row r="34" spans="1:16" ht="12.75" hidden="1" thickTop="1" x14ac:dyDescent="0.25">
      <c r="A34" s="33">
        <v>21381</v>
      </c>
      <c r="B34" s="51" t="s">
        <v>306</v>
      </c>
      <c r="C34" s="52">
        <f t="shared" si="10"/>
        <v>0</v>
      </c>
      <c r="D34" s="189" t="s">
        <v>23</v>
      </c>
      <c r="E34" s="53" t="s">
        <v>23</v>
      </c>
      <c r="F34" s="567" t="s">
        <v>23</v>
      </c>
      <c r="G34" s="189" t="s">
        <v>23</v>
      </c>
      <c r="H34" s="223" t="s">
        <v>23</v>
      </c>
      <c r="I34" s="55" t="s">
        <v>23</v>
      </c>
      <c r="J34" s="232"/>
      <c r="K34" s="54"/>
      <c r="L34" s="556">
        <f>J34+K34</f>
        <v>0</v>
      </c>
      <c r="M34" s="269" t="s">
        <v>23</v>
      </c>
      <c r="N34" s="53" t="s">
        <v>23</v>
      </c>
      <c r="O34" s="55" t="s">
        <v>23</v>
      </c>
      <c r="P34" s="289"/>
    </row>
    <row r="35" spans="1:16" ht="24.75" hidden="1" thickTop="1" x14ac:dyDescent="0.25">
      <c r="A35" s="38">
        <v>21383</v>
      </c>
      <c r="B35" s="56" t="s">
        <v>32</v>
      </c>
      <c r="C35" s="57">
        <f t="shared" si="10"/>
        <v>0</v>
      </c>
      <c r="D35" s="190" t="s">
        <v>23</v>
      </c>
      <c r="E35" s="58" t="s">
        <v>23</v>
      </c>
      <c r="F35" s="568" t="s">
        <v>23</v>
      </c>
      <c r="G35" s="190" t="s">
        <v>23</v>
      </c>
      <c r="H35" s="224" t="s">
        <v>23</v>
      </c>
      <c r="I35" s="60" t="s">
        <v>23</v>
      </c>
      <c r="J35" s="233"/>
      <c r="K35" s="59"/>
      <c r="L35" s="558">
        <f>J35+K35</f>
        <v>0</v>
      </c>
      <c r="M35" s="270" t="s">
        <v>23</v>
      </c>
      <c r="N35" s="58" t="s">
        <v>23</v>
      </c>
      <c r="O35" s="60" t="s">
        <v>23</v>
      </c>
      <c r="P35" s="290"/>
    </row>
    <row r="36" spans="1:16" s="21" customFormat="1" ht="25.5" hidden="1" customHeight="1" x14ac:dyDescent="0.25">
      <c r="A36" s="50">
        <v>21390</v>
      </c>
      <c r="B36" s="45" t="s">
        <v>307</v>
      </c>
      <c r="C36" s="46">
        <f t="shared" si="10"/>
        <v>0</v>
      </c>
      <c r="D36" s="188" t="s">
        <v>23</v>
      </c>
      <c r="E36" s="47" t="s">
        <v>23</v>
      </c>
      <c r="F36" s="565" t="s">
        <v>23</v>
      </c>
      <c r="G36" s="188" t="s">
        <v>23</v>
      </c>
      <c r="H36" s="222" t="s">
        <v>23</v>
      </c>
      <c r="I36" s="48" t="s">
        <v>23</v>
      </c>
      <c r="J36" s="104">
        <f>SUM(J37:J40)</f>
        <v>0</v>
      </c>
      <c r="K36" s="49">
        <f t="shared" ref="K36:L36" si="14">SUM(K37:K40)</f>
        <v>0</v>
      </c>
      <c r="L36" s="566">
        <f t="shared" si="14"/>
        <v>0</v>
      </c>
      <c r="M36" s="268" t="s">
        <v>23</v>
      </c>
      <c r="N36" s="47" t="s">
        <v>23</v>
      </c>
      <c r="O36" s="48" t="s">
        <v>23</v>
      </c>
      <c r="P36" s="288"/>
    </row>
    <row r="37" spans="1:16" ht="24.75" hidden="1" thickTop="1" x14ac:dyDescent="0.25">
      <c r="A37" s="33">
        <v>21391</v>
      </c>
      <c r="B37" s="51" t="s">
        <v>33</v>
      </c>
      <c r="C37" s="52">
        <f t="shared" si="10"/>
        <v>0</v>
      </c>
      <c r="D37" s="189" t="s">
        <v>23</v>
      </c>
      <c r="E37" s="53" t="s">
        <v>23</v>
      </c>
      <c r="F37" s="567" t="s">
        <v>23</v>
      </c>
      <c r="G37" s="189" t="s">
        <v>23</v>
      </c>
      <c r="H37" s="223" t="s">
        <v>23</v>
      </c>
      <c r="I37" s="55" t="s">
        <v>23</v>
      </c>
      <c r="J37" s="232"/>
      <c r="K37" s="54"/>
      <c r="L37" s="556">
        <f>J37+K37</f>
        <v>0</v>
      </c>
      <c r="M37" s="269" t="s">
        <v>23</v>
      </c>
      <c r="N37" s="53" t="s">
        <v>23</v>
      </c>
      <c r="O37" s="55" t="s">
        <v>23</v>
      </c>
      <c r="P37" s="289"/>
    </row>
    <row r="38" spans="1:16" ht="12.75" hidden="1" thickTop="1" x14ac:dyDescent="0.25">
      <c r="A38" s="38">
        <v>21393</v>
      </c>
      <c r="B38" s="56" t="s">
        <v>34</v>
      </c>
      <c r="C38" s="57">
        <f t="shared" si="10"/>
        <v>0</v>
      </c>
      <c r="D38" s="190" t="s">
        <v>23</v>
      </c>
      <c r="E38" s="58" t="s">
        <v>23</v>
      </c>
      <c r="F38" s="568" t="s">
        <v>23</v>
      </c>
      <c r="G38" s="190" t="s">
        <v>23</v>
      </c>
      <c r="H38" s="224" t="s">
        <v>23</v>
      </c>
      <c r="I38" s="60" t="s">
        <v>23</v>
      </c>
      <c r="J38" s="233"/>
      <c r="K38" s="59"/>
      <c r="L38" s="558">
        <f>J38+K38</f>
        <v>0</v>
      </c>
      <c r="M38" s="270" t="s">
        <v>23</v>
      </c>
      <c r="N38" s="58" t="s">
        <v>23</v>
      </c>
      <c r="O38" s="60" t="s">
        <v>23</v>
      </c>
      <c r="P38" s="290"/>
    </row>
    <row r="39" spans="1:16" ht="12.75" hidden="1" thickTop="1" x14ac:dyDescent="0.25">
      <c r="A39" s="38">
        <v>21395</v>
      </c>
      <c r="B39" s="56" t="s">
        <v>35</v>
      </c>
      <c r="C39" s="57">
        <f t="shared" si="10"/>
        <v>0</v>
      </c>
      <c r="D39" s="190" t="s">
        <v>23</v>
      </c>
      <c r="E39" s="58" t="s">
        <v>23</v>
      </c>
      <c r="F39" s="568" t="s">
        <v>23</v>
      </c>
      <c r="G39" s="190" t="s">
        <v>23</v>
      </c>
      <c r="H39" s="224" t="s">
        <v>23</v>
      </c>
      <c r="I39" s="60" t="s">
        <v>23</v>
      </c>
      <c r="J39" s="233"/>
      <c r="K39" s="59"/>
      <c r="L39" s="558">
        <f>J39+K39</f>
        <v>0</v>
      </c>
      <c r="M39" s="270" t="s">
        <v>23</v>
      </c>
      <c r="N39" s="58" t="s">
        <v>23</v>
      </c>
      <c r="O39" s="60" t="s">
        <v>23</v>
      </c>
      <c r="P39" s="290"/>
    </row>
    <row r="40" spans="1:16" ht="24.75" hidden="1" thickTop="1" x14ac:dyDescent="0.25">
      <c r="A40" s="171">
        <v>21399</v>
      </c>
      <c r="B40" s="151" t="s">
        <v>36</v>
      </c>
      <c r="C40" s="152">
        <f t="shared" si="10"/>
        <v>0</v>
      </c>
      <c r="D40" s="192" t="s">
        <v>23</v>
      </c>
      <c r="E40" s="74" t="s">
        <v>23</v>
      </c>
      <c r="F40" s="571" t="s">
        <v>23</v>
      </c>
      <c r="G40" s="192" t="s">
        <v>23</v>
      </c>
      <c r="H40" s="226" t="s">
        <v>23</v>
      </c>
      <c r="I40" s="173" t="s">
        <v>23</v>
      </c>
      <c r="J40" s="246"/>
      <c r="K40" s="172"/>
      <c r="L40" s="572">
        <f>J40+K40</f>
        <v>0</v>
      </c>
      <c r="M40" s="272" t="s">
        <v>23</v>
      </c>
      <c r="N40" s="74" t="s">
        <v>23</v>
      </c>
      <c r="O40" s="173" t="s">
        <v>23</v>
      </c>
      <c r="P40" s="292"/>
    </row>
    <row r="41" spans="1:16" s="21" customFormat="1" ht="26.25" hidden="1" customHeight="1" x14ac:dyDescent="0.25">
      <c r="A41" s="174">
        <v>21420</v>
      </c>
      <c r="B41" s="175" t="s">
        <v>37</v>
      </c>
      <c r="C41" s="80">
        <f>F41</f>
        <v>0</v>
      </c>
      <c r="D41" s="77">
        <f>SUM(D42)</f>
        <v>0</v>
      </c>
      <c r="E41" s="573">
        <f t="shared" ref="E41:F41" si="15">SUM(E42)</f>
        <v>0</v>
      </c>
      <c r="F41" s="574">
        <f t="shared" si="15"/>
        <v>0</v>
      </c>
      <c r="G41" s="194" t="s">
        <v>23</v>
      </c>
      <c r="H41" s="227" t="s">
        <v>23</v>
      </c>
      <c r="I41" s="170" t="s">
        <v>23</v>
      </c>
      <c r="J41" s="227" t="s">
        <v>23</v>
      </c>
      <c r="K41" s="78" t="s">
        <v>23</v>
      </c>
      <c r="L41" s="575" t="s">
        <v>23</v>
      </c>
      <c r="M41" s="273" t="s">
        <v>23</v>
      </c>
      <c r="N41" s="78" t="s">
        <v>23</v>
      </c>
      <c r="O41" s="170" t="s">
        <v>23</v>
      </c>
      <c r="P41" s="293"/>
    </row>
    <row r="42" spans="1:16" s="21" customFormat="1" ht="26.25" hidden="1" customHeight="1" x14ac:dyDescent="0.25">
      <c r="A42" s="171">
        <v>21429</v>
      </c>
      <c r="B42" s="151" t="s">
        <v>310</v>
      </c>
      <c r="C42" s="152">
        <f>F42</f>
        <v>0</v>
      </c>
      <c r="D42" s="193"/>
      <c r="E42" s="576"/>
      <c r="F42" s="549">
        <f>D42+E42</f>
        <v>0</v>
      </c>
      <c r="G42" s="192" t="s">
        <v>23</v>
      </c>
      <c r="H42" s="226" t="s">
        <v>23</v>
      </c>
      <c r="I42" s="173" t="s">
        <v>23</v>
      </c>
      <c r="J42" s="226" t="s">
        <v>23</v>
      </c>
      <c r="K42" s="74" t="s">
        <v>23</v>
      </c>
      <c r="L42" s="577" t="s">
        <v>23</v>
      </c>
      <c r="M42" s="272" t="s">
        <v>23</v>
      </c>
      <c r="N42" s="74" t="s">
        <v>23</v>
      </c>
      <c r="O42" s="173" t="s">
        <v>23</v>
      </c>
      <c r="P42" s="292"/>
    </row>
    <row r="43" spans="1:16" s="21" customFormat="1" ht="24.75" hidden="1" thickTop="1" x14ac:dyDescent="0.25">
      <c r="A43" s="50">
        <v>21490</v>
      </c>
      <c r="B43" s="45" t="s">
        <v>38</v>
      </c>
      <c r="C43" s="67">
        <f>F43+I43+L43</f>
        <v>0</v>
      </c>
      <c r="D43" s="72">
        <f>D44</f>
        <v>0</v>
      </c>
      <c r="E43" s="73">
        <f t="shared" ref="E43:L43" si="16">E44</f>
        <v>0</v>
      </c>
      <c r="F43" s="578">
        <f t="shared" si="16"/>
        <v>0</v>
      </c>
      <c r="G43" s="72">
        <f t="shared" si="16"/>
        <v>0</v>
      </c>
      <c r="H43" s="176">
        <f t="shared" si="16"/>
        <v>0</v>
      </c>
      <c r="I43" s="247">
        <f t="shared" si="16"/>
        <v>0</v>
      </c>
      <c r="J43" s="176">
        <f t="shared" si="16"/>
        <v>0</v>
      </c>
      <c r="K43" s="73">
        <f t="shared" si="16"/>
        <v>0</v>
      </c>
      <c r="L43" s="579">
        <f t="shared" si="16"/>
        <v>0</v>
      </c>
      <c r="M43" s="268" t="s">
        <v>23</v>
      </c>
      <c r="N43" s="47" t="s">
        <v>23</v>
      </c>
      <c r="O43" s="48" t="s">
        <v>23</v>
      </c>
      <c r="P43" s="288"/>
    </row>
    <row r="44" spans="1:16" s="21" customFormat="1" ht="24.75" hidden="1" thickTop="1" x14ac:dyDescent="0.25">
      <c r="A44" s="38">
        <v>21499</v>
      </c>
      <c r="B44" s="56" t="s">
        <v>39</v>
      </c>
      <c r="C44" s="179">
        <f>F44+I44+L44</f>
        <v>0</v>
      </c>
      <c r="D44" s="252"/>
      <c r="E44" s="69"/>
      <c r="F44" s="580">
        <f>D44+E44</f>
        <v>0</v>
      </c>
      <c r="G44" s="252"/>
      <c r="H44" s="253"/>
      <c r="I44" s="309">
        <f>G44+H44</f>
        <v>0</v>
      </c>
      <c r="J44" s="253"/>
      <c r="K44" s="69"/>
      <c r="L44" s="570">
        <f>J44+K44</f>
        <v>0</v>
      </c>
      <c r="M44" s="271" t="s">
        <v>23</v>
      </c>
      <c r="N44" s="64" t="s">
        <v>23</v>
      </c>
      <c r="O44" s="66" t="s">
        <v>23</v>
      </c>
      <c r="P44" s="291"/>
    </row>
    <row r="45" spans="1:16" ht="12.75" hidden="1" customHeight="1" x14ac:dyDescent="0.25">
      <c r="A45" s="70">
        <v>23000</v>
      </c>
      <c r="B45" s="71" t="s">
        <v>40</v>
      </c>
      <c r="C45" s="67">
        <f>O45</f>
        <v>0</v>
      </c>
      <c r="D45" s="188" t="s">
        <v>23</v>
      </c>
      <c r="E45" s="47" t="s">
        <v>23</v>
      </c>
      <c r="F45" s="565" t="s">
        <v>23</v>
      </c>
      <c r="G45" s="188" t="s">
        <v>23</v>
      </c>
      <c r="H45" s="222" t="s">
        <v>23</v>
      </c>
      <c r="I45" s="48" t="s">
        <v>23</v>
      </c>
      <c r="J45" s="222" t="s">
        <v>23</v>
      </c>
      <c r="K45" s="47" t="s">
        <v>23</v>
      </c>
      <c r="L45" s="564" t="s">
        <v>23</v>
      </c>
      <c r="M45" s="67">
        <f>SUM(M46:M47)</f>
        <v>0</v>
      </c>
      <c r="N45" s="73">
        <f t="shared" ref="N45:O45" si="17">SUM(N46:N47)</f>
        <v>0</v>
      </c>
      <c r="O45" s="247">
        <f t="shared" si="17"/>
        <v>0</v>
      </c>
      <c r="P45" s="294"/>
    </row>
    <row r="46" spans="1:16" ht="24.75" hidden="1" thickTop="1" x14ac:dyDescent="0.25">
      <c r="A46" s="75">
        <v>23410</v>
      </c>
      <c r="B46" s="76" t="s">
        <v>41</v>
      </c>
      <c r="C46" s="80">
        <f t="shared" ref="C46:C47" si="18">O46</f>
        <v>0</v>
      </c>
      <c r="D46" s="194" t="s">
        <v>23</v>
      </c>
      <c r="E46" s="78" t="s">
        <v>23</v>
      </c>
      <c r="F46" s="581" t="s">
        <v>23</v>
      </c>
      <c r="G46" s="194" t="s">
        <v>23</v>
      </c>
      <c r="H46" s="227" t="s">
        <v>23</v>
      </c>
      <c r="I46" s="170" t="s">
        <v>23</v>
      </c>
      <c r="J46" s="227" t="s">
        <v>23</v>
      </c>
      <c r="K46" s="78" t="s">
        <v>23</v>
      </c>
      <c r="L46" s="575" t="s">
        <v>23</v>
      </c>
      <c r="M46" s="274"/>
      <c r="N46" s="254"/>
      <c r="O46" s="156">
        <f>M46+N46</f>
        <v>0</v>
      </c>
      <c r="P46" s="79"/>
    </row>
    <row r="47" spans="1:16" ht="24.75" hidden="1" thickTop="1" x14ac:dyDescent="0.25">
      <c r="A47" s="75">
        <v>23510</v>
      </c>
      <c r="B47" s="76" t="s">
        <v>42</v>
      </c>
      <c r="C47" s="80">
        <f t="shared" si="18"/>
        <v>0</v>
      </c>
      <c r="D47" s="194" t="s">
        <v>23</v>
      </c>
      <c r="E47" s="78" t="s">
        <v>23</v>
      </c>
      <c r="F47" s="581" t="s">
        <v>23</v>
      </c>
      <c r="G47" s="194" t="s">
        <v>23</v>
      </c>
      <c r="H47" s="227" t="s">
        <v>23</v>
      </c>
      <c r="I47" s="170" t="s">
        <v>23</v>
      </c>
      <c r="J47" s="227" t="s">
        <v>23</v>
      </c>
      <c r="K47" s="78" t="s">
        <v>23</v>
      </c>
      <c r="L47" s="575" t="s">
        <v>23</v>
      </c>
      <c r="M47" s="274"/>
      <c r="N47" s="254"/>
      <c r="O47" s="156">
        <f>M47+N47</f>
        <v>0</v>
      </c>
      <c r="P47" s="79"/>
    </row>
    <row r="48" spans="1:16" ht="12.75" thickTop="1" x14ac:dyDescent="0.25">
      <c r="A48" s="81"/>
      <c r="B48" s="76"/>
      <c r="C48" s="82"/>
      <c r="D48" s="310"/>
      <c r="E48" s="481"/>
      <c r="F48" s="482"/>
      <c r="G48" s="310"/>
      <c r="H48" s="582"/>
      <c r="I48" s="583"/>
      <c r="J48" s="315"/>
      <c r="K48" s="584"/>
      <c r="L48" s="483"/>
      <c r="M48" s="274"/>
      <c r="N48" s="254"/>
      <c r="O48" s="156"/>
      <c r="P48" s="79"/>
    </row>
    <row r="49" spans="1:16" s="21" customFormat="1" x14ac:dyDescent="0.25">
      <c r="A49" s="83"/>
      <c r="B49" s="84" t="s">
        <v>43</v>
      </c>
      <c r="C49" s="85"/>
      <c r="D49" s="311"/>
      <c r="E49" s="484"/>
      <c r="F49" s="485"/>
      <c r="G49" s="311"/>
      <c r="H49" s="585"/>
      <c r="I49" s="485"/>
      <c r="J49" s="314"/>
      <c r="K49" s="484"/>
      <c r="L49" s="485"/>
      <c r="M49" s="317"/>
      <c r="N49" s="312"/>
      <c r="O49" s="157"/>
      <c r="P49" s="295"/>
    </row>
    <row r="50" spans="1:16" s="21" customFormat="1" ht="12.75" thickBot="1" x14ac:dyDescent="0.3">
      <c r="A50" s="86"/>
      <c r="B50" s="22" t="s">
        <v>44</v>
      </c>
      <c r="C50" s="87">
        <f t="shared" si="4"/>
        <v>478859</v>
      </c>
      <c r="D50" s="195">
        <f>SUM(D51,D283)</f>
        <v>478859</v>
      </c>
      <c r="E50" s="486">
        <f t="shared" ref="E50:F50" si="19">SUM(E51,E283)</f>
        <v>0</v>
      </c>
      <c r="F50" s="487">
        <f t="shared" si="19"/>
        <v>478859</v>
      </c>
      <c r="G50" s="195">
        <f>SUM(G51,G283)</f>
        <v>0</v>
      </c>
      <c r="H50" s="586">
        <f t="shared" ref="H50:I50" si="20">SUM(H51,H283)</f>
        <v>0</v>
      </c>
      <c r="I50" s="487">
        <f t="shared" si="20"/>
        <v>0</v>
      </c>
      <c r="J50" s="228">
        <f>SUM(J51,J283)</f>
        <v>0</v>
      </c>
      <c r="K50" s="486">
        <f t="shared" ref="K50:L50" si="21">SUM(K51,K283)</f>
        <v>0</v>
      </c>
      <c r="L50" s="487">
        <f t="shared" si="21"/>
        <v>0</v>
      </c>
      <c r="M50" s="87">
        <f>SUM(M51,M283)</f>
        <v>0</v>
      </c>
      <c r="N50" s="88">
        <f t="shared" ref="N50:O50" si="22">SUM(N51,N283)</f>
        <v>0</v>
      </c>
      <c r="O50" s="89">
        <f t="shared" si="22"/>
        <v>0</v>
      </c>
      <c r="P50" s="296"/>
    </row>
    <row r="51" spans="1:16" s="21" customFormat="1" ht="36.75" thickTop="1" x14ac:dyDescent="0.25">
      <c r="A51" s="90"/>
      <c r="B51" s="91" t="s">
        <v>45</v>
      </c>
      <c r="C51" s="92">
        <f t="shared" si="4"/>
        <v>478859</v>
      </c>
      <c r="D51" s="196">
        <f>SUM(D52,D194)</f>
        <v>478859</v>
      </c>
      <c r="E51" s="488">
        <f t="shared" ref="E51:F51" si="23">SUM(E52,E194)</f>
        <v>0</v>
      </c>
      <c r="F51" s="489">
        <f t="shared" si="23"/>
        <v>478859</v>
      </c>
      <c r="G51" s="196">
        <f>SUM(G52,G194)</f>
        <v>0</v>
      </c>
      <c r="H51" s="587">
        <f t="shared" ref="H51:I51" si="24">SUM(H52,H194)</f>
        <v>0</v>
      </c>
      <c r="I51" s="489">
        <f t="shared" si="24"/>
        <v>0</v>
      </c>
      <c r="J51" s="229">
        <f>SUM(J52,J194)</f>
        <v>0</v>
      </c>
      <c r="K51" s="488">
        <f t="shared" ref="K51:L51" si="25">SUM(K52,K194)</f>
        <v>0</v>
      </c>
      <c r="L51" s="489">
        <f t="shared" si="25"/>
        <v>0</v>
      </c>
      <c r="M51" s="92">
        <f>SUM(M52,M194)</f>
        <v>0</v>
      </c>
      <c r="N51" s="93">
        <f t="shared" ref="N51:O51" si="26">SUM(N52,N194)</f>
        <v>0</v>
      </c>
      <c r="O51" s="94">
        <f t="shared" si="26"/>
        <v>0</v>
      </c>
      <c r="P51" s="297"/>
    </row>
    <row r="52" spans="1:16" s="21" customFormat="1" ht="24" x14ac:dyDescent="0.25">
      <c r="A52" s="95"/>
      <c r="B52" s="16" t="s">
        <v>46</v>
      </c>
      <c r="C52" s="96">
        <f t="shared" si="4"/>
        <v>478859</v>
      </c>
      <c r="D52" s="197">
        <f>SUM(D53,D75,D173,D187)</f>
        <v>478859</v>
      </c>
      <c r="E52" s="490">
        <f t="shared" ref="E52:F52" si="27">SUM(E53,E75,E173,E187)</f>
        <v>0</v>
      </c>
      <c r="F52" s="491">
        <f t="shared" si="27"/>
        <v>478859</v>
      </c>
      <c r="G52" s="197">
        <f>SUM(G53,G75,G173,G187)</f>
        <v>0</v>
      </c>
      <c r="H52" s="177">
        <f t="shared" ref="H52:I52" si="28">SUM(H53,H75,H173,H187)</f>
        <v>0</v>
      </c>
      <c r="I52" s="491">
        <f t="shared" si="28"/>
        <v>0</v>
      </c>
      <c r="J52" s="230">
        <f>SUM(J53,J75,J173,J187)</f>
        <v>0</v>
      </c>
      <c r="K52" s="490">
        <f t="shared" ref="K52:L52" si="29">SUM(K53,K75,K173,K187)</f>
        <v>0</v>
      </c>
      <c r="L52" s="491">
        <f t="shared" si="29"/>
        <v>0</v>
      </c>
      <c r="M52" s="96">
        <f>SUM(M53,M75,M173,M187)</f>
        <v>0</v>
      </c>
      <c r="N52" s="97">
        <f t="shared" ref="N52:O52" si="30">SUM(N53,N75,N173,N187)</f>
        <v>0</v>
      </c>
      <c r="O52" s="98">
        <f t="shared" si="30"/>
        <v>0</v>
      </c>
      <c r="P52" s="298"/>
    </row>
    <row r="53" spans="1:16" s="21" customFormat="1" hidden="1" x14ac:dyDescent="0.25">
      <c r="A53" s="99">
        <v>1000</v>
      </c>
      <c r="B53" s="99" t="s">
        <v>47</v>
      </c>
      <c r="C53" s="100">
        <f t="shared" si="4"/>
        <v>0</v>
      </c>
      <c r="D53" s="198">
        <f>SUM(D54,D67)</f>
        <v>0</v>
      </c>
      <c r="E53" s="101">
        <f t="shared" ref="E53:F53" si="31">SUM(E54,E67)</f>
        <v>0</v>
      </c>
      <c r="F53" s="588">
        <f t="shared" si="31"/>
        <v>0</v>
      </c>
      <c r="G53" s="198">
        <f>SUM(G54,G67)</f>
        <v>0</v>
      </c>
      <c r="H53" s="231">
        <f t="shared" ref="H53:I53" si="32">SUM(H54,H67)</f>
        <v>0</v>
      </c>
      <c r="I53" s="102">
        <f t="shared" si="32"/>
        <v>0</v>
      </c>
      <c r="J53" s="231">
        <f>SUM(J54,J67)</f>
        <v>0</v>
      </c>
      <c r="K53" s="101">
        <f t="shared" ref="K53:L53" si="33">SUM(K54,K67)</f>
        <v>0</v>
      </c>
      <c r="L53" s="589">
        <f t="shared" si="33"/>
        <v>0</v>
      </c>
      <c r="M53" s="100">
        <f>SUM(M54,M67)</f>
        <v>0</v>
      </c>
      <c r="N53" s="101">
        <f t="shared" ref="N53:O53" si="34">SUM(N54,N67)</f>
        <v>0</v>
      </c>
      <c r="O53" s="102">
        <f t="shared" si="34"/>
        <v>0</v>
      </c>
      <c r="P53" s="299"/>
    </row>
    <row r="54" spans="1:16" hidden="1" x14ac:dyDescent="0.25">
      <c r="A54" s="45">
        <v>1100</v>
      </c>
      <c r="B54" s="103" t="s">
        <v>48</v>
      </c>
      <c r="C54" s="46">
        <f t="shared" si="4"/>
        <v>0</v>
      </c>
      <c r="D54" s="199">
        <f>SUM(D55,D58,D66)</f>
        <v>0</v>
      </c>
      <c r="E54" s="49">
        <f t="shared" ref="E54:F54" si="35">SUM(E55,E58,E66)</f>
        <v>0</v>
      </c>
      <c r="F54" s="563">
        <f t="shared" si="35"/>
        <v>0</v>
      </c>
      <c r="G54" s="199">
        <f>SUM(G55,G58,G66)</f>
        <v>0</v>
      </c>
      <c r="H54" s="104">
        <f t="shared" ref="H54:I54" si="36">SUM(H55,H58,H66)</f>
        <v>0</v>
      </c>
      <c r="I54" s="115">
        <f t="shared" si="36"/>
        <v>0</v>
      </c>
      <c r="J54" s="104">
        <f>SUM(J55,J58,J66)</f>
        <v>0</v>
      </c>
      <c r="K54" s="49">
        <f t="shared" ref="K54:L54" si="37">SUM(K55,K58,K66)</f>
        <v>0</v>
      </c>
      <c r="L54" s="566">
        <f t="shared" si="37"/>
        <v>0</v>
      </c>
      <c r="M54" s="127">
        <f>SUM(M55,M58,M66)</f>
        <v>0</v>
      </c>
      <c r="N54" s="128">
        <f t="shared" ref="N54:O54" si="38">SUM(N55,N58,N66)</f>
        <v>0</v>
      </c>
      <c r="O54" s="248">
        <f t="shared" si="38"/>
        <v>0</v>
      </c>
      <c r="P54" s="300"/>
    </row>
    <row r="55" spans="1:16" hidden="1" x14ac:dyDescent="0.25">
      <c r="A55" s="105">
        <v>1110</v>
      </c>
      <c r="B55" s="76" t="s">
        <v>49</v>
      </c>
      <c r="C55" s="82">
        <f t="shared" si="4"/>
        <v>0</v>
      </c>
      <c r="D55" s="129">
        <f>SUM(D56:D57)</f>
        <v>0</v>
      </c>
      <c r="E55" s="106">
        <f t="shared" ref="E55:F55" si="39">SUM(E56:E57)</f>
        <v>0</v>
      </c>
      <c r="F55" s="590">
        <f t="shared" si="39"/>
        <v>0</v>
      </c>
      <c r="G55" s="129">
        <f>SUM(G56:G57)</f>
        <v>0</v>
      </c>
      <c r="H55" s="178">
        <f t="shared" ref="H55:I55" si="40">SUM(H56:H57)</f>
        <v>0</v>
      </c>
      <c r="I55" s="107">
        <f t="shared" si="40"/>
        <v>0</v>
      </c>
      <c r="J55" s="178">
        <f>SUM(J56:J57)</f>
        <v>0</v>
      </c>
      <c r="K55" s="106">
        <f t="shared" ref="K55:L55" si="41">SUM(K56:K57)</f>
        <v>0</v>
      </c>
      <c r="L55" s="591">
        <f t="shared" si="41"/>
        <v>0</v>
      </c>
      <c r="M55" s="82">
        <f>SUM(M56:M57)</f>
        <v>0</v>
      </c>
      <c r="N55" s="106">
        <f t="shared" ref="N55:O55" si="42">SUM(N56:N57)</f>
        <v>0</v>
      </c>
      <c r="O55" s="107">
        <f t="shared" si="42"/>
        <v>0</v>
      </c>
      <c r="P55" s="114"/>
    </row>
    <row r="56" spans="1:16" hidden="1" x14ac:dyDescent="0.25">
      <c r="A56" s="33">
        <v>1111</v>
      </c>
      <c r="B56" s="51" t="s">
        <v>50</v>
      </c>
      <c r="C56" s="52">
        <f t="shared" si="4"/>
        <v>0</v>
      </c>
      <c r="D56" s="200">
        <v>0</v>
      </c>
      <c r="E56" s="54"/>
      <c r="F56" s="592">
        <f t="shared" ref="F56:F57" si="43">D56+E56</f>
        <v>0</v>
      </c>
      <c r="G56" s="200"/>
      <c r="H56" s="232"/>
      <c r="I56" s="118">
        <f t="shared" ref="I56:I57" si="44">G56+H56</f>
        <v>0</v>
      </c>
      <c r="J56" s="232"/>
      <c r="K56" s="54"/>
      <c r="L56" s="593">
        <f t="shared" ref="L56:L57" si="45">J56+K56</f>
        <v>0</v>
      </c>
      <c r="M56" s="275"/>
      <c r="N56" s="54"/>
      <c r="O56" s="118">
        <f>M56+N56</f>
        <v>0</v>
      </c>
      <c r="P56" s="108"/>
    </row>
    <row r="57" spans="1:16" ht="24" hidden="1" customHeight="1" x14ac:dyDescent="0.25">
      <c r="A57" s="38">
        <v>1119</v>
      </c>
      <c r="B57" s="56" t="s">
        <v>51</v>
      </c>
      <c r="C57" s="57">
        <f t="shared" si="4"/>
        <v>0</v>
      </c>
      <c r="D57" s="201">
        <v>0</v>
      </c>
      <c r="E57" s="59"/>
      <c r="F57" s="557">
        <f t="shared" si="43"/>
        <v>0</v>
      </c>
      <c r="G57" s="201"/>
      <c r="H57" s="233"/>
      <c r="I57" s="112">
        <f t="shared" si="44"/>
        <v>0</v>
      </c>
      <c r="J57" s="233"/>
      <c r="K57" s="59"/>
      <c r="L57" s="594">
        <f t="shared" si="45"/>
        <v>0</v>
      </c>
      <c r="M57" s="276"/>
      <c r="N57" s="59"/>
      <c r="O57" s="112">
        <f>M57+N57</f>
        <v>0</v>
      </c>
      <c r="P57" s="109"/>
    </row>
    <row r="58" spans="1:16" hidden="1" x14ac:dyDescent="0.25">
      <c r="A58" s="110">
        <v>1140</v>
      </c>
      <c r="B58" s="56" t="s">
        <v>295</v>
      </c>
      <c r="C58" s="57">
        <f t="shared" si="4"/>
        <v>0</v>
      </c>
      <c r="D58" s="202">
        <f>SUM(D59:D65)</f>
        <v>0</v>
      </c>
      <c r="E58" s="111">
        <f t="shared" ref="E58:F58" si="46">SUM(E59:E65)</f>
        <v>0</v>
      </c>
      <c r="F58" s="557">
        <f t="shared" si="46"/>
        <v>0</v>
      </c>
      <c r="G58" s="202">
        <f>SUM(G59:G65)</f>
        <v>0</v>
      </c>
      <c r="H58" s="119">
        <f t="shared" ref="H58:I58" si="47">SUM(H59:H65)</f>
        <v>0</v>
      </c>
      <c r="I58" s="112">
        <f t="shared" si="47"/>
        <v>0</v>
      </c>
      <c r="J58" s="119">
        <f>SUM(J59:J65)</f>
        <v>0</v>
      </c>
      <c r="K58" s="111">
        <f t="shared" ref="K58:L58" si="48">SUM(K59:K65)</f>
        <v>0</v>
      </c>
      <c r="L58" s="594">
        <f t="shared" si="48"/>
        <v>0</v>
      </c>
      <c r="M58" s="57">
        <f>SUM(M59:M65)</f>
        <v>0</v>
      </c>
      <c r="N58" s="111">
        <f t="shared" ref="N58:O58" si="49">SUM(N59:N65)</f>
        <v>0</v>
      </c>
      <c r="O58" s="112">
        <f t="shared" si="49"/>
        <v>0</v>
      </c>
      <c r="P58" s="109"/>
    </row>
    <row r="59" spans="1:16" hidden="1" x14ac:dyDescent="0.25">
      <c r="A59" s="38">
        <v>1141</v>
      </c>
      <c r="B59" s="56" t="s">
        <v>52</v>
      </c>
      <c r="C59" s="57">
        <f t="shared" si="4"/>
        <v>0</v>
      </c>
      <c r="D59" s="201">
        <v>0</v>
      </c>
      <c r="E59" s="59"/>
      <c r="F59" s="557">
        <f t="shared" ref="F59:F66" si="50">D59+E59</f>
        <v>0</v>
      </c>
      <c r="G59" s="201"/>
      <c r="H59" s="233"/>
      <c r="I59" s="112">
        <f t="shared" ref="I59:I66" si="51">G59+H59</f>
        <v>0</v>
      </c>
      <c r="J59" s="233"/>
      <c r="K59" s="59"/>
      <c r="L59" s="594">
        <f t="shared" ref="L59:L66" si="52">J59+K59</f>
        <v>0</v>
      </c>
      <c r="M59" s="276"/>
      <c r="N59" s="59"/>
      <c r="O59" s="112">
        <f t="shared" ref="O59:O66" si="53">M59+N59</f>
        <v>0</v>
      </c>
      <c r="P59" s="109"/>
    </row>
    <row r="60" spans="1:16" ht="24.75" hidden="1" customHeight="1" x14ac:dyDescent="0.25">
      <c r="A60" s="38">
        <v>1142</v>
      </c>
      <c r="B60" s="56" t="s">
        <v>53</v>
      </c>
      <c r="C60" s="57">
        <f t="shared" si="4"/>
        <v>0</v>
      </c>
      <c r="D60" s="201">
        <v>0</v>
      </c>
      <c r="E60" s="59"/>
      <c r="F60" s="557">
        <f t="shared" si="50"/>
        <v>0</v>
      </c>
      <c r="G60" s="201"/>
      <c r="H60" s="233"/>
      <c r="I60" s="112">
        <f t="shared" si="51"/>
        <v>0</v>
      </c>
      <c r="J60" s="233"/>
      <c r="K60" s="59"/>
      <c r="L60" s="594">
        <f>J60+K60</f>
        <v>0</v>
      </c>
      <c r="M60" s="276"/>
      <c r="N60" s="59"/>
      <c r="O60" s="112">
        <f t="shared" si="53"/>
        <v>0</v>
      </c>
      <c r="P60" s="109"/>
    </row>
    <row r="61" spans="1:16" ht="24" hidden="1" x14ac:dyDescent="0.25">
      <c r="A61" s="38">
        <v>1145</v>
      </c>
      <c r="B61" s="56" t="s">
        <v>54</v>
      </c>
      <c r="C61" s="57">
        <f t="shared" si="4"/>
        <v>0</v>
      </c>
      <c r="D61" s="201">
        <v>0</v>
      </c>
      <c r="E61" s="59"/>
      <c r="F61" s="557">
        <f t="shared" si="50"/>
        <v>0</v>
      </c>
      <c r="G61" s="201"/>
      <c r="H61" s="233"/>
      <c r="I61" s="112">
        <f t="shared" si="51"/>
        <v>0</v>
      </c>
      <c r="J61" s="233"/>
      <c r="K61" s="59"/>
      <c r="L61" s="594">
        <f t="shared" si="52"/>
        <v>0</v>
      </c>
      <c r="M61" s="276"/>
      <c r="N61" s="59"/>
      <c r="O61" s="112">
        <f>M61+N61</f>
        <v>0</v>
      </c>
      <c r="P61" s="109"/>
    </row>
    <row r="62" spans="1:16" ht="27.75" hidden="1" customHeight="1" x14ac:dyDescent="0.25">
      <c r="A62" s="38">
        <v>1146</v>
      </c>
      <c r="B62" s="56" t="s">
        <v>55</v>
      </c>
      <c r="C62" s="57">
        <f t="shared" si="4"/>
        <v>0</v>
      </c>
      <c r="D62" s="201">
        <v>0</v>
      </c>
      <c r="E62" s="59"/>
      <c r="F62" s="557">
        <f t="shared" si="50"/>
        <v>0</v>
      </c>
      <c r="G62" s="201"/>
      <c r="H62" s="233"/>
      <c r="I62" s="112">
        <f t="shared" si="51"/>
        <v>0</v>
      </c>
      <c r="J62" s="233"/>
      <c r="K62" s="59"/>
      <c r="L62" s="594">
        <f t="shared" si="52"/>
        <v>0</v>
      </c>
      <c r="M62" s="276"/>
      <c r="N62" s="59"/>
      <c r="O62" s="112">
        <f t="shared" si="53"/>
        <v>0</v>
      </c>
      <c r="P62" s="109"/>
    </row>
    <row r="63" spans="1:16" hidden="1" x14ac:dyDescent="0.25">
      <c r="A63" s="38">
        <v>1147</v>
      </c>
      <c r="B63" s="56" t="s">
        <v>56</v>
      </c>
      <c r="C63" s="57">
        <f t="shared" si="4"/>
        <v>0</v>
      </c>
      <c r="D63" s="201">
        <v>0</v>
      </c>
      <c r="E63" s="59"/>
      <c r="F63" s="557">
        <f t="shared" si="50"/>
        <v>0</v>
      </c>
      <c r="G63" s="201"/>
      <c r="H63" s="233"/>
      <c r="I63" s="112">
        <f t="shared" si="51"/>
        <v>0</v>
      </c>
      <c r="J63" s="233"/>
      <c r="K63" s="59"/>
      <c r="L63" s="594">
        <f t="shared" si="52"/>
        <v>0</v>
      </c>
      <c r="M63" s="276"/>
      <c r="N63" s="59"/>
      <c r="O63" s="112">
        <f t="shared" si="53"/>
        <v>0</v>
      </c>
      <c r="P63" s="109"/>
    </row>
    <row r="64" spans="1:16" hidden="1" x14ac:dyDescent="0.25">
      <c r="A64" s="38">
        <v>1148</v>
      </c>
      <c r="B64" s="56" t="s">
        <v>57</v>
      </c>
      <c r="C64" s="57">
        <f t="shared" si="4"/>
        <v>0</v>
      </c>
      <c r="D64" s="201">
        <v>0</v>
      </c>
      <c r="E64" s="59"/>
      <c r="F64" s="557">
        <f t="shared" si="50"/>
        <v>0</v>
      </c>
      <c r="G64" s="201"/>
      <c r="H64" s="233"/>
      <c r="I64" s="112">
        <f t="shared" si="51"/>
        <v>0</v>
      </c>
      <c r="J64" s="233"/>
      <c r="K64" s="59"/>
      <c r="L64" s="594">
        <f t="shared" si="52"/>
        <v>0</v>
      </c>
      <c r="M64" s="276"/>
      <c r="N64" s="59"/>
      <c r="O64" s="112">
        <f t="shared" si="53"/>
        <v>0</v>
      </c>
      <c r="P64" s="109"/>
    </row>
    <row r="65" spans="1:16" ht="24" hidden="1" customHeight="1" x14ac:dyDescent="0.25">
      <c r="A65" s="38">
        <v>1149</v>
      </c>
      <c r="B65" s="56" t="s">
        <v>58</v>
      </c>
      <c r="C65" s="57">
        <f>F65+I65+L65+O65</f>
        <v>0</v>
      </c>
      <c r="D65" s="201">
        <v>0</v>
      </c>
      <c r="E65" s="59"/>
      <c r="F65" s="557">
        <f t="shared" si="50"/>
        <v>0</v>
      </c>
      <c r="G65" s="201"/>
      <c r="H65" s="233"/>
      <c r="I65" s="112">
        <f t="shared" si="51"/>
        <v>0</v>
      </c>
      <c r="J65" s="233"/>
      <c r="K65" s="59"/>
      <c r="L65" s="594">
        <f t="shared" si="52"/>
        <v>0</v>
      </c>
      <c r="M65" s="276"/>
      <c r="N65" s="59"/>
      <c r="O65" s="112">
        <f t="shared" si="53"/>
        <v>0</v>
      </c>
      <c r="P65" s="109"/>
    </row>
    <row r="66" spans="1:16" ht="36" hidden="1" x14ac:dyDescent="0.25">
      <c r="A66" s="105">
        <v>1150</v>
      </c>
      <c r="B66" s="76" t="s">
        <v>59</v>
      </c>
      <c r="C66" s="82">
        <f>F66+I66+L66+O66</f>
        <v>0</v>
      </c>
      <c r="D66" s="203">
        <v>0</v>
      </c>
      <c r="E66" s="113"/>
      <c r="F66" s="590">
        <f t="shared" si="50"/>
        <v>0</v>
      </c>
      <c r="G66" s="203"/>
      <c r="H66" s="234"/>
      <c r="I66" s="107">
        <f t="shared" si="51"/>
        <v>0</v>
      </c>
      <c r="J66" s="234"/>
      <c r="K66" s="113"/>
      <c r="L66" s="591">
        <f t="shared" si="52"/>
        <v>0</v>
      </c>
      <c r="M66" s="277"/>
      <c r="N66" s="113"/>
      <c r="O66" s="107">
        <f t="shared" si="53"/>
        <v>0</v>
      </c>
      <c r="P66" s="114"/>
    </row>
    <row r="67" spans="1:16" ht="24" hidden="1" x14ac:dyDescent="0.25">
      <c r="A67" s="45">
        <v>1200</v>
      </c>
      <c r="B67" s="103" t="s">
        <v>296</v>
      </c>
      <c r="C67" s="46">
        <f t="shared" si="4"/>
        <v>0</v>
      </c>
      <c r="D67" s="199">
        <f>SUM(D68:D69)</f>
        <v>0</v>
      </c>
      <c r="E67" s="49">
        <f t="shared" ref="E67:F67" si="54">SUM(E68:E69)</f>
        <v>0</v>
      </c>
      <c r="F67" s="563">
        <f t="shared" si="54"/>
        <v>0</v>
      </c>
      <c r="G67" s="199">
        <f>SUM(G68:G69)</f>
        <v>0</v>
      </c>
      <c r="H67" s="104">
        <f t="shared" ref="H67:I67" si="55">SUM(H68:H69)</f>
        <v>0</v>
      </c>
      <c r="I67" s="115">
        <f t="shared" si="55"/>
        <v>0</v>
      </c>
      <c r="J67" s="104">
        <f>SUM(J68:J69)</f>
        <v>0</v>
      </c>
      <c r="K67" s="49">
        <f t="shared" ref="K67:L67" si="56">SUM(K68:K69)</f>
        <v>0</v>
      </c>
      <c r="L67" s="566">
        <f t="shared" si="56"/>
        <v>0</v>
      </c>
      <c r="M67" s="46">
        <f>SUM(M68:M69)</f>
        <v>0</v>
      </c>
      <c r="N67" s="49">
        <f t="shared" ref="N67:O67" si="57">SUM(N68:N69)</f>
        <v>0</v>
      </c>
      <c r="O67" s="115">
        <f t="shared" si="57"/>
        <v>0</v>
      </c>
      <c r="P67" s="121"/>
    </row>
    <row r="68" spans="1:16" ht="24" hidden="1" x14ac:dyDescent="0.25">
      <c r="A68" s="548">
        <v>1210</v>
      </c>
      <c r="B68" s="51" t="s">
        <v>60</v>
      </c>
      <c r="C68" s="52">
        <f t="shared" si="4"/>
        <v>0</v>
      </c>
      <c r="D68" s="200">
        <v>0</v>
      </c>
      <c r="E68" s="54"/>
      <c r="F68" s="592">
        <f>D68+E68</f>
        <v>0</v>
      </c>
      <c r="G68" s="200"/>
      <c r="H68" s="232"/>
      <c r="I68" s="118">
        <f>G68+H68</f>
        <v>0</v>
      </c>
      <c r="J68" s="232"/>
      <c r="K68" s="54"/>
      <c r="L68" s="593">
        <f>J68+K68</f>
        <v>0</v>
      </c>
      <c r="M68" s="275"/>
      <c r="N68" s="54"/>
      <c r="O68" s="118">
        <f>M68+N68</f>
        <v>0</v>
      </c>
      <c r="P68" s="108"/>
    </row>
    <row r="69" spans="1:16" ht="24" hidden="1" x14ac:dyDescent="0.25">
      <c r="A69" s="110">
        <v>1220</v>
      </c>
      <c r="B69" s="56" t="s">
        <v>61</v>
      </c>
      <c r="C69" s="57">
        <f t="shared" si="4"/>
        <v>0</v>
      </c>
      <c r="D69" s="202">
        <f>SUM(D70:D74)</f>
        <v>0</v>
      </c>
      <c r="E69" s="111">
        <f t="shared" ref="E69:F69" si="58">SUM(E70:E74)</f>
        <v>0</v>
      </c>
      <c r="F69" s="557">
        <f t="shared" si="58"/>
        <v>0</v>
      </c>
      <c r="G69" s="202">
        <f>SUM(G70:G74)</f>
        <v>0</v>
      </c>
      <c r="H69" s="119">
        <f t="shared" ref="H69:I69" si="59">SUM(H70:H74)</f>
        <v>0</v>
      </c>
      <c r="I69" s="112">
        <f t="shared" si="59"/>
        <v>0</v>
      </c>
      <c r="J69" s="119">
        <f>SUM(J70:J74)</f>
        <v>0</v>
      </c>
      <c r="K69" s="111">
        <f t="shared" ref="K69:L69" si="60">SUM(K70:K74)</f>
        <v>0</v>
      </c>
      <c r="L69" s="594">
        <f t="shared" si="60"/>
        <v>0</v>
      </c>
      <c r="M69" s="57">
        <f>SUM(M70:M74)</f>
        <v>0</v>
      </c>
      <c r="N69" s="111">
        <f t="shared" ref="N69:O69" si="61">SUM(N70:N74)</f>
        <v>0</v>
      </c>
      <c r="O69" s="112">
        <f t="shared" si="61"/>
        <v>0</v>
      </c>
      <c r="P69" s="109"/>
    </row>
    <row r="70" spans="1:16" ht="48" hidden="1" x14ac:dyDescent="0.25">
      <c r="A70" s="38">
        <v>1221</v>
      </c>
      <c r="B70" s="56" t="s">
        <v>297</v>
      </c>
      <c r="C70" s="57">
        <f t="shared" si="4"/>
        <v>0</v>
      </c>
      <c r="D70" s="201">
        <v>0</v>
      </c>
      <c r="E70" s="59"/>
      <c r="F70" s="557">
        <f t="shared" ref="F70:F74" si="62">D70+E70</f>
        <v>0</v>
      </c>
      <c r="G70" s="201"/>
      <c r="H70" s="233"/>
      <c r="I70" s="112">
        <f t="shared" ref="I70:I74" si="63">G70+H70</f>
        <v>0</v>
      </c>
      <c r="J70" s="233"/>
      <c r="K70" s="59"/>
      <c r="L70" s="594">
        <f t="shared" ref="L70:L74" si="64">J70+K70</f>
        <v>0</v>
      </c>
      <c r="M70" s="276"/>
      <c r="N70" s="59"/>
      <c r="O70" s="112">
        <f t="shared" ref="O70:O74" si="65">M70+N70</f>
        <v>0</v>
      </c>
      <c r="P70" s="109"/>
    </row>
    <row r="71" spans="1:16" hidden="1" x14ac:dyDescent="0.25">
      <c r="A71" s="38">
        <v>1223</v>
      </c>
      <c r="B71" s="56" t="s">
        <v>62</v>
      </c>
      <c r="C71" s="57">
        <f t="shared" si="4"/>
        <v>0</v>
      </c>
      <c r="D71" s="201">
        <v>0</v>
      </c>
      <c r="E71" s="59"/>
      <c r="F71" s="557">
        <f t="shared" si="62"/>
        <v>0</v>
      </c>
      <c r="G71" s="201"/>
      <c r="H71" s="233"/>
      <c r="I71" s="112">
        <f t="shared" si="63"/>
        <v>0</v>
      </c>
      <c r="J71" s="233"/>
      <c r="K71" s="59"/>
      <c r="L71" s="594">
        <f t="shared" si="64"/>
        <v>0</v>
      </c>
      <c r="M71" s="276"/>
      <c r="N71" s="59"/>
      <c r="O71" s="112">
        <f t="shared" si="65"/>
        <v>0</v>
      </c>
      <c r="P71" s="109"/>
    </row>
    <row r="72" spans="1:16" hidden="1" x14ac:dyDescent="0.25">
      <c r="A72" s="38">
        <v>1225</v>
      </c>
      <c r="B72" s="56" t="s">
        <v>63</v>
      </c>
      <c r="C72" s="57">
        <f t="shared" si="4"/>
        <v>0</v>
      </c>
      <c r="D72" s="201">
        <v>0</v>
      </c>
      <c r="E72" s="59"/>
      <c r="F72" s="557">
        <f t="shared" si="62"/>
        <v>0</v>
      </c>
      <c r="G72" s="201"/>
      <c r="H72" s="233"/>
      <c r="I72" s="112">
        <f t="shared" si="63"/>
        <v>0</v>
      </c>
      <c r="J72" s="233"/>
      <c r="K72" s="59"/>
      <c r="L72" s="594">
        <f t="shared" si="64"/>
        <v>0</v>
      </c>
      <c r="M72" s="276"/>
      <c r="N72" s="59"/>
      <c r="O72" s="112">
        <f t="shared" si="65"/>
        <v>0</v>
      </c>
      <c r="P72" s="109"/>
    </row>
    <row r="73" spans="1:16" ht="36" hidden="1" x14ac:dyDescent="0.25">
      <c r="A73" s="38">
        <v>1227</v>
      </c>
      <c r="B73" s="56" t="s">
        <v>64</v>
      </c>
      <c r="C73" s="57">
        <f t="shared" si="4"/>
        <v>0</v>
      </c>
      <c r="D73" s="201">
        <v>0</v>
      </c>
      <c r="E73" s="59"/>
      <c r="F73" s="557">
        <f t="shared" si="62"/>
        <v>0</v>
      </c>
      <c r="G73" s="201"/>
      <c r="H73" s="233"/>
      <c r="I73" s="112">
        <f t="shared" si="63"/>
        <v>0</v>
      </c>
      <c r="J73" s="233"/>
      <c r="K73" s="59"/>
      <c r="L73" s="594">
        <f t="shared" si="64"/>
        <v>0</v>
      </c>
      <c r="M73" s="276"/>
      <c r="N73" s="59"/>
      <c r="O73" s="112">
        <f t="shared" si="65"/>
        <v>0</v>
      </c>
      <c r="P73" s="109"/>
    </row>
    <row r="74" spans="1:16" ht="48" hidden="1" x14ac:dyDescent="0.25">
      <c r="A74" s="38">
        <v>1228</v>
      </c>
      <c r="B74" s="56" t="s">
        <v>298</v>
      </c>
      <c r="C74" s="57">
        <f t="shared" si="4"/>
        <v>0</v>
      </c>
      <c r="D74" s="201">
        <v>0</v>
      </c>
      <c r="E74" s="59"/>
      <c r="F74" s="557">
        <f t="shared" si="62"/>
        <v>0</v>
      </c>
      <c r="G74" s="201"/>
      <c r="H74" s="233"/>
      <c r="I74" s="112">
        <f t="shared" si="63"/>
        <v>0</v>
      </c>
      <c r="J74" s="233"/>
      <c r="K74" s="59"/>
      <c r="L74" s="594">
        <f t="shared" si="64"/>
        <v>0</v>
      </c>
      <c r="M74" s="276"/>
      <c r="N74" s="59"/>
      <c r="O74" s="112">
        <f t="shared" si="65"/>
        <v>0</v>
      </c>
      <c r="P74" s="109"/>
    </row>
    <row r="75" spans="1:16" x14ac:dyDescent="0.25">
      <c r="A75" s="99">
        <v>2000</v>
      </c>
      <c r="B75" s="99" t="s">
        <v>65</v>
      </c>
      <c r="C75" s="100">
        <f t="shared" si="4"/>
        <v>402833</v>
      </c>
      <c r="D75" s="198">
        <f>SUM(D76,D83,D130,D164,D165,D172)</f>
        <v>472833</v>
      </c>
      <c r="E75" s="492">
        <f t="shared" ref="E75:F75" si="66">SUM(E76,E83,E130,E164,E165,E172)</f>
        <v>-70000</v>
      </c>
      <c r="F75" s="493">
        <f t="shared" si="66"/>
        <v>402833</v>
      </c>
      <c r="G75" s="198">
        <f>SUM(G76,G83,G130,G164,G165,G172)</f>
        <v>0</v>
      </c>
      <c r="H75" s="589">
        <f t="shared" ref="H75:I75" si="67">SUM(H76,H83,H130,H164,H165,H172)</f>
        <v>0</v>
      </c>
      <c r="I75" s="493">
        <f t="shared" si="67"/>
        <v>0</v>
      </c>
      <c r="J75" s="231">
        <f>SUM(J76,J83,J130,J164,J165,J172)</f>
        <v>0</v>
      </c>
      <c r="K75" s="492">
        <f t="shared" ref="K75:L75" si="68">SUM(K76,K83,K130,K164,K165,K172)</f>
        <v>0</v>
      </c>
      <c r="L75" s="493">
        <f t="shared" si="68"/>
        <v>0</v>
      </c>
      <c r="M75" s="100">
        <f>SUM(M76,M83,M130,M164,M165,M172)</f>
        <v>0</v>
      </c>
      <c r="N75" s="101">
        <f t="shared" ref="N75:O75" si="69">SUM(N76,N83,N130,N164,N165,N172)</f>
        <v>0</v>
      </c>
      <c r="O75" s="102">
        <f t="shared" si="69"/>
        <v>0</v>
      </c>
      <c r="P75" s="299"/>
    </row>
    <row r="76" spans="1:16" ht="24" hidden="1" x14ac:dyDescent="0.25">
      <c r="A76" s="45">
        <v>2100</v>
      </c>
      <c r="B76" s="103" t="s">
        <v>66</v>
      </c>
      <c r="C76" s="46">
        <f t="shared" si="4"/>
        <v>0</v>
      </c>
      <c r="D76" s="199">
        <f>SUM(D77,D80)</f>
        <v>0</v>
      </c>
      <c r="E76" s="49">
        <f t="shared" ref="E76:F76" si="70">SUM(E77,E80)</f>
        <v>0</v>
      </c>
      <c r="F76" s="563">
        <f t="shared" si="70"/>
        <v>0</v>
      </c>
      <c r="G76" s="199">
        <f>SUM(G77,G80)</f>
        <v>0</v>
      </c>
      <c r="H76" s="104">
        <f t="shared" ref="H76:I76" si="71">SUM(H77,H80)</f>
        <v>0</v>
      </c>
      <c r="I76" s="115">
        <f t="shared" si="71"/>
        <v>0</v>
      </c>
      <c r="J76" s="104">
        <f>SUM(J77,J80)</f>
        <v>0</v>
      </c>
      <c r="K76" s="49">
        <f t="shared" ref="K76:L76" si="72">SUM(K77,K80)</f>
        <v>0</v>
      </c>
      <c r="L76" s="566">
        <f t="shared" si="72"/>
        <v>0</v>
      </c>
      <c r="M76" s="46">
        <f>SUM(M77,M80)</f>
        <v>0</v>
      </c>
      <c r="N76" s="49">
        <f t="shared" ref="N76:O76" si="73">SUM(N77,N80)</f>
        <v>0</v>
      </c>
      <c r="O76" s="115">
        <f t="shared" si="73"/>
        <v>0</v>
      </c>
      <c r="P76" s="121"/>
    </row>
    <row r="77" spans="1:16" ht="24" hidden="1" x14ac:dyDescent="0.25">
      <c r="A77" s="548">
        <v>2110</v>
      </c>
      <c r="B77" s="51" t="s">
        <v>67</v>
      </c>
      <c r="C77" s="52">
        <f t="shared" si="4"/>
        <v>0</v>
      </c>
      <c r="D77" s="204">
        <f>SUM(D78:D79)</f>
        <v>0</v>
      </c>
      <c r="E77" s="117">
        <f t="shared" ref="E77:F77" si="74">SUM(E78:E79)</f>
        <v>0</v>
      </c>
      <c r="F77" s="592">
        <f t="shared" si="74"/>
        <v>0</v>
      </c>
      <c r="G77" s="204">
        <f>SUM(G78:G79)</f>
        <v>0</v>
      </c>
      <c r="H77" s="235">
        <f t="shared" ref="H77:I77" si="75">SUM(H78:H79)</f>
        <v>0</v>
      </c>
      <c r="I77" s="118">
        <f t="shared" si="75"/>
        <v>0</v>
      </c>
      <c r="J77" s="235">
        <f>SUM(J78:J79)</f>
        <v>0</v>
      </c>
      <c r="K77" s="117">
        <f t="shared" ref="K77:L77" si="76">SUM(K78:K79)</f>
        <v>0</v>
      </c>
      <c r="L77" s="593">
        <f t="shared" si="76"/>
        <v>0</v>
      </c>
      <c r="M77" s="52">
        <f>SUM(M78:M79)</f>
        <v>0</v>
      </c>
      <c r="N77" s="117">
        <f t="shared" ref="N77:O77" si="77">SUM(N78:N79)</f>
        <v>0</v>
      </c>
      <c r="O77" s="118">
        <f t="shared" si="77"/>
        <v>0</v>
      </c>
      <c r="P77" s="108"/>
    </row>
    <row r="78" spans="1:16" hidden="1" x14ac:dyDescent="0.25">
      <c r="A78" s="38">
        <v>2111</v>
      </c>
      <c r="B78" s="56" t="s">
        <v>68</v>
      </c>
      <c r="C78" s="57">
        <f t="shared" si="4"/>
        <v>0</v>
      </c>
      <c r="D78" s="201">
        <v>0</v>
      </c>
      <c r="E78" s="59"/>
      <c r="F78" s="557">
        <f t="shared" ref="F78:F79" si="78">D78+E78</f>
        <v>0</v>
      </c>
      <c r="G78" s="201"/>
      <c r="H78" s="233"/>
      <c r="I78" s="112">
        <f t="shared" ref="I78:I79" si="79">G78+H78</f>
        <v>0</v>
      </c>
      <c r="J78" s="233"/>
      <c r="K78" s="59"/>
      <c r="L78" s="594">
        <f t="shared" ref="L78:L79" si="80">J78+K78</f>
        <v>0</v>
      </c>
      <c r="M78" s="276"/>
      <c r="N78" s="59"/>
      <c r="O78" s="112">
        <f t="shared" ref="O78:O79" si="81">M78+N78</f>
        <v>0</v>
      </c>
      <c r="P78" s="109"/>
    </row>
    <row r="79" spans="1:16" ht="24" hidden="1" x14ac:dyDescent="0.25">
      <c r="A79" s="38">
        <v>2112</v>
      </c>
      <c r="B79" s="56" t="s">
        <v>69</v>
      </c>
      <c r="C79" s="57">
        <f t="shared" si="4"/>
        <v>0</v>
      </c>
      <c r="D79" s="201">
        <v>0</v>
      </c>
      <c r="E79" s="59"/>
      <c r="F79" s="557">
        <f t="shared" si="78"/>
        <v>0</v>
      </c>
      <c r="G79" s="201"/>
      <c r="H79" s="233"/>
      <c r="I79" s="112">
        <f t="shared" si="79"/>
        <v>0</v>
      </c>
      <c r="J79" s="233"/>
      <c r="K79" s="59"/>
      <c r="L79" s="594">
        <f t="shared" si="80"/>
        <v>0</v>
      </c>
      <c r="M79" s="276"/>
      <c r="N79" s="59"/>
      <c r="O79" s="112">
        <f t="shared" si="81"/>
        <v>0</v>
      </c>
      <c r="P79" s="109"/>
    </row>
    <row r="80" spans="1:16" ht="24" hidden="1" x14ac:dyDescent="0.25">
      <c r="A80" s="110">
        <v>2120</v>
      </c>
      <c r="B80" s="56" t="s">
        <v>70</v>
      </c>
      <c r="C80" s="57">
        <f t="shared" si="4"/>
        <v>0</v>
      </c>
      <c r="D80" s="202">
        <f>SUM(D81:D82)</f>
        <v>0</v>
      </c>
      <c r="E80" s="111">
        <f t="shared" ref="E80:F80" si="82">SUM(E81:E82)</f>
        <v>0</v>
      </c>
      <c r="F80" s="557">
        <f t="shared" si="82"/>
        <v>0</v>
      </c>
      <c r="G80" s="202">
        <f>SUM(G81:G82)</f>
        <v>0</v>
      </c>
      <c r="H80" s="119">
        <f t="shared" ref="H80:I80" si="83">SUM(H81:H82)</f>
        <v>0</v>
      </c>
      <c r="I80" s="112">
        <f t="shared" si="83"/>
        <v>0</v>
      </c>
      <c r="J80" s="119">
        <f>SUM(J81:J82)</f>
        <v>0</v>
      </c>
      <c r="K80" s="111">
        <f t="shared" ref="K80:L80" si="84">SUM(K81:K82)</f>
        <v>0</v>
      </c>
      <c r="L80" s="594">
        <f t="shared" si="84"/>
        <v>0</v>
      </c>
      <c r="M80" s="57">
        <f>SUM(M81:M82)</f>
        <v>0</v>
      </c>
      <c r="N80" s="111">
        <f t="shared" ref="N80:O80" si="85">SUM(N81:N82)</f>
        <v>0</v>
      </c>
      <c r="O80" s="112">
        <f t="shared" si="85"/>
        <v>0</v>
      </c>
      <c r="P80" s="109"/>
    </row>
    <row r="81" spans="1:16" hidden="1" x14ac:dyDescent="0.25">
      <c r="A81" s="38">
        <v>2121</v>
      </c>
      <c r="B81" s="56" t="s">
        <v>68</v>
      </c>
      <c r="C81" s="57">
        <f t="shared" si="4"/>
        <v>0</v>
      </c>
      <c r="D81" s="201">
        <v>0</v>
      </c>
      <c r="E81" s="59"/>
      <c r="F81" s="557">
        <f t="shared" ref="F81:F82" si="86">D81+E81</f>
        <v>0</v>
      </c>
      <c r="G81" s="201"/>
      <c r="H81" s="233"/>
      <c r="I81" s="112">
        <f t="shared" ref="I81:I82" si="87">G81+H81</f>
        <v>0</v>
      </c>
      <c r="J81" s="233"/>
      <c r="K81" s="59"/>
      <c r="L81" s="594">
        <f t="shared" ref="L81:L82" si="88">J81+K81</f>
        <v>0</v>
      </c>
      <c r="M81" s="276"/>
      <c r="N81" s="59"/>
      <c r="O81" s="112">
        <f t="shared" ref="O81:O82" si="89">M81+N81</f>
        <v>0</v>
      </c>
      <c r="P81" s="109"/>
    </row>
    <row r="82" spans="1:16" ht="24" hidden="1" x14ac:dyDescent="0.25">
      <c r="A82" s="38">
        <v>2122</v>
      </c>
      <c r="B82" s="56" t="s">
        <v>69</v>
      </c>
      <c r="C82" s="57">
        <f t="shared" si="4"/>
        <v>0</v>
      </c>
      <c r="D82" s="201">
        <v>0</v>
      </c>
      <c r="E82" s="59"/>
      <c r="F82" s="557">
        <f t="shared" si="86"/>
        <v>0</v>
      </c>
      <c r="G82" s="201"/>
      <c r="H82" s="233"/>
      <c r="I82" s="112">
        <f t="shared" si="87"/>
        <v>0</v>
      </c>
      <c r="J82" s="233"/>
      <c r="K82" s="59"/>
      <c r="L82" s="594">
        <f t="shared" si="88"/>
        <v>0</v>
      </c>
      <c r="M82" s="276"/>
      <c r="N82" s="59"/>
      <c r="O82" s="112">
        <f t="shared" si="89"/>
        <v>0</v>
      </c>
      <c r="P82" s="109"/>
    </row>
    <row r="83" spans="1:16" x14ac:dyDescent="0.25">
      <c r="A83" s="45">
        <v>2200</v>
      </c>
      <c r="B83" s="103" t="s">
        <v>71</v>
      </c>
      <c r="C83" s="46">
        <f t="shared" si="4"/>
        <v>402833</v>
      </c>
      <c r="D83" s="199">
        <f>SUM(D84,D89,D95,D103,D112,D116,D122,D128)</f>
        <v>472833</v>
      </c>
      <c r="E83" s="494">
        <f t="shared" ref="E83:F83" si="90">SUM(E84,E89,E95,E103,E112,E116,E122,E128)</f>
        <v>-70000</v>
      </c>
      <c r="F83" s="495">
        <f t="shared" si="90"/>
        <v>402833</v>
      </c>
      <c r="G83" s="199">
        <f>SUM(G84,G89,G95,G103,G112,G116,G122,G128)</f>
        <v>0</v>
      </c>
      <c r="H83" s="566">
        <f t="shared" ref="H83:I83" si="91">SUM(H84,H89,H95,H103,H112,H116,H122,H128)</f>
        <v>0</v>
      </c>
      <c r="I83" s="495">
        <f t="shared" si="91"/>
        <v>0</v>
      </c>
      <c r="J83" s="104">
        <f>SUM(J84,J89,J95,J103,J112,J116,J122,J128)</f>
        <v>0</v>
      </c>
      <c r="K83" s="494">
        <f t="shared" ref="K83:L83" si="92">SUM(K84,K89,K95,K103,K112,K116,K122,K128)</f>
        <v>0</v>
      </c>
      <c r="L83" s="495">
        <f t="shared" si="92"/>
        <v>0</v>
      </c>
      <c r="M83" s="152">
        <f>SUM(M84,M89,M95,M103,M112,M116,M122,M128)</f>
        <v>0</v>
      </c>
      <c r="N83" s="153">
        <f t="shared" ref="N83:O83" si="93">SUM(N84,N89,N95,N103,N112,N116,N122,N128)</f>
        <v>0</v>
      </c>
      <c r="O83" s="154">
        <f t="shared" si="93"/>
        <v>0</v>
      </c>
      <c r="P83" s="301"/>
    </row>
    <row r="84" spans="1:16" ht="24" hidden="1" x14ac:dyDescent="0.25">
      <c r="A84" s="105">
        <v>2210</v>
      </c>
      <c r="B84" s="76" t="s">
        <v>72</v>
      </c>
      <c r="C84" s="82">
        <f t="shared" si="4"/>
        <v>0</v>
      </c>
      <c r="D84" s="129">
        <f>SUM(D85:D88)</f>
        <v>0</v>
      </c>
      <c r="E84" s="106">
        <f t="shared" ref="E84:F84" si="94">SUM(E85:E88)</f>
        <v>0</v>
      </c>
      <c r="F84" s="590">
        <f t="shared" si="94"/>
        <v>0</v>
      </c>
      <c r="G84" s="129">
        <f>SUM(G85:G88)</f>
        <v>0</v>
      </c>
      <c r="H84" s="178">
        <f t="shared" ref="H84:I84" si="95">SUM(H85:H88)</f>
        <v>0</v>
      </c>
      <c r="I84" s="107">
        <f t="shared" si="95"/>
        <v>0</v>
      </c>
      <c r="J84" s="178">
        <f>SUM(J85:J88)</f>
        <v>0</v>
      </c>
      <c r="K84" s="106">
        <f t="shared" ref="K84:L84" si="96">SUM(K85:K88)</f>
        <v>0</v>
      </c>
      <c r="L84" s="591">
        <f t="shared" si="96"/>
        <v>0</v>
      </c>
      <c r="M84" s="82">
        <f>SUM(M85:M88)</f>
        <v>0</v>
      </c>
      <c r="N84" s="106">
        <f t="shared" ref="N84:O84" si="97">SUM(N85:N88)</f>
        <v>0</v>
      </c>
      <c r="O84" s="107">
        <f t="shared" si="97"/>
        <v>0</v>
      </c>
      <c r="P84" s="114"/>
    </row>
    <row r="85" spans="1:16" ht="24" hidden="1" x14ac:dyDescent="0.25">
      <c r="A85" s="33">
        <v>2211</v>
      </c>
      <c r="B85" s="51" t="s">
        <v>73</v>
      </c>
      <c r="C85" s="52">
        <f t="shared" ref="C85:C148" si="98">F85+I85+L85+O85</f>
        <v>0</v>
      </c>
      <c r="D85" s="200">
        <v>0</v>
      </c>
      <c r="E85" s="54"/>
      <c r="F85" s="592">
        <f t="shared" ref="F85:F88" si="99">D85+E85</f>
        <v>0</v>
      </c>
      <c r="G85" s="200"/>
      <c r="H85" s="232"/>
      <c r="I85" s="118">
        <f t="shared" ref="I85:I88" si="100">G85+H85</f>
        <v>0</v>
      </c>
      <c r="J85" s="232"/>
      <c r="K85" s="54"/>
      <c r="L85" s="593">
        <f t="shared" ref="L85:L88" si="101">J85+K85</f>
        <v>0</v>
      </c>
      <c r="M85" s="275"/>
      <c r="N85" s="54"/>
      <c r="O85" s="118">
        <f t="shared" ref="O85:O88" si="102">M85+N85</f>
        <v>0</v>
      </c>
      <c r="P85" s="108"/>
    </row>
    <row r="86" spans="1:16" ht="36" hidden="1" x14ac:dyDescent="0.25">
      <c r="A86" s="38">
        <v>2212</v>
      </c>
      <c r="B86" s="56" t="s">
        <v>74</v>
      </c>
      <c r="C86" s="57">
        <f t="shared" si="98"/>
        <v>0</v>
      </c>
      <c r="D86" s="201">
        <v>0</v>
      </c>
      <c r="E86" s="59"/>
      <c r="F86" s="557">
        <f t="shared" si="99"/>
        <v>0</v>
      </c>
      <c r="G86" s="201"/>
      <c r="H86" s="233"/>
      <c r="I86" s="112">
        <f t="shared" si="100"/>
        <v>0</v>
      </c>
      <c r="J86" s="233"/>
      <c r="K86" s="59"/>
      <c r="L86" s="594">
        <f t="shared" si="101"/>
        <v>0</v>
      </c>
      <c r="M86" s="276"/>
      <c r="N86" s="59"/>
      <c r="O86" s="112">
        <f t="shared" si="102"/>
        <v>0</v>
      </c>
      <c r="P86" s="109"/>
    </row>
    <row r="87" spans="1:16" ht="24" hidden="1" x14ac:dyDescent="0.25">
      <c r="A87" s="38">
        <v>2214</v>
      </c>
      <c r="B87" s="56" t="s">
        <v>75</v>
      </c>
      <c r="C87" s="57">
        <f t="shared" si="98"/>
        <v>0</v>
      </c>
      <c r="D87" s="201">
        <v>0</v>
      </c>
      <c r="E87" s="59"/>
      <c r="F87" s="557">
        <f t="shared" si="99"/>
        <v>0</v>
      </c>
      <c r="G87" s="201"/>
      <c r="H87" s="233"/>
      <c r="I87" s="112">
        <f t="shared" si="100"/>
        <v>0</v>
      </c>
      <c r="J87" s="233"/>
      <c r="K87" s="59"/>
      <c r="L87" s="594">
        <f t="shared" si="101"/>
        <v>0</v>
      </c>
      <c r="M87" s="276"/>
      <c r="N87" s="59"/>
      <c r="O87" s="112">
        <f t="shared" si="102"/>
        <v>0</v>
      </c>
      <c r="P87" s="109"/>
    </row>
    <row r="88" spans="1:16" hidden="1" x14ac:dyDescent="0.25">
      <c r="A88" s="38">
        <v>2219</v>
      </c>
      <c r="B88" s="56" t="s">
        <v>76</v>
      </c>
      <c r="C88" s="57">
        <f t="shared" si="98"/>
        <v>0</v>
      </c>
      <c r="D88" s="201">
        <v>0</v>
      </c>
      <c r="E88" s="59"/>
      <c r="F88" s="557">
        <f t="shared" si="99"/>
        <v>0</v>
      </c>
      <c r="G88" s="201"/>
      <c r="H88" s="233"/>
      <c r="I88" s="112">
        <f t="shared" si="100"/>
        <v>0</v>
      </c>
      <c r="J88" s="233"/>
      <c r="K88" s="59"/>
      <c r="L88" s="594">
        <f t="shared" si="101"/>
        <v>0</v>
      </c>
      <c r="M88" s="276"/>
      <c r="N88" s="59"/>
      <c r="O88" s="112">
        <f t="shared" si="102"/>
        <v>0</v>
      </c>
      <c r="P88" s="109"/>
    </row>
    <row r="89" spans="1:16" ht="24" hidden="1" x14ac:dyDescent="0.25">
      <c r="A89" s="110">
        <v>2220</v>
      </c>
      <c r="B89" s="56" t="s">
        <v>77</v>
      </c>
      <c r="C89" s="57">
        <f t="shared" si="98"/>
        <v>0</v>
      </c>
      <c r="D89" s="202">
        <f>SUM(D90:D94)</f>
        <v>0</v>
      </c>
      <c r="E89" s="111">
        <f t="shared" ref="E89:F89" si="103">SUM(E90:E94)</f>
        <v>0</v>
      </c>
      <c r="F89" s="557">
        <f t="shared" si="103"/>
        <v>0</v>
      </c>
      <c r="G89" s="202">
        <f>SUM(G90:G94)</f>
        <v>0</v>
      </c>
      <c r="H89" s="119">
        <f t="shared" ref="H89:I89" si="104">SUM(H90:H94)</f>
        <v>0</v>
      </c>
      <c r="I89" s="112">
        <f t="shared" si="104"/>
        <v>0</v>
      </c>
      <c r="J89" s="119">
        <f>SUM(J90:J94)</f>
        <v>0</v>
      </c>
      <c r="K89" s="111">
        <f t="shared" ref="K89:L89" si="105">SUM(K90:K94)</f>
        <v>0</v>
      </c>
      <c r="L89" s="594">
        <f t="shared" si="105"/>
        <v>0</v>
      </c>
      <c r="M89" s="57">
        <f>SUM(M90:M94)</f>
        <v>0</v>
      </c>
      <c r="N89" s="111">
        <f t="shared" ref="N89:O89" si="106">SUM(N90:N94)</f>
        <v>0</v>
      </c>
      <c r="O89" s="112">
        <f t="shared" si="106"/>
        <v>0</v>
      </c>
      <c r="P89" s="109"/>
    </row>
    <row r="90" spans="1:16" ht="24" hidden="1" x14ac:dyDescent="0.25">
      <c r="A90" s="38">
        <v>2221</v>
      </c>
      <c r="B90" s="56" t="s">
        <v>289</v>
      </c>
      <c r="C90" s="57">
        <f t="shared" si="98"/>
        <v>0</v>
      </c>
      <c r="D90" s="201">
        <v>0</v>
      </c>
      <c r="E90" s="59"/>
      <c r="F90" s="557">
        <f t="shared" ref="F90:F94" si="107">D90+E90</f>
        <v>0</v>
      </c>
      <c r="G90" s="201"/>
      <c r="H90" s="233"/>
      <c r="I90" s="112">
        <f t="shared" ref="I90:I94" si="108">G90+H90</f>
        <v>0</v>
      </c>
      <c r="J90" s="233"/>
      <c r="K90" s="59"/>
      <c r="L90" s="594">
        <f t="shared" ref="L90:L94" si="109">J90+K90</f>
        <v>0</v>
      </c>
      <c r="M90" s="276"/>
      <c r="N90" s="59"/>
      <c r="O90" s="112">
        <f t="shared" ref="O90:O94" si="110">M90+N90</f>
        <v>0</v>
      </c>
      <c r="P90" s="109"/>
    </row>
    <row r="91" spans="1:16" hidden="1" x14ac:dyDescent="0.25">
      <c r="A91" s="38">
        <v>2222</v>
      </c>
      <c r="B91" s="56" t="s">
        <v>78</v>
      </c>
      <c r="C91" s="57">
        <f t="shared" si="98"/>
        <v>0</v>
      </c>
      <c r="D91" s="201">
        <v>0</v>
      </c>
      <c r="E91" s="59"/>
      <c r="F91" s="557">
        <f t="shared" si="107"/>
        <v>0</v>
      </c>
      <c r="G91" s="201"/>
      <c r="H91" s="233"/>
      <c r="I91" s="112">
        <f t="shared" si="108"/>
        <v>0</v>
      </c>
      <c r="J91" s="233"/>
      <c r="K91" s="59"/>
      <c r="L91" s="594">
        <f t="shared" si="109"/>
        <v>0</v>
      </c>
      <c r="M91" s="276"/>
      <c r="N91" s="59"/>
      <c r="O91" s="112">
        <f t="shared" si="110"/>
        <v>0</v>
      </c>
      <c r="P91" s="109"/>
    </row>
    <row r="92" spans="1:16" hidden="1" x14ac:dyDescent="0.25">
      <c r="A92" s="38">
        <v>2223</v>
      </c>
      <c r="B92" s="56" t="s">
        <v>79</v>
      </c>
      <c r="C92" s="57">
        <f t="shared" si="98"/>
        <v>0</v>
      </c>
      <c r="D92" s="201">
        <v>0</v>
      </c>
      <c r="E92" s="59"/>
      <c r="F92" s="557">
        <f t="shared" si="107"/>
        <v>0</v>
      </c>
      <c r="G92" s="201"/>
      <c r="H92" s="233"/>
      <c r="I92" s="112">
        <f t="shared" si="108"/>
        <v>0</v>
      </c>
      <c r="J92" s="233"/>
      <c r="K92" s="59"/>
      <c r="L92" s="594">
        <f t="shared" si="109"/>
        <v>0</v>
      </c>
      <c r="M92" s="276"/>
      <c r="N92" s="59"/>
      <c r="O92" s="112">
        <f t="shared" si="110"/>
        <v>0</v>
      </c>
      <c r="P92" s="109"/>
    </row>
    <row r="93" spans="1:16" ht="48" hidden="1" x14ac:dyDescent="0.25">
      <c r="A93" s="38">
        <v>2224</v>
      </c>
      <c r="B93" s="56" t="s">
        <v>299</v>
      </c>
      <c r="C93" s="57">
        <f t="shared" si="98"/>
        <v>0</v>
      </c>
      <c r="D93" s="201">
        <v>0</v>
      </c>
      <c r="E93" s="59"/>
      <c r="F93" s="557">
        <f t="shared" si="107"/>
        <v>0</v>
      </c>
      <c r="G93" s="201"/>
      <c r="H93" s="233"/>
      <c r="I93" s="112">
        <f t="shared" si="108"/>
        <v>0</v>
      </c>
      <c r="J93" s="233"/>
      <c r="K93" s="59"/>
      <c r="L93" s="594">
        <f t="shared" si="109"/>
        <v>0</v>
      </c>
      <c r="M93" s="276"/>
      <c r="N93" s="59"/>
      <c r="O93" s="112">
        <f t="shared" si="110"/>
        <v>0</v>
      </c>
      <c r="P93" s="109"/>
    </row>
    <row r="94" spans="1:16" ht="24" hidden="1" x14ac:dyDescent="0.25">
      <c r="A94" s="38">
        <v>2229</v>
      </c>
      <c r="B94" s="56" t="s">
        <v>80</v>
      </c>
      <c r="C94" s="57">
        <f t="shared" si="98"/>
        <v>0</v>
      </c>
      <c r="D94" s="201">
        <v>0</v>
      </c>
      <c r="E94" s="59"/>
      <c r="F94" s="557">
        <f t="shared" si="107"/>
        <v>0</v>
      </c>
      <c r="G94" s="201"/>
      <c r="H94" s="233"/>
      <c r="I94" s="112">
        <f t="shared" si="108"/>
        <v>0</v>
      </c>
      <c r="J94" s="233"/>
      <c r="K94" s="59"/>
      <c r="L94" s="594">
        <f t="shared" si="109"/>
        <v>0</v>
      </c>
      <c r="M94" s="276"/>
      <c r="N94" s="59"/>
      <c r="O94" s="112">
        <f t="shared" si="110"/>
        <v>0</v>
      </c>
      <c r="P94" s="109"/>
    </row>
    <row r="95" spans="1:16" ht="36" hidden="1" x14ac:dyDescent="0.25">
      <c r="A95" s="110">
        <v>2230</v>
      </c>
      <c r="B95" s="56" t="s">
        <v>81</v>
      </c>
      <c r="C95" s="57">
        <f t="shared" si="98"/>
        <v>0</v>
      </c>
      <c r="D95" s="202">
        <f>SUM(D96:D102)</f>
        <v>0</v>
      </c>
      <c r="E95" s="111">
        <f t="shared" ref="E95:F95" si="111">SUM(E96:E102)</f>
        <v>0</v>
      </c>
      <c r="F95" s="557">
        <f t="shared" si="111"/>
        <v>0</v>
      </c>
      <c r="G95" s="202">
        <f>SUM(G96:G102)</f>
        <v>0</v>
      </c>
      <c r="H95" s="119">
        <f t="shared" ref="H95:I95" si="112">SUM(H96:H102)</f>
        <v>0</v>
      </c>
      <c r="I95" s="112">
        <f t="shared" si="112"/>
        <v>0</v>
      </c>
      <c r="J95" s="119">
        <f>SUM(J96:J102)</f>
        <v>0</v>
      </c>
      <c r="K95" s="111">
        <f t="shared" ref="K95:L95" si="113">SUM(K96:K102)</f>
        <v>0</v>
      </c>
      <c r="L95" s="594">
        <f t="shared" si="113"/>
        <v>0</v>
      </c>
      <c r="M95" s="57">
        <f>SUM(M96:M102)</f>
        <v>0</v>
      </c>
      <c r="N95" s="111">
        <f t="shared" ref="N95:O95" si="114">SUM(N96:N102)</f>
        <v>0</v>
      </c>
      <c r="O95" s="112">
        <f t="shared" si="114"/>
        <v>0</v>
      </c>
      <c r="P95" s="109"/>
    </row>
    <row r="96" spans="1:16" ht="24" hidden="1" x14ac:dyDescent="0.25">
      <c r="A96" s="38">
        <v>2231</v>
      </c>
      <c r="B96" s="56" t="s">
        <v>82</v>
      </c>
      <c r="C96" s="57">
        <f t="shared" si="98"/>
        <v>0</v>
      </c>
      <c r="D96" s="201">
        <v>0</v>
      </c>
      <c r="E96" s="59"/>
      <c r="F96" s="557">
        <f t="shared" ref="F96:F102" si="115">D96+E96</f>
        <v>0</v>
      </c>
      <c r="G96" s="201"/>
      <c r="H96" s="233"/>
      <c r="I96" s="112">
        <f t="shared" ref="I96:I102" si="116">G96+H96</f>
        <v>0</v>
      </c>
      <c r="J96" s="233"/>
      <c r="K96" s="59"/>
      <c r="L96" s="594">
        <f t="shared" ref="L96:L102" si="117">J96+K96</f>
        <v>0</v>
      </c>
      <c r="M96" s="276"/>
      <c r="N96" s="59"/>
      <c r="O96" s="112">
        <f t="shared" ref="O96:O102" si="118">M96+N96</f>
        <v>0</v>
      </c>
      <c r="P96" s="109"/>
    </row>
    <row r="97" spans="1:16" ht="24.75" hidden="1" customHeight="1" x14ac:dyDescent="0.25">
      <c r="A97" s="38">
        <v>2232</v>
      </c>
      <c r="B97" s="56" t="s">
        <v>83</v>
      </c>
      <c r="C97" s="57">
        <f t="shared" si="98"/>
        <v>0</v>
      </c>
      <c r="D97" s="201">
        <v>0</v>
      </c>
      <c r="E97" s="59"/>
      <c r="F97" s="557">
        <f t="shared" si="115"/>
        <v>0</v>
      </c>
      <c r="G97" s="201"/>
      <c r="H97" s="233"/>
      <c r="I97" s="112">
        <f t="shared" si="116"/>
        <v>0</v>
      </c>
      <c r="J97" s="233"/>
      <c r="K97" s="59"/>
      <c r="L97" s="594">
        <f t="shared" si="117"/>
        <v>0</v>
      </c>
      <c r="M97" s="276"/>
      <c r="N97" s="59"/>
      <c r="O97" s="112">
        <f t="shared" si="118"/>
        <v>0</v>
      </c>
      <c r="P97" s="109"/>
    </row>
    <row r="98" spans="1:16" ht="24" hidden="1" x14ac:dyDescent="0.25">
      <c r="A98" s="33">
        <v>2233</v>
      </c>
      <c r="B98" s="51" t="s">
        <v>84</v>
      </c>
      <c r="C98" s="52">
        <f t="shared" si="98"/>
        <v>0</v>
      </c>
      <c r="D98" s="200">
        <v>0</v>
      </c>
      <c r="E98" s="54"/>
      <c r="F98" s="592">
        <f t="shared" si="115"/>
        <v>0</v>
      </c>
      <c r="G98" s="200"/>
      <c r="H98" s="232"/>
      <c r="I98" s="118">
        <f t="shared" si="116"/>
        <v>0</v>
      </c>
      <c r="J98" s="232"/>
      <c r="K98" s="54"/>
      <c r="L98" s="593">
        <f t="shared" si="117"/>
        <v>0</v>
      </c>
      <c r="M98" s="275"/>
      <c r="N98" s="54"/>
      <c r="O98" s="118">
        <f t="shared" si="118"/>
        <v>0</v>
      </c>
      <c r="P98" s="108"/>
    </row>
    <row r="99" spans="1:16" ht="36" hidden="1" x14ac:dyDescent="0.25">
      <c r="A99" s="38">
        <v>2234</v>
      </c>
      <c r="B99" s="56" t="s">
        <v>85</v>
      </c>
      <c r="C99" s="57">
        <f t="shared" si="98"/>
        <v>0</v>
      </c>
      <c r="D99" s="201">
        <v>0</v>
      </c>
      <c r="E99" s="59"/>
      <c r="F99" s="557">
        <f t="shared" si="115"/>
        <v>0</v>
      </c>
      <c r="G99" s="201"/>
      <c r="H99" s="233"/>
      <c r="I99" s="112">
        <f t="shared" si="116"/>
        <v>0</v>
      </c>
      <c r="J99" s="233"/>
      <c r="K99" s="59"/>
      <c r="L99" s="594">
        <f t="shared" si="117"/>
        <v>0</v>
      </c>
      <c r="M99" s="276"/>
      <c r="N99" s="59"/>
      <c r="O99" s="112">
        <f t="shared" si="118"/>
        <v>0</v>
      </c>
      <c r="P99" s="109"/>
    </row>
    <row r="100" spans="1:16" ht="24" hidden="1" x14ac:dyDescent="0.25">
      <c r="A100" s="38">
        <v>2235</v>
      </c>
      <c r="B100" s="56" t="s">
        <v>86</v>
      </c>
      <c r="C100" s="57">
        <f t="shared" si="98"/>
        <v>0</v>
      </c>
      <c r="D100" s="201">
        <v>0</v>
      </c>
      <c r="E100" s="59"/>
      <c r="F100" s="557">
        <f t="shared" si="115"/>
        <v>0</v>
      </c>
      <c r="G100" s="201"/>
      <c r="H100" s="233"/>
      <c r="I100" s="112">
        <f t="shared" si="116"/>
        <v>0</v>
      </c>
      <c r="J100" s="233"/>
      <c r="K100" s="59"/>
      <c r="L100" s="594">
        <f t="shared" si="117"/>
        <v>0</v>
      </c>
      <c r="M100" s="276"/>
      <c r="N100" s="59"/>
      <c r="O100" s="112">
        <f t="shared" si="118"/>
        <v>0</v>
      </c>
      <c r="P100" s="109"/>
    </row>
    <row r="101" spans="1:16" hidden="1" x14ac:dyDescent="0.25">
      <c r="A101" s="38">
        <v>2236</v>
      </c>
      <c r="B101" s="56" t="s">
        <v>87</v>
      </c>
      <c r="C101" s="57">
        <f t="shared" si="98"/>
        <v>0</v>
      </c>
      <c r="D101" s="201">
        <v>0</v>
      </c>
      <c r="E101" s="59"/>
      <c r="F101" s="557">
        <f t="shared" si="115"/>
        <v>0</v>
      </c>
      <c r="G101" s="201"/>
      <c r="H101" s="233"/>
      <c r="I101" s="112">
        <f t="shared" si="116"/>
        <v>0</v>
      </c>
      <c r="J101" s="233"/>
      <c r="K101" s="59"/>
      <c r="L101" s="594">
        <f t="shared" si="117"/>
        <v>0</v>
      </c>
      <c r="M101" s="276"/>
      <c r="N101" s="59"/>
      <c r="O101" s="112">
        <f t="shared" si="118"/>
        <v>0</v>
      </c>
      <c r="P101" s="109"/>
    </row>
    <row r="102" spans="1:16" ht="24" hidden="1" x14ac:dyDescent="0.25">
      <c r="A102" s="38">
        <v>2239</v>
      </c>
      <c r="B102" s="56" t="s">
        <v>88</v>
      </c>
      <c r="C102" s="57">
        <f t="shared" si="98"/>
        <v>0</v>
      </c>
      <c r="D102" s="201">
        <v>0</v>
      </c>
      <c r="E102" s="59"/>
      <c r="F102" s="557">
        <f t="shared" si="115"/>
        <v>0</v>
      </c>
      <c r="G102" s="201"/>
      <c r="H102" s="233"/>
      <c r="I102" s="112">
        <f t="shared" si="116"/>
        <v>0</v>
      </c>
      <c r="J102" s="233"/>
      <c r="K102" s="59"/>
      <c r="L102" s="594">
        <f t="shared" si="117"/>
        <v>0</v>
      </c>
      <c r="M102" s="276"/>
      <c r="N102" s="59"/>
      <c r="O102" s="112">
        <f t="shared" si="118"/>
        <v>0</v>
      </c>
      <c r="P102" s="109"/>
    </row>
    <row r="103" spans="1:16" ht="36" hidden="1" x14ac:dyDescent="0.25">
      <c r="A103" s="110">
        <v>2240</v>
      </c>
      <c r="B103" s="56" t="s">
        <v>89</v>
      </c>
      <c r="C103" s="57">
        <f t="shared" si="98"/>
        <v>0</v>
      </c>
      <c r="D103" s="202">
        <f>SUM(D104:D111)</f>
        <v>0</v>
      </c>
      <c r="E103" s="111">
        <f t="shared" ref="E103:F103" si="119">SUM(E104:E111)</f>
        <v>0</v>
      </c>
      <c r="F103" s="557">
        <f t="shared" si="119"/>
        <v>0</v>
      </c>
      <c r="G103" s="202">
        <f>SUM(G104:G111)</f>
        <v>0</v>
      </c>
      <c r="H103" s="119">
        <f t="shared" ref="H103:I103" si="120">SUM(H104:H111)</f>
        <v>0</v>
      </c>
      <c r="I103" s="112">
        <f t="shared" si="120"/>
        <v>0</v>
      </c>
      <c r="J103" s="119">
        <f>SUM(J104:J111)</f>
        <v>0</v>
      </c>
      <c r="K103" s="111">
        <f t="shared" ref="K103:L103" si="121">SUM(K104:K111)</f>
        <v>0</v>
      </c>
      <c r="L103" s="594">
        <f t="shared" si="121"/>
        <v>0</v>
      </c>
      <c r="M103" s="57">
        <f>SUM(M104:M111)</f>
        <v>0</v>
      </c>
      <c r="N103" s="111">
        <f t="shared" ref="N103:O103" si="122">SUM(N104:N111)</f>
        <v>0</v>
      </c>
      <c r="O103" s="112">
        <f t="shared" si="122"/>
        <v>0</v>
      </c>
      <c r="P103" s="109"/>
    </row>
    <row r="104" spans="1:16" hidden="1" x14ac:dyDescent="0.25">
      <c r="A104" s="38">
        <v>2241</v>
      </c>
      <c r="B104" s="56" t="s">
        <v>90</v>
      </c>
      <c r="C104" s="57">
        <f t="shared" si="98"/>
        <v>0</v>
      </c>
      <c r="D104" s="201">
        <v>0</v>
      </c>
      <c r="E104" s="59"/>
      <c r="F104" s="557">
        <f t="shared" ref="F104:F111" si="123">D104+E104</f>
        <v>0</v>
      </c>
      <c r="G104" s="201"/>
      <c r="H104" s="233"/>
      <c r="I104" s="112">
        <f t="shared" ref="I104:I111" si="124">G104+H104</f>
        <v>0</v>
      </c>
      <c r="J104" s="233"/>
      <c r="K104" s="59"/>
      <c r="L104" s="594">
        <f t="shared" ref="L104:L111" si="125">J104+K104</f>
        <v>0</v>
      </c>
      <c r="M104" s="276"/>
      <c r="N104" s="59"/>
      <c r="O104" s="112">
        <f t="shared" ref="O104:O111" si="126">M104+N104</f>
        <v>0</v>
      </c>
      <c r="P104" s="109"/>
    </row>
    <row r="105" spans="1:16" ht="24" hidden="1" x14ac:dyDescent="0.25">
      <c r="A105" s="38">
        <v>2242</v>
      </c>
      <c r="B105" s="56" t="s">
        <v>91</v>
      </c>
      <c r="C105" s="57">
        <f t="shared" si="98"/>
        <v>0</v>
      </c>
      <c r="D105" s="201">
        <v>0</v>
      </c>
      <c r="E105" s="59"/>
      <c r="F105" s="557">
        <f t="shared" si="123"/>
        <v>0</v>
      </c>
      <c r="G105" s="201"/>
      <c r="H105" s="233"/>
      <c r="I105" s="112">
        <f t="shared" si="124"/>
        <v>0</v>
      </c>
      <c r="J105" s="233"/>
      <c r="K105" s="59"/>
      <c r="L105" s="594">
        <f t="shared" si="125"/>
        <v>0</v>
      </c>
      <c r="M105" s="276"/>
      <c r="N105" s="59"/>
      <c r="O105" s="112">
        <f t="shared" si="126"/>
        <v>0</v>
      </c>
      <c r="P105" s="109"/>
    </row>
    <row r="106" spans="1:16" ht="24" hidden="1" x14ac:dyDescent="0.25">
      <c r="A106" s="38">
        <v>2243</v>
      </c>
      <c r="B106" s="56" t="s">
        <v>92</v>
      </c>
      <c r="C106" s="57">
        <f t="shared" si="98"/>
        <v>0</v>
      </c>
      <c r="D106" s="201">
        <v>0</v>
      </c>
      <c r="E106" s="59"/>
      <c r="F106" s="557">
        <f t="shared" si="123"/>
        <v>0</v>
      </c>
      <c r="G106" s="201"/>
      <c r="H106" s="233"/>
      <c r="I106" s="112">
        <f t="shared" si="124"/>
        <v>0</v>
      </c>
      <c r="J106" s="233"/>
      <c r="K106" s="59"/>
      <c r="L106" s="594">
        <f t="shared" si="125"/>
        <v>0</v>
      </c>
      <c r="M106" s="276"/>
      <c r="N106" s="59"/>
      <c r="O106" s="112">
        <f t="shared" si="126"/>
        <v>0</v>
      </c>
      <c r="P106" s="109"/>
    </row>
    <row r="107" spans="1:16" hidden="1" x14ac:dyDescent="0.25">
      <c r="A107" s="38">
        <v>2244</v>
      </c>
      <c r="B107" s="56" t="s">
        <v>93</v>
      </c>
      <c r="C107" s="57">
        <f t="shared" si="98"/>
        <v>0</v>
      </c>
      <c r="D107" s="201">
        <v>0</v>
      </c>
      <c r="E107" s="59"/>
      <c r="F107" s="557">
        <f t="shared" si="123"/>
        <v>0</v>
      </c>
      <c r="G107" s="201"/>
      <c r="H107" s="233"/>
      <c r="I107" s="112">
        <f t="shared" si="124"/>
        <v>0</v>
      </c>
      <c r="J107" s="233"/>
      <c r="K107" s="59"/>
      <c r="L107" s="594">
        <f t="shared" si="125"/>
        <v>0</v>
      </c>
      <c r="M107" s="276"/>
      <c r="N107" s="59"/>
      <c r="O107" s="112">
        <f t="shared" si="126"/>
        <v>0</v>
      </c>
      <c r="P107" s="109"/>
    </row>
    <row r="108" spans="1:16" ht="24" hidden="1" x14ac:dyDescent="0.25">
      <c r="A108" s="38">
        <v>2246</v>
      </c>
      <c r="B108" s="56" t="s">
        <v>94</v>
      </c>
      <c r="C108" s="57">
        <f t="shared" si="98"/>
        <v>0</v>
      </c>
      <c r="D108" s="201">
        <v>0</v>
      </c>
      <c r="E108" s="59"/>
      <c r="F108" s="557">
        <f t="shared" si="123"/>
        <v>0</v>
      </c>
      <c r="G108" s="201"/>
      <c r="H108" s="233"/>
      <c r="I108" s="112">
        <f t="shared" si="124"/>
        <v>0</v>
      </c>
      <c r="J108" s="233"/>
      <c r="K108" s="59"/>
      <c r="L108" s="594">
        <f t="shared" si="125"/>
        <v>0</v>
      </c>
      <c r="M108" s="276"/>
      <c r="N108" s="59"/>
      <c r="O108" s="112">
        <f t="shared" si="126"/>
        <v>0</v>
      </c>
      <c r="P108" s="109"/>
    </row>
    <row r="109" spans="1:16" hidden="1" x14ac:dyDescent="0.25">
      <c r="A109" s="38">
        <v>2247</v>
      </c>
      <c r="B109" s="56" t="s">
        <v>95</v>
      </c>
      <c r="C109" s="57">
        <f t="shared" si="98"/>
        <v>0</v>
      </c>
      <c r="D109" s="201">
        <v>0</v>
      </c>
      <c r="E109" s="59"/>
      <c r="F109" s="557">
        <f t="shared" si="123"/>
        <v>0</v>
      </c>
      <c r="G109" s="201"/>
      <c r="H109" s="233"/>
      <c r="I109" s="112">
        <f t="shared" si="124"/>
        <v>0</v>
      </c>
      <c r="J109" s="233"/>
      <c r="K109" s="59"/>
      <c r="L109" s="594">
        <f t="shared" si="125"/>
        <v>0</v>
      </c>
      <c r="M109" s="276"/>
      <c r="N109" s="59"/>
      <c r="O109" s="112">
        <f t="shared" si="126"/>
        <v>0</v>
      </c>
      <c r="P109" s="109"/>
    </row>
    <row r="110" spans="1:16" ht="24" hidden="1" x14ac:dyDescent="0.25">
      <c r="A110" s="38">
        <v>2248</v>
      </c>
      <c r="B110" s="56" t="s">
        <v>300</v>
      </c>
      <c r="C110" s="57">
        <f t="shared" si="98"/>
        <v>0</v>
      </c>
      <c r="D110" s="201">
        <v>0</v>
      </c>
      <c r="E110" s="59"/>
      <c r="F110" s="557">
        <f t="shared" si="123"/>
        <v>0</v>
      </c>
      <c r="G110" s="201"/>
      <c r="H110" s="233"/>
      <c r="I110" s="112">
        <f t="shared" si="124"/>
        <v>0</v>
      </c>
      <c r="J110" s="233"/>
      <c r="K110" s="59"/>
      <c r="L110" s="594">
        <f t="shared" si="125"/>
        <v>0</v>
      </c>
      <c r="M110" s="276"/>
      <c r="N110" s="59"/>
      <c r="O110" s="112">
        <f t="shared" si="126"/>
        <v>0</v>
      </c>
      <c r="P110" s="109"/>
    </row>
    <row r="111" spans="1:16" ht="24" hidden="1" x14ac:dyDescent="0.25">
      <c r="A111" s="38">
        <v>2249</v>
      </c>
      <c r="B111" s="56" t="s">
        <v>96</v>
      </c>
      <c r="C111" s="57">
        <f t="shared" si="98"/>
        <v>0</v>
      </c>
      <c r="D111" s="201">
        <v>0</v>
      </c>
      <c r="E111" s="59"/>
      <c r="F111" s="557">
        <f t="shared" si="123"/>
        <v>0</v>
      </c>
      <c r="G111" s="201"/>
      <c r="H111" s="233"/>
      <c r="I111" s="112">
        <f t="shared" si="124"/>
        <v>0</v>
      </c>
      <c r="J111" s="233"/>
      <c r="K111" s="59"/>
      <c r="L111" s="594">
        <f t="shared" si="125"/>
        <v>0</v>
      </c>
      <c r="M111" s="276"/>
      <c r="N111" s="59"/>
      <c r="O111" s="112">
        <f t="shared" si="126"/>
        <v>0</v>
      </c>
      <c r="P111" s="109"/>
    </row>
    <row r="112" spans="1:16" hidden="1" x14ac:dyDescent="0.25">
      <c r="A112" s="110">
        <v>2250</v>
      </c>
      <c r="B112" s="56" t="s">
        <v>97</v>
      </c>
      <c r="C112" s="57">
        <f t="shared" si="98"/>
        <v>0</v>
      </c>
      <c r="D112" s="202">
        <f>SUM(D113:D115)</f>
        <v>0</v>
      </c>
      <c r="E112" s="111">
        <f t="shared" ref="E112:F112" si="127">SUM(E113:E115)</f>
        <v>0</v>
      </c>
      <c r="F112" s="557">
        <f t="shared" si="127"/>
        <v>0</v>
      </c>
      <c r="G112" s="202">
        <f>SUM(G113:G115)</f>
        <v>0</v>
      </c>
      <c r="H112" s="119">
        <f t="shared" ref="H112:I112" si="128">SUM(H113:H115)</f>
        <v>0</v>
      </c>
      <c r="I112" s="112">
        <f t="shared" si="128"/>
        <v>0</v>
      </c>
      <c r="J112" s="119">
        <f>SUM(J113:J115)</f>
        <v>0</v>
      </c>
      <c r="K112" s="111">
        <f t="shared" ref="K112:L112" si="129">SUM(K113:K115)</f>
        <v>0</v>
      </c>
      <c r="L112" s="594">
        <f t="shared" si="129"/>
        <v>0</v>
      </c>
      <c r="M112" s="57">
        <f>SUM(M113:M115)</f>
        <v>0</v>
      </c>
      <c r="N112" s="111">
        <f t="shared" ref="N112:O112" si="130">SUM(N113:N115)</f>
        <v>0</v>
      </c>
      <c r="O112" s="112">
        <f t="shared" si="130"/>
        <v>0</v>
      </c>
      <c r="P112" s="109"/>
    </row>
    <row r="113" spans="1:16" hidden="1" x14ac:dyDescent="0.25">
      <c r="A113" s="38">
        <v>2251</v>
      </c>
      <c r="B113" s="56" t="s">
        <v>98</v>
      </c>
      <c r="C113" s="57">
        <f t="shared" si="98"/>
        <v>0</v>
      </c>
      <c r="D113" s="201">
        <v>0</v>
      </c>
      <c r="E113" s="59"/>
      <c r="F113" s="557">
        <f t="shared" ref="F113:F115" si="131">D113+E113</f>
        <v>0</v>
      </c>
      <c r="G113" s="201"/>
      <c r="H113" s="233"/>
      <c r="I113" s="112">
        <f t="shared" ref="I113:I115" si="132">G113+H113</f>
        <v>0</v>
      </c>
      <c r="J113" s="233"/>
      <c r="K113" s="59"/>
      <c r="L113" s="594">
        <f t="shared" ref="L113:L115" si="133">J113+K113</f>
        <v>0</v>
      </c>
      <c r="M113" s="276"/>
      <c r="N113" s="59"/>
      <c r="O113" s="112">
        <f t="shared" ref="O113:O115" si="134">M113+N113</f>
        <v>0</v>
      </c>
      <c r="P113" s="109"/>
    </row>
    <row r="114" spans="1:16" ht="24" hidden="1" x14ac:dyDescent="0.25">
      <c r="A114" s="38">
        <v>2252</v>
      </c>
      <c r="B114" s="56" t="s">
        <v>99</v>
      </c>
      <c r="C114" s="57">
        <f t="shared" si="98"/>
        <v>0</v>
      </c>
      <c r="D114" s="201">
        <v>0</v>
      </c>
      <c r="E114" s="59"/>
      <c r="F114" s="557">
        <f t="shared" si="131"/>
        <v>0</v>
      </c>
      <c r="G114" s="201"/>
      <c r="H114" s="233"/>
      <c r="I114" s="112">
        <f t="shared" si="132"/>
        <v>0</v>
      </c>
      <c r="J114" s="233"/>
      <c r="K114" s="59"/>
      <c r="L114" s="594">
        <f t="shared" si="133"/>
        <v>0</v>
      </c>
      <c r="M114" s="276"/>
      <c r="N114" s="59"/>
      <c r="O114" s="112">
        <f t="shared" si="134"/>
        <v>0</v>
      </c>
      <c r="P114" s="109"/>
    </row>
    <row r="115" spans="1:16" ht="24" hidden="1" x14ac:dyDescent="0.25">
      <c r="A115" s="38">
        <v>2259</v>
      </c>
      <c r="B115" s="56" t="s">
        <v>100</v>
      </c>
      <c r="C115" s="57">
        <f t="shared" si="98"/>
        <v>0</v>
      </c>
      <c r="D115" s="201">
        <v>0</v>
      </c>
      <c r="E115" s="59"/>
      <c r="F115" s="557">
        <f t="shared" si="131"/>
        <v>0</v>
      </c>
      <c r="G115" s="201"/>
      <c r="H115" s="233"/>
      <c r="I115" s="112">
        <f t="shared" si="132"/>
        <v>0</v>
      </c>
      <c r="J115" s="233"/>
      <c r="K115" s="59"/>
      <c r="L115" s="594">
        <f t="shared" si="133"/>
        <v>0</v>
      </c>
      <c r="M115" s="276"/>
      <c r="N115" s="59"/>
      <c r="O115" s="112">
        <f t="shared" si="134"/>
        <v>0</v>
      </c>
      <c r="P115" s="109"/>
    </row>
    <row r="116" spans="1:16" hidden="1" x14ac:dyDescent="0.25">
      <c r="A116" s="110">
        <v>2260</v>
      </c>
      <c r="B116" s="56" t="s">
        <v>101</v>
      </c>
      <c r="C116" s="57">
        <f t="shared" si="98"/>
        <v>0</v>
      </c>
      <c r="D116" s="202">
        <f>SUM(D117:D121)</f>
        <v>0</v>
      </c>
      <c r="E116" s="502">
        <f t="shared" ref="E116:F116" si="135">SUM(E117:E121)</f>
        <v>0</v>
      </c>
      <c r="F116" s="499">
        <f t="shared" si="135"/>
        <v>0</v>
      </c>
      <c r="G116" s="202">
        <f>SUM(G117:G121)</f>
        <v>0</v>
      </c>
      <c r="H116" s="594">
        <f t="shared" ref="H116:I116" si="136">SUM(H117:H121)</f>
        <v>0</v>
      </c>
      <c r="I116" s="499">
        <f t="shared" si="136"/>
        <v>0</v>
      </c>
      <c r="J116" s="119">
        <f>SUM(J117:J121)</f>
        <v>0</v>
      </c>
      <c r="K116" s="502">
        <f t="shared" ref="K116:L116" si="137">SUM(K117:K121)</f>
        <v>0</v>
      </c>
      <c r="L116" s="499">
        <f t="shared" si="137"/>
        <v>0</v>
      </c>
      <c r="M116" s="57">
        <f>SUM(M117:M121)</f>
        <v>0</v>
      </c>
      <c r="N116" s="111">
        <f t="shared" ref="N116:O116" si="138">SUM(N117:N121)</f>
        <v>0</v>
      </c>
      <c r="O116" s="112">
        <f t="shared" si="138"/>
        <v>0</v>
      </c>
      <c r="P116" s="109"/>
    </row>
    <row r="117" spans="1:16" hidden="1" x14ac:dyDescent="0.25">
      <c r="A117" s="38">
        <v>2261</v>
      </c>
      <c r="B117" s="56" t="s">
        <v>102</v>
      </c>
      <c r="C117" s="57">
        <f t="shared" si="98"/>
        <v>0</v>
      </c>
      <c r="D117" s="201">
        <v>0</v>
      </c>
      <c r="E117" s="59"/>
      <c r="F117" s="557">
        <f t="shared" ref="F117:F121" si="139">D117+E117</f>
        <v>0</v>
      </c>
      <c r="G117" s="201"/>
      <c r="H117" s="233"/>
      <c r="I117" s="112">
        <f t="shared" ref="I117:I121" si="140">G117+H117</f>
        <v>0</v>
      </c>
      <c r="J117" s="233"/>
      <c r="K117" s="59"/>
      <c r="L117" s="594">
        <f t="shared" ref="L117:L121" si="141">J117+K117</f>
        <v>0</v>
      </c>
      <c r="M117" s="276"/>
      <c r="N117" s="59"/>
      <c r="O117" s="112">
        <f t="shared" ref="O117:O121" si="142">M117+N117</f>
        <v>0</v>
      </c>
      <c r="P117" s="109"/>
    </row>
    <row r="118" spans="1:16" hidden="1" x14ac:dyDescent="0.25">
      <c r="A118" s="38">
        <v>2262</v>
      </c>
      <c r="B118" s="56" t="s">
        <v>103</v>
      </c>
      <c r="C118" s="57">
        <f t="shared" si="98"/>
        <v>0</v>
      </c>
      <c r="D118" s="201">
        <v>0</v>
      </c>
      <c r="E118" s="59"/>
      <c r="F118" s="557">
        <f t="shared" si="139"/>
        <v>0</v>
      </c>
      <c r="G118" s="201"/>
      <c r="H118" s="233"/>
      <c r="I118" s="112">
        <f t="shared" si="140"/>
        <v>0</v>
      </c>
      <c r="J118" s="233"/>
      <c r="K118" s="59"/>
      <c r="L118" s="594">
        <f t="shared" si="141"/>
        <v>0</v>
      </c>
      <c r="M118" s="276"/>
      <c r="N118" s="59"/>
      <c r="O118" s="112">
        <f t="shared" si="142"/>
        <v>0</v>
      </c>
      <c r="P118" s="109"/>
    </row>
    <row r="119" spans="1:16" hidden="1" x14ac:dyDescent="0.25">
      <c r="A119" s="38">
        <v>2263</v>
      </c>
      <c r="B119" s="56" t="s">
        <v>104</v>
      </c>
      <c r="C119" s="57">
        <f t="shared" si="98"/>
        <v>0</v>
      </c>
      <c r="D119" s="201">
        <v>0</v>
      </c>
      <c r="E119" s="59"/>
      <c r="F119" s="557">
        <f t="shared" si="139"/>
        <v>0</v>
      </c>
      <c r="G119" s="201"/>
      <c r="H119" s="233"/>
      <c r="I119" s="112">
        <f t="shared" si="140"/>
        <v>0</v>
      </c>
      <c r="J119" s="233"/>
      <c r="K119" s="59"/>
      <c r="L119" s="594">
        <f t="shared" si="141"/>
        <v>0</v>
      </c>
      <c r="M119" s="276"/>
      <c r="N119" s="59"/>
      <c r="O119" s="112">
        <f t="shared" si="142"/>
        <v>0</v>
      </c>
      <c r="P119" s="109"/>
    </row>
    <row r="120" spans="1:16" ht="24" hidden="1" x14ac:dyDescent="0.25">
      <c r="A120" s="38">
        <v>2264</v>
      </c>
      <c r="B120" s="56" t="s">
        <v>105</v>
      </c>
      <c r="C120" s="57">
        <f t="shared" si="98"/>
        <v>0</v>
      </c>
      <c r="D120" s="201">
        <v>0</v>
      </c>
      <c r="E120" s="498"/>
      <c r="F120" s="499">
        <f t="shared" si="139"/>
        <v>0</v>
      </c>
      <c r="G120" s="201"/>
      <c r="H120" s="595"/>
      <c r="I120" s="499">
        <f t="shared" si="140"/>
        <v>0</v>
      </c>
      <c r="J120" s="233"/>
      <c r="K120" s="498"/>
      <c r="L120" s="499">
        <f t="shared" si="141"/>
        <v>0</v>
      </c>
      <c r="M120" s="276"/>
      <c r="N120" s="59"/>
      <c r="O120" s="112">
        <f t="shared" si="142"/>
        <v>0</v>
      </c>
      <c r="P120" s="109"/>
    </row>
    <row r="121" spans="1:16" hidden="1" x14ac:dyDescent="0.25">
      <c r="A121" s="38">
        <v>2269</v>
      </c>
      <c r="B121" s="56" t="s">
        <v>106</v>
      </c>
      <c r="C121" s="57">
        <f t="shared" si="98"/>
        <v>0</v>
      </c>
      <c r="D121" s="201">
        <v>0</v>
      </c>
      <c r="E121" s="59"/>
      <c r="F121" s="557">
        <f t="shared" si="139"/>
        <v>0</v>
      </c>
      <c r="G121" s="201"/>
      <c r="H121" s="233"/>
      <c r="I121" s="112">
        <f t="shared" si="140"/>
        <v>0</v>
      </c>
      <c r="J121" s="233"/>
      <c r="K121" s="59"/>
      <c r="L121" s="594">
        <f t="shared" si="141"/>
        <v>0</v>
      </c>
      <c r="M121" s="276"/>
      <c r="N121" s="59"/>
      <c r="O121" s="112">
        <f t="shared" si="142"/>
        <v>0</v>
      </c>
      <c r="P121" s="109"/>
    </row>
    <row r="122" spans="1:16" x14ac:dyDescent="0.25">
      <c r="A122" s="110">
        <v>2270</v>
      </c>
      <c r="B122" s="56" t="s">
        <v>107</v>
      </c>
      <c r="C122" s="57">
        <f t="shared" si="98"/>
        <v>402833</v>
      </c>
      <c r="D122" s="202">
        <f>SUM(D123:D127)</f>
        <v>472833</v>
      </c>
      <c r="E122" s="502">
        <f t="shared" ref="E122:F122" si="143">SUM(E123:E127)</f>
        <v>-70000</v>
      </c>
      <c r="F122" s="499">
        <f t="shared" si="143"/>
        <v>402833</v>
      </c>
      <c r="G122" s="202">
        <f>SUM(G123:G127)</f>
        <v>0</v>
      </c>
      <c r="H122" s="594">
        <f t="shared" ref="H122:I122" si="144">SUM(H123:H127)</f>
        <v>0</v>
      </c>
      <c r="I122" s="499">
        <f t="shared" si="144"/>
        <v>0</v>
      </c>
      <c r="J122" s="119">
        <f>SUM(J123:J127)</f>
        <v>0</v>
      </c>
      <c r="K122" s="502">
        <f t="shared" ref="K122:L122" si="145">SUM(K123:K127)</f>
        <v>0</v>
      </c>
      <c r="L122" s="499">
        <f t="shared" si="145"/>
        <v>0</v>
      </c>
      <c r="M122" s="57">
        <f>SUM(M123:M127)</f>
        <v>0</v>
      </c>
      <c r="N122" s="111">
        <f t="shared" ref="N122:O122" si="146">SUM(N123:N127)</f>
        <v>0</v>
      </c>
      <c r="O122" s="112">
        <f t="shared" si="146"/>
        <v>0</v>
      </c>
      <c r="P122" s="109"/>
    </row>
    <row r="123" spans="1:16" hidden="1" x14ac:dyDescent="0.25">
      <c r="A123" s="38">
        <v>2272</v>
      </c>
      <c r="B123" s="135" t="s">
        <v>108</v>
      </c>
      <c r="C123" s="57">
        <f t="shared" si="98"/>
        <v>0</v>
      </c>
      <c r="D123" s="201">
        <v>0</v>
      </c>
      <c r="E123" s="59"/>
      <c r="F123" s="557">
        <f t="shared" ref="F123:F127" si="147">D123+E123</f>
        <v>0</v>
      </c>
      <c r="G123" s="201"/>
      <c r="H123" s="233"/>
      <c r="I123" s="112">
        <f t="shared" ref="I123:I127" si="148">G123+H123</f>
        <v>0</v>
      </c>
      <c r="J123" s="233"/>
      <c r="K123" s="59"/>
      <c r="L123" s="594">
        <f t="shared" ref="L123:L127" si="149">J123+K123</f>
        <v>0</v>
      </c>
      <c r="M123" s="276"/>
      <c r="N123" s="59"/>
      <c r="O123" s="112">
        <f t="shared" ref="O123:O127" si="150">M123+N123</f>
        <v>0</v>
      </c>
      <c r="P123" s="109"/>
    </row>
    <row r="124" spans="1:16" ht="24" hidden="1" x14ac:dyDescent="0.25">
      <c r="A124" s="38">
        <v>2274</v>
      </c>
      <c r="B124" s="167" t="s">
        <v>290</v>
      </c>
      <c r="C124" s="57">
        <f t="shared" si="98"/>
        <v>0</v>
      </c>
      <c r="D124" s="201">
        <v>0</v>
      </c>
      <c r="E124" s="59"/>
      <c r="F124" s="557">
        <f t="shared" si="147"/>
        <v>0</v>
      </c>
      <c r="G124" s="201"/>
      <c r="H124" s="233"/>
      <c r="I124" s="112">
        <f t="shared" si="148"/>
        <v>0</v>
      </c>
      <c r="J124" s="233"/>
      <c r="K124" s="59"/>
      <c r="L124" s="594">
        <f t="shared" si="149"/>
        <v>0</v>
      </c>
      <c r="M124" s="276"/>
      <c r="N124" s="59"/>
      <c r="O124" s="112">
        <f t="shared" si="150"/>
        <v>0</v>
      </c>
      <c r="P124" s="109"/>
    </row>
    <row r="125" spans="1:16" ht="24" x14ac:dyDescent="0.25">
      <c r="A125" s="38">
        <v>2275</v>
      </c>
      <c r="B125" s="56" t="s">
        <v>109</v>
      </c>
      <c r="C125" s="57">
        <f t="shared" si="98"/>
        <v>402833</v>
      </c>
      <c r="D125" s="201">
        <f>478859-6026</f>
        <v>472833</v>
      </c>
      <c r="E125" s="498">
        <v>-70000</v>
      </c>
      <c r="F125" s="499">
        <f t="shared" si="147"/>
        <v>402833</v>
      </c>
      <c r="G125" s="201"/>
      <c r="H125" s="595"/>
      <c r="I125" s="499">
        <f t="shared" si="148"/>
        <v>0</v>
      </c>
      <c r="J125" s="233"/>
      <c r="K125" s="498"/>
      <c r="L125" s="499">
        <f t="shared" si="149"/>
        <v>0</v>
      </c>
      <c r="M125" s="276"/>
      <c r="N125" s="59"/>
      <c r="O125" s="112">
        <f t="shared" si="150"/>
        <v>0</v>
      </c>
      <c r="P125" s="109"/>
    </row>
    <row r="126" spans="1:16" ht="36" hidden="1" x14ac:dyDescent="0.25">
      <c r="A126" s="38">
        <v>2276</v>
      </c>
      <c r="B126" s="56" t="s">
        <v>110</v>
      </c>
      <c r="C126" s="57">
        <f t="shared" si="98"/>
        <v>0</v>
      </c>
      <c r="D126" s="201">
        <v>0</v>
      </c>
      <c r="E126" s="59"/>
      <c r="F126" s="557">
        <f t="shared" si="147"/>
        <v>0</v>
      </c>
      <c r="G126" s="201"/>
      <c r="H126" s="233"/>
      <c r="I126" s="112">
        <f t="shared" si="148"/>
        <v>0</v>
      </c>
      <c r="J126" s="233"/>
      <c r="K126" s="59"/>
      <c r="L126" s="594">
        <f t="shared" si="149"/>
        <v>0</v>
      </c>
      <c r="M126" s="276"/>
      <c r="N126" s="59"/>
      <c r="O126" s="112">
        <f t="shared" si="150"/>
        <v>0</v>
      </c>
      <c r="P126" s="109"/>
    </row>
    <row r="127" spans="1:16" ht="24" hidden="1" x14ac:dyDescent="0.25">
      <c r="A127" s="38">
        <v>2279</v>
      </c>
      <c r="B127" s="56" t="s">
        <v>111</v>
      </c>
      <c r="C127" s="57">
        <f t="shared" si="98"/>
        <v>0</v>
      </c>
      <c r="D127" s="201">
        <v>0</v>
      </c>
      <c r="E127" s="498"/>
      <c r="F127" s="499">
        <f t="shared" si="147"/>
        <v>0</v>
      </c>
      <c r="G127" s="201"/>
      <c r="H127" s="595"/>
      <c r="I127" s="499">
        <f t="shared" si="148"/>
        <v>0</v>
      </c>
      <c r="J127" s="233"/>
      <c r="K127" s="498"/>
      <c r="L127" s="499">
        <f t="shared" si="149"/>
        <v>0</v>
      </c>
      <c r="M127" s="276"/>
      <c r="N127" s="59"/>
      <c r="O127" s="112">
        <f t="shared" si="150"/>
        <v>0</v>
      </c>
      <c r="P127" s="109"/>
    </row>
    <row r="128" spans="1:16" ht="24" hidden="1" x14ac:dyDescent="0.25">
      <c r="A128" s="548">
        <v>2280</v>
      </c>
      <c r="B128" s="51" t="s">
        <v>301</v>
      </c>
      <c r="C128" s="52">
        <f t="shared" si="98"/>
        <v>0</v>
      </c>
      <c r="D128" s="204">
        <f t="shared" ref="D128:O128" si="151">SUM(D129)</f>
        <v>0</v>
      </c>
      <c r="E128" s="117">
        <f t="shared" si="151"/>
        <v>0</v>
      </c>
      <c r="F128" s="592">
        <f t="shared" si="151"/>
        <v>0</v>
      </c>
      <c r="G128" s="204">
        <f t="shared" si="151"/>
        <v>0</v>
      </c>
      <c r="H128" s="235">
        <f t="shared" si="151"/>
        <v>0</v>
      </c>
      <c r="I128" s="118">
        <f t="shared" si="151"/>
        <v>0</v>
      </c>
      <c r="J128" s="235">
        <f t="shared" si="151"/>
        <v>0</v>
      </c>
      <c r="K128" s="117">
        <f t="shared" si="151"/>
        <v>0</v>
      </c>
      <c r="L128" s="593">
        <f t="shared" si="151"/>
        <v>0</v>
      </c>
      <c r="M128" s="57">
        <f t="shared" si="151"/>
        <v>0</v>
      </c>
      <c r="N128" s="111">
        <f t="shared" si="151"/>
        <v>0</v>
      </c>
      <c r="O128" s="112">
        <f t="shared" si="151"/>
        <v>0</v>
      </c>
      <c r="P128" s="109"/>
    </row>
    <row r="129" spans="1:16" ht="24" hidden="1" x14ac:dyDescent="0.25">
      <c r="A129" s="38">
        <v>2283</v>
      </c>
      <c r="B129" s="56" t="s">
        <v>112</v>
      </c>
      <c r="C129" s="57">
        <f t="shared" si="98"/>
        <v>0</v>
      </c>
      <c r="D129" s="201">
        <v>0</v>
      </c>
      <c r="E129" s="59"/>
      <c r="F129" s="557">
        <f>D129+E129</f>
        <v>0</v>
      </c>
      <c r="G129" s="201"/>
      <c r="H129" s="233"/>
      <c r="I129" s="112">
        <f>G129+H129</f>
        <v>0</v>
      </c>
      <c r="J129" s="233"/>
      <c r="K129" s="59"/>
      <c r="L129" s="594">
        <f>J129+K129</f>
        <v>0</v>
      </c>
      <c r="M129" s="276"/>
      <c r="N129" s="59"/>
      <c r="O129" s="112">
        <f>M129+N129</f>
        <v>0</v>
      </c>
      <c r="P129" s="109"/>
    </row>
    <row r="130" spans="1:16" ht="38.25" hidden="1" customHeight="1" x14ac:dyDescent="0.25">
      <c r="A130" s="45">
        <v>2300</v>
      </c>
      <c r="B130" s="103" t="s">
        <v>113</v>
      </c>
      <c r="C130" s="46">
        <f t="shared" si="98"/>
        <v>0</v>
      </c>
      <c r="D130" s="199">
        <f>SUM(D131,D136,D140,D141,D144,D151,D159,D160,D163)</f>
        <v>0</v>
      </c>
      <c r="E130" s="494">
        <f t="shared" ref="E130:F130" si="152">SUM(E131,E136,E140,E141,E144,E151,E159,E160,E163)</f>
        <v>0</v>
      </c>
      <c r="F130" s="495">
        <f t="shared" si="152"/>
        <v>0</v>
      </c>
      <c r="G130" s="199">
        <f>SUM(G131,G136,G140,G141,G144,G151,G159,G160,G163)</f>
        <v>0</v>
      </c>
      <c r="H130" s="566">
        <f t="shared" ref="H130:I130" si="153">SUM(H131,H136,H140,H141,H144,H151,H159,H160,H163)</f>
        <v>0</v>
      </c>
      <c r="I130" s="495">
        <f t="shared" si="153"/>
        <v>0</v>
      </c>
      <c r="J130" s="104">
        <f>SUM(J131,J136,J140,J141,J144,J151,J159,J160,J163)</f>
        <v>0</v>
      </c>
      <c r="K130" s="494">
        <f t="shared" ref="K130:L130" si="154">SUM(K131,K136,K140,K141,K144,K151,K159,K160,K163)</f>
        <v>0</v>
      </c>
      <c r="L130" s="495">
        <f t="shared" si="154"/>
        <v>0</v>
      </c>
      <c r="M130" s="46">
        <f>SUM(M131,M136,M140,M141,M144,M151,M159,M160,M163)</f>
        <v>0</v>
      </c>
      <c r="N130" s="49">
        <f t="shared" ref="N130:O130" si="155">SUM(N131,N136,N140,N141,N144,N151,N159,N160,N163)</f>
        <v>0</v>
      </c>
      <c r="O130" s="115">
        <f t="shared" si="155"/>
        <v>0</v>
      </c>
      <c r="P130" s="121"/>
    </row>
    <row r="131" spans="1:16" ht="24" hidden="1" x14ac:dyDescent="0.25">
      <c r="A131" s="548">
        <v>2310</v>
      </c>
      <c r="B131" s="51" t="s">
        <v>114</v>
      </c>
      <c r="C131" s="52">
        <f t="shared" si="98"/>
        <v>0</v>
      </c>
      <c r="D131" s="204">
        <f t="shared" ref="D131:O131" si="156">SUM(D132:D135)</f>
        <v>0</v>
      </c>
      <c r="E131" s="521">
        <f t="shared" si="156"/>
        <v>0</v>
      </c>
      <c r="F131" s="501">
        <f t="shared" si="156"/>
        <v>0</v>
      </c>
      <c r="G131" s="204">
        <f t="shared" si="156"/>
        <v>0</v>
      </c>
      <c r="H131" s="593">
        <f t="shared" si="156"/>
        <v>0</v>
      </c>
      <c r="I131" s="501">
        <f t="shared" si="156"/>
        <v>0</v>
      </c>
      <c r="J131" s="235">
        <f t="shared" si="156"/>
        <v>0</v>
      </c>
      <c r="K131" s="521">
        <f t="shared" si="156"/>
        <v>0</v>
      </c>
      <c r="L131" s="501">
        <f t="shared" si="156"/>
        <v>0</v>
      </c>
      <c r="M131" s="52">
        <f t="shared" si="156"/>
        <v>0</v>
      </c>
      <c r="N131" s="117">
        <f t="shared" si="156"/>
        <v>0</v>
      </c>
      <c r="O131" s="118">
        <f t="shared" si="156"/>
        <v>0</v>
      </c>
      <c r="P131" s="108"/>
    </row>
    <row r="132" spans="1:16" hidden="1" x14ac:dyDescent="0.25">
      <c r="A132" s="38">
        <v>2311</v>
      </c>
      <c r="B132" s="56" t="s">
        <v>115</v>
      </c>
      <c r="C132" s="57">
        <f t="shared" si="98"/>
        <v>0</v>
      </c>
      <c r="D132" s="201">
        <v>0</v>
      </c>
      <c r="E132" s="59"/>
      <c r="F132" s="557">
        <f t="shared" ref="F132:F135" si="157">D132+E132</f>
        <v>0</v>
      </c>
      <c r="G132" s="201"/>
      <c r="H132" s="233"/>
      <c r="I132" s="112">
        <f t="shared" ref="I132:I135" si="158">G132+H132</f>
        <v>0</v>
      </c>
      <c r="J132" s="233"/>
      <c r="K132" s="59"/>
      <c r="L132" s="594">
        <f t="shared" ref="L132:L135" si="159">J132+K132</f>
        <v>0</v>
      </c>
      <c r="M132" s="276"/>
      <c r="N132" s="59"/>
      <c r="O132" s="112">
        <f t="shared" ref="O132:O135" si="160">M132+N132</f>
        <v>0</v>
      </c>
      <c r="P132" s="109"/>
    </row>
    <row r="133" spans="1:16" hidden="1" x14ac:dyDescent="0.25">
      <c r="A133" s="38">
        <v>2312</v>
      </c>
      <c r="B133" s="56" t="s">
        <v>116</v>
      </c>
      <c r="C133" s="57">
        <f t="shared" si="98"/>
        <v>0</v>
      </c>
      <c r="D133" s="201">
        <v>0</v>
      </c>
      <c r="E133" s="59"/>
      <c r="F133" s="557">
        <f t="shared" si="157"/>
        <v>0</v>
      </c>
      <c r="G133" s="201"/>
      <c r="H133" s="233"/>
      <c r="I133" s="112">
        <f t="shared" si="158"/>
        <v>0</v>
      </c>
      <c r="J133" s="233"/>
      <c r="K133" s="59"/>
      <c r="L133" s="594">
        <f t="shared" si="159"/>
        <v>0</v>
      </c>
      <c r="M133" s="276"/>
      <c r="N133" s="59"/>
      <c r="O133" s="112">
        <f t="shared" si="160"/>
        <v>0</v>
      </c>
      <c r="P133" s="109"/>
    </row>
    <row r="134" spans="1:16" hidden="1" x14ac:dyDescent="0.25">
      <c r="A134" s="38">
        <v>2313</v>
      </c>
      <c r="B134" s="56" t="s">
        <v>117</v>
      </c>
      <c r="C134" s="57">
        <f t="shared" si="98"/>
        <v>0</v>
      </c>
      <c r="D134" s="201">
        <v>0</v>
      </c>
      <c r="E134" s="59"/>
      <c r="F134" s="557">
        <f t="shared" si="157"/>
        <v>0</v>
      </c>
      <c r="G134" s="201"/>
      <c r="H134" s="233"/>
      <c r="I134" s="112">
        <f t="shared" si="158"/>
        <v>0</v>
      </c>
      <c r="J134" s="233"/>
      <c r="K134" s="59"/>
      <c r="L134" s="594">
        <f t="shared" si="159"/>
        <v>0</v>
      </c>
      <c r="M134" s="276"/>
      <c r="N134" s="59"/>
      <c r="O134" s="112">
        <f t="shared" si="160"/>
        <v>0</v>
      </c>
      <c r="P134" s="109"/>
    </row>
    <row r="135" spans="1:16" ht="36" hidden="1" customHeight="1" x14ac:dyDescent="0.25">
      <c r="A135" s="38">
        <v>2314</v>
      </c>
      <c r="B135" s="56" t="s">
        <v>291</v>
      </c>
      <c r="C135" s="57">
        <f t="shared" si="98"/>
        <v>0</v>
      </c>
      <c r="D135" s="201">
        <v>0</v>
      </c>
      <c r="E135" s="498"/>
      <c r="F135" s="499">
        <f t="shared" si="157"/>
        <v>0</v>
      </c>
      <c r="G135" s="201"/>
      <c r="H135" s="595"/>
      <c r="I135" s="499">
        <f t="shared" si="158"/>
        <v>0</v>
      </c>
      <c r="J135" s="233"/>
      <c r="K135" s="498"/>
      <c r="L135" s="499">
        <f t="shared" si="159"/>
        <v>0</v>
      </c>
      <c r="M135" s="276"/>
      <c r="N135" s="59"/>
      <c r="O135" s="112">
        <f t="shared" si="160"/>
        <v>0</v>
      </c>
      <c r="P135" s="109"/>
    </row>
    <row r="136" spans="1:16" hidden="1" x14ac:dyDescent="0.25">
      <c r="A136" s="110">
        <v>2320</v>
      </c>
      <c r="B136" s="56" t="s">
        <v>118</v>
      </c>
      <c r="C136" s="57">
        <f t="shared" si="98"/>
        <v>0</v>
      </c>
      <c r="D136" s="202">
        <f>SUM(D137:D139)</f>
        <v>0</v>
      </c>
      <c r="E136" s="111">
        <f t="shared" ref="E136:F136" si="161">SUM(E137:E139)</f>
        <v>0</v>
      </c>
      <c r="F136" s="557">
        <f t="shared" si="161"/>
        <v>0</v>
      </c>
      <c r="G136" s="202">
        <f>SUM(G137:G139)</f>
        <v>0</v>
      </c>
      <c r="H136" s="119">
        <f t="shared" ref="H136:I136" si="162">SUM(H137:H139)</f>
        <v>0</v>
      </c>
      <c r="I136" s="112">
        <f t="shared" si="162"/>
        <v>0</v>
      </c>
      <c r="J136" s="119">
        <f>SUM(J137:J139)</f>
        <v>0</v>
      </c>
      <c r="K136" s="111">
        <f t="shared" ref="K136:L136" si="163">SUM(K137:K139)</f>
        <v>0</v>
      </c>
      <c r="L136" s="594">
        <f t="shared" si="163"/>
        <v>0</v>
      </c>
      <c r="M136" s="57">
        <f>SUM(M137:M139)</f>
        <v>0</v>
      </c>
      <c r="N136" s="111">
        <f t="shared" ref="N136:O136" si="164">SUM(N137:N139)</f>
        <v>0</v>
      </c>
      <c r="O136" s="112">
        <f t="shared" si="164"/>
        <v>0</v>
      </c>
      <c r="P136" s="109"/>
    </row>
    <row r="137" spans="1:16" hidden="1" x14ac:dyDescent="0.25">
      <c r="A137" s="38">
        <v>2321</v>
      </c>
      <c r="B137" s="56" t="s">
        <v>119</v>
      </c>
      <c r="C137" s="57">
        <f t="shared" si="98"/>
        <v>0</v>
      </c>
      <c r="D137" s="201">
        <v>0</v>
      </c>
      <c r="E137" s="59"/>
      <c r="F137" s="557">
        <f t="shared" ref="F137:F140" si="165">D137+E137</f>
        <v>0</v>
      </c>
      <c r="G137" s="201"/>
      <c r="H137" s="233"/>
      <c r="I137" s="112">
        <f t="shared" ref="I137:I140" si="166">G137+H137</f>
        <v>0</v>
      </c>
      <c r="J137" s="233"/>
      <c r="K137" s="59"/>
      <c r="L137" s="594">
        <f t="shared" ref="L137:L140" si="167">J137+K137</f>
        <v>0</v>
      </c>
      <c r="M137" s="276"/>
      <c r="N137" s="59"/>
      <c r="O137" s="112">
        <f t="shared" ref="O137:O140" si="168">M137+N137</f>
        <v>0</v>
      </c>
      <c r="P137" s="109"/>
    </row>
    <row r="138" spans="1:16" hidden="1" x14ac:dyDescent="0.25">
      <c r="A138" s="38">
        <v>2322</v>
      </c>
      <c r="B138" s="56" t="s">
        <v>120</v>
      </c>
      <c r="C138" s="57">
        <f t="shared" si="98"/>
        <v>0</v>
      </c>
      <c r="D138" s="201">
        <v>0</v>
      </c>
      <c r="E138" s="59"/>
      <c r="F138" s="557">
        <f t="shared" si="165"/>
        <v>0</v>
      </c>
      <c r="G138" s="201"/>
      <c r="H138" s="233"/>
      <c r="I138" s="112">
        <f t="shared" si="166"/>
        <v>0</v>
      </c>
      <c r="J138" s="233"/>
      <c r="K138" s="59"/>
      <c r="L138" s="594">
        <f t="shared" si="167"/>
        <v>0</v>
      </c>
      <c r="M138" s="276"/>
      <c r="N138" s="59"/>
      <c r="O138" s="112">
        <f t="shared" si="168"/>
        <v>0</v>
      </c>
      <c r="P138" s="109"/>
    </row>
    <row r="139" spans="1:16" ht="10.5" hidden="1" customHeight="1" x14ac:dyDescent="0.25">
      <c r="A139" s="38">
        <v>2329</v>
      </c>
      <c r="B139" s="56" t="s">
        <v>121</v>
      </c>
      <c r="C139" s="57">
        <f t="shared" si="98"/>
        <v>0</v>
      </c>
      <c r="D139" s="201">
        <v>0</v>
      </c>
      <c r="E139" s="59"/>
      <c r="F139" s="557">
        <f t="shared" si="165"/>
        <v>0</v>
      </c>
      <c r="G139" s="201"/>
      <c r="H139" s="233"/>
      <c r="I139" s="112">
        <f t="shared" si="166"/>
        <v>0</v>
      </c>
      <c r="J139" s="233"/>
      <c r="K139" s="59"/>
      <c r="L139" s="594">
        <f t="shared" si="167"/>
        <v>0</v>
      </c>
      <c r="M139" s="276"/>
      <c r="N139" s="59"/>
      <c r="O139" s="112">
        <f t="shared" si="168"/>
        <v>0</v>
      </c>
      <c r="P139" s="109"/>
    </row>
    <row r="140" spans="1:16" hidden="1" x14ac:dyDescent="0.25">
      <c r="A140" s="110">
        <v>2330</v>
      </c>
      <c r="B140" s="56" t="s">
        <v>122</v>
      </c>
      <c r="C140" s="57">
        <f t="shared" si="98"/>
        <v>0</v>
      </c>
      <c r="D140" s="201">
        <v>0</v>
      </c>
      <c r="E140" s="59"/>
      <c r="F140" s="557">
        <f t="shared" si="165"/>
        <v>0</v>
      </c>
      <c r="G140" s="201"/>
      <c r="H140" s="233"/>
      <c r="I140" s="112">
        <f t="shared" si="166"/>
        <v>0</v>
      </c>
      <c r="J140" s="233"/>
      <c r="K140" s="59"/>
      <c r="L140" s="594">
        <f t="shared" si="167"/>
        <v>0</v>
      </c>
      <c r="M140" s="276"/>
      <c r="N140" s="59"/>
      <c r="O140" s="112">
        <f t="shared" si="168"/>
        <v>0</v>
      </c>
      <c r="P140" s="109"/>
    </row>
    <row r="141" spans="1:16" ht="48" hidden="1" x14ac:dyDescent="0.25">
      <c r="A141" s="110">
        <v>2340</v>
      </c>
      <c r="B141" s="56" t="s">
        <v>302</v>
      </c>
      <c r="C141" s="57">
        <f t="shared" si="98"/>
        <v>0</v>
      </c>
      <c r="D141" s="202">
        <f>SUM(D142:D143)</f>
        <v>0</v>
      </c>
      <c r="E141" s="111">
        <f t="shared" ref="E141:F141" si="169">SUM(E142:E143)</f>
        <v>0</v>
      </c>
      <c r="F141" s="557">
        <f t="shared" si="169"/>
        <v>0</v>
      </c>
      <c r="G141" s="202">
        <f>SUM(G142:G143)</f>
        <v>0</v>
      </c>
      <c r="H141" s="119">
        <f t="shared" ref="H141:I141" si="170">SUM(H142:H143)</f>
        <v>0</v>
      </c>
      <c r="I141" s="112">
        <f t="shared" si="170"/>
        <v>0</v>
      </c>
      <c r="J141" s="119">
        <f>SUM(J142:J143)</f>
        <v>0</v>
      </c>
      <c r="K141" s="111">
        <f t="shared" ref="K141:L141" si="171">SUM(K142:K143)</f>
        <v>0</v>
      </c>
      <c r="L141" s="594">
        <f t="shared" si="171"/>
        <v>0</v>
      </c>
      <c r="M141" s="57">
        <f>SUM(M142:M143)</f>
        <v>0</v>
      </c>
      <c r="N141" s="111">
        <f t="shared" ref="N141:O141" si="172">SUM(N142:N143)</f>
        <v>0</v>
      </c>
      <c r="O141" s="112">
        <f t="shared" si="172"/>
        <v>0</v>
      </c>
      <c r="P141" s="109"/>
    </row>
    <row r="142" spans="1:16" hidden="1" x14ac:dyDescent="0.25">
      <c r="A142" s="38">
        <v>2341</v>
      </c>
      <c r="B142" s="56" t="s">
        <v>123</v>
      </c>
      <c r="C142" s="57">
        <f t="shared" si="98"/>
        <v>0</v>
      </c>
      <c r="D142" s="201">
        <v>0</v>
      </c>
      <c r="E142" s="59"/>
      <c r="F142" s="557">
        <f t="shared" ref="F142:F143" si="173">D142+E142</f>
        <v>0</v>
      </c>
      <c r="G142" s="201"/>
      <c r="H142" s="233"/>
      <c r="I142" s="112">
        <f t="shared" ref="I142:I143" si="174">G142+H142</f>
        <v>0</v>
      </c>
      <c r="J142" s="233"/>
      <c r="K142" s="59"/>
      <c r="L142" s="594">
        <f t="shared" ref="L142:L143" si="175">J142+K142</f>
        <v>0</v>
      </c>
      <c r="M142" s="276"/>
      <c r="N142" s="59"/>
      <c r="O142" s="112">
        <f t="shared" ref="O142:O143" si="176">M142+N142</f>
        <v>0</v>
      </c>
      <c r="P142" s="109"/>
    </row>
    <row r="143" spans="1:16" ht="24" hidden="1" x14ac:dyDescent="0.25">
      <c r="A143" s="38">
        <v>2344</v>
      </c>
      <c r="B143" s="56" t="s">
        <v>124</v>
      </c>
      <c r="C143" s="57">
        <f t="shared" si="98"/>
        <v>0</v>
      </c>
      <c r="D143" s="201">
        <v>0</v>
      </c>
      <c r="E143" s="59"/>
      <c r="F143" s="557">
        <f t="shared" si="173"/>
        <v>0</v>
      </c>
      <c r="G143" s="201"/>
      <c r="H143" s="233"/>
      <c r="I143" s="112">
        <f t="shared" si="174"/>
        <v>0</v>
      </c>
      <c r="J143" s="233"/>
      <c r="K143" s="59"/>
      <c r="L143" s="594">
        <f t="shared" si="175"/>
        <v>0</v>
      </c>
      <c r="M143" s="276"/>
      <c r="N143" s="59"/>
      <c r="O143" s="112">
        <f t="shared" si="176"/>
        <v>0</v>
      </c>
      <c r="P143" s="109"/>
    </row>
    <row r="144" spans="1:16" ht="24" hidden="1" x14ac:dyDescent="0.25">
      <c r="A144" s="105">
        <v>2350</v>
      </c>
      <c r="B144" s="76" t="s">
        <v>125</v>
      </c>
      <c r="C144" s="82">
        <f t="shared" si="98"/>
        <v>0</v>
      </c>
      <c r="D144" s="129">
        <f>SUM(D145:D150)</f>
        <v>0</v>
      </c>
      <c r="E144" s="106">
        <f t="shared" ref="E144:F144" si="177">SUM(E145:E150)</f>
        <v>0</v>
      </c>
      <c r="F144" s="590">
        <f t="shared" si="177"/>
        <v>0</v>
      </c>
      <c r="G144" s="129">
        <f>SUM(G145:G150)</f>
        <v>0</v>
      </c>
      <c r="H144" s="178">
        <f t="shared" ref="H144:I144" si="178">SUM(H145:H150)</f>
        <v>0</v>
      </c>
      <c r="I144" s="107">
        <f t="shared" si="178"/>
        <v>0</v>
      </c>
      <c r="J144" s="178">
        <f>SUM(J145:J150)</f>
        <v>0</v>
      </c>
      <c r="K144" s="106">
        <f t="shared" ref="K144:L144" si="179">SUM(K145:K150)</f>
        <v>0</v>
      </c>
      <c r="L144" s="591">
        <f t="shared" si="179"/>
        <v>0</v>
      </c>
      <c r="M144" s="82">
        <f>SUM(M145:M150)</f>
        <v>0</v>
      </c>
      <c r="N144" s="106">
        <f t="shared" ref="N144:O144" si="180">SUM(N145:N150)</f>
        <v>0</v>
      </c>
      <c r="O144" s="107">
        <f t="shared" si="180"/>
        <v>0</v>
      </c>
      <c r="P144" s="114"/>
    </row>
    <row r="145" spans="1:16" hidden="1" x14ac:dyDescent="0.25">
      <c r="A145" s="33">
        <v>2351</v>
      </c>
      <c r="B145" s="51" t="s">
        <v>126</v>
      </c>
      <c r="C145" s="52">
        <f t="shared" si="98"/>
        <v>0</v>
      </c>
      <c r="D145" s="200">
        <v>0</v>
      </c>
      <c r="E145" s="54"/>
      <c r="F145" s="592">
        <f t="shared" ref="F145:F150" si="181">D145+E145</f>
        <v>0</v>
      </c>
      <c r="G145" s="200"/>
      <c r="H145" s="232"/>
      <c r="I145" s="118">
        <f t="shared" ref="I145:I150" si="182">G145+H145</f>
        <v>0</v>
      </c>
      <c r="J145" s="232"/>
      <c r="K145" s="54"/>
      <c r="L145" s="593">
        <f t="shared" ref="L145:L150" si="183">J145+K145</f>
        <v>0</v>
      </c>
      <c r="M145" s="275"/>
      <c r="N145" s="54"/>
      <c r="O145" s="118">
        <f t="shared" ref="O145:O150" si="184">M145+N145</f>
        <v>0</v>
      </c>
      <c r="P145" s="108"/>
    </row>
    <row r="146" spans="1:16" hidden="1" x14ac:dyDescent="0.25">
      <c r="A146" s="38">
        <v>2352</v>
      </c>
      <c r="B146" s="56" t="s">
        <v>127</v>
      </c>
      <c r="C146" s="57">
        <f t="shared" si="98"/>
        <v>0</v>
      </c>
      <c r="D146" s="201">
        <v>0</v>
      </c>
      <c r="E146" s="59"/>
      <c r="F146" s="557">
        <f t="shared" si="181"/>
        <v>0</v>
      </c>
      <c r="G146" s="201"/>
      <c r="H146" s="233"/>
      <c r="I146" s="112">
        <f t="shared" si="182"/>
        <v>0</v>
      </c>
      <c r="J146" s="233"/>
      <c r="K146" s="59"/>
      <c r="L146" s="594">
        <f t="shared" si="183"/>
        <v>0</v>
      </c>
      <c r="M146" s="276"/>
      <c r="N146" s="59"/>
      <c r="O146" s="112">
        <f t="shared" si="184"/>
        <v>0</v>
      </c>
      <c r="P146" s="109"/>
    </row>
    <row r="147" spans="1:16" ht="24" hidden="1" x14ac:dyDescent="0.25">
      <c r="A147" s="38">
        <v>2353</v>
      </c>
      <c r="B147" s="56" t="s">
        <v>128</v>
      </c>
      <c r="C147" s="57">
        <f t="shared" si="98"/>
        <v>0</v>
      </c>
      <c r="D147" s="201">
        <v>0</v>
      </c>
      <c r="E147" s="59"/>
      <c r="F147" s="557">
        <f t="shared" si="181"/>
        <v>0</v>
      </c>
      <c r="G147" s="201"/>
      <c r="H147" s="233"/>
      <c r="I147" s="112">
        <f t="shared" si="182"/>
        <v>0</v>
      </c>
      <c r="J147" s="233"/>
      <c r="K147" s="59"/>
      <c r="L147" s="594">
        <f t="shared" si="183"/>
        <v>0</v>
      </c>
      <c r="M147" s="276"/>
      <c r="N147" s="59"/>
      <c r="O147" s="112">
        <f t="shared" si="184"/>
        <v>0</v>
      </c>
      <c r="P147" s="109"/>
    </row>
    <row r="148" spans="1:16" ht="24" hidden="1" x14ac:dyDescent="0.25">
      <c r="A148" s="38">
        <v>2354</v>
      </c>
      <c r="B148" s="56" t="s">
        <v>129</v>
      </c>
      <c r="C148" s="57">
        <f t="shared" si="98"/>
        <v>0</v>
      </c>
      <c r="D148" s="201">
        <v>0</v>
      </c>
      <c r="E148" s="59"/>
      <c r="F148" s="557">
        <f t="shared" si="181"/>
        <v>0</v>
      </c>
      <c r="G148" s="201"/>
      <c r="H148" s="233"/>
      <c r="I148" s="112">
        <f t="shared" si="182"/>
        <v>0</v>
      </c>
      <c r="J148" s="233"/>
      <c r="K148" s="59"/>
      <c r="L148" s="594">
        <f t="shared" si="183"/>
        <v>0</v>
      </c>
      <c r="M148" s="276"/>
      <c r="N148" s="59"/>
      <c r="O148" s="112">
        <f t="shared" si="184"/>
        <v>0</v>
      </c>
      <c r="P148" s="109"/>
    </row>
    <row r="149" spans="1:16" ht="24" hidden="1" x14ac:dyDescent="0.25">
      <c r="A149" s="38">
        <v>2355</v>
      </c>
      <c r="B149" s="56" t="s">
        <v>130</v>
      </c>
      <c r="C149" s="57">
        <f t="shared" ref="C149:C212" si="185">F149+I149+L149+O149</f>
        <v>0</v>
      </c>
      <c r="D149" s="201">
        <v>0</v>
      </c>
      <c r="E149" s="59"/>
      <c r="F149" s="557">
        <f t="shared" si="181"/>
        <v>0</v>
      </c>
      <c r="G149" s="201"/>
      <c r="H149" s="233"/>
      <c r="I149" s="112">
        <f t="shared" si="182"/>
        <v>0</v>
      </c>
      <c r="J149" s="233"/>
      <c r="K149" s="59"/>
      <c r="L149" s="594">
        <f t="shared" si="183"/>
        <v>0</v>
      </c>
      <c r="M149" s="276"/>
      <c r="N149" s="59"/>
      <c r="O149" s="112">
        <f t="shared" si="184"/>
        <v>0</v>
      </c>
      <c r="P149" s="109"/>
    </row>
    <row r="150" spans="1:16" ht="24" hidden="1" x14ac:dyDescent="0.25">
      <c r="A150" s="38">
        <v>2359</v>
      </c>
      <c r="B150" s="56" t="s">
        <v>131</v>
      </c>
      <c r="C150" s="57">
        <f t="shared" si="185"/>
        <v>0</v>
      </c>
      <c r="D150" s="201">
        <v>0</v>
      </c>
      <c r="E150" s="59"/>
      <c r="F150" s="557">
        <f t="shared" si="181"/>
        <v>0</v>
      </c>
      <c r="G150" s="201"/>
      <c r="H150" s="233"/>
      <c r="I150" s="112">
        <f t="shared" si="182"/>
        <v>0</v>
      </c>
      <c r="J150" s="233"/>
      <c r="K150" s="59"/>
      <c r="L150" s="594">
        <f t="shared" si="183"/>
        <v>0</v>
      </c>
      <c r="M150" s="276"/>
      <c r="N150" s="59"/>
      <c r="O150" s="112">
        <f t="shared" si="184"/>
        <v>0</v>
      </c>
      <c r="P150" s="109"/>
    </row>
    <row r="151" spans="1:16" ht="24.75" hidden="1" customHeight="1" x14ac:dyDescent="0.25">
      <c r="A151" s="110">
        <v>2360</v>
      </c>
      <c r="B151" s="56" t="s">
        <v>132</v>
      </c>
      <c r="C151" s="57">
        <f t="shared" si="185"/>
        <v>0</v>
      </c>
      <c r="D151" s="202">
        <f>SUM(D152:D158)</f>
        <v>0</v>
      </c>
      <c r="E151" s="111">
        <f t="shared" ref="E151:F151" si="186">SUM(E152:E158)</f>
        <v>0</v>
      </c>
      <c r="F151" s="557">
        <f t="shared" si="186"/>
        <v>0</v>
      </c>
      <c r="G151" s="202">
        <f>SUM(G152:G158)</f>
        <v>0</v>
      </c>
      <c r="H151" s="119">
        <f t="shared" ref="H151:I151" si="187">SUM(H152:H158)</f>
        <v>0</v>
      </c>
      <c r="I151" s="112">
        <f t="shared" si="187"/>
        <v>0</v>
      </c>
      <c r="J151" s="119">
        <f>SUM(J152:J158)</f>
        <v>0</v>
      </c>
      <c r="K151" s="111">
        <f t="shared" ref="K151:L151" si="188">SUM(K152:K158)</f>
        <v>0</v>
      </c>
      <c r="L151" s="594">
        <f t="shared" si="188"/>
        <v>0</v>
      </c>
      <c r="M151" s="57">
        <f>SUM(M152:M158)</f>
        <v>0</v>
      </c>
      <c r="N151" s="111">
        <f t="shared" ref="N151:O151" si="189">SUM(N152:N158)</f>
        <v>0</v>
      </c>
      <c r="O151" s="112">
        <f t="shared" si="189"/>
        <v>0</v>
      </c>
      <c r="P151" s="109"/>
    </row>
    <row r="152" spans="1:16" hidden="1" x14ac:dyDescent="0.25">
      <c r="A152" s="37">
        <v>2361</v>
      </c>
      <c r="B152" s="56" t="s">
        <v>133</v>
      </c>
      <c r="C152" s="57">
        <f t="shared" si="185"/>
        <v>0</v>
      </c>
      <c r="D152" s="201">
        <v>0</v>
      </c>
      <c r="E152" s="59"/>
      <c r="F152" s="557">
        <f t="shared" ref="F152:F159" si="190">D152+E152</f>
        <v>0</v>
      </c>
      <c r="G152" s="201"/>
      <c r="H152" s="233"/>
      <c r="I152" s="112">
        <f t="shared" ref="I152:I159" si="191">G152+H152</f>
        <v>0</v>
      </c>
      <c r="J152" s="233"/>
      <c r="K152" s="59"/>
      <c r="L152" s="594">
        <f t="shared" ref="L152:L159" si="192">J152+K152</f>
        <v>0</v>
      </c>
      <c r="M152" s="276"/>
      <c r="N152" s="59"/>
      <c r="O152" s="112">
        <f t="shared" ref="O152:O159" si="193">M152+N152</f>
        <v>0</v>
      </c>
      <c r="P152" s="109"/>
    </row>
    <row r="153" spans="1:16" ht="24" hidden="1" x14ac:dyDescent="0.25">
      <c r="A153" s="37">
        <v>2362</v>
      </c>
      <c r="B153" s="56" t="s">
        <v>134</v>
      </c>
      <c r="C153" s="57">
        <f t="shared" si="185"/>
        <v>0</v>
      </c>
      <c r="D153" s="201">
        <v>0</v>
      </c>
      <c r="E153" s="59"/>
      <c r="F153" s="557">
        <f t="shared" si="190"/>
        <v>0</v>
      </c>
      <c r="G153" s="201"/>
      <c r="H153" s="233"/>
      <c r="I153" s="112">
        <f t="shared" si="191"/>
        <v>0</v>
      </c>
      <c r="J153" s="233"/>
      <c r="K153" s="59"/>
      <c r="L153" s="594">
        <f t="shared" si="192"/>
        <v>0</v>
      </c>
      <c r="M153" s="276"/>
      <c r="N153" s="59"/>
      <c r="O153" s="112">
        <f t="shared" si="193"/>
        <v>0</v>
      </c>
      <c r="P153" s="109"/>
    </row>
    <row r="154" spans="1:16" hidden="1" x14ac:dyDescent="0.25">
      <c r="A154" s="37">
        <v>2363</v>
      </c>
      <c r="B154" s="56" t="s">
        <v>135</v>
      </c>
      <c r="C154" s="57">
        <f t="shared" si="185"/>
        <v>0</v>
      </c>
      <c r="D154" s="201">
        <v>0</v>
      </c>
      <c r="E154" s="59"/>
      <c r="F154" s="557">
        <f t="shared" si="190"/>
        <v>0</v>
      </c>
      <c r="G154" s="201"/>
      <c r="H154" s="233"/>
      <c r="I154" s="112">
        <f t="shared" si="191"/>
        <v>0</v>
      </c>
      <c r="J154" s="233"/>
      <c r="K154" s="59"/>
      <c r="L154" s="594">
        <f t="shared" si="192"/>
        <v>0</v>
      </c>
      <c r="M154" s="276"/>
      <c r="N154" s="59"/>
      <c r="O154" s="112">
        <f t="shared" si="193"/>
        <v>0</v>
      </c>
      <c r="P154" s="109"/>
    </row>
    <row r="155" spans="1:16" hidden="1" x14ac:dyDescent="0.25">
      <c r="A155" s="37">
        <v>2364</v>
      </c>
      <c r="B155" s="56" t="s">
        <v>136</v>
      </c>
      <c r="C155" s="57">
        <f t="shared" si="185"/>
        <v>0</v>
      </c>
      <c r="D155" s="201">
        <v>0</v>
      </c>
      <c r="E155" s="59"/>
      <c r="F155" s="557">
        <f t="shared" si="190"/>
        <v>0</v>
      </c>
      <c r="G155" s="201"/>
      <c r="H155" s="233"/>
      <c r="I155" s="112">
        <f t="shared" si="191"/>
        <v>0</v>
      </c>
      <c r="J155" s="233"/>
      <c r="K155" s="59"/>
      <c r="L155" s="594">
        <f t="shared" si="192"/>
        <v>0</v>
      </c>
      <c r="M155" s="276"/>
      <c r="N155" s="59"/>
      <c r="O155" s="112">
        <f t="shared" si="193"/>
        <v>0</v>
      </c>
      <c r="P155" s="109"/>
    </row>
    <row r="156" spans="1:16" ht="12.75" hidden="1" customHeight="1" x14ac:dyDescent="0.25">
      <c r="A156" s="37">
        <v>2365</v>
      </c>
      <c r="B156" s="56" t="s">
        <v>137</v>
      </c>
      <c r="C156" s="57">
        <f t="shared" si="185"/>
        <v>0</v>
      </c>
      <c r="D156" s="201">
        <v>0</v>
      </c>
      <c r="E156" s="59"/>
      <c r="F156" s="557">
        <f t="shared" si="190"/>
        <v>0</v>
      </c>
      <c r="G156" s="201"/>
      <c r="H156" s="233"/>
      <c r="I156" s="112">
        <f t="shared" si="191"/>
        <v>0</v>
      </c>
      <c r="J156" s="233"/>
      <c r="K156" s="59"/>
      <c r="L156" s="594">
        <f t="shared" si="192"/>
        <v>0</v>
      </c>
      <c r="M156" s="276"/>
      <c r="N156" s="59"/>
      <c r="O156" s="112">
        <f t="shared" si="193"/>
        <v>0</v>
      </c>
      <c r="P156" s="109"/>
    </row>
    <row r="157" spans="1:16" ht="36" hidden="1" x14ac:dyDescent="0.25">
      <c r="A157" s="37">
        <v>2366</v>
      </c>
      <c r="B157" s="56" t="s">
        <v>138</v>
      </c>
      <c r="C157" s="57">
        <f t="shared" si="185"/>
        <v>0</v>
      </c>
      <c r="D157" s="201">
        <v>0</v>
      </c>
      <c r="E157" s="59"/>
      <c r="F157" s="557">
        <f t="shared" si="190"/>
        <v>0</v>
      </c>
      <c r="G157" s="201"/>
      <c r="H157" s="233"/>
      <c r="I157" s="112">
        <f t="shared" si="191"/>
        <v>0</v>
      </c>
      <c r="J157" s="233"/>
      <c r="K157" s="59"/>
      <c r="L157" s="594">
        <f t="shared" si="192"/>
        <v>0</v>
      </c>
      <c r="M157" s="276"/>
      <c r="N157" s="59"/>
      <c r="O157" s="112">
        <f t="shared" si="193"/>
        <v>0</v>
      </c>
      <c r="P157" s="109"/>
    </row>
    <row r="158" spans="1:16" ht="48" hidden="1" x14ac:dyDescent="0.25">
      <c r="A158" s="37">
        <v>2369</v>
      </c>
      <c r="B158" s="56" t="s">
        <v>139</v>
      </c>
      <c r="C158" s="57">
        <f t="shared" si="185"/>
        <v>0</v>
      </c>
      <c r="D158" s="201">
        <v>0</v>
      </c>
      <c r="E158" s="59"/>
      <c r="F158" s="557">
        <f t="shared" si="190"/>
        <v>0</v>
      </c>
      <c r="G158" s="201"/>
      <c r="H158" s="233"/>
      <c r="I158" s="112">
        <f t="shared" si="191"/>
        <v>0</v>
      </c>
      <c r="J158" s="233"/>
      <c r="K158" s="59"/>
      <c r="L158" s="594">
        <f t="shared" si="192"/>
        <v>0</v>
      </c>
      <c r="M158" s="276"/>
      <c r="N158" s="59"/>
      <c r="O158" s="112">
        <f t="shared" si="193"/>
        <v>0</v>
      </c>
      <c r="P158" s="109"/>
    </row>
    <row r="159" spans="1:16" hidden="1" x14ac:dyDescent="0.25">
      <c r="A159" s="105">
        <v>2370</v>
      </c>
      <c r="B159" s="76" t="s">
        <v>140</v>
      </c>
      <c r="C159" s="82">
        <f t="shared" si="185"/>
        <v>0</v>
      </c>
      <c r="D159" s="203">
        <v>0</v>
      </c>
      <c r="E159" s="113"/>
      <c r="F159" s="590">
        <f t="shared" si="190"/>
        <v>0</v>
      </c>
      <c r="G159" s="203"/>
      <c r="H159" s="234"/>
      <c r="I159" s="107">
        <f t="shared" si="191"/>
        <v>0</v>
      </c>
      <c r="J159" s="234"/>
      <c r="K159" s="113"/>
      <c r="L159" s="591">
        <f t="shared" si="192"/>
        <v>0</v>
      </c>
      <c r="M159" s="277"/>
      <c r="N159" s="113"/>
      <c r="O159" s="107">
        <f t="shared" si="193"/>
        <v>0</v>
      </c>
      <c r="P159" s="114"/>
    </row>
    <row r="160" spans="1:16" hidden="1" x14ac:dyDescent="0.25">
      <c r="A160" s="105">
        <v>2380</v>
      </c>
      <c r="B160" s="76" t="s">
        <v>141</v>
      </c>
      <c r="C160" s="82">
        <f t="shared" si="185"/>
        <v>0</v>
      </c>
      <c r="D160" s="129">
        <f>SUM(D161:D162)</f>
        <v>0</v>
      </c>
      <c r="E160" s="106">
        <f t="shared" ref="E160:F160" si="194">SUM(E161:E162)</f>
        <v>0</v>
      </c>
      <c r="F160" s="590">
        <f t="shared" si="194"/>
        <v>0</v>
      </c>
      <c r="G160" s="129">
        <f>SUM(G161:G162)</f>
        <v>0</v>
      </c>
      <c r="H160" s="178">
        <f t="shared" ref="H160:I160" si="195">SUM(H161:H162)</f>
        <v>0</v>
      </c>
      <c r="I160" s="107">
        <f t="shared" si="195"/>
        <v>0</v>
      </c>
      <c r="J160" s="178">
        <f>SUM(J161:J162)</f>
        <v>0</v>
      </c>
      <c r="K160" s="106">
        <f t="shared" ref="K160:L160" si="196">SUM(K161:K162)</f>
        <v>0</v>
      </c>
      <c r="L160" s="591">
        <f t="shared" si="196"/>
        <v>0</v>
      </c>
      <c r="M160" s="82">
        <f>SUM(M161:M162)</f>
        <v>0</v>
      </c>
      <c r="N160" s="106">
        <f t="shared" ref="N160:O160" si="197">SUM(N161:N162)</f>
        <v>0</v>
      </c>
      <c r="O160" s="107">
        <f t="shared" si="197"/>
        <v>0</v>
      </c>
      <c r="P160" s="114"/>
    </row>
    <row r="161" spans="1:16" hidden="1" x14ac:dyDescent="0.25">
      <c r="A161" s="32">
        <v>2381</v>
      </c>
      <c r="B161" s="51" t="s">
        <v>142</v>
      </c>
      <c r="C161" s="52">
        <f t="shared" si="185"/>
        <v>0</v>
      </c>
      <c r="D161" s="200">
        <v>0</v>
      </c>
      <c r="E161" s="54"/>
      <c r="F161" s="592">
        <f t="shared" ref="F161:F164" si="198">D161+E161</f>
        <v>0</v>
      </c>
      <c r="G161" s="200"/>
      <c r="H161" s="232"/>
      <c r="I161" s="118">
        <f t="shared" ref="I161:I164" si="199">G161+H161</f>
        <v>0</v>
      </c>
      <c r="J161" s="232"/>
      <c r="K161" s="54"/>
      <c r="L161" s="593">
        <f t="shared" ref="L161:L164" si="200">J161+K161</f>
        <v>0</v>
      </c>
      <c r="M161" s="275"/>
      <c r="N161" s="54"/>
      <c r="O161" s="118">
        <f t="shared" ref="O161:O164" si="201">M161+N161</f>
        <v>0</v>
      </c>
      <c r="P161" s="108"/>
    </row>
    <row r="162" spans="1:16" ht="24" hidden="1" x14ac:dyDescent="0.25">
      <c r="A162" s="37">
        <v>2389</v>
      </c>
      <c r="B162" s="56" t="s">
        <v>143</v>
      </c>
      <c r="C162" s="57">
        <f t="shared" si="185"/>
        <v>0</v>
      </c>
      <c r="D162" s="201">
        <v>0</v>
      </c>
      <c r="E162" s="59"/>
      <c r="F162" s="557">
        <f t="shared" si="198"/>
        <v>0</v>
      </c>
      <c r="G162" s="201"/>
      <c r="H162" s="233"/>
      <c r="I162" s="112">
        <f t="shared" si="199"/>
        <v>0</v>
      </c>
      <c r="J162" s="233"/>
      <c r="K162" s="59"/>
      <c r="L162" s="594">
        <f t="shared" si="200"/>
        <v>0</v>
      </c>
      <c r="M162" s="276"/>
      <c r="N162" s="59"/>
      <c r="O162" s="112">
        <f t="shared" si="201"/>
        <v>0</v>
      </c>
      <c r="P162" s="109"/>
    </row>
    <row r="163" spans="1:16" hidden="1" x14ac:dyDescent="0.25">
      <c r="A163" s="105">
        <v>2390</v>
      </c>
      <c r="B163" s="76" t="s">
        <v>144</v>
      </c>
      <c r="C163" s="82">
        <f t="shared" si="185"/>
        <v>0</v>
      </c>
      <c r="D163" s="203">
        <v>0</v>
      </c>
      <c r="E163" s="113"/>
      <c r="F163" s="590">
        <f t="shared" si="198"/>
        <v>0</v>
      </c>
      <c r="G163" s="203"/>
      <c r="H163" s="234"/>
      <c r="I163" s="107">
        <f t="shared" si="199"/>
        <v>0</v>
      </c>
      <c r="J163" s="234"/>
      <c r="K163" s="113"/>
      <c r="L163" s="591">
        <f t="shared" si="200"/>
        <v>0</v>
      </c>
      <c r="M163" s="277"/>
      <c r="N163" s="113"/>
      <c r="O163" s="107">
        <f t="shared" si="201"/>
        <v>0</v>
      </c>
      <c r="P163" s="114"/>
    </row>
    <row r="164" spans="1:16" hidden="1" x14ac:dyDescent="0.25">
      <c r="A164" s="45">
        <v>2400</v>
      </c>
      <c r="B164" s="103" t="s">
        <v>145</v>
      </c>
      <c r="C164" s="46">
        <f t="shared" si="185"/>
        <v>0</v>
      </c>
      <c r="D164" s="205">
        <v>0</v>
      </c>
      <c r="E164" s="120"/>
      <c r="F164" s="563">
        <f t="shared" si="198"/>
        <v>0</v>
      </c>
      <c r="G164" s="205"/>
      <c r="H164" s="236"/>
      <c r="I164" s="115">
        <f t="shared" si="199"/>
        <v>0</v>
      </c>
      <c r="J164" s="236"/>
      <c r="K164" s="120"/>
      <c r="L164" s="566">
        <f t="shared" si="200"/>
        <v>0</v>
      </c>
      <c r="M164" s="278"/>
      <c r="N164" s="120"/>
      <c r="O164" s="115">
        <f t="shared" si="201"/>
        <v>0</v>
      </c>
      <c r="P164" s="121"/>
    </row>
    <row r="165" spans="1:16" ht="24" hidden="1" x14ac:dyDescent="0.25">
      <c r="A165" s="45">
        <v>2500</v>
      </c>
      <c r="B165" s="103" t="s">
        <v>146</v>
      </c>
      <c r="C165" s="46">
        <f t="shared" si="185"/>
        <v>0</v>
      </c>
      <c r="D165" s="199">
        <f>SUM(D166,D171)</f>
        <v>0</v>
      </c>
      <c r="E165" s="49">
        <f t="shared" ref="E165:O165" si="202">SUM(E166,E171)</f>
        <v>0</v>
      </c>
      <c r="F165" s="563">
        <f t="shared" si="202"/>
        <v>0</v>
      </c>
      <c r="G165" s="199">
        <f t="shared" si="202"/>
        <v>0</v>
      </c>
      <c r="H165" s="104">
        <f t="shared" si="202"/>
        <v>0</v>
      </c>
      <c r="I165" s="115">
        <f t="shared" si="202"/>
        <v>0</v>
      </c>
      <c r="J165" s="104">
        <f t="shared" si="202"/>
        <v>0</v>
      </c>
      <c r="K165" s="49">
        <f t="shared" si="202"/>
        <v>0</v>
      </c>
      <c r="L165" s="566">
        <f t="shared" si="202"/>
        <v>0</v>
      </c>
      <c r="M165" s="127">
        <f t="shared" si="202"/>
        <v>0</v>
      </c>
      <c r="N165" s="128">
        <f t="shared" si="202"/>
        <v>0</v>
      </c>
      <c r="O165" s="248">
        <f t="shared" si="202"/>
        <v>0</v>
      </c>
      <c r="P165" s="300"/>
    </row>
    <row r="166" spans="1:16" ht="16.5" hidden="1" customHeight="1" x14ac:dyDescent="0.25">
      <c r="A166" s="548">
        <v>2510</v>
      </c>
      <c r="B166" s="51" t="s">
        <v>147</v>
      </c>
      <c r="C166" s="52">
        <f t="shared" si="185"/>
        <v>0</v>
      </c>
      <c r="D166" s="204">
        <f>SUM(D167:D170)</f>
        <v>0</v>
      </c>
      <c r="E166" s="117">
        <f t="shared" ref="E166:O166" si="203">SUM(E167:E170)</f>
        <v>0</v>
      </c>
      <c r="F166" s="592">
        <f t="shared" si="203"/>
        <v>0</v>
      </c>
      <c r="G166" s="204">
        <f t="shared" si="203"/>
        <v>0</v>
      </c>
      <c r="H166" s="235">
        <f t="shared" si="203"/>
        <v>0</v>
      </c>
      <c r="I166" s="118">
        <f t="shared" si="203"/>
        <v>0</v>
      </c>
      <c r="J166" s="235">
        <f t="shared" si="203"/>
        <v>0</v>
      </c>
      <c r="K166" s="117">
        <f t="shared" si="203"/>
        <v>0</v>
      </c>
      <c r="L166" s="593">
        <f t="shared" si="203"/>
        <v>0</v>
      </c>
      <c r="M166" s="63">
        <f t="shared" si="203"/>
        <v>0</v>
      </c>
      <c r="N166" s="255">
        <f t="shared" si="203"/>
        <v>0</v>
      </c>
      <c r="O166" s="260">
        <f t="shared" si="203"/>
        <v>0</v>
      </c>
      <c r="P166" s="142"/>
    </row>
    <row r="167" spans="1:16" ht="24" hidden="1" x14ac:dyDescent="0.25">
      <c r="A167" s="38">
        <v>2512</v>
      </c>
      <c r="B167" s="56" t="s">
        <v>148</v>
      </c>
      <c r="C167" s="57">
        <f t="shared" si="185"/>
        <v>0</v>
      </c>
      <c r="D167" s="201">
        <v>0</v>
      </c>
      <c r="E167" s="59"/>
      <c r="F167" s="557">
        <f t="shared" ref="F167:F172" si="204">D167+E167</f>
        <v>0</v>
      </c>
      <c r="G167" s="201"/>
      <c r="H167" s="233"/>
      <c r="I167" s="112">
        <f t="shared" ref="I167:I172" si="205">G167+H167</f>
        <v>0</v>
      </c>
      <c r="J167" s="233"/>
      <c r="K167" s="59"/>
      <c r="L167" s="594">
        <f t="shared" ref="L167:L172" si="206">J167+K167</f>
        <v>0</v>
      </c>
      <c r="M167" s="276"/>
      <c r="N167" s="59"/>
      <c r="O167" s="112">
        <f t="shared" ref="O167:O172" si="207">M167+N167</f>
        <v>0</v>
      </c>
      <c r="P167" s="109"/>
    </row>
    <row r="168" spans="1:16" ht="36" hidden="1" x14ac:dyDescent="0.25">
      <c r="A168" s="38">
        <v>2513</v>
      </c>
      <c r="B168" s="56" t="s">
        <v>149</v>
      </c>
      <c r="C168" s="57">
        <f t="shared" si="185"/>
        <v>0</v>
      </c>
      <c r="D168" s="201">
        <v>0</v>
      </c>
      <c r="E168" s="59"/>
      <c r="F168" s="557">
        <f t="shared" si="204"/>
        <v>0</v>
      </c>
      <c r="G168" s="201"/>
      <c r="H168" s="233"/>
      <c r="I168" s="112">
        <f t="shared" si="205"/>
        <v>0</v>
      </c>
      <c r="J168" s="233"/>
      <c r="K168" s="59"/>
      <c r="L168" s="594">
        <f t="shared" si="206"/>
        <v>0</v>
      </c>
      <c r="M168" s="276"/>
      <c r="N168" s="59"/>
      <c r="O168" s="112">
        <f t="shared" si="207"/>
        <v>0</v>
      </c>
      <c r="P168" s="109"/>
    </row>
    <row r="169" spans="1:16" ht="24" hidden="1" x14ac:dyDescent="0.25">
      <c r="A169" s="38">
        <v>2515</v>
      </c>
      <c r="B169" s="56" t="s">
        <v>150</v>
      </c>
      <c r="C169" s="57">
        <f t="shared" si="185"/>
        <v>0</v>
      </c>
      <c r="D169" s="201">
        <v>0</v>
      </c>
      <c r="E169" s="59"/>
      <c r="F169" s="557">
        <f t="shared" si="204"/>
        <v>0</v>
      </c>
      <c r="G169" s="201"/>
      <c r="H169" s="233"/>
      <c r="I169" s="112">
        <f t="shared" si="205"/>
        <v>0</v>
      </c>
      <c r="J169" s="233"/>
      <c r="K169" s="59"/>
      <c r="L169" s="594">
        <f t="shared" si="206"/>
        <v>0</v>
      </c>
      <c r="M169" s="276"/>
      <c r="N169" s="59"/>
      <c r="O169" s="112">
        <f t="shared" si="207"/>
        <v>0</v>
      </c>
      <c r="P169" s="109"/>
    </row>
    <row r="170" spans="1:16" ht="24" hidden="1" x14ac:dyDescent="0.25">
      <c r="A170" s="38">
        <v>2519</v>
      </c>
      <c r="B170" s="56" t="s">
        <v>151</v>
      </c>
      <c r="C170" s="57">
        <f t="shared" si="185"/>
        <v>0</v>
      </c>
      <c r="D170" s="201">
        <v>0</v>
      </c>
      <c r="E170" s="59"/>
      <c r="F170" s="557">
        <f t="shared" si="204"/>
        <v>0</v>
      </c>
      <c r="G170" s="201"/>
      <c r="H170" s="233"/>
      <c r="I170" s="112">
        <f t="shared" si="205"/>
        <v>0</v>
      </c>
      <c r="J170" s="233"/>
      <c r="K170" s="59"/>
      <c r="L170" s="594">
        <f t="shared" si="206"/>
        <v>0</v>
      </c>
      <c r="M170" s="276"/>
      <c r="N170" s="59"/>
      <c r="O170" s="112">
        <f t="shared" si="207"/>
        <v>0</v>
      </c>
      <c r="P170" s="109"/>
    </row>
    <row r="171" spans="1:16" ht="24" hidden="1" x14ac:dyDescent="0.25">
      <c r="A171" s="110">
        <v>2520</v>
      </c>
      <c r="B171" s="56" t="s">
        <v>152</v>
      </c>
      <c r="C171" s="57">
        <f t="shared" si="185"/>
        <v>0</v>
      </c>
      <c r="D171" s="201">
        <v>0</v>
      </c>
      <c r="E171" s="59"/>
      <c r="F171" s="557">
        <f t="shared" si="204"/>
        <v>0</v>
      </c>
      <c r="G171" s="201"/>
      <c r="H171" s="233"/>
      <c r="I171" s="112">
        <f t="shared" si="205"/>
        <v>0</v>
      </c>
      <c r="J171" s="233"/>
      <c r="K171" s="59"/>
      <c r="L171" s="594">
        <f t="shared" si="206"/>
        <v>0</v>
      </c>
      <c r="M171" s="276"/>
      <c r="N171" s="59"/>
      <c r="O171" s="112">
        <f t="shared" si="207"/>
        <v>0</v>
      </c>
      <c r="P171" s="109"/>
    </row>
    <row r="172" spans="1:16" s="122" customFormat="1" ht="36" hidden="1" customHeight="1" x14ac:dyDescent="0.25">
      <c r="A172" s="17">
        <v>2800</v>
      </c>
      <c r="B172" s="51" t="s">
        <v>153</v>
      </c>
      <c r="C172" s="52">
        <f t="shared" si="185"/>
        <v>0</v>
      </c>
      <c r="D172" s="184">
        <v>0</v>
      </c>
      <c r="E172" s="35"/>
      <c r="F172" s="555">
        <f t="shared" si="204"/>
        <v>0</v>
      </c>
      <c r="G172" s="184"/>
      <c r="H172" s="219"/>
      <c r="I172" s="307">
        <f t="shared" si="205"/>
        <v>0</v>
      </c>
      <c r="J172" s="219"/>
      <c r="K172" s="35"/>
      <c r="L172" s="556">
        <f t="shared" si="206"/>
        <v>0</v>
      </c>
      <c r="M172" s="266"/>
      <c r="N172" s="35"/>
      <c r="O172" s="307">
        <f t="shared" si="207"/>
        <v>0</v>
      </c>
      <c r="P172" s="36"/>
    </row>
    <row r="173" spans="1:16" x14ac:dyDescent="0.25">
      <c r="A173" s="99">
        <v>3000</v>
      </c>
      <c r="B173" s="99" t="s">
        <v>154</v>
      </c>
      <c r="C173" s="100">
        <f t="shared" si="185"/>
        <v>76026</v>
      </c>
      <c r="D173" s="198">
        <f>SUM(D174,D184)</f>
        <v>6026</v>
      </c>
      <c r="E173" s="101">
        <f t="shared" ref="E173:F173" si="208">SUM(E174,E184)</f>
        <v>70000</v>
      </c>
      <c r="F173" s="588">
        <f t="shared" si="208"/>
        <v>76026</v>
      </c>
      <c r="G173" s="198">
        <f>SUM(G174,G184)</f>
        <v>0</v>
      </c>
      <c r="H173" s="231">
        <f t="shared" ref="H173:I173" si="209">SUM(H174,H184)</f>
        <v>0</v>
      </c>
      <c r="I173" s="102">
        <f t="shared" si="209"/>
        <v>0</v>
      </c>
      <c r="J173" s="231">
        <f>SUM(J174,J184)</f>
        <v>0</v>
      </c>
      <c r="K173" s="101">
        <f t="shared" ref="K173:L173" si="210">SUM(K174,K184)</f>
        <v>0</v>
      </c>
      <c r="L173" s="589">
        <f t="shared" si="210"/>
        <v>0</v>
      </c>
      <c r="M173" s="100">
        <f>SUM(M174,M184)</f>
        <v>0</v>
      </c>
      <c r="N173" s="101">
        <f t="shared" ref="N173:O173" si="211">SUM(N174,N184)</f>
        <v>0</v>
      </c>
      <c r="O173" s="102">
        <f t="shared" si="211"/>
        <v>0</v>
      </c>
      <c r="P173" s="299"/>
    </row>
    <row r="174" spans="1:16" ht="24" x14ac:dyDescent="0.25">
      <c r="A174" s="45">
        <v>3200</v>
      </c>
      <c r="B174" s="123" t="s">
        <v>155</v>
      </c>
      <c r="C174" s="46">
        <f t="shared" si="185"/>
        <v>76026</v>
      </c>
      <c r="D174" s="199">
        <f>SUM(D175,D179)</f>
        <v>6026</v>
      </c>
      <c r="E174" s="49">
        <f t="shared" ref="E174:O174" si="212">SUM(E175,E179)</f>
        <v>70000</v>
      </c>
      <c r="F174" s="563">
        <f t="shared" si="212"/>
        <v>76026</v>
      </c>
      <c r="G174" s="199">
        <f t="shared" si="212"/>
        <v>0</v>
      </c>
      <c r="H174" s="104">
        <f t="shared" si="212"/>
        <v>0</v>
      </c>
      <c r="I174" s="115">
        <f t="shared" si="212"/>
        <v>0</v>
      </c>
      <c r="J174" s="104">
        <f t="shared" si="212"/>
        <v>0</v>
      </c>
      <c r="K174" s="49">
        <f t="shared" si="212"/>
        <v>0</v>
      </c>
      <c r="L174" s="566">
        <f t="shared" si="212"/>
        <v>0</v>
      </c>
      <c r="M174" s="127">
        <f t="shared" si="212"/>
        <v>0</v>
      </c>
      <c r="N174" s="128">
        <f t="shared" si="212"/>
        <v>0</v>
      </c>
      <c r="O174" s="248">
        <f t="shared" si="212"/>
        <v>0</v>
      </c>
      <c r="P174" s="300"/>
    </row>
    <row r="175" spans="1:16" ht="36" x14ac:dyDescent="0.25">
      <c r="A175" s="548">
        <v>3260</v>
      </c>
      <c r="B175" s="51" t="s">
        <v>156</v>
      </c>
      <c r="C175" s="52">
        <f t="shared" si="185"/>
        <v>76026</v>
      </c>
      <c r="D175" s="204">
        <f>SUM(D176:D178)</f>
        <v>6026</v>
      </c>
      <c r="E175" s="117">
        <f t="shared" ref="E175:F175" si="213">SUM(E176:E178)</f>
        <v>70000</v>
      </c>
      <c r="F175" s="592">
        <f t="shared" si="213"/>
        <v>76026</v>
      </c>
      <c r="G175" s="204">
        <f>SUM(G176:G178)</f>
        <v>0</v>
      </c>
      <c r="H175" s="235">
        <f t="shared" ref="H175:I175" si="214">SUM(H176:H178)</f>
        <v>0</v>
      </c>
      <c r="I175" s="118">
        <f t="shared" si="214"/>
        <v>0</v>
      </c>
      <c r="J175" s="235">
        <f>SUM(J176:J178)</f>
        <v>0</v>
      </c>
      <c r="K175" s="117">
        <f t="shared" ref="K175:L175" si="215">SUM(K176:K178)</f>
        <v>0</v>
      </c>
      <c r="L175" s="593">
        <f t="shared" si="215"/>
        <v>0</v>
      </c>
      <c r="M175" s="52">
        <f>SUM(M176:M178)</f>
        <v>0</v>
      </c>
      <c r="N175" s="117">
        <f t="shared" ref="N175:O175" si="216">SUM(N176:N178)</f>
        <v>0</v>
      </c>
      <c r="O175" s="118">
        <f t="shared" si="216"/>
        <v>0</v>
      </c>
      <c r="P175" s="108"/>
    </row>
    <row r="176" spans="1:16" ht="24" hidden="1" x14ac:dyDescent="0.25">
      <c r="A176" s="38">
        <v>3261</v>
      </c>
      <c r="B176" s="56" t="s">
        <v>157</v>
      </c>
      <c r="C176" s="57">
        <f t="shared" si="185"/>
        <v>0</v>
      </c>
      <c r="D176" s="201">
        <v>0</v>
      </c>
      <c r="E176" s="59"/>
      <c r="F176" s="557">
        <f t="shared" ref="F176:F178" si="217">D176+E176</f>
        <v>0</v>
      </c>
      <c r="G176" s="201"/>
      <c r="H176" s="233"/>
      <c r="I176" s="112">
        <f t="shared" ref="I176:I178" si="218">G176+H176</f>
        <v>0</v>
      </c>
      <c r="J176" s="233"/>
      <c r="K176" s="59"/>
      <c r="L176" s="594">
        <f t="shared" ref="L176:L178" si="219">J176+K176</f>
        <v>0</v>
      </c>
      <c r="M176" s="276"/>
      <c r="N176" s="59"/>
      <c r="O176" s="112">
        <f t="shared" ref="O176:O178" si="220">M176+N176</f>
        <v>0</v>
      </c>
      <c r="P176" s="109"/>
    </row>
    <row r="177" spans="1:16" ht="36" hidden="1" x14ac:dyDescent="0.25">
      <c r="A177" s="38">
        <v>3262</v>
      </c>
      <c r="B177" s="56" t="s">
        <v>158</v>
      </c>
      <c r="C177" s="57">
        <f t="shared" si="185"/>
        <v>0</v>
      </c>
      <c r="D177" s="201">
        <v>0</v>
      </c>
      <c r="E177" s="59"/>
      <c r="F177" s="557">
        <f t="shared" si="217"/>
        <v>0</v>
      </c>
      <c r="G177" s="201"/>
      <c r="H177" s="233"/>
      <c r="I177" s="112">
        <f t="shared" si="218"/>
        <v>0</v>
      </c>
      <c r="J177" s="233"/>
      <c r="K177" s="59"/>
      <c r="L177" s="594">
        <f t="shared" si="219"/>
        <v>0</v>
      </c>
      <c r="M177" s="276"/>
      <c r="N177" s="59"/>
      <c r="O177" s="112">
        <f t="shared" si="220"/>
        <v>0</v>
      </c>
      <c r="P177" s="109"/>
    </row>
    <row r="178" spans="1:16" ht="24" x14ac:dyDescent="0.25">
      <c r="A178" s="38">
        <v>3263</v>
      </c>
      <c r="B178" s="56" t="s">
        <v>159</v>
      </c>
      <c r="C178" s="57">
        <f t="shared" si="185"/>
        <v>76026</v>
      </c>
      <c r="D178" s="201">
        <v>6026</v>
      </c>
      <c r="E178" s="59">
        <v>70000</v>
      </c>
      <c r="F178" s="557">
        <f t="shared" si="217"/>
        <v>76026</v>
      </c>
      <c r="G178" s="201"/>
      <c r="H178" s="233"/>
      <c r="I178" s="112">
        <f t="shared" si="218"/>
        <v>0</v>
      </c>
      <c r="J178" s="233"/>
      <c r="K178" s="59"/>
      <c r="L178" s="594">
        <f t="shared" si="219"/>
        <v>0</v>
      </c>
      <c r="M178" s="276"/>
      <c r="N178" s="59"/>
      <c r="O178" s="112">
        <f t="shared" si="220"/>
        <v>0</v>
      </c>
      <c r="P178" s="109"/>
    </row>
    <row r="179" spans="1:16" ht="84" hidden="1" x14ac:dyDescent="0.25">
      <c r="A179" s="548">
        <v>3290</v>
      </c>
      <c r="B179" s="51" t="s">
        <v>286</v>
      </c>
      <c r="C179" s="124">
        <f t="shared" si="185"/>
        <v>0</v>
      </c>
      <c r="D179" s="204">
        <f>SUM(D180:D183)</f>
        <v>0</v>
      </c>
      <c r="E179" s="117">
        <f t="shared" ref="E179:O179" si="221">SUM(E180:E183)</f>
        <v>0</v>
      </c>
      <c r="F179" s="592">
        <f t="shared" si="221"/>
        <v>0</v>
      </c>
      <c r="G179" s="204">
        <f t="shared" si="221"/>
        <v>0</v>
      </c>
      <c r="H179" s="235">
        <f t="shared" si="221"/>
        <v>0</v>
      </c>
      <c r="I179" s="118">
        <f t="shared" si="221"/>
        <v>0</v>
      </c>
      <c r="J179" s="235">
        <f t="shared" si="221"/>
        <v>0</v>
      </c>
      <c r="K179" s="117">
        <f t="shared" si="221"/>
        <v>0</v>
      </c>
      <c r="L179" s="593">
        <f t="shared" si="221"/>
        <v>0</v>
      </c>
      <c r="M179" s="124">
        <f t="shared" si="221"/>
        <v>0</v>
      </c>
      <c r="N179" s="256">
        <f t="shared" si="221"/>
        <v>0</v>
      </c>
      <c r="O179" s="261">
        <f t="shared" si="221"/>
        <v>0</v>
      </c>
      <c r="P179" s="145"/>
    </row>
    <row r="180" spans="1:16" ht="72" hidden="1" x14ac:dyDescent="0.25">
      <c r="A180" s="38">
        <v>3291</v>
      </c>
      <c r="B180" s="56" t="s">
        <v>160</v>
      </c>
      <c r="C180" s="57">
        <f t="shared" si="185"/>
        <v>0</v>
      </c>
      <c r="D180" s="201">
        <v>0</v>
      </c>
      <c r="E180" s="59"/>
      <c r="F180" s="557">
        <f t="shared" ref="F180:F183" si="222">D180+E180</f>
        <v>0</v>
      </c>
      <c r="G180" s="201"/>
      <c r="H180" s="233"/>
      <c r="I180" s="112">
        <f t="shared" ref="I180:I183" si="223">G180+H180</f>
        <v>0</v>
      </c>
      <c r="J180" s="233"/>
      <c r="K180" s="59"/>
      <c r="L180" s="594">
        <f t="shared" ref="L180:L183" si="224">J180+K180</f>
        <v>0</v>
      </c>
      <c r="M180" s="276"/>
      <c r="N180" s="59"/>
      <c r="O180" s="112">
        <f t="shared" ref="O180:O183" si="225">M180+N180</f>
        <v>0</v>
      </c>
      <c r="P180" s="109"/>
    </row>
    <row r="181" spans="1:16" ht="72" hidden="1" x14ac:dyDescent="0.25">
      <c r="A181" s="38">
        <v>3292</v>
      </c>
      <c r="B181" s="56" t="s">
        <v>161</v>
      </c>
      <c r="C181" s="57">
        <f t="shared" si="185"/>
        <v>0</v>
      </c>
      <c r="D181" s="201">
        <v>0</v>
      </c>
      <c r="E181" s="59"/>
      <c r="F181" s="557">
        <f t="shared" si="222"/>
        <v>0</v>
      </c>
      <c r="G181" s="201"/>
      <c r="H181" s="233"/>
      <c r="I181" s="112">
        <f t="shared" si="223"/>
        <v>0</v>
      </c>
      <c r="J181" s="233"/>
      <c r="K181" s="59"/>
      <c r="L181" s="594">
        <f t="shared" si="224"/>
        <v>0</v>
      </c>
      <c r="M181" s="276"/>
      <c r="N181" s="59"/>
      <c r="O181" s="112">
        <f t="shared" si="225"/>
        <v>0</v>
      </c>
      <c r="P181" s="109"/>
    </row>
    <row r="182" spans="1:16" ht="72" hidden="1" x14ac:dyDescent="0.25">
      <c r="A182" s="38">
        <v>3293</v>
      </c>
      <c r="B182" s="56" t="s">
        <v>162</v>
      </c>
      <c r="C182" s="57">
        <f t="shared" si="185"/>
        <v>0</v>
      </c>
      <c r="D182" s="201">
        <v>0</v>
      </c>
      <c r="E182" s="59"/>
      <c r="F182" s="557">
        <f t="shared" si="222"/>
        <v>0</v>
      </c>
      <c r="G182" s="201"/>
      <c r="H182" s="233"/>
      <c r="I182" s="112">
        <f t="shared" si="223"/>
        <v>0</v>
      </c>
      <c r="J182" s="233"/>
      <c r="K182" s="59"/>
      <c r="L182" s="594">
        <f t="shared" si="224"/>
        <v>0</v>
      </c>
      <c r="M182" s="276"/>
      <c r="N182" s="59"/>
      <c r="O182" s="112">
        <f t="shared" si="225"/>
        <v>0</v>
      </c>
      <c r="P182" s="109"/>
    </row>
    <row r="183" spans="1:16" ht="60" hidden="1" x14ac:dyDescent="0.25">
      <c r="A183" s="125">
        <v>3294</v>
      </c>
      <c r="B183" s="56" t="s">
        <v>163</v>
      </c>
      <c r="C183" s="124">
        <f t="shared" si="185"/>
        <v>0</v>
      </c>
      <c r="D183" s="206">
        <v>0</v>
      </c>
      <c r="E183" s="126"/>
      <c r="F183" s="596">
        <f t="shared" si="222"/>
        <v>0</v>
      </c>
      <c r="G183" s="206"/>
      <c r="H183" s="237"/>
      <c r="I183" s="261">
        <f t="shared" si="223"/>
        <v>0</v>
      </c>
      <c r="J183" s="237"/>
      <c r="K183" s="126"/>
      <c r="L183" s="597">
        <f t="shared" si="224"/>
        <v>0</v>
      </c>
      <c r="M183" s="279"/>
      <c r="N183" s="126"/>
      <c r="O183" s="261">
        <f t="shared" si="225"/>
        <v>0</v>
      </c>
      <c r="P183" s="145"/>
    </row>
    <row r="184" spans="1:16" ht="48" hidden="1" x14ac:dyDescent="0.25">
      <c r="A184" s="68">
        <v>3300</v>
      </c>
      <c r="B184" s="123" t="s">
        <v>164</v>
      </c>
      <c r="C184" s="127">
        <f t="shared" si="185"/>
        <v>0</v>
      </c>
      <c r="D184" s="207">
        <f>SUM(D185:D186)</f>
        <v>0</v>
      </c>
      <c r="E184" s="128">
        <f t="shared" ref="E184:O184" si="226">SUM(E185:E186)</f>
        <v>0</v>
      </c>
      <c r="F184" s="598">
        <f t="shared" si="226"/>
        <v>0</v>
      </c>
      <c r="G184" s="207">
        <f t="shared" si="226"/>
        <v>0</v>
      </c>
      <c r="H184" s="238">
        <f t="shared" si="226"/>
        <v>0</v>
      </c>
      <c r="I184" s="248">
        <f t="shared" si="226"/>
        <v>0</v>
      </c>
      <c r="J184" s="238">
        <f t="shared" si="226"/>
        <v>0</v>
      </c>
      <c r="K184" s="128">
        <f t="shared" si="226"/>
        <v>0</v>
      </c>
      <c r="L184" s="599">
        <f t="shared" si="226"/>
        <v>0</v>
      </c>
      <c r="M184" s="127">
        <f t="shared" si="226"/>
        <v>0</v>
      </c>
      <c r="N184" s="128">
        <f t="shared" si="226"/>
        <v>0</v>
      </c>
      <c r="O184" s="248">
        <f t="shared" si="226"/>
        <v>0</v>
      </c>
      <c r="P184" s="300"/>
    </row>
    <row r="185" spans="1:16" ht="48" hidden="1" x14ac:dyDescent="0.25">
      <c r="A185" s="75">
        <v>3310</v>
      </c>
      <c r="B185" s="76" t="s">
        <v>165</v>
      </c>
      <c r="C185" s="82">
        <f t="shared" si="185"/>
        <v>0</v>
      </c>
      <c r="D185" s="203">
        <v>0</v>
      </c>
      <c r="E185" s="113"/>
      <c r="F185" s="590">
        <f t="shared" ref="F185:F186" si="227">D185+E185</f>
        <v>0</v>
      </c>
      <c r="G185" s="203"/>
      <c r="H185" s="234"/>
      <c r="I185" s="107">
        <f t="shared" ref="I185:I186" si="228">G185+H185</f>
        <v>0</v>
      </c>
      <c r="J185" s="234"/>
      <c r="K185" s="113"/>
      <c r="L185" s="591">
        <f t="shared" ref="L185:L186" si="229">J185+K185</f>
        <v>0</v>
      </c>
      <c r="M185" s="277"/>
      <c r="N185" s="113"/>
      <c r="O185" s="107">
        <f t="shared" ref="O185:O186" si="230">M185+N185</f>
        <v>0</v>
      </c>
      <c r="P185" s="114"/>
    </row>
    <row r="186" spans="1:16" ht="48.75" hidden="1" customHeight="1" x14ac:dyDescent="0.25">
      <c r="A186" s="33">
        <v>3320</v>
      </c>
      <c r="B186" s="51" t="s">
        <v>166</v>
      </c>
      <c r="C186" s="52">
        <f t="shared" si="185"/>
        <v>0</v>
      </c>
      <c r="D186" s="200">
        <v>0</v>
      </c>
      <c r="E186" s="54"/>
      <c r="F186" s="592">
        <f t="shared" si="227"/>
        <v>0</v>
      </c>
      <c r="G186" s="200"/>
      <c r="H186" s="232"/>
      <c r="I186" s="118">
        <f t="shared" si="228"/>
        <v>0</v>
      </c>
      <c r="J186" s="232"/>
      <c r="K186" s="54"/>
      <c r="L186" s="593">
        <f t="shared" si="229"/>
        <v>0</v>
      </c>
      <c r="M186" s="275"/>
      <c r="N186" s="54"/>
      <c r="O186" s="118">
        <f t="shared" si="230"/>
        <v>0</v>
      </c>
      <c r="P186" s="108"/>
    </row>
    <row r="187" spans="1:16" hidden="1" x14ac:dyDescent="0.25">
      <c r="A187" s="130">
        <v>4000</v>
      </c>
      <c r="B187" s="99" t="s">
        <v>167</v>
      </c>
      <c r="C187" s="100">
        <f t="shared" si="185"/>
        <v>0</v>
      </c>
      <c r="D187" s="198">
        <f>SUM(D188,D191)</f>
        <v>0</v>
      </c>
      <c r="E187" s="101">
        <f t="shared" ref="E187:F187" si="231">SUM(E188,E191)</f>
        <v>0</v>
      </c>
      <c r="F187" s="588">
        <f t="shared" si="231"/>
        <v>0</v>
      </c>
      <c r="G187" s="198">
        <f>SUM(G188,G191)</f>
        <v>0</v>
      </c>
      <c r="H187" s="231">
        <f t="shared" ref="H187:I187" si="232">SUM(H188,H191)</f>
        <v>0</v>
      </c>
      <c r="I187" s="102">
        <f t="shared" si="232"/>
        <v>0</v>
      </c>
      <c r="J187" s="231">
        <f>SUM(J188,J191)</f>
        <v>0</v>
      </c>
      <c r="K187" s="101">
        <f t="shared" ref="K187:L187" si="233">SUM(K188,K191)</f>
        <v>0</v>
      </c>
      <c r="L187" s="589">
        <f t="shared" si="233"/>
        <v>0</v>
      </c>
      <c r="M187" s="100">
        <f>SUM(M188,M191)</f>
        <v>0</v>
      </c>
      <c r="N187" s="101">
        <f t="shared" ref="N187:O187" si="234">SUM(N188,N191)</f>
        <v>0</v>
      </c>
      <c r="O187" s="102">
        <f t="shared" si="234"/>
        <v>0</v>
      </c>
      <c r="P187" s="299"/>
    </row>
    <row r="188" spans="1:16" ht="24" hidden="1" x14ac:dyDescent="0.25">
      <c r="A188" s="131">
        <v>4200</v>
      </c>
      <c r="B188" s="103" t="s">
        <v>168</v>
      </c>
      <c r="C188" s="46">
        <f t="shared" si="185"/>
        <v>0</v>
      </c>
      <c r="D188" s="199">
        <f>SUM(D189,D190)</f>
        <v>0</v>
      </c>
      <c r="E188" s="49">
        <f t="shared" ref="E188:F188" si="235">SUM(E189,E190)</f>
        <v>0</v>
      </c>
      <c r="F188" s="563">
        <f t="shared" si="235"/>
        <v>0</v>
      </c>
      <c r="G188" s="199">
        <f>SUM(G189,G190)</f>
        <v>0</v>
      </c>
      <c r="H188" s="104">
        <f t="shared" ref="H188:I188" si="236">SUM(H189,H190)</f>
        <v>0</v>
      </c>
      <c r="I188" s="115">
        <f t="shared" si="236"/>
        <v>0</v>
      </c>
      <c r="J188" s="104">
        <f>SUM(J189,J190)</f>
        <v>0</v>
      </c>
      <c r="K188" s="49">
        <f t="shared" ref="K188:L188" si="237">SUM(K189,K190)</f>
        <v>0</v>
      </c>
      <c r="L188" s="566">
        <f t="shared" si="237"/>
        <v>0</v>
      </c>
      <c r="M188" s="46">
        <f>SUM(M189,M190)</f>
        <v>0</v>
      </c>
      <c r="N188" s="49">
        <f t="shared" ref="N188:O188" si="238">SUM(N189,N190)</f>
        <v>0</v>
      </c>
      <c r="O188" s="115">
        <f t="shared" si="238"/>
        <v>0</v>
      </c>
      <c r="P188" s="121"/>
    </row>
    <row r="189" spans="1:16" ht="36" hidden="1" x14ac:dyDescent="0.25">
      <c r="A189" s="548">
        <v>4240</v>
      </c>
      <c r="B189" s="51" t="s">
        <v>169</v>
      </c>
      <c r="C189" s="52">
        <f t="shared" si="185"/>
        <v>0</v>
      </c>
      <c r="D189" s="200">
        <v>0</v>
      </c>
      <c r="E189" s="54"/>
      <c r="F189" s="592">
        <f t="shared" ref="F189:F190" si="239">D189+E189</f>
        <v>0</v>
      </c>
      <c r="G189" s="200"/>
      <c r="H189" s="232"/>
      <c r="I189" s="118">
        <f t="shared" ref="I189:I190" si="240">G189+H189</f>
        <v>0</v>
      </c>
      <c r="J189" s="232"/>
      <c r="K189" s="54"/>
      <c r="L189" s="593">
        <f t="shared" ref="L189:L190" si="241">J189+K189</f>
        <v>0</v>
      </c>
      <c r="M189" s="275"/>
      <c r="N189" s="54"/>
      <c r="O189" s="118">
        <f t="shared" ref="O189:O190" si="242">M189+N189</f>
        <v>0</v>
      </c>
      <c r="P189" s="108"/>
    </row>
    <row r="190" spans="1:16" ht="24" hidden="1" x14ac:dyDescent="0.25">
      <c r="A190" s="110">
        <v>4250</v>
      </c>
      <c r="B190" s="56" t="s">
        <v>170</v>
      </c>
      <c r="C190" s="57">
        <f t="shared" si="185"/>
        <v>0</v>
      </c>
      <c r="D190" s="201">
        <v>0</v>
      </c>
      <c r="E190" s="59"/>
      <c r="F190" s="557">
        <f t="shared" si="239"/>
        <v>0</v>
      </c>
      <c r="G190" s="201"/>
      <c r="H190" s="233"/>
      <c r="I190" s="112">
        <f t="shared" si="240"/>
        <v>0</v>
      </c>
      <c r="J190" s="233"/>
      <c r="K190" s="59"/>
      <c r="L190" s="594">
        <f t="shared" si="241"/>
        <v>0</v>
      </c>
      <c r="M190" s="276"/>
      <c r="N190" s="59"/>
      <c r="O190" s="112">
        <f t="shared" si="242"/>
        <v>0</v>
      </c>
      <c r="P190" s="109"/>
    </row>
    <row r="191" spans="1:16" hidden="1" x14ac:dyDescent="0.25">
      <c r="A191" s="45">
        <v>4300</v>
      </c>
      <c r="B191" s="103" t="s">
        <v>171</v>
      </c>
      <c r="C191" s="46">
        <f t="shared" si="185"/>
        <v>0</v>
      </c>
      <c r="D191" s="199">
        <f>SUM(D192)</f>
        <v>0</v>
      </c>
      <c r="E191" s="49">
        <f t="shared" ref="E191:F191" si="243">SUM(E192)</f>
        <v>0</v>
      </c>
      <c r="F191" s="563">
        <f t="shared" si="243"/>
        <v>0</v>
      </c>
      <c r="G191" s="199">
        <f>SUM(G192)</f>
        <v>0</v>
      </c>
      <c r="H191" s="104">
        <f t="shared" ref="H191:I191" si="244">SUM(H192)</f>
        <v>0</v>
      </c>
      <c r="I191" s="115">
        <f t="shared" si="244"/>
        <v>0</v>
      </c>
      <c r="J191" s="104">
        <f>SUM(J192)</f>
        <v>0</v>
      </c>
      <c r="K191" s="49">
        <f t="shared" ref="K191:L191" si="245">SUM(K192)</f>
        <v>0</v>
      </c>
      <c r="L191" s="566">
        <f t="shared" si="245"/>
        <v>0</v>
      </c>
      <c r="M191" s="46">
        <f>SUM(M192)</f>
        <v>0</v>
      </c>
      <c r="N191" s="49">
        <f t="shared" ref="N191:O191" si="246">SUM(N192)</f>
        <v>0</v>
      </c>
      <c r="O191" s="115">
        <f t="shared" si="246"/>
        <v>0</v>
      </c>
      <c r="P191" s="121"/>
    </row>
    <row r="192" spans="1:16" ht="24" hidden="1" x14ac:dyDescent="0.25">
      <c r="A192" s="548">
        <v>4310</v>
      </c>
      <c r="B192" s="51" t="s">
        <v>172</v>
      </c>
      <c r="C192" s="52">
        <f t="shared" si="185"/>
        <v>0</v>
      </c>
      <c r="D192" s="204">
        <f>SUM(D193:D193)</f>
        <v>0</v>
      </c>
      <c r="E192" s="117">
        <f t="shared" ref="E192:F192" si="247">SUM(E193:E193)</f>
        <v>0</v>
      </c>
      <c r="F192" s="592">
        <f t="shared" si="247"/>
        <v>0</v>
      </c>
      <c r="G192" s="204">
        <f>SUM(G193:G193)</f>
        <v>0</v>
      </c>
      <c r="H192" s="235">
        <f t="shared" ref="H192:I192" si="248">SUM(H193:H193)</f>
        <v>0</v>
      </c>
      <c r="I192" s="118">
        <f t="shared" si="248"/>
        <v>0</v>
      </c>
      <c r="J192" s="235">
        <f>SUM(J193:J193)</f>
        <v>0</v>
      </c>
      <c r="K192" s="117">
        <f t="shared" ref="K192:L192" si="249">SUM(K193:K193)</f>
        <v>0</v>
      </c>
      <c r="L192" s="593">
        <f t="shared" si="249"/>
        <v>0</v>
      </c>
      <c r="M192" s="52">
        <f>SUM(M193:M193)</f>
        <v>0</v>
      </c>
      <c r="N192" s="117">
        <f t="shared" ref="N192:O192" si="250">SUM(N193:N193)</f>
        <v>0</v>
      </c>
      <c r="O192" s="118">
        <f t="shared" si="250"/>
        <v>0</v>
      </c>
      <c r="P192" s="108"/>
    </row>
    <row r="193" spans="1:16" ht="36" hidden="1" x14ac:dyDescent="0.25">
      <c r="A193" s="38">
        <v>4311</v>
      </c>
      <c r="B193" s="56" t="s">
        <v>173</v>
      </c>
      <c r="C193" s="57">
        <f t="shared" si="185"/>
        <v>0</v>
      </c>
      <c r="D193" s="201">
        <v>0</v>
      </c>
      <c r="E193" s="59"/>
      <c r="F193" s="557">
        <f>D193+E193</f>
        <v>0</v>
      </c>
      <c r="G193" s="201"/>
      <c r="H193" s="233"/>
      <c r="I193" s="112">
        <f>G193+H193</f>
        <v>0</v>
      </c>
      <c r="J193" s="233"/>
      <c r="K193" s="59"/>
      <c r="L193" s="594">
        <f>J193+K193</f>
        <v>0</v>
      </c>
      <c r="M193" s="276"/>
      <c r="N193" s="59"/>
      <c r="O193" s="112">
        <f>M193+N193</f>
        <v>0</v>
      </c>
      <c r="P193" s="109"/>
    </row>
    <row r="194" spans="1:16" s="21" customFormat="1" ht="24" hidden="1" x14ac:dyDescent="0.25">
      <c r="A194" s="132"/>
      <c r="B194" s="17" t="s">
        <v>174</v>
      </c>
      <c r="C194" s="96">
        <f t="shared" si="185"/>
        <v>0</v>
      </c>
      <c r="D194" s="197">
        <f>SUM(D195,D230,D269)</f>
        <v>0</v>
      </c>
      <c r="E194" s="97">
        <f t="shared" ref="E194:F194" si="251">SUM(E195,E230,E269)</f>
        <v>0</v>
      </c>
      <c r="F194" s="600">
        <f t="shared" si="251"/>
        <v>0</v>
      </c>
      <c r="G194" s="197">
        <f>SUM(G195,G230,G269)</f>
        <v>0</v>
      </c>
      <c r="H194" s="230">
        <f t="shared" ref="H194:I194" si="252">SUM(H195,H230,H269)</f>
        <v>0</v>
      </c>
      <c r="I194" s="98">
        <f t="shared" si="252"/>
        <v>0</v>
      </c>
      <c r="J194" s="230">
        <f>SUM(J195,J230,J269)</f>
        <v>0</v>
      </c>
      <c r="K194" s="97">
        <f t="shared" ref="K194:L194" si="253">SUM(K195,K230,K269)</f>
        <v>0</v>
      </c>
      <c r="L194" s="177">
        <f t="shared" si="253"/>
        <v>0</v>
      </c>
      <c r="M194" s="280">
        <f>SUM(M195,M230,M269)</f>
        <v>0</v>
      </c>
      <c r="N194" s="257">
        <f t="shared" ref="N194:O194" si="254">SUM(N195,N230,N269)</f>
        <v>0</v>
      </c>
      <c r="O194" s="262">
        <f t="shared" si="254"/>
        <v>0</v>
      </c>
      <c r="P194" s="302"/>
    </row>
    <row r="195" spans="1:16" hidden="1" x14ac:dyDescent="0.25">
      <c r="A195" s="99">
        <v>5000</v>
      </c>
      <c r="B195" s="99" t="s">
        <v>175</v>
      </c>
      <c r="C195" s="100">
        <f t="shared" si="185"/>
        <v>0</v>
      </c>
      <c r="D195" s="198">
        <f>D196+D204</f>
        <v>0</v>
      </c>
      <c r="E195" s="101">
        <f t="shared" ref="E195:F195" si="255">E196+E204</f>
        <v>0</v>
      </c>
      <c r="F195" s="588">
        <f t="shared" si="255"/>
        <v>0</v>
      </c>
      <c r="G195" s="198">
        <f>G196+G204</f>
        <v>0</v>
      </c>
      <c r="H195" s="231">
        <f t="shared" ref="H195:I195" si="256">H196+H204</f>
        <v>0</v>
      </c>
      <c r="I195" s="102">
        <f t="shared" si="256"/>
        <v>0</v>
      </c>
      <c r="J195" s="231">
        <f>J196+J204</f>
        <v>0</v>
      </c>
      <c r="K195" s="101">
        <f t="shared" ref="K195:L195" si="257">K196+K204</f>
        <v>0</v>
      </c>
      <c r="L195" s="589">
        <f t="shared" si="257"/>
        <v>0</v>
      </c>
      <c r="M195" s="100">
        <f>M196+M204</f>
        <v>0</v>
      </c>
      <c r="N195" s="101">
        <f t="shared" ref="N195:O195" si="258">N196+N204</f>
        <v>0</v>
      </c>
      <c r="O195" s="102">
        <f t="shared" si="258"/>
        <v>0</v>
      </c>
      <c r="P195" s="299"/>
    </row>
    <row r="196" spans="1:16" hidden="1" x14ac:dyDescent="0.25">
      <c r="A196" s="45">
        <v>5100</v>
      </c>
      <c r="B196" s="103" t="s">
        <v>176</v>
      </c>
      <c r="C196" s="46">
        <f t="shared" si="185"/>
        <v>0</v>
      </c>
      <c r="D196" s="199">
        <f>D197+D198+D201+D202+D203</f>
        <v>0</v>
      </c>
      <c r="E196" s="49">
        <f t="shared" ref="E196:F196" si="259">E197+E198+E201+E202+E203</f>
        <v>0</v>
      </c>
      <c r="F196" s="563">
        <f t="shared" si="259"/>
        <v>0</v>
      </c>
      <c r="G196" s="199">
        <f>G197+G198+G201+G202+G203</f>
        <v>0</v>
      </c>
      <c r="H196" s="104">
        <f t="shared" ref="H196:I196" si="260">H197+H198+H201+H202+H203</f>
        <v>0</v>
      </c>
      <c r="I196" s="115">
        <f t="shared" si="260"/>
        <v>0</v>
      </c>
      <c r="J196" s="104">
        <f>J197+J198+J201+J202+J203</f>
        <v>0</v>
      </c>
      <c r="K196" s="49">
        <f t="shared" ref="K196:L196" si="261">K197+K198+K201+K202+K203</f>
        <v>0</v>
      </c>
      <c r="L196" s="566">
        <f t="shared" si="261"/>
        <v>0</v>
      </c>
      <c r="M196" s="46">
        <f>M197+M198+M201+M202+M203</f>
        <v>0</v>
      </c>
      <c r="N196" s="49">
        <f t="shared" ref="N196:O196" si="262">N197+N198+N201+N202+N203</f>
        <v>0</v>
      </c>
      <c r="O196" s="115">
        <f t="shared" si="262"/>
        <v>0</v>
      </c>
      <c r="P196" s="121"/>
    </row>
    <row r="197" spans="1:16" hidden="1" x14ac:dyDescent="0.25">
      <c r="A197" s="548">
        <v>5110</v>
      </c>
      <c r="B197" s="51" t="s">
        <v>177</v>
      </c>
      <c r="C197" s="52">
        <f t="shared" si="185"/>
        <v>0</v>
      </c>
      <c r="D197" s="200">
        <v>0</v>
      </c>
      <c r="E197" s="54"/>
      <c r="F197" s="592">
        <f>D197+E197</f>
        <v>0</v>
      </c>
      <c r="G197" s="200"/>
      <c r="H197" s="232"/>
      <c r="I197" s="118">
        <f>G197+H197</f>
        <v>0</v>
      </c>
      <c r="J197" s="232"/>
      <c r="K197" s="54"/>
      <c r="L197" s="593">
        <f>J197+K197</f>
        <v>0</v>
      </c>
      <c r="M197" s="275"/>
      <c r="N197" s="54"/>
      <c r="O197" s="118">
        <f>M197+N197</f>
        <v>0</v>
      </c>
      <c r="P197" s="108"/>
    </row>
    <row r="198" spans="1:16" ht="24" hidden="1" x14ac:dyDescent="0.25">
      <c r="A198" s="110">
        <v>5120</v>
      </c>
      <c r="B198" s="56" t="s">
        <v>178</v>
      </c>
      <c r="C198" s="57">
        <f t="shared" si="185"/>
        <v>0</v>
      </c>
      <c r="D198" s="202">
        <f>D199+D200</f>
        <v>0</v>
      </c>
      <c r="E198" s="111">
        <f t="shared" ref="E198:F198" si="263">E199+E200</f>
        <v>0</v>
      </c>
      <c r="F198" s="557">
        <f t="shared" si="263"/>
        <v>0</v>
      </c>
      <c r="G198" s="202">
        <f>G199+G200</f>
        <v>0</v>
      </c>
      <c r="H198" s="119">
        <f t="shared" ref="H198:I198" si="264">H199+H200</f>
        <v>0</v>
      </c>
      <c r="I198" s="112">
        <f t="shared" si="264"/>
        <v>0</v>
      </c>
      <c r="J198" s="119">
        <f>J199+J200</f>
        <v>0</v>
      </c>
      <c r="K198" s="111">
        <f t="shared" ref="K198:L198" si="265">K199+K200</f>
        <v>0</v>
      </c>
      <c r="L198" s="594">
        <f t="shared" si="265"/>
        <v>0</v>
      </c>
      <c r="M198" s="57">
        <f>M199+M200</f>
        <v>0</v>
      </c>
      <c r="N198" s="111">
        <f t="shared" ref="N198:O198" si="266">N199+N200</f>
        <v>0</v>
      </c>
      <c r="O198" s="112">
        <f t="shared" si="266"/>
        <v>0</v>
      </c>
      <c r="P198" s="109"/>
    </row>
    <row r="199" spans="1:16" hidden="1" x14ac:dyDescent="0.25">
      <c r="A199" s="38">
        <v>5121</v>
      </c>
      <c r="B199" s="56" t="s">
        <v>179</v>
      </c>
      <c r="C199" s="57">
        <f t="shared" si="185"/>
        <v>0</v>
      </c>
      <c r="D199" s="201">
        <v>0</v>
      </c>
      <c r="E199" s="59"/>
      <c r="F199" s="557">
        <f t="shared" ref="F199:F203" si="267">D199+E199</f>
        <v>0</v>
      </c>
      <c r="G199" s="201"/>
      <c r="H199" s="233"/>
      <c r="I199" s="112">
        <f t="shared" ref="I199:I203" si="268">G199+H199</f>
        <v>0</v>
      </c>
      <c r="J199" s="233"/>
      <c r="K199" s="59"/>
      <c r="L199" s="594">
        <f t="shared" ref="L199:L203" si="269">J199+K199</f>
        <v>0</v>
      </c>
      <c r="M199" s="276"/>
      <c r="N199" s="59"/>
      <c r="O199" s="112">
        <f t="shared" ref="O199:O203" si="270">M199+N199</f>
        <v>0</v>
      </c>
      <c r="P199" s="109"/>
    </row>
    <row r="200" spans="1:16" ht="24" hidden="1" x14ac:dyDescent="0.25">
      <c r="A200" s="38">
        <v>5129</v>
      </c>
      <c r="B200" s="56" t="s">
        <v>180</v>
      </c>
      <c r="C200" s="57">
        <f t="shared" si="185"/>
        <v>0</v>
      </c>
      <c r="D200" s="201">
        <v>0</v>
      </c>
      <c r="E200" s="59"/>
      <c r="F200" s="557">
        <f t="shared" si="267"/>
        <v>0</v>
      </c>
      <c r="G200" s="201"/>
      <c r="H200" s="233"/>
      <c r="I200" s="112">
        <f t="shared" si="268"/>
        <v>0</v>
      </c>
      <c r="J200" s="233"/>
      <c r="K200" s="59"/>
      <c r="L200" s="594">
        <f t="shared" si="269"/>
        <v>0</v>
      </c>
      <c r="M200" s="276"/>
      <c r="N200" s="59"/>
      <c r="O200" s="112">
        <f t="shared" si="270"/>
        <v>0</v>
      </c>
      <c r="P200" s="109"/>
    </row>
    <row r="201" spans="1:16" hidden="1" x14ac:dyDescent="0.25">
      <c r="A201" s="110">
        <v>5130</v>
      </c>
      <c r="B201" s="56" t="s">
        <v>181</v>
      </c>
      <c r="C201" s="57">
        <f t="shared" si="185"/>
        <v>0</v>
      </c>
      <c r="D201" s="201">
        <v>0</v>
      </c>
      <c r="E201" s="59"/>
      <c r="F201" s="557">
        <f t="shared" si="267"/>
        <v>0</v>
      </c>
      <c r="G201" s="201"/>
      <c r="H201" s="233"/>
      <c r="I201" s="112">
        <f t="shared" si="268"/>
        <v>0</v>
      </c>
      <c r="J201" s="233"/>
      <c r="K201" s="59"/>
      <c r="L201" s="594">
        <f t="shared" si="269"/>
        <v>0</v>
      </c>
      <c r="M201" s="276"/>
      <c r="N201" s="59"/>
      <c r="O201" s="112">
        <f t="shared" si="270"/>
        <v>0</v>
      </c>
      <c r="P201" s="109"/>
    </row>
    <row r="202" spans="1:16" hidden="1" x14ac:dyDescent="0.25">
      <c r="A202" s="110">
        <v>5140</v>
      </c>
      <c r="B202" s="56" t="s">
        <v>182</v>
      </c>
      <c r="C202" s="57">
        <f t="shared" si="185"/>
        <v>0</v>
      </c>
      <c r="D202" s="201">
        <v>0</v>
      </c>
      <c r="E202" s="59"/>
      <c r="F202" s="557">
        <f t="shared" si="267"/>
        <v>0</v>
      </c>
      <c r="G202" s="201"/>
      <c r="H202" s="233"/>
      <c r="I202" s="112">
        <f t="shared" si="268"/>
        <v>0</v>
      </c>
      <c r="J202" s="233"/>
      <c r="K202" s="59"/>
      <c r="L202" s="594">
        <f t="shared" si="269"/>
        <v>0</v>
      </c>
      <c r="M202" s="276"/>
      <c r="N202" s="59"/>
      <c r="O202" s="112">
        <f t="shared" si="270"/>
        <v>0</v>
      </c>
      <c r="P202" s="109"/>
    </row>
    <row r="203" spans="1:16" ht="24" hidden="1" x14ac:dyDescent="0.25">
      <c r="A203" s="110">
        <v>5170</v>
      </c>
      <c r="B203" s="56" t="s">
        <v>183</v>
      </c>
      <c r="C203" s="57">
        <f t="shared" si="185"/>
        <v>0</v>
      </c>
      <c r="D203" s="201">
        <v>0</v>
      </c>
      <c r="E203" s="59"/>
      <c r="F203" s="557">
        <f t="shared" si="267"/>
        <v>0</v>
      </c>
      <c r="G203" s="201"/>
      <c r="H203" s="233"/>
      <c r="I203" s="112">
        <f t="shared" si="268"/>
        <v>0</v>
      </c>
      <c r="J203" s="233"/>
      <c r="K203" s="59"/>
      <c r="L203" s="594">
        <f t="shared" si="269"/>
        <v>0</v>
      </c>
      <c r="M203" s="276"/>
      <c r="N203" s="59"/>
      <c r="O203" s="112">
        <f t="shared" si="270"/>
        <v>0</v>
      </c>
      <c r="P203" s="109"/>
    </row>
    <row r="204" spans="1:16" hidden="1" x14ac:dyDescent="0.25">
      <c r="A204" s="45">
        <v>5200</v>
      </c>
      <c r="B204" s="103" t="s">
        <v>184</v>
      </c>
      <c r="C204" s="46">
        <f t="shared" si="185"/>
        <v>0</v>
      </c>
      <c r="D204" s="199">
        <f>D205+D215+D216+D225+D226+D227+D229</f>
        <v>0</v>
      </c>
      <c r="E204" s="49">
        <f t="shared" ref="E204:F204" si="271">E205+E215+E216+E225+E226+E227+E229</f>
        <v>0</v>
      </c>
      <c r="F204" s="563">
        <f t="shared" si="271"/>
        <v>0</v>
      </c>
      <c r="G204" s="199">
        <f>G205+G215+G216+G225+G226+G227+G229</f>
        <v>0</v>
      </c>
      <c r="H204" s="104">
        <f t="shared" ref="H204:I204" si="272">H205+H215+H216+H225+H226+H227+H229</f>
        <v>0</v>
      </c>
      <c r="I204" s="115">
        <f t="shared" si="272"/>
        <v>0</v>
      </c>
      <c r="J204" s="104">
        <f>J205+J215+J216+J225+J226+J227+J229</f>
        <v>0</v>
      </c>
      <c r="K204" s="49">
        <f t="shared" ref="K204:L204" si="273">K205+K215+K216+K225+K226+K227+K229</f>
        <v>0</v>
      </c>
      <c r="L204" s="566">
        <f t="shared" si="273"/>
        <v>0</v>
      </c>
      <c r="M204" s="46">
        <f>M205+M215+M216+M225+M226+M227+M229</f>
        <v>0</v>
      </c>
      <c r="N204" s="49">
        <f t="shared" ref="N204:O204" si="274">N205+N215+N216+N225+N226+N227+N229</f>
        <v>0</v>
      </c>
      <c r="O204" s="115">
        <f t="shared" si="274"/>
        <v>0</v>
      </c>
      <c r="P204" s="121"/>
    </row>
    <row r="205" spans="1:16" hidden="1" x14ac:dyDescent="0.25">
      <c r="A205" s="105">
        <v>5210</v>
      </c>
      <c r="B205" s="76" t="s">
        <v>185</v>
      </c>
      <c r="C205" s="82">
        <f t="shared" si="185"/>
        <v>0</v>
      </c>
      <c r="D205" s="129">
        <f>SUM(D206:D214)</f>
        <v>0</v>
      </c>
      <c r="E205" s="106">
        <f t="shared" ref="E205:F205" si="275">SUM(E206:E214)</f>
        <v>0</v>
      </c>
      <c r="F205" s="590">
        <f t="shared" si="275"/>
        <v>0</v>
      </c>
      <c r="G205" s="129">
        <f>SUM(G206:G214)</f>
        <v>0</v>
      </c>
      <c r="H205" s="178">
        <f t="shared" ref="H205:I205" si="276">SUM(H206:H214)</f>
        <v>0</v>
      </c>
      <c r="I205" s="107">
        <f t="shared" si="276"/>
        <v>0</v>
      </c>
      <c r="J205" s="178">
        <f>SUM(J206:J214)</f>
        <v>0</v>
      </c>
      <c r="K205" s="106">
        <f t="shared" ref="K205:L205" si="277">SUM(K206:K214)</f>
        <v>0</v>
      </c>
      <c r="L205" s="591">
        <f t="shared" si="277"/>
        <v>0</v>
      </c>
      <c r="M205" s="82">
        <f>SUM(M206:M214)</f>
        <v>0</v>
      </c>
      <c r="N205" s="106">
        <f t="shared" ref="N205:O205" si="278">SUM(N206:N214)</f>
        <v>0</v>
      </c>
      <c r="O205" s="107">
        <f t="shared" si="278"/>
        <v>0</v>
      </c>
      <c r="P205" s="114"/>
    </row>
    <row r="206" spans="1:16" hidden="1" x14ac:dyDescent="0.25">
      <c r="A206" s="33">
        <v>5211</v>
      </c>
      <c r="B206" s="51" t="s">
        <v>186</v>
      </c>
      <c r="C206" s="52">
        <f t="shared" si="185"/>
        <v>0</v>
      </c>
      <c r="D206" s="200">
        <v>0</v>
      </c>
      <c r="E206" s="54"/>
      <c r="F206" s="592">
        <f t="shared" ref="F206:F215" si="279">D206+E206</f>
        <v>0</v>
      </c>
      <c r="G206" s="200"/>
      <c r="H206" s="232"/>
      <c r="I206" s="118">
        <f t="shared" ref="I206:I215" si="280">G206+H206</f>
        <v>0</v>
      </c>
      <c r="J206" s="232"/>
      <c r="K206" s="54"/>
      <c r="L206" s="593">
        <f t="shared" ref="L206:L215" si="281">J206+K206</f>
        <v>0</v>
      </c>
      <c r="M206" s="275"/>
      <c r="N206" s="54"/>
      <c r="O206" s="118">
        <f t="shared" ref="O206:O215" si="282">M206+N206</f>
        <v>0</v>
      </c>
      <c r="P206" s="108"/>
    </row>
    <row r="207" spans="1:16" hidden="1" x14ac:dyDescent="0.25">
      <c r="A207" s="38">
        <v>5212</v>
      </c>
      <c r="B207" s="56" t="s">
        <v>187</v>
      </c>
      <c r="C207" s="57">
        <f t="shared" si="185"/>
        <v>0</v>
      </c>
      <c r="D207" s="201">
        <v>0</v>
      </c>
      <c r="E207" s="59"/>
      <c r="F207" s="557">
        <f t="shared" si="279"/>
        <v>0</v>
      </c>
      <c r="G207" s="201"/>
      <c r="H207" s="233"/>
      <c r="I207" s="112">
        <f t="shared" si="280"/>
        <v>0</v>
      </c>
      <c r="J207" s="233"/>
      <c r="K207" s="59"/>
      <c r="L207" s="594">
        <f t="shared" si="281"/>
        <v>0</v>
      </c>
      <c r="M207" s="276"/>
      <c r="N207" s="59"/>
      <c r="O207" s="112">
        <f t="shared" si="282"/>
        <v>0</v>
      </c>
      <c r="P207" s="109"/>
    </row>
    <row r="208" spans="1:16" hidden="1" x14ac:dyDescent="0.25">
      <c r="A208" s="38">
        <v>5213</v>
      </c>
      <c r="B208" s="56" t="s">
        <v>188</v>
      </c>
      <c r="C208" s="57">
        <f t="shared" si="185"/>
        <v>0</v>
      </c>
      <c r="D208" s="201">
        <v>0</v>
      </c>
      <c r="E208" s="59"/>
      <c r="F208" s="557">
        <f t="shared" si="279"/>
        <v>0</v>
      </c>
      <c r="G208" s="201"/>
      <c r="H208" s="233"/>
      <c r="I208" s="112">
        <f t="shared" si="280"/>
        <v>0</v>
      </c>
      <c r="J208" s="233"/>
      <c r="K208" s="59"/>
      <c r="L208" s="594">
        <f t="shared" si="281"/>
        <v>0</v>
      </c>
      <c r="M208" s="276"/>
      <c r="N208" s="59"/>
      <c r="O208" s="112">
        <f t="shared" si="282"/>
        <v>0</v>
      </c>
      <c r="P208" s="109"/>
    </row>
    <row r="209" spans="1:16" hidden="1" x14ac:dyDescent="0.25">
      <c r="A209" s="38">
        <v>5214</v>
      </c>
      <c r="B209" s="56" t="s">
        <v>189</v>
      </c>
      <c r="C209" s="57">
        <f t="shared" si="185"/>
        <v>0</v>
      </c>
      <c r="D209" s="201">
        <v>0</v>
      </c>
      <c r="E209" s="59"/>
      <c r="F209" s="557">
        <f t="shared" si="279"/>
        <v>0</v>
      </c>
      <c r="G209" s="201"/>
      <c r="H209" s="233"/>
      <c r="I209" s="112">
        <f t="shared" si="280"/>
        <v>0</v>
      </c>
      <c r="J209" s="233"/>
      <c r="K209" s="59"/>
      <c r="L209" s="594">
        <f t="shared" si="281"/>
        <v>0</v>
      </c>
      <c r="M209" s="276"/>
      <c r="N209" s="59"/>
      <c r="O209" s="112">
        <f t="shared" si="282"/>
        <v>0</v>
      </c>
      <c r="P209" s="109"/>
    </row>
    <row r="210" spans="1:16" hidden="1" x14ac:dyDescent="0.25">
      <c r="A210" s="38">
        <v>5215</v>
      </c>
      <c r="B210" s="56" t="s">
        <v>190</v>
      </c>
      <c r="C210" s="57">
        <f t="shared" si="185"/>
        <v>0</v>
      </c>
      <c r="D210" s="201">
        <v>0</v>
      </c>
      <c r="E210" s="59"/>
      <c r="F210" s="557">
        <f t="shared" si="279"/>
        <v>0</v>
      </c>
      <c r="G210" s="201"/>
      <c r="H210" s="233"/>
      <c r="I210" s="112">
        <f t="shared" si="280"/>
        <v>0</v>
      </c>
      <c r="J210" s="233"/>
      <c r="K210" s="59"/>
      <c r="L210" s="594">
        <f t="shared" si="281"/>
        <v>0</v>
      </c>
      <c r="M210" s="276"/>
      <c r="N210" s="59"/>
      <c r="O210" s="112">
        <f t="shared" si="282"/>
        <v>0</v>
      </c>
      <c r="P210" s="109"/>
    </row>
    <row r="211" spans="1:16" ht="14.25" hidden="1" customHeight="1" x14ac:dyDescent="0.25">
      <c r="A211" s="38">
        <v>5216</v>
      </c>
      <c r="B211" s="56" t="s">
        <v>191</v>
      </c>
      <c r="C211" s="57">
        <f t="shared" si="185"/>
        <v>0</v>
      </c>
      <c r="D211" s="201">
        <v>0</v>
      </c>
      <c r="E211" s="59"/>
      <c r="F211" s="557">
        <f t="shared" si="279"/>
        <v>0</v>
      </c>
      <c r="G211" s="201"/>
      <c r="H211" s="233"/>
      <c r="I211" s="112">
        <f t="shared" si="280"/>
        <v>0</v>
      </c>
      <c r="J211" s="233"/>
      <c r="K211" s="59"/>
      <c r="L211" s="594">
        <f t="shared" si="281"/>
        <v>0</v>
      </c>
      <c r="M211" s="276"/>
      <c r="N211" s="59"/>
      <c r="O211" s="112">
        <f t="shared" si="282"/>
        <v>0</v>
      </c>
      <c r="P211" s="109"/>
    </row>
    <row r="212" spans="1:16" hidden="1" x14ac:dyDescent="0.25">
      <c r="A212" s="38">
        <v>5217</v>
      </c>
      <c r="B212" s="56" t="s">
        <v>192</v>
      </c>
      <c r="C212" s="57">
        <f t="shared" si="185"/>
        <v>0</v>
      </c>
      <c r="D212" s="201">
        <v>0</v>
      </c>
      <c r="E212" s="59"/>
      <c r="F212" s="557">
        <f t="shared" si="279"/>
        <v>0</v>
      </c>
      <c r="G212" s="201"/>
      <c r="H212" s="233"/>
      <c r="I212" s="112">
        <f t="shared" si="280"/>
        <v>0</v>
      </c>
      <c r="J212" s="233"/>
      <c r="K212" s="59"/>
      <c r="L212" s="594">
        <f t="shared" si="281"/>
        <v>0</v>
      </c>
      <c r="M212" s="276"/>
      <c r="N212" s="59"/>
      <c r="O212" s="112">
        <f t="shared" si="282"/>
        <v>0</v>
      </c>
      <c r="P212" s="109"/>
    </row>
    <row r="213" spans="1:16" hidden="1" x14ac:dyDescent="0.25">
      <c r="A213" s="38">
        <v>5218</v>
      </c>
      <c r="B213" s="56" t="s">
        <v>193</v>
      </c>
      <c r="C213" s="57">
        <f t="shared" ref="C213:C276" si="283">F213+I213+L213+O213</f>
        <v>0</v>
      </c>
      <c r="D213" s="201">
        <v>0</v>
      </c>
      <c r="E213" s="59"/>
      <c r="F213" s="557">
        <f t="shared" si="279"/>
        <v>0</v>
      </c>
      <c r="G213" s="201"/>
      <c r="H213" s="233"/>
      <c r="I213" s="112">
        <f t="shared" si="280"/>
        <v>0</v>
      </c>
      <c r="J213" s="233"/>
      <c r="K213" s="59"/>
      <c r="L213" s="594">
        <f t="shared" si="281"/>
        <v>0</v>
      </c>
      <c r="M213" s="276"/>
      <c r="N213" s="59"/>
      <c r="O213" s="112">
        <f t="shared" si="282"/>
        <v>0</v>
      </c>
      <c r="P213" s="109"/>
    </row>
    <row r="214" spans="1:16" hidden="1" x14ac:dyDescent="0.25">
      <c r="A214" s="38">
        <v>5219</v>
      </c>
      <c r="B214" s="56" t="s">
        <v>194</v>
      </c>
      <c r="C214" s="57">
        <f t="shared" si="283"/>
        <v>0</v>
      </c>
      <c r="D214" s="201">
        <v>0</v>
      </c>
      <c r="E214" s="59"/>
      <c r="F214" s="557">
        <f t="shared" si="279"/>
        <v>0</v>
      </c>
      <c r="G214" s="201"/>
      <c r="H214" s="233"/>
      <c r="I214" s="112">
        <f t="shared" si="280"/>
        <v>0</v>
      </c>
      <c r="J214" s="233"/>
      <c r="K214" s="59"/>
      <c r="L214" s="594">
        <f t="shared" si="281"/>
        <v>0</v>
      </c>
      <c r="M214" s="276"/>
      <c r="N214" s="59"/>
      <c r="O214" s="112">
        <f t="shared" si="282"/>
        <v>0</v>
      </c>
      <c r="P214" s="109"/>
    </row>
    <row r="215" spans="1:16" ht="13.5" hidden="1" customHeight="1" x14ac:dyDescent="0.25">
      <c r="A215" s="110">
        <v>5220</v>
      </c>
      <c r="B215" s="56" t="s">
        <v>195</v>
      </c>
      <c r="C215" s="57">
        <f t="shared" si="283"/>
        <v>0</v>
      </c>
      <c r="D215" s="201">
        <v>0</v>
      </c>
      <c r="E215" s="59"/>
      <c r="F215" s="557">
        <f t="shared" si="279"/>
        <v>0</v>
      </c>
      <c r="G215" s="201"/>
      <c r="H215" s="233"/>
      <c r="I215" s="112">
        <f t="shared" si="280"/>
        <v>0</v>
      </c>
      <c r="J215" s="233"/>
      <c r="K215" s="59"/>
      <c r="L215" s="594">
        <f t="shared" si="281"/>
        <v>0</v>
      </c>
      <c r="M215" s="276"/>
      <c r="N215" s="59"/>
      <c r="O215" s="112">
        <f t="shared" si="282"/>
        <v>0</v>
      </c>
      <c r="P215" s="109"/>
    </row>
    <row r="216" spans="1:16" hidden="1" x14ac:dyDescent="0.25">
      <c r="A216" s="110">
        <v>5230</v>
      </c>
      <c r="B216" s="56" t="s">
        <v>196</v>
      </c>
      <c r="C216" s="57">
        <f t="shared" si="283"/>
        <v>0</v>
      </c>
      <c r="D216" s="202">
        <f>SUM(D217:D224)</f>
        <v>0</v>
      </c>
      <c r="E216" s="111">
        <f t="shared" ref="E216:F216" si="284">SUM(E217:E224)</f>
        <v>0</v>
      </c>
      <c r="F216" s="557">
        <f t="shared" si="284"/>
        <v>0</v>
      </c>
      <c r="G216" s="202">
        <f>SUM(G217:G224)</f>
        <v>0</v>
      </c>
      <c r="H216" s="119">
        <f t="shared" ref="H216:I216" si="285">SUM(H217:H224)</f>
        <v>0</v>
      </c>
      <c r="I216" s="112">
        <f t="shared" si="285"/>
        <v>0</v>
      </c>
      <c r="J216" s="119">
        <f>SUM(J217:J224)</f>
        <v>0</v>
      </c>
      <c r="K216" s="111">
        <f t="shared" ref="K216:L216" si="286">SUM(K217:K224)</f>
        <v>0</v>
      </c>
      <c r="L216" s="594">
        <f t="shared" si="286"/>
        <v>0</v>
      </c>
      <c r="M216" s="57">
        <f>SUM(M217:M224)</f>
        <v>0</v>
      </c>
      <c r="N216" s="111">
        <f t="shared" ref="N216:O216" si="287">SUM(N217:N224)</f>
        <v>0</v>
      </c>
      <c r="O216" s="112">
        <f t="shared" si="287"/>
        <v>0</v>
      </c>
      <c r="P216" s="109"/>
    </row>
    <row r="217" spans="1:16" hidden="1" x14ac:dyDescent="0.25">
      <c r="A217" s="38">
        <v>5231</v>
      </c>
      <c r="B217" s="56" t="s">
        <v>197</v>
      </c>
      <c r="C217" s="57">
        <f t="shared" si="283"/>
        <v>0</v>
      </c>
      <c r="D217" s="201">
        <v>0</v>
      </c>
      <c r="E217" s="59"/>
      <c r="F217" s="557">
        <f t="shared" ref="F217:F226" si="288">D217+E217</f>
        <v>0</v>
      </c>
      <c r="G217" s="201"/>
      <c r="H217" s="233"/>
      <c r="I217" s="112">
        <f t="shared" ref="I217:I226" si="289">G217+H217</f>
        <v>0</v>
      </c>
      <c r="J217" s="233"/>
      <c r="K217" s="59"/>
      <c r="L217" s="594">
        <f t="shared" ref="L217:L226" si="290">J217+K217</f>
        <v>0</v>
      </c>
      <c r="M217" s="276"/>
      <c r="N217" s="59"/>
      <c r="O217" s="112">
        <f t="shared" ref="O217:O226" si="291">M217+N217</f>
        <v>0</v>
      </c>
      <c r="P217" s="109"/>
    </row>
    <row r="218" spans="1:16" hidden="1" x14ac:dyDescent="0.25">
      <c r="A218" s="38">
        <v>5232</v>
      </c>
      <c r="B218" s="56" t="s">
        <v>198</v>
      </c>
      <c r="C218" s="57">
        <f t="shared" si="283"/>
        <v>0</v>
      </c>
      <c r="D218" s="201">
        <v>0</v>
      </c>
      <c r="E218" s="59"/>
      <c r="F218" s="557">
        <f t="shared" si="288"/>
        <v>0</v>
      </c>
      <c r="G218" s="201"/>
      <c r="H218" s="233"/>
      <c r="I218" s="112">
        <f t="shared" si="289"/>
        <v>0</v>
      </c>
      <c r="J218" s="233"/>
      <c r="K218" s="59"/>
      <c r="L218" s="594">
        <f t="shared" si="290"/>
        <v>0</v>
      </c>
      <c r="M218" s="276"/>
      <c r="N218" s="59"/>
      <c r="O218" s="112">
        <f t="shared" si="291"/>
        <v>0</v>
      </c>
      <c r="P218" s="109"/>
    </row>
    <row r="219" spans="1:16" hidden="1" x14ac:dyDescent="0.25">
      <c r="A219" s="38">
        <v>5233</v>
      </c>
      <c r="B219" s="56" t="s">
        <v>199</v>
      </c>
      <c r="C219" s="57">
        <f t="shared" si="283"/>
        <v>0</v>
      </c>
      <c r="D219" s="201">
        <v>0</v>
      </c>
      <c r="E219" s="59"/>
      <c r="F219" s="557">
        <f t="shared" si="288"/>
        <v>0</v>
      </c>
      <c r="G219" s="201"/>
      <c r="H219" s="233"/>
      <c r="I219" s="112">
        <f t="shared" si="289"/>
        <v>0</v>
      </c>
      <c r="J219" s="233"/>
      <c r="K219" s="59"/>
      <c r="L219" s="594">
        <f t="shared" si="290"/>
        <v>0</v>
      </c>
      <c r="M219" s="276"/>
      <c r="N219" s="59"/>
      <c r="O219" s="112">
        <f t="shared" si="291"/>
        <v>0</v>
      </c>
      <c r="P219" s="109"/>
    </row>
    <row r="220" spans="1:16" ht="24" hidden="1" x14ac:dyDescent="0.25">
      <c r="A220" s="38">
        <v>5234</v>
      </c>
      <c r="B220" s="56" t="s">
        <v>200</v>
      </c>
      <c r="C220" s="57">
        <f t="shared" si="283"/>
        <v>0</v>
      </c>
      <c r="D220" s="201">
        <v>0</v>
      </c>
      <c r="E220" s="59"/>
      <c r="F220" s="557">
        <f t="shared" si="288"/>
        <v>0</v>
      </c>
      <c r="G220" s="201"/>
      <c r="H220" s="233"/>
      <c r="I220" s="112">
        <f t="shared" si="289"/>
        <v>0</v>
      </c>
      <c r="J220" s="233"/>
      <c r="K220" s="59"/>
      <c r="L220" s="594">
        <f t="shared" si="290"/>
        <v>0</v>
      </c>
      <c r="M220" s="276"/>
      <c r="N220" s="59"/>
      <c r="O220" s="112">
        <f t="shared" si="291"/>
        <v>0</v>
      </c>
      <c r="P220" s="109"/>
    </row>
    <row r="221" spans="1:16" ht="14.25" hidden="1" customHeight="1" x14ac:dyDescent="0.25">
      <c r="A221" s="38">
        <v>5236</v>
      </c>
      <c r="B221" s="56" t="s">
        <v>201</v>
      </c>
      <c r="C221" s="57">
        <f t="shared" si="283"/>
        <v>0</v>
      </c>
      <c r="D221" s="201">
        <v>0</v>
      </c>
      <c r="E221" s="59"/>
      <c r="F221" s="557">
        <f t="shared" si="288"/>
        <v>0</v>
      </c>
      <c r="G221" s="201"/>
      <c r="H221" s="233"/>
      <c r="I221" s="112">
        <f t="shared" si="289"/>
        <v>0</v>
      </c>
      <c r="J221" s="233"/>
      <c r="K221" s="59"/>
      <c r="L221" s="594">
        <f t="shared" si="290"/>
        <v>0</v>
      </c>
      <c r="M221" s="276"/>
      <c r="N221" s="59"/>
      <c r="O221" s="112">
        <f t="shared" si="291"/>
        <v>0</v>
      </c>
      <c r="P221" s="109"/>
    </row>
    <row r="222" spans="1:16" ht="14.25" hidden="1" customHeight="1" x14ac:dyDescent="0.25">
      <c r="A222" s="38">
        <v>5237</v>
      </c>
      <c r="B222" s="56" t="s">
        <v>202</v>
      </c>
      <c r="C222" s="57">
        <f t="shared" si="283"/>
        <v>0</v>
      </c>
      <c r="D222" s="201">
        <v>0</v>
      </c>
      <c r="E222" s="59"/>
      <c r="F222" s="557">
        <f t="shared" si="288"/>
        <v>0</v>
      </c>
      <c r="G222" s="201"/>
      <c r="H222" s="233"/>
      <c r="I222" s="112">
        <f t="shared" si="289"/>
        <v>0</v>
      </c>
      <c r="J222" s="233"/>
      <c r="K222" s="59"/>
      <c r="L222" s="594">
        <f t="shared" si="290"/>
        <v>0</v>
      </c>
      <c r="M222" s="276"/>
      <c r="N222" s="59"/>
      <c r="O222" s="112">
        <f t="shared" si="291"/>
        <v>0</v>
      </c>
      <c r="P222" s="109"/>
    </row>
    <row r="223" spans="1:16" ht="24" hidden="1" x14ac:dyDescent="0.25">
      <c r="A223" s="38">
        <v>5238</v>
      </c>
      <c r="B223" s="56" t="s">
        <v>203</v>
      </c>
      <c r="C223" s="57">
        <f t="shared" si="283"/>
        <v>0</v>
      </c>
      <c r="D223" s="201">
        <v>0</v>
      </c>
      <c r="E223" s="59"/>
      <c r="F223" s="557">
        <f t="shared" si="288"/>
        <v>0</v>
      </c>
      <c r="G223" s="201"/>
      <c r="H223" s="233"/>
      <c r="I223" s="112">
        <f t="shared" si="289"/>
        <v>0</v>
      </c>
      <c r="J223" s="233"/>
      <c r="K223" s="59"/>
      <c r="L223" s="594">
        <f t="shared" si="290"/>
        <v>0</v>
      </c>
      <c r="M223" s="276"/>
      <c r="N223" s="59"/>
      <c r="O223" s="112">
        <f t="shared" si="291"/>
        <v>0</v>
      </c>
      <c r="P223" s="109"/>
    </row>
    <row r="224" spans="1:16" ht="24" hidden="1" x14ac:dyDescent="0.25">
      <c r="A224" s="38">
        <v>5239</v>
      </c>
      <c r="B224" s="56" t="s">
        <v>204</v>
      </c>
      <c r="C224" s="57">
        <f t="shared" si="283"/>
        <v>0</v>
      </c>
      <c r="D224" s="201">
        <v>0</v>
      </c>
      <c r="E224" s="59"/>
      <c r="F224" s="557">
        <f t="shared" si="288"/>
        <v>0</v>
      </c>
      <c r="G224" s="201"/>
      <c r="H224" s="233"/>
      <c r="I224" s="112">
        <f t="shared" si="289"/>
        <v>0</v>
      </c>
      <c r="J224" s="233"/>
      <c r="K224" s="59"/>
      <c r="L224" s="594">
        <f t="shared" si="290"/>
        <v>0</v>
      </c>
      <c r="M224" s="276"/>
      <c r="N224" s="59"/>
      <c r="O224" s="112">
        <f t="shared" si="291"/>
        <v>0</v>
      </c>
      <c r="P224" s="109"/>
    </row>
    <row r="225" spans="1:16" ht="24" hidden="1" x14ac:dyDescent="0.25">
      <c r="A225" s="110">
        <v>5240</v>
      </c>
      <c r="B225" s="56" t="s">
        <v>205</v>
      </c>
      <c r="C225" s="57">
        <f t="shared" si="283"/>
        <v>0</v>
      </c>
      <c r="D225" s="201">
        <v>0</v>
      </c>
      <c r="E225" s="59"/>
      <c r="F225" s="557">
        <f t="shared" si="288"/>
        <v>0</v>
      </c>
      <c r="G225" s="201"/>
      <c r="H225" s="233"/>
      <c r="I225" s="112">
        <f t="shared" si="289"/>
        <v>0</v>
      </c>
      <c r="J225" s="233"/>
      <c r="K225" s="59"/>
      <c r="L225" s="594">
        <f t="shared" si="290"/>
        <v>0</v>
      </c>
      <c r="M225" s="276"/>
      <c r="N225" s="59"/>
      <c r="O225" s="112">
        <f t="shared" si="291"/>
        <v>0</v>
      </c>
      <c r="P225" s="109"/>
    </row>
    <row r="226" spans="1:16" hidden="1" x14ac:dyDescent="0.25">
      <c r="A226" s="110">
        <v>5250</v>
      </c>
      <c r="B226" s="56" t="s">
        <v>206</v>
      </c>
      <c r="C226" s="57">
        <f t="shared" si="283"/>
        <v>0</v>
      </c>
      <c r="D226" s="201">
        <v>0</v>
      </c>
      <c r="E226" s="59"/>
      <c r="F226" s="557">
        <f t="shared" si="288"/>
        <v>0</v>
      </c>
      <c r="G226" s="201"/>
      <c r="H226" s="233"/>
      <c r="I226" s="112">
        <f t="shared" si="289"/>
        <v>0</v>
      </c>
      <c r="J226" s="233"/>
      <c r="K226" s="59"/>
      <c r="L226" s="594">
        <f t="shared" si="290"/>
        <v>0</v>
      </c>
      <c r="M226" s="276"/>
      <c r="N226" s="59"/>
      <c r="O226" s="112">
        <f t="shared" si="291"/>
        <v>0</v>
      </c>
      <c r="P226" s="109"/>
    </row>
    <row r="227" spans="1:16" hidden="1" x14ac:dyDescent="0.25">
      <c r="A227" s="110">
        <v>5260</v>
      </c>
      <c r="B227" s="56" t="s">
        <v>207</v>
      </c>
      <c r="C227" s="57">
        <f t="shared" si="283"/>
        <v>0</v>
      </c>
      <c r="D227" s="202">
        <f>SUM(D228)</f>
        <v>0</v>
      </c>
      <c r="E227" s="111">
        <f t="shared" ref="E227:F227" si="292">SUM(E228)</f>
        <v>0</v>
      </c>
      <c r="F227" s="557">
        <f t="shared" si="292"/>
        <v>0</v>
      </c>
      <c r="G227" s="202">
        <f>SUM(G228)</f>
        <v>0</v>
      </c>
      <c r="H227" s="119">
        <f t="shared" ref="H227:I227" si="293">SUM(H228)</f>
        <v>0</v>
      </c>
      <c r="I227" s="112">
        <f t="shared" si="293"/>
        <v>0</v>
      </c>
      <c r="J227" s="119">
        <f>SUM(J228)</f>
        <v>0</v>
      </c>
      <c r="K227" s="111">
        <f t="shared" ref="K227:L227" si="294">SUM(K228)</f>
        <v>0</v>
      </c>
      <c r="L227" s="594">
        <f t="shared" si="294"/>
        <v>0</v>
      </c>
      <c r="M227" s="57">
        <f>SUM(M228)</f>
        <v>0</v>
      </c>
      <c r="N227" s="111">
        <f t="shared" ref="N227:O227" si="295">SUM(N228)</f>
        <v>0</v>
      </c>
      <c r="O227" s="112">
        <f t="shared" si="295"/>
        <v>0</v>
      </c>
      <c r="P227" s="109"/>
    </row>
    <row r="228" spans="1:16" ht="24" hidden="1" x14ac:dyDescent="0.25">
      <c r="A228" s="38">
        <v>5269</v>
      </c>
      <c r="B228" s="56" t="s">
        <v>208</v>
      </c>
      <c r="C228" s="57">
        <f t="shared" si="283"/>
        <v>0</v>
      </c>
      <c r="D228" s="201">
        <v>0</v>
      </c>
      <c r="E228" s="59"/>
      <c r="F228" s="557">
        <f t="shared" ref="F228:F229" si="296">D228+E228</f>
        <v>0</v>
      </c>
      <c r="G228" s="201"/>
      <c r="H228" s="233"/>
      <c r="I228" s="112">
        <f t="shared" ref="I228:I229" si="297">G228+H228</f>
        <v>0</v>
      </c>
      <c r="J228" s="233"/>
      <c r="K228" s="59"/>
      <c r="L228" s="594">
        <f t="shared" ref="L228:L229" si="298">J228+K228</f>
        <v>0</v>
      </c>
      <c r="M228" s="276"/>
      <c r="N228" s="59"/>
      <c r="O228" s="112">
        <f t="shared" ref="O228:O229" si="299">M228+N228</f>
        <v>0</v>
      </c>
      <c r="P228" s="109"/>
    </row>
    <row r="229" spans="1:16" ht="24" hidden="1" x14ac:dyDescent="0.25">
      <c r="A229" s="105">
        <v>5270</v>
      </c>
      <c r="B229" s="76" t="s">
        <v>209</v>
      </c>
      <c r="C229" s="82">
        <f t="shared" si="283"/>
        <v>0</v>
      </c>
      <c r="D229" s="203">
        <v>0</v>
      </c>
      <c r="E229" s="113"/>
      <c r="F229" s="590">
        <f t="shared" si="296"/>
        <v>0</v>
      </c>
      <c r="G229" s="203"/>
      <c r="H229" s="234"/>
      <c r="I229" s="107">
        <f t="shared" si="297"/>
        <v>0</v>
      </c>
      <c r="J229" s="234"/>
      <c r="K229" s="113"/>
      <c r="L229" s="591">
        <f t="shared" si="298"/>
        <v>0</v>
      </c>
      <c r="M229" s="277"/>
      <c r="N229" s="113"/>
      <c r="O229" s="107">
        <f t="shared" si="299"/>
        <v>0</v>
      </c>
      <c r="P229" s="114"/>
    </row>
    <row r="230" spans="1:16" hidden="1" x14ac:dyDescent="0.25">
      <c r="A230" s="99">
        <v>6000</v>
      </c>
      <c r="B230" s="99" t="s">
        <v>210</v>
      </c>
      <c r="C230" s="100">
        <f t="shared" si="283"/>
        <v>0</v>
      </c>
      <c r="D230" s="198">
        <f>D231+D251+D259</f>
        <v>0</v>
      </c>
      <c r="E230" s="101">
        <f t="shared" ref="E230:F230" si="300">E231+E251+E259</f>
        <v>0</v>
      </c>
      <c r="F230" s="588">
        <f t="shared" si="300"/>
        <v>0</v>
      </c>
      <c r="G230" s="198">
        <f>G231+G251+G259</f>
        <v>0</v>
      </c>
      <c r="H230" s="231">
        <f t="shared" ref="H230:I230" si="301">H231+H251+H259</f>
        <v>0</v>
      </c>
      <c r="I230" s="102">
        <f t="shared" si="301"/>
        <v>0</v>
      </c>
      <c r="J230" s="231">
        <f>J231+J251+J259</f>
        <v>0</v>
      </c>
      <c r="K230" s="101">
        <f t="shared" ref="K230:L230" si="302">K231+K251+K259</f>
        <v>0</v>
      </c>
      <c r="L230" s="589">
        <f t="shared" si="302"/>
        <v>0</v>
      </c>
      <c r="M230" s="100">
        <f>M231+M251+M259</f>
        <v>0</v>
      </c>
      <c r="N230" s="101">
        <f t="shared" ref="N230:O230" si="303">N231+N251+N259</f>
        <v>0</v>
      </c>
      <c r="O230" s="102">
        <f t="shared" si="303"/>
        <v>0</v>
      </c>
      <c r="P230" s="299"/>
    </row>
    <row r="231" spans="1:16" ht="14.25" hidden="1" customHeight="1" x14ac:dyDescent="0.25">
      <c r="A231" s="68">
        <v>6200</v>
      </c>
      <c r="B231" s="123" t="s">
        <v>211</v>
      </c>
      <c r="C231" s="127">
        <f t="shared" si="283"/>
        <v>0</v>
      </c>
      <c r="D231" s="207">
        <f>SUM(D232,D233,D235,D238,D244,D245,D246)</f>
        <v>0</v>
      </c>
      <c r="E231" s="128">
        <f t="shared" ref="E231:F231" si="304">SUM(E232,E233,E235,E238,E244,E245,E246)</f>
        <v>0</v>
      </c>
      <c r="F231" s="598">
        <f t="shared" si="304"/>
        <v>0</v>
      </c>
      <c r="G231" s="207">
        <f>SUM(G232,G233,G235,G238,G244,G245,G246)</f>
        <v>0</v>
      </c>
      <c r="H231" s="238">
        <f t="shared" ref="H231:I231" si="305">SUM(H232,H233,H235,H238,H244,H245,H246)</f>
        <v>0</v>
      </c>
      <c r="I231" s="248">
        <f t="shared" si="305"/>
        <v>0</v>
      </c>
      <c r="J231" s="238">
        <f>SUM(J232,J233,J235,J238,J244,J245,J246)</f>
        <v>0</v>
      </c>
      <c r="K231" s="128">
        <f t="shared" ref="K231:L231" si="306">SUM(K232,K233,K235,K238,K244,K245,K246)</f>
        <v>0</v>
      </c>
      <c r="L231" s="599">
        <f t="shared" si="306"/>
        <v>0</v>
      </c>
      <c r="M231" s="127">
        <f>SUM(M232,M233,M235,M238,M244,M245,M246)</f>
        <v>0</v>
      </c>
      <c r="N231" s="128">
        <f t="shared" ref="N231:O231" si="307">SUM(N232,N233,N235,N238,N244,N245,N246)</f>
        <v>0</v>
      </c>
      <c r="O231" s="248">
        <f t="shared" si="307"/>
        <v>0</v>
      </c>
      <c r="P231" s="300"/>
    </row>
    <row r="232" spans="1:16" ht="24" hidden="1" x14ac:dyDescent="0.25">
      <c r="A232" s="548">
        <v>6220</v>
      </c>
      <c r="B232" s="51" t="s">
        <v>212</v>
      </c>
      <c r="C232" s="52">
        <f t="shared" si="283"/>
        <v>0</v>
      </c>
      <c r="D232" s="200">
        <v>0</v>
      </c>
      <c r="E232" s="54"/>
      <c r="F232" s="592">
        <f>D232+E232</f>
        <v>0</v>
      </c>
      <c r="G232" s="200"/>
      <c r="H232" s="232"/>
      <c r="I232" s="118">
        <f>G232+H232</f>
        <v>0</v>
      </c>
      <c r="J232" s="232"/>
      <c r="K232" s="54"/>
      <c r="L232" s="593">
        <f>J232+K232</f>
        <v>0</v>
      </c>
      <c r="M232" s="275"/>
      <c r="N232" s="54"/>
      <c r="O232" s="118">
        <f>M232+N232</f>
        <v>0</v>
      </c>
      <c r="P232" s="108"/>
    </row>
    <row r="233" spans="1:16" hidden="1" x14ac:dyDescent="0.25">
      <c r="A233" s="110">
        <v>6230</v>
      </c>
      <c r="B233" s="56" t="s">
        <v>213</v>
      </c>
      <c r="C233" s="57">
        <f t="shared" si="283"/>
        <v>0</v>
      </c>
      <c r="D233" s="202">
        <f t="shared" ref="D233:O233" si="308">SUM(D234)</f>
        <v>0</v>
      </c>
      <c r="E233" s="111">
        <f t="shared" si="308"/>
        <v>0</v>
      </c>
      <c r="F233" s="557">
        <f t="shared" si="308"/>
        <v>0</v>
      </c>
      <c r="G233" s="202">
        <f t="shared" si="308"/>
        <v>0</v>
      </c>
      <c r="H233" s="119">
        <f t="shared" si="308"/>
        <v>0</v>
      </c>
      <c r="I233" s="112">
        <f t="shared" si="308"/>
        <v>0</v>
      </c>
      <c r="J233" s="119">
        <f t="shared" si="308"/>
        <v>0</v>
      </c>
      <c r="K233" s="111">
        <f t="shared" si="308"/>
        <v>0</v>
      </c>
      <c r="L233" s="594">
        <f t="shared" si="308"/>
        <v>0</v>
      </c>
      <c r="M233" s="57">
        <f t="shared" si="308"/>
        <v>0</v>
      </c>
      <c r="N233" s="111">
        <f t="shared" si="308"/>
        <v>0</v>
      </c>
      <c r="O233" s="112">
        <f t="shared" si="308"/>
        <v>0</v>
      </c>
      <c r="P233" s="109"/>
    </row>
    <row r="234" spans="1:16" ht="24" hidden="1" x14ac:dyDescent="0.25">
      <c r="A234" s="38">
        <v>6239</v>
      </c>
      <c r="B234" s="51" t="s">
        <v>214</v>
      </c>
      <c r="C234" s="57">
        <f t="shared" si="283"/>
        <v>0</v>
      </c>
      <c r="D234" s="200">
        <v>0</v>
      </c>
      <c r="E234" s="54"/>
      <c r="F234" s="592">
        <f>D234+E234</f>
        <v>0</v>
      </c>
      <c r="G234" s="200"/>
      <c r="H234" s="232"/>
      <c r="I234" s="118">
        <f>G234+H234</f>
        <v>0</v>
      </c>
      <c r="J234" s="232"/>
      <c r="K234" s="54"/>
      <c r="L234" s="593">
        <f>J234+K234</f>
        <v>0</v>
      </c>
      <c r="M234" s="275"/>
      <c r="N234" s="54"/>
      <c r="O234" s="118">
        <f>M234+N234</f>
        <v>0</v>
      </c>
      <c r="P234" s="108"/>
    </row>
    <row r="235" spans="1:16" ht="24" hidden="1" x14ac:dyDescent="0.25">
      <c r="A235" s="110">
        <v>6240</v>
      </c>
      <c r="B235" s="56" t="s">
        <v>215</v>
      </c>
      <c r="C235" s="57">
        <f t="shared" si="283"/>
        <v>0</v>
      </c>
      <c r="D235" s="202">
        <f>SUM(D236:D237)</f>
        <v>0</v>
      </c>
      <c r="E235" s="111">
        <f t="shared" ref="E235:F235" si="309">SUM(E236:E237)</f>
        <v>0</v>
      </c>
      <c r="F235" s="557">
        <f t="shared" si="309"/>
        <v>0</v>
      </c>
      <c r="G235" s="202">
        <f>SUM(G236:G237)</f>
        <v>0</v>
      </c>
      <c r="H235" s="119">
        <f t="shared" ref="H235:I235" si="310">SUM(H236:H237)</f>
        <v>0</v>
      </c>
      <c r="I235" s="112">
        <f t="shared" si="310"/>
        <v>0</v>
      </c>
      <c r="J235" s="119">
        <f>SUM(J236:J237)</f>
        <v>0</v>
      </c>
      <c r="K235" s="111">
        <f t="shared" ref="K235:L235" si="311">SUM(K236:K237)</f>
        <v>0</v>
      </c>
      <c r="L235" s="594">
        <f t="shared" si="311"/>
        <v>0</v>
      </c>
      <c r="M235" s="57">
        <f>SUM(M236:M237)</f>
        <v>0</v>
      </c>
      <c r="N235" s="111">
        <f t="shared" ref="N235:O235" si="312">SUM(N236:N237)</f>
        <v>0</v>
      </c>
      <c r="O235" s="112">
        <f t="shared" si="312"/>
        <v>0</v>
      </c>
      <c r="P235" s="109"/>
    </row>
    <row r="236" spans="1:16" hidden="1" x14ac:dyDescent="0.25">
      <c r="A236" s="38">
        <v>6241</v>
      </c>
      <c r="B236" s="56" t="s">
        <v>216</v>
      </c>
      <c r="C236" s="57">
        <f t="shared" si="283"/>
        <v>0</v>
      </c>
      <c r="D236" s="201">
        <v>0</v>
      </c>
      <c r="E236" s="59"/>
      <c r="F236" s="557">
        <f t="shared" ref="F236:F237" si="313">D236+E236</f>
        <v>0</v>
      </c>
      <c r="G236" s="201"/>
      <c r="H236" s="233"/>
      <c r="I236" s="112">
        <f t="shared" ref="I236:I237" si="314">G236+H236</f>
        <v>0</v>
      </c>
      <c r="J236" s="233"/>
      <c r="K236" s="59"/>
      <c r="L236" s="594">
        <f t="shared" ref="L236:L237" si="315">J236+K236</f>
        <v>0</v>
      </c>
      <c r="M236" s="276"/>
      <c r="N236" s="59"/>
      <c r="O236" s="112">
        <f t="shared" ref="O236:O237" si="316">M236+N236</f>
        <v>0</v>
      </c>
      <c r="P236" s="109"/>
    </row>
    <row r="237" spans="1:16" hidden="1" x14ac:dyDescent="0.25">
      <c r="A237" s="38">
        <v>6242</v>
      </c>
      <c r="B237" s="56" t="s">
        <v>217</v>
      </c>
      <c r="C237" s="57">
        <f t="shared" si="283"/>
        <v>0</v>
      </c>
      <c r="D237" s="201">
        <v>0</v>
      </c>
      <c r="E237" s="59"/>
      <c r="F237" s="557">
        <f t="shared" si="313"/>
        <v>0</v>
      </c>
      <c r="G237" s="201"/>
      <c r="H237" s="233"/>
      <c r="I237" s="112">
        <f t="shared" si="314"/>
        <v>0</v>
      </c>
      <c r="J237" s="233"/>
      <c r="K237" s="59"/>
      <c r="L237" s="594">
        <f t="shared" si="315"/>
        <v>0</v>
      </c>
      <c r="M237" s="276"/>
      <c r="N237" s="59"/>
      <c r="O237" s="112">
        <f t="shared" si="316"/>
        <v>0</v>
      </c>
      <c r="P237" s="109"/>
    </row>
    <row r="238" spans="1:16" ht="25.5" hidden="1" customHeight="1" x14ac:dyDescent="0.25">
      <c r="A238" s="110">
        <v>6250</v>
      </c>
      <c r="B238" s="56" t="s">
        <v>218</v>
      </c>
      <c r="C238" s="57">
        <f t="shared" si="283"/>
        <v>0</v>
      </c>
      <c r="D238" s="202">
        <f>SUM(D239:D243)</f>
        <v>0</v>
      </c>
      <c r="E238" s="111">
        <f t="shared" ref="E238:F238" si="317">SUM(E239:E243)</f>
        <v>0</v>
      </c>
      <c r="F238" s="557">
        <f t="shared" si="317"/>
        <v>0</v>
      </c>
      <c r="G238" s="202">
        <f>SUM(G239:G243)</f>
        <v>0</v>
      </c>
      <c r="H238" s="119">
        <f t="shared" ref="H238:I238" si="318">SUM(H239:H243)</f>
        <v>0</v>
      </c>
      <c r="I238" s="112">
        <f t="shared" si="318"/>
        <v>0</v>
      </c>
      <c r="J238" s="119">
        <f>SUM(J239:J243)</f>
        <v>0</v>
      </c>
      <c r="K238" s="111">
        <f t="shared" ref="K238:L238" si="319">SUM(K239:K243)</f>
        <v>0</v>
      </c>
      <c r="L238" s="594">
        <f t="shared" si="319"/>
        <v>0</v>
      </c>
      <c r="M238" s="57">
        <f>SUM(M239:M243)</f>
        <v>0</v>
      </c>
      <c r="N238" s="111">
        <f t="shared" ref="N238:O238" si="320">SUM(N239:N243)</f>
        <v>0</v>
      </c>
      <c r="O238" s="112">
        <f t="shared" si="320"/>
        <v>0</v>
      </c>
      <c r="P238" s="109"/>
    </row>
    <row r="239" spans="1:16" ht="14.25" hidden="1" customHeight="1" x14ac:dyDescent="0.25">
      <c r="A239" s="38">
        <v>6252</v>
      </c>
      <c r="B239" s="56" t="s">
        <v>219</v>
      </c>
      <c r="C239" s="57">
        <f t="shared" si="283"/>
        <v>0</v>
      </c>
      <c r="D239" s="201">
        <v>0</v>
      </c>
      <c r="E239" s="59"/>
      <c r="F239" s="557">
        <f t="shared" ref="F239:F245" si="321">D239+E239</f>
        <v>0</v>
      </c>
      <c r="G239" s="201"/>
      <c r="H239" s="233"/>
      <c r="I239" s="112">
        <f t="shared" ref="I239:I245" si="322">G239+H239</f>
        <v>0</v>
      </c>
      <c r="J239" s="233"/>
      <c r="K239" s="59"/>
      <c r="L239" s="594">
        <f t="shared" ref="L239:L245" si="323">J239+K239</f>
        <v>0</v>
      </c>
      <c r="M239" s="276"/>
      <c r="N239" s="59"/>
      <c r="O239" s="112">
        <f t="shared" ref="O239:O245" si="324">M239+N239</f>
        <v>0</v>
      </c>
      <c r="P239" s="109"/>
    </row>
    <row r="240" spans="1:16" ht="14.25" hidden="1" customHeight="1" x14ac:dyDescent="0.25">
      <c r="A240" s="38">
        <v>6253</v>
      </c>
      <c r="B240" s="56" t="s">
        <v>220</v>
      </c>
      <c r="C240" s="57">
        <f t="shared" si="283"/>
        <v>0</v>
      </c>
      <c r="D240" s="201">
        <v>0</v>
      </c>
      <c r="E240" s="59"/>
      <c r="F240" s="557">
        <f t="shared" si="321"/>
        <v>0</v>
      </c>
      <c r="G240" s="201"/>
      <c r="H240" s="233"/>
      <c r="I240" s="112">
        <f t="shared" si="322"/>
        <v>0</v>
      </c>
      <c r="J240" s="233"/>
      <c r="K240" s="59"/>
      <c r="L240" s="594">
        <f t="shared" si="323"/>
        <v>0</v>
      </c>
      <c r="M240" s="276"/>
      <c r="N240" s="59"/>
      <c r="O240" s="112">
        <f t="shared" si="324"/>
        <v>0</v>
      </c>
      <c r="P240" s="109"/>
    </row>
    <row r="241" spans="1:16" ht="24" hidden="1" x14ac:dyDescent="0.25">
      <c r="A241" s="38">
        <v>6254</v>
      </c>
      <c r="B241" s="56" t="s">
        <v>221</v>
      </c>
      <c r="C241" s="57">
        <f t="shared" si="283"/>
        <v>0</v>
      </c>
      <c r="D241" s="201">
        <v>0</v>
      </c>
      <c r="E241" s="59"/>
      <c r="F241" s="557">
        <f t="shared" si="321"/>
        <v>0</v>
      </c>
      <c r="G241" s="201"/>
      <c r="H241" s="233"/>
      <c r="I241" s="112">
        <f t="shared" si="322"/>
        <v>0</v>
      </c>
      <c r="J241" s="233"/>
      <c r="K241" s="59"/>
      <c r="L241" s="594">
        <f t="shared" si="323"/>
        <v>0</v>
      </c>
      <c r="M241" s="276"/>
      <c r="N241" s="59"/>
      <c r="O241" s="112">
        <f t="shared" si="324"/>
        <v>0</v>
      </c>
      <c r="P241" s="109"/>
    </row>
    <row r="242" spans="1:16" ht="24" hidden="1" x14ac:dyDescent="0.25">
      <c r="A242" s="38">
        <v>6255</v>
      </c>
      <c r="B242" s="56" t="s">
        <v>222</v>
      </c>
      <c r="C242" s="57">
        <f t="shared" si="283"/>
        <v>0</v>
      </c>
      <c r="D242" s="201">
        <v>0</v>
      </c>
      <c r="E242" s="59"/>
      <c r="F242" s="557">
        <f t="shared" si="321"/>
        <v>0</v>
      </c>
      <c r="G242" s="201"/>
      <c r="H242" s="233"/>
      <c r="I242" s="112">
        <f t="shared" si="322"/>
        <v>0</v>
      </c>
      <c r="J242" s="233"/>
      <c r="K242" s="59"/>
      <c r="L242" s="594">
        <f t="shared" si="323"/>
        <v>0</v>
      </c>
      <c r="M242" s="276"/>
      <c r="N242" s="59"/>
      <c r="O242" s="112">
        <f t="shared" si="324"/>
        <v>0</v>
      </c>
      <c r="P242" s="109"/>
    </row>
    <row r="243" spans="1:16" hidden="1" x14ac:dyDescent="0.25">
      <c r="A243" s="38">
        <v>6259</v>
      </c>
      <c r="B243" s="56" t="s">
        <v>223</v>
      </c>
      <c r="C243" s="57">
        <f t="shared" si="283"/>
        <v>0</v>
      </c>
      <c r="D243" s="201">
        <v>0</v>
      </c>
      <c r="E243" s="59"/>
      <c r="F243" s="557">
        <f t="shared" si="321"/>
        <v>0</v>
      </c>
      <c r="G243" s="201"/>
      <c r="H243" s="233"/>
      <c r="I243" s="112">
        <f t="shared" si="322"/>
        <v>0</v>
      </c>
      <c r="J243" s="233"/>
      <c r="K243" s="59"/>
      <c r="L243" s="594">
        <f t="shared" si="323"/>
        <v>0</v>
      </c>
      <c r="M243" s="276"/>
      <c r="N243" s="59"/>
      <c r="O243" s="112">
        <f t="shared" si="324"/>
        <v>0</v>
      </c>
      <c r="P243" s="109"/>
    </row>
    <row r="244" spans="1:16" ht="24" hidden="1" x14ac:dyDescent="0.25">
      <c r="A244" s="110">
        <v>6260</v>
      </c>
      <c r="B244" s="56" t="s">
        <v>224</v>
      </c>
      <c r="C244" s="57">
        <f t="shared" si="283"/>
        <v>0</v>
      </c>
      <c r="D244" s="201">
        <v>0</v>
      </c>
      <c r="E244" s="59"/>
      <c r="F244" s="557">
        <f t="shared" si="321"/>
        <v>0</v>
      </c>
      <c r="G244" s="201"/>
      <c r="H244" s="233"/>
      <c r="I244" s="112">
        <f t="shared" si="322"/>
        <v>0</v>
      </c>
      <c r="J244" s="233"/>
      <c r="K244" s="59"/>
      <c r="L244" s="594">
        <f t="shared" si="323"/>
        <v>0</v>
      </c>
      <c r="M244" s="276"/>
      <c r="N244" s="59"/>
      <c r="O244" s="112">
        <f t="shared" si="324"/>
        <v>0</v>
      </c>
      <c r="P244" s="109"/>
    </row>
    <row r="245" spans="1:16" hidden="1" x14ac:dyDescent="0.25">
      <c r="A245" s="110">
        <v>6270</v>
      </c>
      <c r="B245" s="56" t="s">
        <v>225</v>
      </c>
      <c r="C245" s="57">
        <f t="shared" si="283"/>
        <v>0</v>
      </c>
      <c r="D245" s="201">
        <v>0</v>
      </c>
      <c r="E245" s="59"/>
      <c r="F245" s="557">
        <f t="shared" si="321"/>
        <v>0</v>
      </c>
      <c r="G245" s="201"/>
      <c r="H245" s="233"/>
      <c r="I245" s="112">
        <f t="shared" si="322"/>
        <v>0</v>
      </c>
      <c r="J245" s="233"/>
      <c r="K245" s="59"/>
      <c r="L245" s="594">
        <f t="shared" si="323"/>
        <v>0</v>
      </c>
      <c r="M245" s="276"/>
      <c r="N245" s="59"/>
      <c r="O245" s="112">
        <f t="shared" si="324"/>
        <v>0</v>
      </c>
      <c r="P245" s="109"/>
    </row>
    <row r="246" spans="1:16" ht="24" hidden="1" x14ac:dyDescent="0.25">
      <c r="A246" s="548">
        <v>6290</v>
      </c>
      <c r="B246" s="51" t="s">
        <v>226</v>
      </c>
      <c r="C246" s="124">
        <f t="shared" si="283"/>
        <v>0</v>
      </c>
      <c r="D246" s="204">
        <f>SUM(D247:D250)</f>
        <v>0</v>
      </c>
      <c r="E246" s="117">
        <f t="shared" ref="E246:O246" si="325">SUM(E247:E250)</f>
        <v>0</v>
      </c>
      <c r="F246" s="592">
        <f t="shared" si="325"/>
        <v>0</v>
      </c>
      <c r="G246" s="204">
        <f t="shared" si="325"/>
        <v>0</v>
      </c>
      <c r="H246" s="235">
        <f t="shared" si="325"/>
        <v>0</v>
      </c>
      <c r="I246" s="118">
        <f t="shared" si="325"/>
        <v>0</v>
      </c>
      <c r="J246" s="235">
        <f t="shared" si="325"/>
        <v>0</v>
      </c>
      <c r="K246" s="117">
        <f t="shared" si="325"/>
        <v>0</v>
      </c>
      <c r="L246" s="593">
        <f t="shared" si="325"/>
        <v>0</v>
      </c>
      <c r="M246" s="124">
        <f t="shared" si="325"/>
        <v>0</v>
      </c>
      <c r="N246" s="256">
        <f t="shared" si="325"/>
        <v>0</v>
      </c>
      <c r="O246" s="261">
        <f t="shared" si="325"/>
        <v>0</v>
      </c>
      <c r="P246" s="145"/>
    </row>
    <row r="247" spans="1:16" hidden="1" x14ac:dyDescent="0.25">
      <c r="A247" s="38">
        <v>6291</v>
      </c>
      <c r="B247" s="56" t="s">
        <v>227</v>
      </c>
      <c r="C247" s="57">
        <f t="shared" si="283"/>
        <v>0</v>
      </c>
      <c r="D247" s="201">
        <v>0</v>
      </c>
      <c r="E247" s="59"/>
      <c r="F247" s="557">
        <f t="shared" ref="F247:F250" si="326">D247+E247</f>
        <v>0</v>
      </c>
      <c r="G247" s="201"/>
      <c r="H247" s="233"/>
      <c r="I247" s="112">
        <f t="shared" ref="I247:I250" si="327">G247+H247</f>
        <v>0</v>
      </c>
      <c r="J247" s="233"/>
      <c r="K247" s="59"/>
      <c r="L247" s="594">
        <f t="shared" ref="L247:L250" si="328">J247+K247</f>
        <v>0</v>
      </c>
      <c r="M247" s="276"/>
      <c r="N247" s="59"/>
      <c r="O247" s="112">
        <f t="shared" ref="O247:O250" si="329">M247+N247</f>
        <v>0</v>
      </c>
      <c r="P247" s="109"/>
    </row>
    <row r="248" spans="1:16" hidden="1" x14ac:dyDescent="0.25">
      <c r="A248" s="38">
        <v>6292</v>
      </c>
      <c r="B248" s="56" t="s">
        <v>228</v>
      </c>
      <c r="C248" s="57">
        <f t="shared" si="283"/>
        <v>0</v>
      </c>
      <c r="D248" s="201">
        <v>0</v>
      </c>
      <c r="E248" s="59"/>
      <c r="F248" s="557">
        <f t="shared" si="326"/>
        <v>0</v>
      </c>
      <c r="G248" s="201"/>
      <c r="H248" s="233"/>
      <c r="I248" s="112">
        <f t="shared" si="327"/>
        <v>0</v>
      </c>
      <c r="J248" s="233"/>
      <c r="K248" s="59"/>
      <c r="L248" s="594">
        <f t="shared" si="328"/>
        <v>0</v>
      </c>
      <c r="M248" s="276"/>
      <c r="N248" s="59"/>
      <c r="O248" s="112">
        <f t="shared" si="329"/>
        <v>0</v>
      </c>
      <c r="P248" s="109"/>
    </row>
    <row r="249" spans="1:16" ht="72" hidden="1" x14ac:dyDescent="0.25">
      <c r="A249" s="38">
        <v>6296</v>
      </c>
      <c r="B249" s="56" t="s">
        <v>229</v>
      </c>
      <c r="C249" s="57">
        <f t="shared" si="283"/>
        <v>0</v>
      </c>
      <c r="D249" s="201">
        <v>0</v>
      </c>
      <c r="E249" s="59"/>
      <c r="F249" s="557">
        <f t="shared" si="326"/>
        <v>0</v>
      </c>
      <c r="G249" s="201"/>
      <c r="H249" s="233"/>
      <c r="I249" s="112">
        <f t="shared" si="327"/>
        <v>0</v>
      </c>
      <c r="J249" s="233"/>
      <c r="K249" s="59"/>
      <c r="L249" s="594">
        <f t="shared" si="328"/>
        <v>0</v>
      </c>
      <c r="M249" s="276"/>
      <c r="N249" s="59"/>
      <c r="O249" s="112">
        <f t="shared" si="329"/>
        <v>0</v>
      </c>
      <c r="P249" s="109"/>
    </row>
    <row r="250" spans="1:16" ht="39.75" hidden="1" customHeight="1" x14ac:dyDescent="0.25">
      <c r="A250" s="38">
        <v>6299</v>
      </c>
      <c r="B250" s="56" t="s">
        <v>230</v>
      </c>
      <c r="C250" s="57">
        <f t="shared" si="283"/>
        <v>0</v>
      </c>
      <c r="D250" s="201">
        <v>0</v>
      </c>
      <c r="E250" s="59"/>
      <c r="F250" s="557">
        <f t="shared" si="326"/>
        <v>0</v>
      </c>
      <c r="G250" s="201"/>
      <c r="H250" s="233"/>
      <c r="I250" s="112">
        <f t="shared" si="327"/>
        <v>0</v>
      </c>
      <c r="J250" s="233"/>
      <c r="K250" s="59"/>
      <c r="L250" s="594">
        <f t="shared" si="328"/>
        <v>0</v>
      </c>
      <c r="M250" s="276"/>
      <c r="N250" s="59"/>
      <c r="O250" s="112">
        <f t="shared" si="329"/>
        <v>0</v>
      </c>
      <c r="P250" s="109"/>
    </row>
    <row r="251" spans="1:16" hidden="1" x14ac:dyDescent="0.25">
      <c r="A251" s="45">
        <v>6300</v>
      </c>
      <c r="B251" s="103" t="s">
        <v>231</v>
      </c>
      <c r="C251" s="46">
        <f t="shared" si="283"/>
        <v>0</v>
      </c>
      <c r="D251" s="199">
        <f>SUM(D252,D257,D258)</f>
        <v>0</v>
      </c>
      <c r="E251" s="49">
        <f t="shared" ref="E251:O251" si="330">SUM(E252,E257,E258)</f>
        <v>0</v>
      </c>
      <c r="F251" s="563">
        <f t="shared" si="330"/>
        <v>0</v>
      </c>
      <c r="G251" s="199">
        <f t="shared" si="330"/>
        <v>0</v>
      </c>
      <c r="H251" s="104">
        <f t="shared" si="330"/>
        <v>0</v>
      </c>
      <c r="I251" s="115">
        <f t="shared" si="330"/>
        <v>0</v>
      </c>
      <c r="J251" s="104">
        <f t="shared" si="330"/>
        <v>0</v>
      </c>
      <c r="K251" s="49">
        <f t="shared" si="330"/>
        <v>0</v>
      </c>
      <c r="L251" s="566">
        <f t="shared" si="330"/>
        <v>0</v>
      </c>
      <c r="M251" s="152">
        <f t="shared" si="330"/>
        <v>0</v>
      </c>
      <c r="N251" s="153">
        <f t="shared" si="330"/>
        <v>0</v>
      </c>
      <c r="O251" s="154">
        <f t="shared" si="330"/>
        <v>0</v>
      </c>
      <c r="P251" s="301"/>
    </row>
    <row r="252" spans="1:16" ht="24" hidden="1" x14ac:dyDescent="0.25">
      <c r="A252" s="548">
        <v>6320</v>
      </c>
      <c r="B252" s="51" t="s">
        <v>303</v>
      </c>
      <c r="C252" s="124">
        <f t="shared" si="283"/>
        <v>0</v>
      </c>
      <c r="D252" s="204">
        <f>SUM(D253:D256)</f>
        <v>0</v>
      </c>
      <c r="E252" s="117">
        <f t="shared" ref="E252:O252" si="331">SUM(E253:E256)</f>
        <v>0</v>
      </c>
      <c r="F252" s="592">
        <f t="shared" si="331"/>
        <v>0</v>
      </c>
      <c r="G252" s="204">
        <f t="shared" si="331"/>
        <v>0</v>
      </c>
      <c r="H252" s="235">
        <f t="shared" si="331"/>
        <v>0</v>
      </c>
      <c r="I252" s="118">
        <f t="shared" si="331"/>
        <v>0</v>
      </c>
      <c r="J252" s="235">
        <f t="shared" si="331"/>
        <v>0</v>
      </c>
      <c r="K252" s="117">
        <f t="shared" si="331"/>
        <v>0</v>
      </c>
      <c r="L252" s="593">
        <f t="shared" si="331"/>
        <v>0</v>
      </c>
      <c r="M252" s="52">
        <f t="shared" si="331"/>
        <v>0</v>
      </c>
      <c r="N252" s="117">
        <f t="shared" si="331"/>
        <v>0</v>
      </c>
      <c r="O252" s="118">
        <f t="shared" si="331"/>
        <v>0</v>
      </c>
      <c r="P252" s="108"/>
    </row>
    <row r="253" spans="1:16" hidden="1" x14ac:dyDescent="0.25">
      <c r="A253" s="38">
        <v>6322</v>
      </c>
      <c r="B253" s="56" t="s">
        <v>232</v>
      </c>
      <c r="C253" s="57">
        <f t="shared" si="283"/>
        <v>0</v>
      </c>
      <c r="D253" s="201">
        <v>0</v>
      </c>
      <c r="E253" s="59"/>
      <c r="F253" s="557">
        <f t="shared" ref="F253:F258" si="332">D253+E253</f>
        <v>0</v>
      </c>
      <c r="G253" s="201"/>
      <c r="H253" s="233"/>
      <c r="I253" s="112">
        <f t="shared" ref="I253:I258" si="333">G253+H253</f>
        <v>0</v>
      </c>
      <c r="J253" s="233"/>
      <c r="K253" s="59"/>
      <c r="L253" s="594">
        <f t="shared" ref="L253:L258" si="334">J253+K253</f>
        <v>0</v>
      </c>
      <c r="M253" s="276"/>
      <c r="N253" s="59"/>
      <c r="O253" s="112">
        <f t="shared" ref="O253:O258" si="335">M253+N253</f>
        <v>0</v>
      </c>
      <c r="P253" s="109"/>
    </row>
    <row r="254" spans="1:16" ht="24" hidden="1" x14ac:dyDescent="0.25">
      <c r="A254" s="38">
        <v>6323</v>
      </c>
      <c r="B254" s="56" t="s">
        <v>233</v>
      </c>
      <c r="C254" s="57">
        <f t="shared" si="283"/>
        <v>0</v>
      </c>
      <c r="D254" s="201">
        <v>0</v>
      </c>
      <c r="E254" s="59"/>
      <c r="F254" s="557">
        <f t="shared" si="332"/>
        <v>0</v>
      </c>
      <c r="G254" s="201"/>
      <c r="H254" s="233"/>
      <c r="I254" s="112">
        <f t="shared" si="333"/>
        <v>0</v>
      </c>
      <c r="J254" s="233"/>
      <c r="K254" s="59"/>
      <c r="L254" s="594">
        <f t="shared" si="334"/>
        <v>0</v>
      </c>
      <c r="M254" s="276"/>
      <c r="N254" s="59"/>
      <c r="O254" s="112">
        <f t="shared" si="335"/>
        <v>0</v>
      </c>
      <c r="P254" s="109"/>
    </row>
    <row r="255" spans="1:16" ht="24" hidden="1" x14ac:dyDescent="0.25">
      <c r="A255" s="38">
        <v>6324</v>
      </c>
      <c r="B255" s="56" t="s">
        <v>287</v>
      </c>
      <c r="C255" s="57">
        <f t="shared" si="283"/>
        <v>0</v>
      </c>
      <c r="D255" s="201">
        <v>0</v>
      </c>
      <c r="E255" s="59"/>
      <c r="F255" s="557">
        <f t="shared" si="332"/>
        <v>0</v>
      </c>
      <c r="G255" s="201"/>
      <c r="H255" s="233"/>
      <c r="I255" s="112">
        <f t="shared" si="333"/>
        <v>0</v>
      </c>
      <c r="J255" s="233"/>
      <c r="K255" s="59"/>
      <c r="L255" s="594">
        <f t="shared" si="334"/>
        <v>0</v>
      </c>
      <c r="M255" s="276"/>
      <c r="N255" s="59"/>
      <c r="O255" s="112">
        <f t="shared" si="335"/>
        <v>0</v>
      </c>
      <c r="P255" s="109"/>
    </row>
    <row r="256" spans="1:16" hidden="1" x14ac:dyDescent="0.25">
      <c r="A256" s="33">
        <v>6329</v>
      </c>
      <c r="B256" s="51" t="s">
        <v>288</v>
      </c>
      <c r="C256" s="52">
        <f t="shared" si="283"/>
        <v>0</v>
      </c>
      <c r="D256" s="200">
        <v>0</v>
      </c>
      <c r="E256" s="54"/>
      <c r="F256" s="592">
        <f t="shared" si="332"/>
        <v>0</v>
      </c>
      <c r="G256" s="200"/>
      <c r="H256" s="232"/>
      <c r="I256" s="118">
        <f t="shared" si="333"/>
        <v>0</v>
      </c>
      <c r="J256" s="232"/>
      <c r="K256" s="54"/>
      <c r="L256" s="593">
        <f t="shared" si="334"/>
        <v>0</v>
      </c>
      <c r="M256" s="275"/>
      <c r="N256" s="54"/>
      <c r="O256" s="118">
        <f t="shared" si="335"/>
        <v>0</v>
      </c>
      <c r="P256" s="108"/>
    </row>
    <row r="257" spans="1:16" ht="24" hidden="1" x14ac:dyDescent="0.25">
      <c r="A257" s="133">
        <v>6330</v>
      </c>
      <c r="B257" s="134" t="s">
        <v>234</v>
      </c>
      <c r="C257" s="124">
        <f t="shared" si="283"/>
        <v>0</v>
      </c>
      <c r="D257" s="206">
        <v>0</v>
      </c>
      <c r="E257" s="126"/>
      <c r="F257" s="596">
        <f t="shared" si="332"/>
        <v>0</v>
      </c>
      <c r="G257" s="206"/>
      <c r="H257" s="237"/>
      <c r="I257" s="261">
        <f t="shared" si="333"/>
        <v>0</v>
      </c>
      <c r="J257" s="237"/>
      <c r="K257" s="126"/>
      <c r="L257" s="597">
        <f t="shared" si="334"/>
        <v>0</v>
      </c>
      <c r="M257" s="279"/>
      <c r="N257" s="126"/>
      <c r="O257" s="261">
        <f t="shared" si="335"/>
        <v>0</v>
      </c>
      <c r="P257" s="145"/>
    </row>
    <row r="258" spans="1:16" hidden="1" x14ac:dyDescent="0.25">
      <c r="A258" s="110">
        <v>6360</v>
      </c>
      <c r="B258" s="56" t="s">
        <v>235</v>
      </c>
      <c r="C258" s="57">
        <f t="shared" si="283"/>
        <v>0</v>
      </c>
      <c r="D258" s="201">
        <v>0</v>
      </c>
      <c r="E258" s="59"/>
      <c r="F258" s="557">
        <f t="shared" si="332"/>
        <v>0</v>
      </c>
      <c r="G258" s="201"/>
      <c r="H258" s="233"/>
      <c r="I258" s="112">
        <f t="shared" si="333"/>
        <v>0</v>
      </c>
      <c r="J258" s="233"/>
      <c r="K258" s="59"/>
      <c r="L258" s="594">
        <f t="shared" si="334"/>
        <v>0</v>
      </c>
      <c r="M258" s="276"/>
      <c r="N258" s="59"/>
      <c r="O258" s="112">
        <f t="shared" si="335"/>
        <v>0</v>
      </c>
      <c r="P258" s="109"/>
    </row>
    <row r="259" spans="1:16" ht="36" hidden="1" x14ac:dyDescent="0.25">
      <c r="A259" s="45">
        <v>6400</v>
      </c>
      <c r="B259" s="103" t="s">
        <v>236</v>
      </c>
      <c r="C259" s="46">
        <f t="shared" si="283"/>
        <v>0</v>
      </c>
      <c r="D259" s="199">
        <f>SUM(D260,D264)</f>
        <v>0</v>
      </c>
      <c r="E259" s="49">
        <f t="shared" ref="E259:O259" si="336">SUM(E260,E264)</f>
        <v>0</v>
      </c>
      <c r="F259" s="563">
        <f t="shared" si="336"/>
        <v>0</v>
      </c>
      <c r="G259" s="199">
        <f t="shared" si="336"/>
        <v>0</v>
      </c>
      <c r="H259" s="104">
        <f t="shared" si="336"/>
        <v>0</v>
      </c>
      <c r="I259" s="115">
        <f t="shared" si="336"/>
        <v>0</v>
      </c>
      <c r="J259" s="104">
        <f t="shared" si="336"/>
        <v>0</v>
      </c>
      <c r="K259" s="49">
        <f t="shared" si="336"/>
        <v>0</v>
      </c>
      <c r="L259" s="566">
        <f t="shared" si="336"/>
        <v>0</v>
      </c>
      <c r="M259" s="152">
        <f t="shared" si="336"/>
        <v>0</v>
      </c>
      <c r="N259" s="153">
        <f t="shared" si="336"/>
        <v>0</v>
      </c>
      <c r="O259" s="154">
        <f t="shared" si="336"/>
        <v>0</v>
      </c>
      <c r="P259" s="301"/>
    </row>
    <row r="260" spans="1:16" ht="24" hidden="1" x14ac:dyDescent="0.25">
      <c r="A260" s="548">
        <v>6410</v>
      </c>
      <c r="B260" s="51" t="s">
        <v>237</v>
      </c>
      <c r="C260" s="52">
        <f t="shared" si="283"/>
        <v>0</v>
      </c>
      <c r="D260" s="204">
        <f>SUM(D261:D263)</f>
        <v>0</v>
      </c>
      <c r="E260" s="117">
        <f t="shared" ref="E260:O260" si="337">SUM(E261:E263)</f>
        <v>0</v>
      </c>
      <c r="F260" s="592">
        <f t="shared" si="337"/>
        <v>0</v>
      </c>
      <c r="G260" s="204">
        <f t="shared" si="337"/>
        <v>0</v>
      </c>
      <c r="H260" s="235">
        <f t="shared" si="337"/>
        <v>0</v>
      </c>
      <c r="I260" s="118">
        <f t="shared" si="337"/>
        <v>0</v>
      </c>
      <c r="J260" s="235">
        <f t="shared" si="337"/>
        <v>0</v>
      </c>
      <c r="K260" s="117">
        <f t="shared" si="337"/>
        <v>0</v>
      </c>
      <c r="L260" s="593">
        <f t="shared" si="337"/>
        <v>0</v>
      </c>
      <c r="M260" s="63">
        <f t="shared" si="337"/>
        <v>0</v>
      </c>
      <c r="N260" s="255">
        <f t="shared" si="337"/>
        <v>0</v>
      </c>
      <c r="O260" s="260">
        <f t="shared" si="337"/>
        <v>0</v>
      </c>
      <c r="P260" s="142"/>
    </row>
    <row r="261" spans="1:16" hidden="1" x14ac:dyDescent="0.25">
      <c r="A261" s="38">
        <v>6411</v>
      </c>
      <c r="B261" s="135" t="s">
        <v>238</v>
      </c>
      <c r="C261" s="57">
        <f t="shared" si="283"/>
        <v>0</v>
      </c>
      <c r="D261" s="201">
        <v>0</v>
      </c>
      <c r="E261" s="59"/>
      <c r="F261" s="557">
        <f t="shared" ref="F261:F263" si="338">D261+E261</f>
        <v>0</v>
      </c>
      <c r="G261" s="201"/>
      <c r="H261" s="233"/>
      <c r="I261" s="112">
        <f t="shared" ref="I261:I263" si="339">G261+H261</f>
        <v>0</v>
      </c>
      <c r="J261" s="233"/>
      <c r="K261" s="59"/>
      <c r="L261" s="594">
        <f t="shared" ref="L261:L263" si="340">J261+K261</f>
        <v>0</v>
      </c>
      <c r="M261" s="276"/>
      <c r="N261" s="59"/>
      <c r="O261" s="112">
        <f t="shared" ref="O261:O263" si="341">M261+N261</f>
        <v>0</v>
      </c>
      <c r="P261" s="109"/>
    </row>
    <row r="262" spans="1:16" ht="36" hidden="1" x14ac:dyDescent="0.25">
      <c r="A262" s="38">
        <v>6412</v>
      </c>
      <c r="B262" s="56" t="s">
        <v>239</v>
      </c>
      <c r="C262" s="57">
        <f t="shared" si="283"/>
        <v>0</v>
      </c>
      <c r="D262" s="201">
        <v>0</v>
      </c>
      <c r="E262" s="59"/>
      <c r="F262" s="557">
        <f t="shared" si="338"/>
        <v>0</v>
      </c>
      <c r="G262" s="201"/>
      <c r="H262" s="233"/>
      <c r="I262" s="112">
        <f t="shared" si="339"/>
        <v>0</v>
      </c>
      <c r="J262" s="233"/>
      <c r="K262" s="59"/>
      <c r="L262" s="594">
        <f t="shared" si="340"/>
        <v>0</v>
      </c>
      <c r="M262" s="276"/>
      <c r="N262" s="59"/>
      <c r="O262" s="112">
        <f t="shared" si="341"/>
        <v>0</v>
      </c>
      <c r="P262" s="109"/>
    </row>
    <row r="263" spans="1:16" ht="36" hidden="1" x14ac:dyDescent="0.25">
      <c r="A263" s="38">
        <v>6419</v>
      </c>
      <c r="B263" s="56" t="s">
        <v>240</v>
      </c>
      <c r="C263" s="57">
        <f t="shared" si="283"/>
        <v>0</v>
      </c>
      <c r="D263" s="201">
        <v>0</v>
      </c>
      <c r="E263" s="59"/>
      <c r="F263" s="557">
        <f t="shared" si="338"/>
        <v>0</v>
      </c>
      <c r="G263" s="201"/>
      <c r="H263" s="233"/>
      <c r="I263" s="112">
        <f t="shared" si="339"/>
        <v>0</v>
      </c>
      <c r="J263" s="233"/>
      <c r="K263" s="59"/>
      <c r="L263" s="594">
        <f t="shared" si="340"/>
        <v>0</v>
      </c>
      <c r="M263" s="276"/>
      <c r="N263" s="59"/>
      <c r="O263" s="112">
        <f t="shared" si="341"/>
        <v>0</v>
      </c>
      <c r="P263" s="109"/>
    </row>
    <row r="264" spans="1:16" ht="36" hidden="1" x14ac:dyDescent="0.25">
      <c r="A264" s="110">
        <v>6420</v>
      </c>
      <c r="B264" s="56" t="s">
        <v>241</v>
      </c>
      <c r="C264" s="57">
        <f t="shared" si="283"/>
        <v>0</v>
      </c>
      <c r="D264" s="202">
        <f>SUM(D265:D268)</f>
        <v>0</v>
      </c>
      <c r="E264" s="111">
        <f t="shared" ref="E264:F264" si="342">SUM(E265:E268)</f>
        <v>0</v>
      </c>
      <c r="F264" s="557">
        <f t="shared" si="342"/>
        <v>0</v>
      </c>
      <c r="G264" s="202">
        <f>SUM(G265:G268)</f>
        <v>0</v>
      </c>
      <c r="H264" s="119">
        <f t="shared" ref="H264:I264" si="343">SUM(H265:H268)</f>
        <v>0</v>
      </c>
      <c r="I264" s="112">
        <f t="shared" si="343"/>
        <v>0</v>
      </c>
      <c r="J264" s="119">
        <f>SUM(J265:J268)</f>
        <v>0</v>
      </c>
      <c r="K264" s="111">
        <f t="shared" ref="K264:L264" si="344">SUM(K265:K268)</f>
        <v>0</v>
      </c>
      <c r="L264" s="594">
        <f t="shared" si="344"/>
        <v>0</v>
      </c>
      <c r="M264" s="57">
        <f>SUM(M265:M268)</f>
        <v>0</v>
      </c>
      <c r="N264" s="111">
        <f t="shared" ref="N264:O264" si="345">SUM(N265:N268)</f>
        <v>0</v>
      </c>
      <c r="O264" s="112">
        <f t="shared" si="345"/>
        <v>0</v>
      </c>
      <c r="P264" s="109"/>
    </row>
    <row r="265" spans="1:16" hidden="1" x14ac:dyDescent="0.25">
      <c r="A265" s="38">
        <v>6421</v>
      </c>
      <c r="B265" s="56" t="s">
        <v>242</v>
      </c>
      <c r="C265" s="57">
        <f t="shared" si="283"/>
        <v>0</v>
      </c>
      <c r="D265" s="201">
        <v>0</v>
      </c>
      <c r="E265" s="59"/>
      <c r="F265" s="557">
        <f t="shared" ref="F265:F268" si="346">D265+E265</f>
        <v>0</v>
      </c>
      <c r="G265" s="201"/>
      <c r="H265" s="233"/>
      <c r="I265" s="112">
        <f t="shared" ref="I265:I268" si="347">G265+H265</f>
        <v>0</v>
      </c>
      <c r="J265" s="233"/>
      <c r="K265" s="59"/>
      <c r="L265" s="594">
        <f t="shared" ref="L265:L268" si="348">J265+K265</f>
        <v>0</v>
      </c>
      <c r="M265" s="276"/>
      <c r="N265" s="59"/>
      <c r="O265" s="112">
        <f t="shared" ref="O265:O268" si="349">M265+N265</f>
        <v>0</v>
      </c>
      <c r="P265" s="109"/>
    </row>
    <row r="266" spans="1:16" hidden="1" x14ac:dyDescent="0.25">
      <c r="A266" s="38">
        <v>6422</v>
      </c>
      <c r="B266" s="56" t="s">
        <v>243</v>
      </c>
      <c r="C266" s="57">
        <f t="shared" si="283"/>
        <v>0</v>
      </c>
      <c r="D266" s="201">
        <v>0</v>
      </c>
      <c r="E266" s="59"/>
      <c r="F266" s="557">
        <f t="shared" si="346"/>
        <v>0</v>
      </c>
      <c r="G266" s="201"/>
      <c r="H266" s="233"/>
      <c r="I266" s="112">
        <f t="shared" si="347"/>
        <v>0</v>
      </c>
      <c r="J266" s="233"/>
      <c r="K266" s="59"/>
      <c r="L266" s="594">
        <f t="shared" si="348"/>
        <v>0</v>
      </c>
      <c r="M266" s="276"/>
      <c r="N266" s="59"/>
      <c r="O266" s="112">
        <f t="shared" si="349"/>
        <v>0</v>
      </c>
      <c r="P266" s="109"/>
    </row>
    <row r="267" spans="1:16" ht="13.5" hidden="1" customHeight="1" x14ac:dyDescent="0.25">
      <c r="A267" s="38">
        <v>6423</v>
      </c>
      <c r="B267" s="56" t="s">
        <v>244</v>
      </c>
      <c r="C267" s="57">
        <f t="shared" si="283"/>
        <v>0</v>
      </c>
      <c r="D267" s="201">
        <v>0</v>
      </c>
      <c r="E267" s="59"/>
      <c r="F267" s="557">
        <f t="shared" si="346"/>
        <v>0</v>
      </c>
      <c r="G267" s="201"/>
      <c r="H267" s="233"/>
      <c r="I267" s="112">
        <f t="shared" si="347"/>
        <v>0</v>
      </c>
      <c r="J267" s="233"/>
      <c r="K267" s="59"/>
      <c r="L267" s="594">
        <f t="shared" si="348"/>
        <v>0</v>
      </c>
      <c r="M267" s="276"/>
      <c r="N267" s="59"/>
      <c r="O267" s="112">
        <f t="shared" si="349"/>
        <v>0</v>
      </c>
      <c r="P267" s="109"/>
    </row>
    <row r="268" spans="1:16" ht="36" hidden="1" x14ac:dyDescent="0.25">
      <c r="A268" s="38">
        <v>6424</v>
      </c>
      <c r="B268" s="56" t="s">
        <v>245</v>
      </c>
      <c r="C268" s="57">
        <f t="shared" si="283"/>
        <v>0</v>
      </c>
      <c r="D268" s="201">
        <v>0</v>
      </c>
      <c r="E268" s="59"/>
      <c r="F268" s="557">
        <f t="shared" si="346"/>
        <v>0</v>
      </c>
      <c r="G268" s="201"/>
      <c r="H268" s="233"/>
      <c r="I268" s="112">
        <f t="shared" si="347"/>
        <v>0</v>
      </c>
      <c r="J268" s="233"/>
      <c r="K268" s="59"/>
      <c r="L268" s="594">
        <f t="shared" si="348"/>
        <v>0</v>
      </c>
      <c r="M268" s="276"/>
      <c r="N268" s="59"/>
      <c r="O268" s="112">
        <f t="shared" si="349"/>
        <v>0</v>
      </c>
      <c r="P268" s="109"/>
    </row>
    <row r="269" spans="1:16" ht="36" hidden="1" x14ac:dyDescent="0.25">
      <c r="A269" s="137">
        <v>7000</v>
      </c>
      <c r="B269" s="137" t="s">
        <v>246</v>
      </c>
      <c r="C269" s="139">
        <f t="shared" si="283"/>
        <v>0</v>
      </c>
      <c r="D269" s="208">
        <f>SUM(D270,D281)</f>
        <v>0</v>
      </c>
      <c r="E269" s="138">
        <f t="shared" ref="E269:F269" si="350">SUM(E270,E281)</f>
        <v>0</v>
      </c>
      <c r="F269" s="601">
        <f t="shared" si="350"/>
        <v>0</v>
      </c>
      <c r="G269" s="208">
        <f>SUM(G270,G281)</f>
        <v>0</v>
      </c>
      <c r="H269" s="239">
        <f t="shared" ref="H269:I269" si="351">SUM(H270,H281)</f>
        <v>0</v>
      </c>
      <c r="I269" s="249">
        <f t="shared" si="351"/>
        <v>0</v>
      </c>
      <c r="J269" s="239">
        <f>SUM(J270,J281)</f>
        <v>0</v>
      </c>
      <c r="K269" s="138">
        <f t="shared" ref="K269:L269" si="352">SUM(K270,K281)</f>
        <v>0</v>
      </c>
      <c r="L269" s="602">
        <f t="shared" si="352"/>
        <v>0</v>
      </c>
      <c r="M269" s="281">
        <f>SUM(M270,M281)</f>
        <v>0</v>
      </c>
      <c r="N269" s="258">
        <f t="shared" ref="N269:O269" si="353">SUM(N270,N281)</f>
        <v>0</v>
      </c>
      <c r="O269" s="263">
        <f t="shared" si="353"/>
        <v>0</v>
      </c>
      <c r="P269" s="303"/>
    </row>
    <row r="270" spans="1:16" ht="24" hidden="1" x14ac:dyDescent="0.25">
      <c r="A270" s="45">
        <v>7200</v>
      </c>
      <c r="B270" s="103" t="s">
        <v>247</v>
      </c>
      <c r="C270" s="46">
        <f t="shared" si="283"/>
        <v>0</v>
      </c>
      <c r="D270" s="199">
        <f>SUM(D271,D272,D275,D276,D280)</f>
        <v>0</v>
      </c>
      <c r="E270" s="49">
        <f t="shared" ref="E270:F270" si="354">SUM(E271,E272,E275,E276,E280)</f>
        <v>0</v>
      </c>
      <c r="F270" s="563">
        <f t="shared" si="354"/>
        <v>0</v>
      </c>
      <c r="G270" s="199">
        <f>SUM(G271,G272,G275,G276,G280)</f>
        <v>0</v>
      </c>
      <c r="H270" s="104">
        <f t="shared" ref="H270:I270" si="355">SUM(H271,H272,H275,H276,H280)</f>
        <v>0</v>
      </c>
      <c r="I270" s="115">
        <f t="shared" si="355"/>
        <v>0</v>
      </c>
      <c r="J270" s="104">
        <f>SUM(J271,J272,J275,J276,J280)</f>
        <v>0</v>
      </c>
      <c r="K270" s="49">
        <f t="shared" ref="K270:L270" si="356">SUM(K271,K272,K275,K276,K280)</f>
        <v>0</v>
      </c>
      <c r="L270" s="566">
        <f t="shared" si="356"/>
        <v>0</v>
      </c>
      <c r="M270" s="127">
        <f>SUM(M271,M272,M275,M276,M280)</f>
        <v>0</v>
      </c>
      <c r="N270" s="128">
        <f t="shared" ref="N270:O270" si="357">SUM(N271,N272,N275,N276,N280)</f>
        <v>0</v>
      </c>
      <c r="O270" s="248">
        <f t="shared" si="357"/>
        <v>0</v>
      </c>
      <c r="P270" s="300"/>
    </row>
    <row r="271" spans="1:16" ht="24" hidden="1" x14ac:dyDescent="0.25">
      <c r="A271" s="548">
        <v>7210</v>
      </c>
      <c r="B271" s="51" t="s">
        <v>248</v>
      </c>
      <c r="C271" s="52">
        <f t="shared" si="283"/>
        <v>0</v>
      </c>
      <c r="D271" s="200">
        <v>0</v>
      </c>
      <c r="E271" s="54"/>
      <c r="F271" s="592">
        <f>D271+E271</f>
        <v>0</v>
      </c>
      <c r="G271" s="200"/>
      <c r="H271" s="232"/>
      <c r="I271" s="118">
        <f>G271+H271</f>
        <v>0</v>
      </c>
      <c r="J271" s="232"/>
      <c r="K271" s="54"/>
      <c r="L271" s="593">
        <f>J271+K271</f>
        <v>0</v>
      </c>
      <c r="M271" s="275"/>
      <c r="N271" s="54"/>
      <c r="O271" s="118">
        <f>M271+N271</f>
        <v>0</v>
      </c>
      <c r="P271" s="108"/>
    </row>
    <row r="272" spans="1:16" s="136" customFormat="1" ht="36" hidden="1" x14ac:dyDescent="0.25">
      <c r="A272" s="110">
        <v>7220</v>
      </c>
      <c r="B272" s="56" t="s">
        <v>249</v>
      </c>
      <c r="C272" s="57">
        <f t="shared" si="283"/>
        <v>0</v>
      </c>
      <c r="D272" s="202">
        <f>SUM(D273:D274)</f>
        <v>0</v>
      </c>
      <c r="E272" s="111">
        <f t="shared" ref="E272:F272" si="358">SUM(E273:E274)</f>
        <v>0</v>
      </c>
      <c r="F272" s="557">
        <f t="shared" si="358"/>
        <v>0</v>
      </c>
      <c r="G272" s="202">
        <f>SUM(G273:G274)</f>
        <v>0</v>
      </c>
      <c r="H272" s="119">
        <f t="shared" ref="H272:I272" si="359">SUM(H273:H274)</f>
        <v>0</v>
      </c>
      <c r="I272" s="112">
        <f t="shared" si="359"/>
        <v>0</v>
      </c>
      <c r="J272" s="119">
        <f>SUM(J273:J274)</f>
        <v>0</v>
      </c>
      <c r="K272" s="111">
        <f t="shared" ref="K272:L272" si="360">SUM(K273:K274)</f>
        <v>0</v>
      </c>
      <c r="L272" s="594">
        <f t="shared" si="360"/>
        <v>0</v>
      </c>
      <c r="M272" s="57">
        <f>SUM(M273:M274)</f>
        <v>0</v>
      </c>
      <c r="N272" s="111">
        <f t="shared" ref="N272:O272" si="361">SUM(N273:N274)</f>
        <v>0</v>
      </c>
      <c r="O272" s="112">
        <f t="shared" si="361"/>
        <v>0</v>
      </c>
      <c r="P272" s="109"/>
    </row>
    <row r="273" spans="1:16" s="136" customFormat="1" ht="36" hidden="1" x14ac:dyDescent="0.25">
      <c r="A273" s="38">
        <v>7221</v>
      </c>
      <c r="B273" s="56" t="s">
        <v>250</v>
      </c>
      <c r="C273" s="57">
        <f t="shared" si="283"/>
        <v>0</v>
      </c>
      <c r="D273" s="201">
        <v>0</v>
      </c>
      <c r="E273" s="59"/>
      <c r="F273" s="557">
        <f t="shared" ref="F273:F275" si="362">D273+E273</f>
        <v>0</v>
      </c>
      <c r="G273" s="201"/>
      <c r="H273" s="233"/>
      <c r="I273" s="112">
        <f t="shared" ref="I273:I275" si="363">G273+H273</f>
        <v>0</v>
      </c>
      <c r="J273" s="233"/>
      <c r="K273" s="59"/>
      <c r="L273" s="594">
        <f t="shared" ref="L273:L275" si="364">J273+K273</f>
        <v>0</v>
      </c>
      <c r="M273" s="276"/>
      <c r="N273" s="59"/>
      <c r="O273" s="112">
        <f t="shared" ref="O273:O275" si="365">M273+N273</f>
        <v>0</v>
      </c>
      <c r="P273" s="109"/>
    </row>
    <row r="274" spans="1:16" s="136" customFormat="1" ht="36" hidden="1" x14ac:dyDescent="0.25">
      <c r="A274" s="38">
        <v>7222</v>
      </c>
      <c r="B274" s="56" t="s">
        <v>251</v>
      </c>
      <c r="C274" s="57">
        <f t="shared" si="283"/>
        <v>0</v>
      </c>
      <c r="D274" s="201">
        <v>0</v>
      </c>
      <c r="E274" s="59"/>
      <c r="F274" s="557">
        <f t="shared" si="362"/>
        <v>0</v>
      </c>
      <c r="G274" s="201"/>
      <c r="H274" s="233"/>
      <c r="I274" s="112">
        <f t="shared" si="363"/>
        <v>0</v>
      </c>
      <c r="J274" s="233"/>
      <c r="K274" s="59"/>
      <c r="L274" s="594">
        <f t="shared" si="364"/>
        <v>0</v>
      </c>
      <c r="M274" s="276"/>
      <c r="N274" s="59"/>
      <c r="O274" s="112">
        <f t="shared" si="365"/>
        <v>0</v>
      </c>
      <c r="P274" s="109"/>
    </row>
    <row r="275" spans="1:16" ht="24" hidden="1" x14ac:dyDescent="0.25">
      <c r="A275" s="110">
        <v>7230</v>
      </c>
      <c r="B275" s="56" t="s">
        <v>292</v>
      </c>
      <c r="C275" s="57">
        <f t="shared" si="283"/>
        <v>0</v>
      </c>
      <c r="D275" s="201">
        <v>0</v>
      </c>
      <c r="E275" s="59"/>
      <c r="F275" s="557">
        <f t="shared" si="362"/>
        <v>0</v>
      </c>
      <c r="G275" s="201"/>
      <c r="H275" s="233"/>
      <c r="I275" s="112">
        <f t="shared" si="363"/>
        <v>0</v>
      </c>
      <c r="J275" s="233"/>
      <c r="K275" s="59"/>
      <c r="L275" s="594">
        <f t="shared" si="364"/>
        <v>0</v>
      </c>
      <c r="M275" s="276"/>
      <c r="N275" s="59"/>
      <c r="O275" s="112">
        <f t="shared" si="365"/>
        <v>0</v>
      </c>
      <c r="P275" s="109"/>
    </row>
    <row r="276" spans="1:16" ht="24" hidden="1" x14ac:dyDescent="0.25">
      <c r="A276" s="110">
        <v>7240</v>
      </c>
      <c r="B276" s="56" t="s">
        <v>252</v>
      </c>
      <c r="C276" s="57">
        <f t="shared" si="283"/>
        <v>0</v>
      </c>
      <c r="D276" s="202">
        <f t="shared" ref="D276:O276" si="366">SUM(D277:D279)</f>
        <v>0</v>
      </c>
      <c r="E276" s="111">
        <f t="shared" si="366"/>
        <v>0</v>
      </c>
      <c r="F276" s="557">
        <f t="shared" si="366"/>
        <v>0</v>
      </c>
      <c r="G276" s="202">
        <f t="shared" si="366"/>
        <v>0</v>
      </c>
      <c r="H276" s="119">
        <f t="shared" si="366"/>
        <v>0</v>
      </c>
      <c r="I276" s="112">
        <f t="shared" si="366"/>
        <v>0</v>
      </c>
      <c r="J276" s="119">
        <f>SUM(J277:J279)</f>
        <v>0</v>
      </c>
      <c r="K276" s="111">
        <f t="shared" ref="K276:L276" si="367">SUM(K277:K279)</f>
        <v>0</v>
      </c>
      <c r="L276" s="594">
        <f t="shared" si="367"/>
        <v>0</v>
      </c>
      <c r="M276" s="57">
        <f t="shared" si="366"/>
        <v>0</v>
      </c>
      <c r="N276" s="111">
        <f t="shared" si="366"/>
        <v>0</v>
      </c>
      <c r="O276" s="112">
        <f t="shared" si="366"/>
        <v>0</v>
      </c>
      <c r="P276" s="109"/>
    </row>
    <row r="277" spans="1:16" ht="48" hidden="1" x14ac:dyDescent="0.25">
      <c r="A277" s="38">
        <v>7245</v>
      </c>
      <c r="B277" s="56" t="s">
        <v>253</v>
      </c>
      <c r="C277" s="57">
        <f t="shared" ref="C277:C298" si="368">F277+I277+L277+O277</f>
        <v>0</v>
      </c>
      <c r="D277" s="201">
        <v>0</v>
      </c>
      <c r="E277" s="59"/>
      <c r="F277" s="557">
        <f t="shared" ref="F277:F280" si="369">D277+E277</f>
        <v>0</v>
      </c>
      <c r="G277" s="201"/>
      <c r="H277" s="233"/>
      <c r="I277" s="112">
        <f t="shared" ref="I277:I280" si="370">G277+H277</f>
        <v>0</v>
      </c>
      <c r="J277" s="233"/>
      <c r="K277" s="59"/>
      <c r="L277" s="594">
        <f t="shared" ref="L277:L280" si="371">J277+K277</f>
        <v>0</v>
      </c>
      <c r="M277" s="276"/>
      <c r="N277" s="59"/>
      <c r="O277" s="112">
        <f t="shared" ref="O277:O280" si="372">M277+N277</f>
        <v>0</v>
      </c>
      <c r="P277" s="109"/>
    </row>
    <row r="278" spans="1:16" ht="84.75" hidden="1" customHeight="1" x14ac:dyDescent="0.25">
      <c r="A278" s="38">
        <v>7246</v>
      </c>
      <c r="B278" s="56" t="s">
        <v>254</v>
      </c>
      <c r="C278" s="57">
        <f t="shared" si="368"/>
        <v>0</v>
      </c>
      <c r="D278" s="201">
        <v>0</v>
      </c>
      <c r="E278" s="59"/>
      <c r="F278" s="557">
        <f t="shared" si="369"/>
        <v>0</v>
      </c>
      <c r="G278" s="201"/>
      <c r="H278" s="233"/>
      <c r="I278" s="112">
        <f t="shared" si="370"/>
        <v>0</v>
      </c>
      <c r="J278" s="233"/>
      <c r="K278" s="59"/>
      <c r="L278" s="594">
        <f t="shared" si="371"/>
        <v>0</v>
      </c>
      <c r="M278" s="276"/>
      <c r="N278" s="59"/>
      <c r="O278" s="112">
        <f t="shared" si="372"/>
        <v>0</v>
      </c>
      <c r="P278" s="109"/>
    </row>
    <row r="279" spans="1:16" ht="36" hidden="1" x14ac:dyDescent="0.25">
      <c r="A279" s="38">
        <v>7247</v>
      </c>
      <c r="B279" s="56" t="s">
        <v>309</v>
      </c>
      <c r="C279" s="57">
        <f t="shared" si="368"/>
        <v>0</v>
      </c>
      <c r="D279" s="201">
        <v>0</v>
      </c>
      <c r="E279" s="59"/>
      <c r="F279" s="557">
        <f t="shared" si="369"/>
        <v>0</v>
      </c>
      <c r="G279" s="201"/>
      <c r="H279" s="233"/>
      <c r="I279" s="112">
        <f t="shared" si="370"/>
        <v>0</v>
      </c>
      <c r="J279" s="233"/>
      <c r="K279" s="59"/>
      <c r="L279" s="594">
        <f t="shared" si="371"/>
        <v>0</v>
      </c>
      <c r="M279" s="276"/>
      <c r="N279" s="59"/>
      <c r="O279" s="112">
        <f t="shared" si="372"/>
        <v>0</v>
      </c>
      <c r="P279" s="109"/>
    </row>
    <row r="280" spans="1:16" ht="24" hidden="1" x14ac:dyDescent="0.25">
      <c r="A280" s="548">
        <v>7260</v>
      </c>
      <c r="B280" s="51" t="s">
        <v>255</v>
      </c>
      <c r="C280" s="52">
        <f t="shared" si="368"/>
        <v>0</v>
      </c>
      <c r="D280" s="200">
        <v>0</v>
      </c>
      <c r="E280" s="54"/>
      <c r="F280" s="592">
        <f t="shared" si="369"/>
        <v>0</v>
      </c>
      <c r="G280" s="200"/>
      <c r="H280" s="232"/>
      <c r="I280" s="118">
        <f t="shared" si="370"/>
        <v>0</v>
      </c>
      <c r="J280" s="232"/>
      <c r="K280" s="54"/>
      <c r="L280" s="593">
        <f t="shared" si="371"/>
        <v>0</v>
      </c>
      <c r="M280" s="275"/>
      <c r="N280" s="54"/>
      <c r="O280" s="118">
        <f t="shared" si="372"/>
        <v>0</v>
      </c>
      <c r="P280" s="108"/>
    </row>
    <row r="281" spans="1:16" hidden="1" x14ac:dyDescent="0.25">
      <c r="A281" s="71">
        <v>7700</v>
      </c>
      <c r="B281" s="151" t="s">
        <v>284</v>
      </c>
      <c r="C281" s="152">
        <f t="shared" si="368"/>
        <v>0</v>
      </c>
      <c r="D281" s="209">
        <f t="shared" ref="D281:O281" si="373">D282</f>
        <v>0</v>
      </c>
      <c r="E281" s="153">
        <f t="shared" si="373"/>
        <v>0</v>
      </c>
      <c r="F281" s="549">
        <f t="shared" si="373"/>
        <v>0</v>
      </c>
      <c r="G281" s="209">
        <f t="shared" si="373"/>
        <v>0</v>
      </c>
      <c r="H281" s="240">
        <f t="shared" si="373"/>
        <v>0</v>
      </c>
      <c r="I281" s="154">
        <f t="shared" si="373"/>
        <v>0</v>
      </c>
      <c r="J281" s="240">
        <f t="shared" si="373"/>
        <v>0</v>
      </c>
      <c r="K281" s="153">
        <f t="shared" si="373"/>
        <v>0</v>
      </c>
      <c r="L281" s="603">
        <f t="shared" si="373"/>
        <v>0</v>
      </c>
      <c r="M281" s="152">
        <f t="shared" si="373"/>
        <v>0</v>
      </c>
      <c r="N281" s="153">
        <f t="shared" si="373"/>
        <v>0</v>
      </c>
      <c r="O281" s="154">
        <f t="shared" si="373"/>
        <v>0</v>
      </c>
      <c r="P281" s="301"/>
    </row>
    <row r="282" spans="1:16" hidden="1" x14ac:dyDescent="0.25">
      <c r="A282" s="105">
        <v>7720</v>
      </c>
      <c r="B282" s="51" t="s">
        <v>285</v>
      </c>
      <c r="C282" s="63">
        <f t="shared" si="368"/>
        <v>0</v>
      </c>
      <c r="D282" s="210">
        <v>0</v>
      </c>
      <c r="E282" s="65"/>
      <c r="F282" s="580">
        <f>D282+E282</f>
        <v>0</v>
      </c>
      <c r="G282" s="210"/>
      <c r="H282" s="241"/>
      <c r="I282" s="260">
        <f>G282+H282</f>
        <v>0</v>
      </c>
      <c r="J282" s="241"/>
      <c r="K282" s="65"/>
      <c r="L282" s="604">
        <f>J282+K282</f>
        <v>0</v>
      </c>
      <c r="M282" s="282"/>
      <c r="N282" s="65"/>
      <c r="O282" s="260">
        <f>M282+N282</f>
        <v>0</v>
      </c>
      <c r="P282" s="142"/>
    </row>
    <row r="283" spans="1:16" hidden="1" x14ac:dyDescent="0.25">
      <c r="A283" s="135"/>
      <c r="B283" s="56" t="s">
        <v>256</v>
      </c>
      <c r="C283" s="57">
        <f t="shared" si="368"/>
        <v>0</v>
      </c>
      <c r="D283" s="202">
        <f>SUM(D284:D285)</f>
        <v>0</v>
      </c>
      <c r="E283" s="111">
        <f t="shared" ref="E283:F283" si="374">SUM(E284:E285)</f>
        <v>0</v>
      </c>
      <c r="F283" s="557">
        <f t="shared" si="374"/>
        <v>0</v>
      </c>
      <c r="G283" s="202">
        <f>SUM(G284:G285)</f>
        <v>0</v>
      </c>
      <c r="H283" s="119">
        <f t="shared" ref="H283:I283" si="375">SUM(H284:H285)</f>
        <v>0</v>
      </c>
      <c r="I283" s="112">
        <f t="shared" si="375"/>
        <v>0</v>
      </c>
      <c r="J283" s="119">
        <f>SUM(J284:J285)</f>
        <v>0</v>
      </c>
      <c r="K283" s="111">
        <f t="shared" ref="K283:L283" si="376">SUM(K284:K285)</f>
        <v>0</v>
      </c>
      <c r="L283" s="594">
        <f t="shared" si="376"/>
        <v>0</v>
      </c>
      <c r="M283" s="57">
        <f>SUM(M284:M285)</f>
        <v>0</v>
      </c>
      <c r="N283" s="111">
        <f t="shared" ref="N283:O283" si="377">SUM(N284:N285)</f>
        <v>0</v>
      </c>
      <c r="O283" s="112">
        <f t="shared" si="377"/>
        <v>0</v>
      </c>
      <c r="P283" s="109"/>
    </row>
    <row r="284" spans="1:16" hidden="1" x14ac:dyDescent="0.25">
      <c r="A284" s="135" t="s">
        <v>257</v>
      </c>
      <c r="B284" s="38" t="s">
        <v>258</v>
      </c>
      <c r="C284" s="57">
        <f t="shared" si="368"/>
        <v>0</v>
      </c>
      <c r="D284" s="201">
        <v>0</v>
      </c>
      <c r="E284" s="59"/>
      <c r="F284" s="557">
        <f t="shared" ref="F284:F285" si="378">D284+E284</f>
        <v>0</v>
      </c>
      <c r="G284" s="201"/>
      <c r="H284" s="233"/>
      <c r="I284" s="112">
        <f t="shared" ref="I284:I285" si="379">G284+H284</f>
        <v>0</v>
      </c>
      <c r="J284" s="233"/>
      <c r="K284" s="59"/>
      <c r="L284" s="594">
        <f t="shared" ref="L284:L285" si="380">J284+K284</f>
        <v>0</v>
      </c>
      <c r="M284" s="276"/>
      <c r="N284" s="59"/>
      <c r="O284" s="112">
        <f t="shared" ref="O284:O285" si="381">M284+N284</f>
        <v>0</v>
      </c>
      <c r="P284" s="109"/>
    </row>
    <row r="285" spans="1:16" ht="24" hidden="1" x14ac:dyDescent="0.25">
      <c r="A285" s="135" t="s">
        <v>259</v>
      </c>
      <c r="B285" s="140" t="s">
        <v>260</v>
      </c>
      <c r="C285" s="52">
        <f t="shared" si="368"/>
        <v>0</v>
      </c>
      <c r="D285" s="200">
        <v>0</v>
      </c>
      <c r="E285" s="54"/>
      <c r="F285" s="592">
        <f t="shared" si="378"/>
        <v>0</v>
      </c>
      <c r="G285" s="200"/>
      <c r="H285" s="232"/>
      <c r="I285" s="118">
        <f t="shared" si="379"/>
        <v>0</v>
      </c>
      <c r="J285" s="232"/>
      <c r="K285" s="54"/>
      <c r="L285" s="593">
        <f t="shared" si="380"/>
        <v>0</v>
      </c>
      <c r="M285" s="275"/>
      <c r="N285" s="54"/>
      <c r="O285" s="118">
        <f t="shared" si="381"/>
        <v>0</v>
      </c>
      <c r="P285" s="108"/>
    </row>
    <row r="286" spans="1:16" ht="12.75" thickBot="1" x14ac:dyDescent="0.3">
      <c r="A286" s="158"/>
      <c r="B286" s="158" t="s">
        <v>261</v>
      </c>
      <c r="C286" s="264">
        <f t="shared" si="368"/>
        <v>478859</v>
      </c>
      <c r="D286" s="211">
        <f t="shared" ref="D286:O286" si="382">SUM(D283,D269,D230,D195,D187,D173,D75,D53)</f>
        <v>478859</v>
      </c>
      <c r="E286" s="503">
        <f t="shared" si="382"/>
        <v>0</v>
      </c>
      <c r="F286" s="504">
        <f t="shared" si="382"/>
        <v>478859</v>
      </c>
      <c r="G286" s="211">
        <f t="shared" si="382"/>
        <v>0</v>
      </c>
      <c r="H286" s="605">
        <f t="shared" si="382"/>
        <v>0</v>
      </c>
      <c r="I286" s="504">
        <f t="shared" si="382"/>
        <v>0</v>
      </c>
      <c r="J286" s="160">
        <f t="shared" si="382"/>
        <v>0</v>
      </c>
      <c r="K286" s="503">
        <f t="shared" si="382"/>
        <v>0</v>
      </c>
      <c r="L286" s="504">
        <f t="shared" si="382"/>
        <v>0</v>
      </c>
      <c r="M286" s="264">
        <f t="shared" si="382"/>
        <v>0</v>
      </c>
      <c r="N286" s="159">
        <f t="shared" si="382"/>
        <v>0</v>
      </c>
      <c r="O286" s="250">
        <f t="shared" si="382"/>
        <v>0</v>
      </c>
      <c r="P286" s="304"/>
    </row>
    <row r="287" spans="1:16" s="21" customFormat="1" ht="13.5" hidden="1" thickTop="1" thickBot="1" x14ac:dyDescent="0.3">
      <c r="A287" s="845" t="s">
        <v>262</v>
      </c>
      <c r="B287" s="846"/>
      <c r="C287" s="164">
        <f t="shared" si="368"/>
        <v>0</v>
      </c>
      <c r="D287" s="212">
        <f>SUM(D24,D25,D41)-D51</f>
        <v>0</v>
      </c>
      <c r="E287" s="161">
        <f t="shared" ref="E287:F287" si="383">SUM(E24,E25,E41)-E51</f>
        <v>0</v>
      </c>
      <c r="F287" s="606">
        <f t="shared" si="383"/>
        <v>0</v>
      </c>
      <c r="G287" s="212">
        <f>SUM(G24,G25,G41)-G51</f>
        <v>0</v>
      </c>
      <c r="H287" s="242">
        <f t="shared" ref="H287:I287" si="384">SUM(H24,H25,H41)-H51</f>
        <v>0</v>
      </c>
      <c r="I287" s="251">
        <f t="shared" si="384"/>
        <v>0</v>
      </c>
      <c r="J287" s="242">
        <f>(J26+J43)-J51</f>
        <v>0</v>
      </c>
      <c r="K287" s="161">
        <f t="shared" ref="K287:L287" si="385">(K26+K43)-K51</f>
        <v>0</v>
      </c>
      <c r="L287" s="607">
        <f t="shared" si="385"/>
        <v>0</v>
      </c>
      <c r="M287" s="164">
        <f>M45-M51</f>
        <v>0</v>
      </c>
      <c r="N287" s="161">
        <f t="shared" ref="N287:O287" si="386">N45-N51</f>
        <v>0</v>
      </c>
      <c r="O287" s="251">
        <f t="shared" si="386"/>
        <v>0</v>
      </c>
      <c r="P287" s="166"/>
    </row>
    <row r="288" spans="1:16" s="21" customFormat="1" ht="12.75" hidden="1" thickTop="1" x14ac:dyDescent="0.25">
      <c r="A288" s="847" t="s">
        <v>263</v>
      </c>
      <c r="B288" s="848"/>
      <c r="C288" s="149">
        <f t="shared" si="368"/>
        <v>0</v>
      </c>
      <c r="D288" s="213">
        <f t="shared" ref="D288:O288" si="387">SUM(D289,D290)-D297+D298</f>
        <v>0</v>
      </c>
      <c r="E288" s="146">
        <f t="shared" si="387"/>
        <v>0</v>
      </c>
      <c r="F288" s="608">
        <f t="shared" si="387"/>
        <v>0</v>
      </c>
      <c r="G288" s="213">
        <f t="shared" si="387"/>
        <v>0</v>
      </c>
      <c r="H288" s="243">
        <f t="shared" si="387"/>
        <v>0</v>
      </c>
      <c r="I288" s="147">
        <f t="shared" si="387"/>
        <v>0</v>
      </c>
      <c r="J288" s="243">
        <f t="shared" si="387"/>
        <v>0</v>
      </c>
      <c r="K288" s="146">
        <f t="shared" si="387"/>
        <v>0</v>
      </c>
      <c r="L288" s="609">
        <f t="shared" si="387"/>
        <v>0</v>
      </c>
      <c r="M288" s="149">
        <f t="shared" si="387"/>
        <v>0</v>
      </c>
      <c r="N288" s="146">
        <f t="shared" si="387"/>
        <v>0</v>
      </c>
      <c r="O288" s="147">
        <f t="shared" si="387"/>
        <v>0</v>
      </c>
      <c r="P288" s="305"/>
    </row>
    <row r="289" spans="1:16" s="21" customFormat="1" ht="13.5" hidden="1" thickTop="1" thickBot="1" x14ac:dyDescent="0.3">
      <c r="A289" s="86" t="s">
        <v>264</v>
      </c>
      <c r="B289" s="86" t="s">
        <v>265</v>
      </c>
      <c r="C289" s="87">
        <f t="shared" si="368"/>
        <v>0</v>
      </c>
      <c r="D289" s="195">
        <f t="shared" ref="D289:O289" si="388">D21-D283</f>
        <v>0</v>
      </c>
      <c r="E289" s="88">
        <f t="shared" si="388"/>
        <v>0</v>
      </c>
      <c r="F289" s="610">
        <f t="shared" si="388"/>
        <v>0</v>
      </c>
      <c r="G289" s="195">
        <f t="shared" si="388"/>
        <v>0</v>
      </c>
      <c r="H289" s="228">
        <f t="shared" si="388"/>
        <v>0</v>
      </c>
      <c r="I289" s="89">
        <f t="shared" si="388"/>
        <v>0</v>
      </c>
      <c r="J289" s="228">
        <f t="shared" si="388"/>
        <v>0</v>
      </c>
      <c r="K289" s="88">
        <f t="shared" si="388"/>
        <v>0</v>
      </c>
      <c r="L289" s="586">
        <f t="shared" si="388"/>
        <v>0</v>
      </c>
      <c r="M289" s="87">
        <f t="shared" si="388"/>
        <v>0</v>
      </c>
      <c r="N289" s="88">
        <f t="shared" si="388"/>
        <v>0</v>
      </c>
      <c r="O289" s="89">
        <f t="shared" si="388"/>
        <v>0</v>
      </c>
      <c r="P289" s="296"/>
    </row>
    <row r="290" spans="1:16" s="21" customFormat="1" ht="12.75" hidden="1" thickTop="1" x14ac:dyDescent="0.25">
      <c r="A290" s="162" t="s">
        <v>266</v>
      </c>
      <c r="B290" s="162" t="s">
        <v>267</v>
      </c>
      <c r="C290" s="149">
        <f t="shared" si="368"/>
        <v>0</v>
      </c>
      <c r="D290" s="213">
        <f t="shared" ref="D290:O290" si="389">SUM(D291,D293,D295)-SUM(D292,D294,D296)</f>
        <v>0</v>
      </c>
      <c r="E290" s="146">
        <f t="shared" si="389"/>
        <v>0</v>
      </c>
      <c r="F290" s="608">
        <f t="shared" si="389"/>
        <v>0</v>
      </c>
      <c r="G290" s="213">
        <f t="shared" si="389"/>
        <v>0</v>
      </c>
      <c r="H290" s="243">
        <f t="shared" si="389"/>
        <v>0</v>
      </c>
      <c r="I290" s="147">
        <f t="shared" si="389"/>
        <v>0</v>
      </c>
      <c r="J290" s="243">
        <f t="shared" si="389"/>
        <v>0</v>
      </c>
      <c r="K290" s="146">
        <f t="shared" si="389"/>
        <v>0</v>
      </c>
      <c r="L290" s="609">
        <f t="shared" si="389"/>
        <v>0</v>
      </c>
      <c r="M290" s="149">
        <f t="shared" si="389"/>
        <v>0</v>
      </c>
      <c r="N290" s="146">
        <f t="shared" si="389"/>
        <v>0</v>
      </c>
      <c r="O290" s="147">
        <f t="shared" si="389"/>
        <v>0</v>
      </c>
      <c r="P290" s="305"/>
    </row>
    <row r="291" spans="1:16" ht="12.75" hidden="1" thickTop="1" x14ac:dyDescent="0.25">
      <c r="A291" s="141" t="s">
        <v>268</v>
      </c>
      <c r="B291" s="81" t="s">
        <v>269</v>
      </c>
      <c r="C291" s="63">
        <f t="shared" si="368"/>
        <v>0</v>
      </c>
      <c r="D291" s="210"/>
      <c r="E291" s="65"/>
      <c r="F291" s="580">
        <f t="shared" ref="F291:F298" si="390">D291+E291</f>
        <v>0</v>
      </c>
      <c r="G291" s="210"/>
      <c r="H291" s="241"/>
      <c r="I291" s="260">
        <f t="shared" ref="I291:I298" si="391">G291+H291</f>
        <v>0</v>
      </c>
      <c r="J291" s="241"/>
      <c r="K291" s="65"/>
      <c r="L291" s="604">
        <f t="shared" ref="L291:L298" si="392">J291+K291</f>
        <v>0</v>
      </c>
      <c r="M291" s="282"/>
      <c r="N291" s="65"/>
      <c r="O291" s="260">
        <f t="shared" ref="O291:O298" si="393">M291+N291</f>
        <v>0</v>
      </c>
      <c r="P291" s="142"/>
    </row>
    <row r="292" spans="1:16" ht="24.75" hidden="1" thickTop="1" x14ac:dyDescent="0.25">
      <c r="A292" s="135" t="s">
        <v>270</v>
      </c>
      <c r="B292" s="37" t="s">
        <v>271</v>
      </c>
      <c r="C292" s="57">
        <f t="shared" si="368"/>
        <v>0</v>
      </c>
      <c r="D292" s="201"/>
      <c r="E292" s="59"/>
      <c r="F292" s="557">
        <f t="shared" si="390"/>
        <v>0</v>
      </c>
      <c r="G292" s="201"/>
      <c r="H292" s="233"/>
      <c r="I292" s="112">
        <f t="shared" si="391"/>
        <v>0</v>
      </c>
      <c r="J292" s="233"/>
      <c r="K292" s="59"/>
      <c r="L292" s="594">
        <f t="shared" si="392"/>
        <v>0</v>
      </c>
      <c r="M292" s="276"/>
      <c r="N292" s="59"/>
      <c r="O292" s="112">
        <f t="shared" si="393"/>
        <v>0</v>
      </c>
      <c r="P292" s="109"/>
    </row>
    <row r="293" spans="1:16" ht="12.75" hidden="1" thickTop="1" x14ac:dyDescent="0.25">
      <c r="A293" s="135" t="s">
        <v>272</v>
      </c>
      <c r="B293" s="37" t="s">
        <v>273</v>
      </c>
      <c r="C293" s="57">
        <f t="shared" si="368"/>
        <v>0</v>
      </c>
      <c r="D293" s="201"/>
      <c r="E293" s="59"/>
      <c r="F293" s="557">
        <f t="shared" si="390"/>
        <v>0</v>
      </c>
      <c r="G293" s="201"/>
      <c r="H293" s="233"/>
      <c r="I293" s="112">
        <f t="shared" si="391"/>
        <v>0</v>
      </c>
      <c r="J293" s="233"/>
      <c r="K293" s="59"/>
      <c r="L293" s="594">
        <f t="shared" si="392"/>
        <v>0</v>
      </c>
      <c r="M293" s="276"/>
      <c r="N293" s="59"/>
      <c r="O293" s="112">
        <f t="shared" si="393"/>
        <v>0</v>
      </c>
      <c r="P293" s="109"/>
    </row>
    <row r="294" spans="1:16" ht="24.75" hidden="1" thickTop="1" x14ac:dyDescent="0.25">
      <c r="A294" s="135" t="s">
        <v>274</v>
      </c>
      <c r="B294" s="37" t="s">
        <v>275</v>
      </c>
      <c r="C294" s="57">
        <f>F294+I294+L294+O294</f>
        <v>0</v>
      </c>
      <c r="D294" s="201"/>
      <c r="E294" s="59"/>
      <c r="F294" s="557">
        <f t="shared" si="390"/>
        <v>0</v>
      </c>
      <c r="G294" s="201"/>
      <c r="H294" s="233"/>
      <c r="I294" s="112">
        <f t="shared" si="391"/>
        <v>0</v>
      </c>
      <c r="J294" s="233"/>
      <c r="K294" s="59"/>
      <c r="L294" s="594">
        <f t="shared" si="392"/>
        <v>0</v>
      </c>
      <c r="M294" s="276"/>
      <c r="N294" s="59"/>
      <c r="O294" s="112">
        <f t="shared" si="393"/>
        <v>0</v>
      </c>
      <c r="P294" s="109"/>
    </row>
    <row r="295" spans="1:16" ht="12.75" hidden="1" thickTop="1" x14ac:dyDescent="0.25">
      <c r="A295" s="135" t="s">
        <v>276</v>
      </c>
      <c r="B295" s="37" t="s">
        <v>277</v>
      </c>
      <c r="C295" s="57">
        <f t="shared" si="368"/>
        <v>0</v>
      </c>
      <c r="D295" s="201"/>
      <c r="E295" s="59"/>
      <c r="F295" s="557">
        <f t="shared" si="390"/>
        <v>0</v>
      </c>
      <c r="G295" s="201"/>
      <c r="H295" s="233"/>
      <c r="I295" s="112">
        <f t="shared" si="391"/>
        <v>0</v>
      </c>
      <c r="J295" s="233"/>
      <c r="K295" s="59"/>
      <c r="L295" s="594">
        <f t="shared" si="392"/>
        <v>0</v>
      </c>
      <c r="M295" s="276"/>
      <c r="N295" s="59"/>
      <c r="O295" s="112">
        <f t="shared" si="393"/>
        <v>0</v>
      </c>
      <c r="P295" s="109"/>
    </row>
    <row r="296" spans="1:16" ht="24.75" hidden="1" thickTop="1" x14ac:dyDescent="0.25">
      <c r="A296" s="143" t="s">
        <v>278</v>
      </c>
      <c r="B296" s="144" t="s">
        <v>279</v>
      </c>
      <c r="C296" s="124">
        <f t="shared" si="368"/>
        <v>0</v>
      </c>
      <c r="D296" s="206"/>
      <c r="E296" s="126"/>
      <c r="F296" s="596">
        <f t="shared" si="390"/>
        <v>0</v>
      </c>
      <c r="G296" s="206"/>
      <c r="H296" s="237"/>
      <c r="I296" s="261">
        <f t="shared" si="391"/>
        <v>0</v>
      </c>
      <c r="J296" s="237"/>
      <c r="K296" s="126"/>
      <c r="L296" s="597">
        <f t="shared" si="392"/>
        <v>0</v>
      </c>
      <c r="M296" s="279"/>
      <c r="N296" s="126"/>
      <c r="O296" s="261">
        <f t="shared" si="393"/>
        <v>0</v>
      </c>
      <c r="P296" s="145"/>
    </row>
    <row r="297" spans="1:16" s="21" customFormat="1" ht="13.5" hidden="1" thickTop="1" thickBot="1" x14ac:dyDescent="0.3">
      <c r="A297" s="163" t="s">
        <v>280</v>
      </c>
      <c r="B297" s="163" t="s">
        <v>281</v>
      </c>
      <c r="C297" s="164">
        <f t="shared" si="368"/>
        <v>0</v>
      </c>
      <c r="D297" s="214"/>
      <c r="E297" s="165"/>
      <c r="F297" s="606">
        <f t="shared" si="390"/>
        <v>0</v>
      </c>
      <c r="G297" s="214"/>
      <c r="H297" s="244"/>
      <c r="I297" s="251">
        <f t="shared" si="391"/>
        <v>0</v>
      </c>
      <c r="J297" s="244"/>
      <c r="K297" s="165"/>
      <c r="L297" s="607">
        <f t="shared" si="392"/>
        <v>0</v>
      </c>
      <c r="M297" s="283"/>
      <c r="N297" s="165"/>
      <c r="O297" s="251">
        <f t="shared" si="393"/>
        <v>0</v>
      </c>
      <c r="P297" s="166"/>
    </row>
    <row r="298" spans="1:16" s="21" customFormat="1" ht="48.75" hidden="1" thickTop="1" x14ac:dyDescent="0.25">
      <c r="A298" s="162" t="s">
        <v>282</v>
      </c>
      <c r="B298" s="148" t="s">
        <v>283</v>
      </c>
      <c r="C298" s="149">
        <f t="shared" si="368"/>
        <v>0</v>
      </c>
      <c r="D298" s="205"/>
      <c r="E298" s="120"/>
      <c r="F298" s="563">
        <f t="shared" si="390"/>
        <v>0</v>
      </c>
      <c r="G298" s="205"/>
      <c r="H298" s="236"/>
      <c r="I298" s="115">
        <f t="shared" si="391"/>
        <v>0</v>
      </c>
      <c r="J298" s="236"/>
      <c r="K298" s="120"/>
      <c r="L298" s="566">
        <f t="shared" si="392"/>
        <v>0</v>
      </c>
      <c r="M298" s="278"/>
      <c r="N298" s="120"/>
      <c r="O298" s="115">
        <f t="shared" si="393"/>
        <v>0</v>
      </c>
      <c r="P298" s="121"/>
    </row>
    <row r="299" spans="1:16" ht="12.75" thickTop="1" x14ac:dyDescent="0.25">
      <c r="A299" s="1"/>
      <c r="B299" s="1"/>
      <c r="C299" s="1"/>
      <c r="D299" s="1"/>
      <c r="E299" s="1"/>
      <c r="F299" s="1"/>
      <c r="G299" s="1"/>
      <c r="H299" s="1"/>
      <c r="I299" s="1"/>
      <c r="J299" s="1"/>
      <c r="K299" s="1"/>
      <c r="L299" s="1"/>
      <c r="M299" s="1"/>
    </row>
    <row r="300" spans="1:16" x14ac:dyDescent="0.25">
      <c r="A300" s="1"/>
      <c r="B300" s="1"/>
      <c r="C300" s="1"/>
      <c r="D300" s="1"/>
      <c r="E300" s="1"/>
      <c r="F300" s="1"/>
      <c r="G300" s="1"/>
      <c r="H300" s="1"/>
      <c r="I300" s="1"/>
      <c r="J300" s="1"/>
      <c r="K300" s="1"/>
      <c r="L300" s="1"/>
      <c r="M300" s="1"/>
    </row>
    <row r="301" spans="1:16" x14ac:dyDescent="0.25">
      <c r="A301" s="1"/>
      <c r="B301" s="1"/>
      <c r="C301" s="1"/>
      <c r="D301" s="1"/>
      <c r="E301" s="1"/>
      <c r="F301" s="1"/>
      <c r="G301" s="1"/>
      <c r="H301" s="1"/>
      <c r="I301" s="1"/>
      <c r="J301" s="1"/>
      <c r="K301" s="1"/>
      <c r="L301" s="1"/>
      <c r="M301" s="1"/>
    </row>
    <row r="302" spans="1:16" x14ac:dyDescent="0.25">
      <c r="A302" s="1"/>
      <c r="B302" s="1"/>
      <c r="C302" s="1"/>
      <c r="D302" s="1"/>
      <c r="E302" s="1"/>
      <c r="F302" s="1"/>
      <c r="G302" s="1"/>
      <c r="H302" s="1"/>
      <c r="I302" s="1"/>
      <c r="J302" s="1"/>
      <c r="K302" s="1"/>
      <c r="L302" s="1"/>
      <c r="M302" s="1"/>
    </row>
    <row r="303" spans="1:16" x14ac:dyDescent="0.25">
      <c r="A303" s="1"/>
      <c r="B303" s="1"/>
      <c r="C303" s="1"/>
      <c r="D303" s="1"/>
      <c r="E303" s="1"/>
      <c r="F303" s="1"/>
      <c r="G303" s="1"/>
      <c r="H303" s="1"/>
      <c r="I303" s="1"/>
      <c r="J303" s="1"/>
      <c r="K303" s="1"/>
      <c r="L303" s="1"/>
      <c r="M303" s="1"/>
    </row>
    <row r="304" spans="1:16" x14ac:dyDescent="0.25">
      <c r="A304" s="1"/>
      <c r="B304" s="1"/>
      <c r="C304" s="1"/>
      <c r="D304" s="1"/>
      <c r="E304" s="1"/>
      <c r="F304" s="1"/>
      <c r="G304" s="1"/>
      <c r="H304" s="1"/>
      <c r="I304" s="1"/>
      <c r="J304" s="1"/>
      <c r="K304" s="1"/>
      <c r="L304" s="1"/>
      <c r="M304" s="1"/>
    </row>
    <row r="305" spans="1:13" x14ac:dyDescent="0.25">
      <c r="A305" s="1"/>
      <c r="B305" s="1"/>
      <c r="C305" s="1"/>
      <c r="D305" s="1"/>
      <c r="E305" s="1"/>
      <c r="F305" s="1"/>
      <c r="G305" s="1"/>
      <c r="H305" s="1"/>
      <c r="I305" s="1"/>
      <c r="J305" s="1"/>
      <c r="K305" s="1"/>
      <c r="L305" s="1"/>
      <c r="M305" s="1"/>
    </row>
    <row r="306" spans="1:13" x14ac:dyDescent="0.25">
      <c r="A306" s="1"/>
      <c r="B306" s="1"/>
      <c r="C306" s="1"/>
      <c r="D306" s="1"/>
      <c r="E306" s="1"/>
      <c r="F306" s="1"/>
      <c r="G306" s="1"/>
      <c r="H306" s="1"/>
      <c r="I306" s="1"/>
      <c r="J306" s="1"/>
      <c r="K306" s="1"/>
      <c r="L306" s="1"/>
      <c r="M306" s="1"/>
    </row>
    <row r="307" spans="1:13" x14ac:dyDescent="0.25">
      <c r="A307" s="1"/>
      <c r="B307" s="1"/>
      <c r="C307" s="1"/>
      <c r="D307" s="1"/>
      <c r="E307" s="1"/>
      <c r="F307" s="1"/>
      <c r="G307" s="1"/>
      <c r="H307" s="1"/>
      <c r="I307" s="1"/>
      <c r="J307" s="1"/>
      <c r="K307" s="1"/>
      <c r="L307" s="1"/>
      <c r="M307" s="1"/>
    </row>
    <row r="308" spans="1:13" x14ac:dyDescent="0.25">
      <c r="A308" s="1"/>
      <c r="B308" s="1"/>
      <c r="C308" s="1"/>
      <c r="D308" s="1"/>
      <c r="E308" s="1"/>
      <c r="F308" s="1"/>
      <c r="G308" s="1"/>
      <c r="H308" s="1"/>
      <c r="I308" s="1"/>
      <c r="J308" s="1"/>
      <c r="K308" s="1"/>
      <c r="L308" s="1"/>
      <c r="M308" s="1"/>
    </row>
    <row r="309" spans="1:13" x14ac:dyDescent="0.25">
      <c r="A309" s="1"/>
      <c r="B309" s="1"/>
      <c r="C309" s="1"/>
      <c r="D309" s="1"/>
      <c r="E309" s="1"/>
      <c r="F309" s="1"/>
      <c r="G309" s="1"/>
      <c r="H309" s="1"/>
      <c r="I309" s="1"/>
      <c r="J309" s="1"/>
      <c r="K309" s="1"/>
      <c r="L309" s="1"/>
      <c r="M309" s="1"/>
    </row>
    <row r="310" spans="1:13" x14ac:dyDescent="0.25">
      <c r="A310" s="1"/>
      <c r="B310" s="1"/>
      <c r="C310" s="1"/>
      <c r="D310" s="1"/>
      <c r="E310" s="1"/>
      <c r="F310" s="1"/>
      <c r="G310" s="1"/>
      <c r="H310" s="1"/>
      <c r="I310" s="1"/>
      <c r="J310" s="1"/>
      <c r="K310" s="1"/>
      <c r="L310" s="1"/>
      <c r="M310" s="1"/>
    </row>
    <row r="311" spans="1:13" x14ac:dyDescent="0.25">
      <c r="A311" s="1"/>
      <c r="B311" s="1"/>
      <c r="C311" s="1"/>
      <c r="D311" s="1"/>
      <c r="E311" s="1"/>
      <c r="F311" s="1"/>
      <c r="G311" s="1"/>
      <c r="H311" s="1"/>
      <c r="I311" s="1"/>
      <c r="J311" s="1"/>
      <c r="K311" s="1"/>
      <c r="L311" s="1"/>
      <c r="M311" s="1"/>
    </row>
    <row r="312" spans="1:13" x14ac:dyDescent="0.25">
      <c r="A312" s="1"/>
      <c r="B312" s="1"/>
      <c r="C312" s="1"/>
      <c r="D312" s="1"/>
      <c r="E312" s="1"/>
      <c r="F312" s="1"/>
      <c r="G312" s="1"/>
      <c r="H312" s="1"/>
      <c r="I312" s="1"/>
      <c r="J312" s="1"/>
      <c r="K312" s="1"/>
      <c r="L312" s="1"/>
      <c r="M312" s="1"/>
    </row>
    <row r="313" spans="1:13" x14ac:dyDescent="0.25">
      <c r="A313" s="1"/>
      <c r="B313" s="1"/>
      <c r="C313" s="1"/>
      <c r="D313" s="1"/>
      <c r="E313" s="1"/>
      <c r="F313" s="1"/>
      <c r="G313" s="1"/>
      <c r="H313" s="1"/>
      <c r="I313" s="1"/>
      <c r="J313" s="1"/>
      <c r="K313" s="1"/>
      <c r="L313" s="1"/>
      <c r="M313" s="1"/>
    </row>
    <row r="314" spans="1:13" x14ac:dyDescent="0.25">
      <c r="A314" s="1"/>
      <c r="B314" s="1"/>
      <c r="C314" s="1"/>
      <c r="D314" s="1"/>
      <c r="E314" s="1"/>
      <c r="F314" s="1"/>
      <c r="G314" s="1"/>
      <c r="H314" s="1"/>
      <c r="I314" s="1"/>
      <c r="J314" s="1"/>
      <c r="K314" s="1"/>
      <c r="L314" s="1"/>
      <c r="M314" s="1"/>
    </row>
  </sheetData>
  <sheetProtection formatCells="0" formatColumns="0" formatRows="0"/>
  <autoFilter ref="A18:P298">
    <filterColumn colId="2">
      <filters blank="1">
        <filter val="472 833"/>
        <filter val="478 859"/>
        <filter val="6 026"/>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A287:B287"/>
    <mergeCell ref="A288:B288"/>
    <mergeCell ref="I16:I17"/>
    <mergeCell ref="J16:J17"/>
    <mergeCell ref="K16:K17"/>
    <mergeCell ref="L16:L17"/>
    <mergeCell ref="M16:M17"/>
    <mergeCell ref="N16:N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3.pielikums Jūrmalas pilsētas domes
2018.gada 23.marta saistošajiem noteikumiem Nr.13
(protokols Nr.5, 1.punkts)
 </firstHeader>
    <firstFooter>&amp;L&amp;9&amp;D; &amp;T&amp;R&amp;9&amp;P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5"/>
  <sheetViews>
    <sheetView view="pageLayout" zoomScaleNormal="100" workbookViewId="0">
      <selection activeCell="U2" sqref="U2"/>
    </sheetView>
  </sheetViews>
  <sheetFormatPr defaultRowHeight="12" outlineLevelCol="1" x14ac:dyDescent="0.25"/>
  <cols>
    <col min="1" max="1" width="10.140625" style="6" customWidth="1"/>
    <col min="2" max="2" width="28" style="6" customWidth="1"/>
    <col min="3" max="3" width="7.7109375" style="6" customWidth="1"/>
    <col min="4" max="5" width="7.7109375" style="6" hidden="1" customWidth="1" outlineLevel="1"/>
    <col min="6" max="6" width="7.7109375" style="6" customWidth="1" collapsed="1"/>
    <col min="7" max="7" width="9.7109375" style="6" hidden="1" customWidth="1" outlineLevel="1"/>
    <col min="8" max="8" width="9.42578125" style="6" hidden="1" customWidth="1" outlineLevel="1"/>
    <col min="9" max="9" width="7.7109375" style="6" customWidth="1" collapsed="1"/>
    <col min="10" max="11" width="7.7109375" style="6" hidden="1" customWidth="1" outlineLevel="1"/>
    <col min="12" max="12" width="7.7109375" style="6" customWidth="1" collapsed="1"/>
    <col min="13" max="13" width="7.7109375" style="6" hidden="1" customWidth="1" outlineLevel="1"/>
    <col min="14" max="14" width="7.7109375" style="1" hidden="1" customWidth="1" outlineLevel="1"/>
    <col min="15" max="15" width="7.7109375" style="1" customWidth="1" collapsed="1"/>
    <col min="16" max="16" width="25.85546875" style="1" hidden="1" customWidth="1" outlineLevel="1"/>
    <col min="17" max="17" width="9.140625" style="1" collapsed="1"/>
    <col min="18" max="16384" width="9.140625" style="1"/>
  </cols>
  <sheetData>
    <row r="1" spans="1:17" x14ac:dyDescent="0.25">
      <c r="A1" s="284"/>
      <c r="B1" s="284"/>
      <c r="C1" s="284"/>
      <c r="D1" s="284"/>
      <c r="E1" s="284"/>
      <c r="F1" s="284"/>
      <c r="G1" s="284"/>
      <c r="H1" s="284"/>
      <c r="I1" s="284"/>
      <c r="J1" s="284"/>
      <c r="K1" s="284"/>
      <c r="L1" s="284"/>
      <c r="M1" s="284"/>
      <c r="N1" s="150"/>
      <c r="O1" s="318" t="s">
        <v>340</v>
      </c>
      <c r="P1" s="284"/>
    </row>
    <row r="2" spans="1:17" ht="35.25" customHeight="1" x14ac:dyDescent="0.25">
      <c r="A2" s="883" t="s">
        <v>293</v>
      </c>
      <c r="B2" s="884"/>
      <c r="C2" s="884"/>
      <c r="D2" s="884"/>
      <c r="E2" s="884"/>
      <c r="F2" s="884"/>
      <c r="G2" s="884"/>
      <c r="H2" s="884"/>
      <c r="I2" s="884"/>
      <c r="J2" s="884"/>
      <c r="K2" s="884"/>
      <c r="L2" s="884"/>
      <c r="M2" s="884"/>
      <c r="N2" s="884"/>
      <c r="O2" s="884"/>
      <c r="P2" s="885"/>
      <c r="Q2" s="473"/>
    </row>
    <row r="3" spans="1:17" ht="12.75" customHeight="1" x14ac:dyDescent="0.25">
      <c r="A3" s="4" t="s">
        <v>0</v>
      </c>
      <c r="B3" s="5"/>
      <c r="C3" s="886" t="s">
        <v>331</v>
      </c>
      <c r="D3" s="886"/>
      <c r="E3" s="886"/>
      <c r="F3" s="886"/>
      <c r="G3" s="886"/>
      <c r="H3" s="886"/>
      <c r="I3" s="886"/>
      <c r="J3" s="886"/>
      <c r="K3" s="886"/>
      <c r="L3" s="886"/>
      <c r="M3" s="886"/>
      <c r="N3" s="886"/>
      <c r="O3" s="886"/>
      <c r="P3" s="887"/>
      <c r="Q3" s="473"/>
    </row>
    <row r="4" spans="1:17" ht="12.75" customHeight="1" x14ac:dyDescent="0.25">
      <c r="A4" s="4" t="s">
        <v>1</v>
      </c>
      <c r="B4" s="5"/>
      <c r="C4" s="886" t="s">
        <v>332</v>
      </c>
      <c r="D4" s="886"/>
      <c r="E4" s="886"/>
      <c r="F4" s="886"/>
      <c r="G4" s="886"/>
      <c r="H4" s="886"/>
      <c r="I4" s="886"/>
      <c r="J4" s="886"/>
      <c r="K4" s="886"/>
      <c r="L4" s="886"/>
      <c r="M4" s="886"/>
      <c r="N4" s="886"/>
      <c r="O4" s="886"/>
      <c r="P4" s="887"/>
      <c r="Q4" s="473"/>
    </row>
    <row r="5" spans="1:17" ht="12.75" customHeight="1" x14ac:dyDescent="0.25">
      <c r="A5" s="2" t="s">
        <v>2</v>
      </c>
      <c r="B5" s="3"/>
      <c r="C5" s="881" t="s">
        <v>333</v>
      </c>
      <c r="D5" s="881"/>
      <c r="E5" s="881"/>
      <c r="F5" s="881"/>
      <c r="G5" s="881"/>
      <c r="H5" s="881"/>
      <c r="I5" s="881"/>
      <c r="J5" s="881"/>
      <c r="K5" s="881"/>
      <c r="L5" s="881"/>
      <c r="M5" s="881"/>
      <c r="N5" s="881"/>
      <c r="O5" s="881"/>
      <c r="P5" s="882"/>
      <c r="Q5" s="473"/>
    </row>
    <row r="6" spans="1:17" ht="12.75" customHeight="1" x14ac:dyDescent="0.25">
      <c r="A6" s="2" t="s">
        <v>3</v>
      </c>
      <c r="B6" s="3"/>
      <c r="C6" s="881" t="s">
        <v>334</v>
      </c>
      <c r="D6" s="881"/>
      <c r="E6" s="881"/>
      <c r="F6" s="881"/>
      <c r="G6" s="881"/>
      <c r="H6" s="881"/>
      <c r="I6" s="881"/>
      <c r="J6" s="881"/>
      <c r="K6" s="881"/>
      <c r="L6" s="881"/>
      <c r="M6" s="881"/>
      <c r="N6" s="881"/>
      <c r="O6" s="881"/>
      <c r="P6" s="882"/>
      <c r="Q6" s="473"/>
    </row>
    <row r="7" spans="1:17" ht="27" customHeight="1" x14ac:dyDescent="0.25">
      <c r="A7" s="2" t="s">
        <v>4</v>
      </c>
      <c r="B7" s="3"/>
      <c r="C7" s="886" t="s">
        <v>341</v>
      </c>
      <c r="D7" s="886"/>
      <c r="E7" s="886"/>
      <c r="F7" s="886"/>
      <c r="G7" s="886"/>
      <c r="H7" s="886"/>
      <c r="I7" s="886"/>
      <c r="J7" s="886"/>
      <c r="K7" s="886"/>
      <c r="L7" s="886"/>
      <c r="M7" s="886"/>
      <c r="N7" s="886"/>
      <c r="O7" s="886"/>
      <c r="P7" s="887"/>
      <c r="Q7" s="473"/>
    </row>
    <row r="8" spans="1:17" ht="12.75" customHeight="1" x14ac:dyDescent="0.25">
      <c r="A8" s="7" t="s">
        <v>5</v>
      </c>
      <c r="B8" s="3"/>
      <c r="C8" s="879"/>
      <c r="D8" s="879"/>
      <c r="E8" s="879"/>
      <c r="F8" s="879"/>
      <c r="G8" s="879"/>
      <c r="H8" s="879"/>
      <c r="I8" s="879"/>
      <c r="J8" s="879"/>
      <c r="K8" s="879"/>
      <c r="L8" s="879"/>
      <c r="M8" s="879"/>
      <c r="N8" s="879"/>
      <c r="O8" s="879"/>
      <c r="P8" s="880"/>
      <c r="Q8" s="473"/>
    </row>
    <row r="9" spans="1:17" ht="12.75" customHeight="1" x14ac:dyDescent="0.25">
      <c r="A9" s="2"/>
      <c r="B9" s="3" t="s">
        <v>6</v>
      </c>
      <c r="C9" s="881" t="s">
        <v>335</v>
      </c>
      <c r="D9" s="881" t="s">
        <v>335</v>
      </c>
      <c r="E9" s="881" t="s">
        <v>335</v>
      </c>
      <c r="F9" s="881" t="s">
        <v>335</v>
      </c>
      <c r="G9" s="881" t="s">
        <v>335</v>
      </c>
      <c r="H9" s="881" t="s">
        <v>335</v>
      </c>
      <c r="I9" s="881" t="s">
        <v>335</v>
      </c>
      <c r="J9" s="881" t="s">
        <v>335</v>
      </c>
      <c r="K9" s="881" t="s">
        <v>335</v>
      </c>
      <c r="L9" s="881" t="s">
        <v>335</v>
      </c>
      <c r="M9" s="881" t="s">
        <v>335</v>
      </c>
      <c r="N9" s="881" t="s">
        <v>335</v>
      </c>
      <c r="O9" s="881" t="s">
        <v>335</v>
      </c>
      <c r="P9" s="882" t="s">
        <v>335</v>
      </c>
      <c r="Q9" s="473"/>
    </row>
    <row r="10" spans="1:17" ht="12.75" customHeight="1" x14ac:dyDescent="0.25">
      <c r="A10" s="2"/>
      <c r="B10" s="3" t="s">
        <v>7</v>
      </c>
      <c r="C10" s="881" t="s">
        <v>336</v>
      </c>
      <c r="D10" s="881" t="s">
        <v>336</v>
      </c>
      <c r="E10" s="881" t="s">
        <v>336</v>
      </c>
      <c r="F10" s="881" t="s">
        <v>336</v>
      </c>
      <c r="G10" s="881" t="s">
        <v>336</v>
      </c>
      <c r="H10" s="881" t="s">
        <v>336</v>
      </c>
      <c r="I10" s="881" t="s">
        <v>336</v>
      </c>
      <c r="J10" s="881" t="s">
        <v>336</v>
      </c>
      <c r="K10" s="881" t="s">
        <v>336</v>
      </c>
      <c r="L10" s="881" t="s">
        <v>336</v>
      </c>
      <c r="M10" s="881" t="s">
        <v>336</v>
      </c>
      <c r="N10" s="881" t="s">
        <v>336</v>
      </c>
      <c r="O10" s="881" t="s">
        <v>336</v>
      </c>
      <c r="P10" s="882" t="s">
        <v>336</v>
      </c>
      <c r="Q10" s="473"/>
    </row>
    <row r="11" spans="1:17" ht="12.75" customHeight="1" x14ac:dyDescent="0.25">
      <c r="A11" s="2"/>
      <c r="B11" s="3" t="s">
        <v>8</v>
      </c>
      <c r="C11" s="881"/>
      <c r="D11" s="881"/>
      <c r="E11" s="881"/>
      <c r="F11" s="881"/>
      <c r="G11" s="881"/>
      <c r="H11" s="881"/>
      <c r="I11" s="881"/>
      <c r="J11" s="881"/>
      <c r="K11" s="881"/>
      <c r="L11" s="881"/>
      <c r="M11" s="881"/>
      <c r="N11" s="881"/>
      <c r="O11" s="881"/>
      <c r="P11" s="882"/>
      <c r="Q11" s="473"/>
    </row>
    <row r="12" spans="1:17" ht="12.75" customHeight="1" x14ac:dyDescent="0.25">
      <c r="A12" s="2"/>
      <c r="B12" s="3" t="s">
        <v>9</v>
      </c>
      <c r="C12" s="881" t="s">
        <v>337</v>
      </c>
      <c r="D12" s="881" t="s">
        <v>337</v>
      </c>
      <c r="E12" s="881" t="s">
        <v>337</v>
      </c>
      <c r="F12" s="881" t="s">
        <v>337</v>
      </c>
      <c r="G12" s="881" t="s">
        <v>337</v>
      </c>
      <c r="H12" s="881" t="s">
        <v>337</v>
      </c>
      <c r="I12" s="881" t="s">
        <v>337</v>
      </c>
      <c r="J12" s="881" t="s">
        <v>337</v>
      </c>
      <c r="K12" s="881" t="s">
        <v>337</v>
      </c>
      <c r="L12" s="881" t="s">
        <v>337</v>
      </c>
      <c r="M12" s="881" t="s">
        <v>337</v>
      </c>
      <c r="N12" s="881" t="s">
        <v>337</v>
      </c>
      <c r="O12" s="881" t="s">
        <v>337</v>
      </c>
      <c r="P12" s="882" t="s">
        <v>337</v>
      </c>
      <c r="Q12" s="473"/>
    </row>
    <row r="13" spans="1:17" ht="12.75" customHeight="1" x14ac:dyDescent="0.25">
      <c r="A13" s="2"/>
      <c r="B13" s="3" t="s">
        <v>10</v>
      </c>
      <c r="C13" s="881" t="s">
        <v>338</v>
      </c>
      <c r="D13" s="881" t="s">
        <v>338</v>
      </c>
      <c r="E13" s="881" t="s">
        <v>338</v>
      </c>
      <c r="F13" s="881" t="s">
        <v>338</v>
      </c>
      <c r="G13" s="881" t="s">
        <v>338</v>
      </c>
      <c r="H13" s="881" t="s">
        <v>338</v>
      </c>
      <c r="I13" s="881" t="s">
        <v>338</v>
      </c>
      <c r="J13" s="881" t="s">
        <v>338</v>
      </c>
      <c r="K13" s="881" t="s">
        <v>338</v>
      </c>
      <c r="L13" s="881" t="s">
        <v>338</v>
      </c>
      <c r="M13" s="881" t="s">
        <v>338</v>
      </c>
      <c r="N13" s="881" t="s">
        <v>338</v>
      </c>
      <c r="O13" s="881" t="s">
        <v>338</v>
      </c>
      <c r="P13" s="882" t="s">
        <v>338</v>
      </c>
      <c r="Q13" s="473"/>
    </row>
    <row r="14" spans="1:17" ht="12.75" customHeight="1" x14ac:dyDescent="0.25">
      <c r="A14" s="8"/>
      <c r="B14" s="9"/>
      <c r="C14" s="857"/>
      <c r="D14" s="857"/>
      <c r="E14" s="857"/>
      <c r="F14" s="857"/>
      <c r="G14" s="857"/>
      <c r="H14" s="857"/>
      <c r="I14" s="857"/>
      <c r="J14" s="857"/>
      <c r="K14" s="857"/>
      <c r="L14" s="857"/>
      <c r="M14" s="857"/>
      <c r="N14" s="857"/>
      <c r="O14" s="857"/>
      <c r="P14" s="858"/>
      <c r="Q14" s="473"/>
    </row>
    <row r="15" spans="1:17" s="10" customFormat="1" ht="12.75" customHeight="1" x14ac:dyDescent="0.25">
      <c r="A15" s="859" t="s">
        <v>11</v>
      </c>
      <c r="B15" s="862" t="s">
        <v>12</v>
      </c>
      <c r="C15" s="864" t="s">
        <v>294</v>
      </c>
      <c r="D15" s="865"/>
      <c r="E15" s="865"/>
      <c r="F15" s="865"/>
      <c r="G15" s="865"/>
      <c r="H15" s="865"/>
      <c r="I15" s="865"/>
      <c r="J15" s="865"/>
      <c r="K15" s="865"/>
      <c r="L15" s="865"/>
      <c r="M15" s="865"/>
      <c r="N15" s="865"/>
      <c r="O15" s="865"/>
      <c r="P15" s="866"/>
      <c r="Q15" s="474"/>
    </row>
    <row r="16" spans="1:17" s="10" customFormat="1" ht="12.75" customHeight="1" x14ac:dyDescent="0.25">
      <c r="A16" s="860"/>
      <c r="B16" s="863"/>
      <c r="C16" s="867" t="s">
        <v>13</v>
      </c>
      <c r="D16" s="869" t="s">
        <v>311</v>
      </c>
      <c r="E16" s="871" t="s">
        <v>312</v>
      </c>
      <c r="F16" s="873" t="s">
        <v>14</v>
      </c>
      <c r="G16" s="875" t="s">
        <v>313</v>
      </c>
      <c r="H16" s="877" t="s">
        <v>319</v>
      </c>
      <c r="I16" s="849" t="s">
        <v>308</v>
      </c>
      <c r="J16" s="851" t="s">
        <v>314</v>
      </c>
      <c r="K16" s="851" t="s">
        <v>317</v>
      </c>
      <c r="L16" s="841" t="s">
        <v>15</v>
      </c>
      <c r="M16" s="853" t="s">
        <v>315</v>
      </c>
      <c r="N16" s="855" t="s">
        <v>316</v>
      </c>
      <c r="O16" s="841" t="s">
        <v>16</v>
      </c>
      <c r="P16" s="843" t="s">
        <v>318</v>
      </c>
    </row>
    <row r="17" spans="1:16" s="11" customFormat="1" ht="71.25" customHeight="1" thickBot="1" x14ac:dyDescent="0.3">
      <c r="A17" s="861"/>
      <c r="B17" s="863"/>
      <c r="C17" s="868"/>
      <c r="D17" s="870"/>
      <c r="E17" s="872"/>
      <c r="F17" s="874"/>
      <c r="G17" s="876"/>
      <c r="H17" s="878"/>
      <c r="I17" s="850"/>
      <c r="J17" s="852"/>
      <c r="K17" s="852"/>
      <c r="L17" s="842"/>
      <c r="M17" s="854"/>
      <c r="N17" s="856"/>
      <c r="O17" s="842"/>
      <c r="P17" s="844"/>
    </row>
    <row r="18" spans="1:16" s="11" customFormat="1" ht="9.75" customHeight="1" thickTop="1" x14ac:dyDescent="0.25">
      <c r="A18" s="12" t="s">
        <v>17</v>
      </c>
      <c r="B18" s="12">
        <v>2</v>
      </c>
      <c r="C18" s="13">
        <v>3</v>
      </c>
      <c r="D18" s="180">
        <v>4</v>
      </c>
      <c r="E18" s="475">
        <v>5</v>
      </c>
      <c r="F18" s="12">
        <v>6</v>
      </c>
      <c r="G18" s="180">
        <v>7</v>
      </c>
      <c r="H18" s="215">
        <v>8</v>
      </c>
      <c r="I18" s="15">
        <v>9</v>
      </c>
      <c r="J18" s="215">
        <v>10</v>
      </c>
      <c r="K18" s="14">
        <v>11</v>
      </c>
      <c r="L18" s="15">
        <v>12</v>
      </c>
      <c r="M18" s="13">
        <v>13</v>
      </c>
      <c r="N18" s="14">
        <v>14</v>
      </c>
      <c r="O18" s="15">
        <v>15</v>
      </c>
      <c r="P18" s="15">
        <v>16</v>
      </c>
    </row>
    <row r="19" spans="1:16" s="21" customFormat="1" x14ac:dyDescent="0.25">
      <c r="A19" s="16"/>
      <c r="B19" s="17" t="s">
        <v>18</v>
      </c>
      <c r="C19" s="321"/>
      <c r="D19" s="322"/>
      <c r="E19" s="505"/>
      <c r="F19" s="531"/>
      <c r="G19" s="322"/>
      <c r="H19" s="324"/>
      <c r="I19" s="325"/>
      <c r="J19" s="324"/>
      <c r="K19" s="323"/>
      <c r="L19" s="325"/>
      <c r="M19" s="326"/>
      <c r="N19" s="323"/>
      <c r="O19" s="325"/>
      <c r="P19" s="327"/>
    </row>
    <row r="20" spans="1:16" s="21" customFormat="1" ht="12.75" thickBot="1" x14ac:dyDescent="0.3">
      <c r="A20" s="22"/>
      <c r="B20" s="23" t="s">
        <v>19</v>
      </c>
      <c r="C20" s="24">
        <f>F20+I20+L20+O20</f>
        <v>1145899</v>
      </c>
      <c r="D20" s="182">
        <f>SUM(D21,D24,D25,D41,D43)</f>
        <v>605657</v>
      </c>
      <c r="E20" s="477">
        <f t="shared" ref="E20:F20" si="0">SUM(E21,E24,E25,E41,E43)</f>
        <v>0</v>
      </c>
      <c r="F20" s="478">
        <f t="shared" si="0"/>
        <v>605657</v>
      </c>
      <c r="G20" s="182">
        <f>SUM(G21,G24,G43)</f>
        <v>439420</v>
      </c>
      <c r="H20" s="217">
        <f t="shared" ref="H20:I20" si="1">SUM(H21,H24,H43)</f>
        <v>0</v>
      </c>
      <c r="I20" s="26">
        <f t="shared" si="1"/>
        <v>439420</v>
      </c>
      <c r="J20" s="217">
        <f>SUM(J21,J26,J43)</f>
        <v>100822</v>
      </c>
      <c r="K20" s="25">
        <f t="shared" ref="K20:L20" si="2">SUM(K21,K26,K43)</f>
        <v>0</v>
      </c>
      <c r="L20" s="26">
        <f t="shared" si="2"/>
        <v>100822</v>
      </c>
      <c r="M20" s="328">
        <f>SUM(M21,M45)</f>
        <v>0</v>
      </c>
      <c r="N20" s="329">
        <f t="shared" ref="N20:O20" si="3">SUM(N21,N45)</f>
        <v>0</v>
      </c>
      <c r="O20" s="330">
        <f t="shared" si="3"/>
        <v>0</v>
      </c>
      <c r="P20" s="331"/>
    </row>
    <row r="21" spans="1:16" ht="12.75" thickTop="1" x14ac:dyDescent="0.25">
      <c r="A21" s="27"/>
      <c r="B21" s="28" t="s">
        <v>20</v>
      </c>
      <c r="C21" s="29">
        <f t="shared" ref="C21:C84" si="4">F21+I21+L21+O21</f>
        <v>11281</v>
      </c>
      <c r="D21" s="183">
        <f>SUM(D22:D23)</f>
        <v>0</v>
      </c>
      <c r="E21" s="506">
        <f t="shared" ref="E21" si="5">SUM(E22:E23)</f>
        <v>0</v>
      </c>
      <c r="F21" s="532">
        <f>SUM(F22:F23)</f>
        <v>0</v>
      </c>
      <c r="G21" s="183">
        <f>SUM(G22:G23)</f>
        <v>0</v>
      </c>
      <c r="H21" s="218">
        <f t="shared" ref="H21:I21" si="6">SUM(H22:H23)</f>
        <v>0</v>
      </c>
      <c r="I21" s="31">
        <f t="shared" si="6"/>
        <v>0</v>
      </c>
      <c r="J21" s="218">
        <f>SUM(J22:J23)</f>
        <v>11281</v>
      </c>
      <c r="K21" s="30">
        <f t="shared" ref="K21:L21" si="7">SUM(K22:K23)</f>
        <v>0</v>
      </c>
      <c r="L21" s="31">
        <f t="shared" si="7"/>
        <v>11281</v>
      </c>
      <c r="M21" s="332">
        <f>SUM(M22:M23)</f>
        <v>0</v>
      </c>
      <c r="N21" s="333">
        <f t="shared" ref="N21:O21" si="8">SUM(N22:N23)</f>
        <v>0</v>
      </c>
      <c r="O21" s="334">
        <f t="shared" si="8"/>
        <v>0</v>
      </c>
      <c r="P21" s="335"/>
    </row>
    <row r="22" spans="1:16" hidden="1" x14ac:dyDescent="0.25">
      <c r="A22" s="32"/>
      <c r="B22" s="33" t="s">
        <v>21</v>
      </c>
      <c r="C22" s="34">
        <f t="shared" si="4"/>
        <v>0</v>
      </c>
      <c r="D22" s="184"/>
      <c r="E22" s="507"/>
      <c r="F22" s="533">
        <f>D22+E22</f>
        <v>0</v>
      </c>
      <c r="G22" s="184"/>
      <c r="H22" s="219"/>
      <c r="I22" s="307">
        <f>G22+H22</f>
        <v>0</v>
      </c>
      <c r="J22" s="219"/>
      <c r="K22" s="35"/>
      <c r="L22" s="307">
        <f>J22+K22</f>
        <v>0</v>
      </c>
      <c r="M22" s="338"/>
      <c r="N22" s="336"/>
      <c r="O22" s="337">
        <f>M22+N22</f>
        <v>0</v>
      </c>
      <c r="P22" s="339"/>
    </row>
    <row r="23" spans="1:16" x14ac:dyDescent="0.25">
      <c r="A23" s="37"/>
      <c r="B23" s="38" t="s">
        <v>22</v>
      </c>
      <c r="C23" s="39">
        <f t="shared" si="4"/>
        <v>11281</v>
      </c>
      <c r="D23" s="185"/>
      <c r="E23" s="508"/>
      <c r="F23" s="499">
        <f>D23+E23</f>
        <v>0</v>
      </c>
      <c r="G23" s="185"/>
      <c r="H23" s="220"/>
      <c r="I23" s="259">
        <f>G23+H23</f>
        <v>0</v>
      </c>
      <c r="J23" s="220">
        <v>11281</v>
      </c>
      <c r="K23" s="40"/>
      <c r="L23" s="259">
        <f>J23+K23</f>
        <v>11281</v>
      </c>
      <c r="M23" s="342"/>
      <c r="N23" s="340"/>
      <c r="O23" s="341">
        <f>M23+N23</f>
        <v>0</v>
      </c>
      <c r="P23" s="343"/>
    </row>
    <row r="24" spans="1:16" s="21" customFormat="1" ht="24.75" thickBot="1" x14ac:dyDescent="0.3">
      <c r="A24" s="41">
        <v>19300</v>
      </c>
      <c r="B24" s="41" t="s">
        <v>304</v>
      </c>
      <c r="C24" s="42">
        <f>F24+I24</f>
        <v>1045077</v>
      </c>
      <c r="D24" s="186">
        <v>605657</v>
      </c>
      <c r="E24" s="479"/>
      <c r="F24" s="480">
        <f>D24+E24</f>
        <v>605657</v>
      </c>
      <c r="G24" s="186">
        <v>439420</v>
      </c>
      <c r="H24" s="221"/>
      <c r="I24" s="308">
        <f>G24+H24</f>
        <v>439420</v>
      </c>
      <c r="J24" s="245" t="s">
        <v>23</v>
      </c>
      <c r="K24" s="43" t="s">
        <v>23</v>
      </c>
      <c r="L24" s="44" t="s">
        <v>23</v>
      </c>
      <c r="M24" s="345" t="s">
        <v>23</v>
      </c>
      <c r="N24" s="344" t="s">
        <v>23</v>
      </c>
      <c r="O24" s="346" t="s">
        <v>23</v>
      </c>
      <c r="P24" s="347"/>
    </row>
    <row r="25" spans="1:16" s="21" customFormat="1" ht="24.75" hidden="1" thickTop="1" x14ac:dyDescent="0.25">
      <c r="A25" s="168"/>
      <c r="B25" s="45" t="s">
        <v>24</v>
      </c>
      <c r="C25" s="46">
        <f>F25</f>
        <v>0</v>
      </c>
      <c r="D25" s="187"/>
      <c r="E25" s="509"/>
      <c r="F25" s="495">
        <f>D25+E25</f>
        <v>0</v>
      </c>
      <c r="G25" s="188" t="s">
        <v>23</v>
      </c>
      <c r="H25" s="222" t="s">
        <v>23</v>
      </c>
      <c r="I25" s="48" t="s">
        <v>23</v>
      </c>
      <c r="J25" s="222" t="s">
        <v>23</v>
      </c>
      <c r="K25" s="47" t="s">
        <v>23</v>
      </c>
      <c r="L25" s="48" t="s">
        <v>23</v>
      </c>
      <c r="M25" s="351" t="s">
        <v>23</v>
      </c>
      <c r="N25" s="350" t="s">
        <v>23</v>
      </c>
      <c r="O25" s="349" t="s">
        <v>23</v>
      </c>
      <c r="P25" s="352"/>
    </row>
    <row r="26" spans="1:16" s="21" customFormat="1" ht="36.75" thickTop="1" x14ac:dyDescent="0.25">
      <c r="A26" s="45">
        <v>21300</v>
      </c>
      <c r="B26" s="45" t="s">
        <v>305</v>
      </c>
      <c r="C26" s="46">
        <f>L26</f>
        <v>89331</v>
      </c>
      <c r="D26" s="188" t="s">
        <v>23</v>
      </c>
      <c r="E26" s="510" t="s">
        <v>23</v>
      </c>
      <c r="F26" s="534" t="s">
        <v>23</v>
      </c>
      <c r="G26" s="188" t="s">
        <v>23</v>
      </c>
      <c r="H26" s="222" t="s">
        <v>23</v>
      </c>
      <c r="I26" s="48" t="s">
        <v>23</v>
      </c>
      <c r="J26" s="104">
        <f>SUM(J27,J31,J33,J36)</f>
        <v>89331</v>
      </c>
      <c r="K26" s="49">
        <f t="shared" ref="K26:L26" si="9">SUM(K27,K31,K33,K36)</f>
        <v>0</v>
      </c>
      <c r="L26" s="115">
        <f t="shared" si="9"/>
        <v>89331</v>
      </c>
      <c r="M26" s="351" t="s">
        <v>23</v>
      </c>
      <c r="N26" s="350" t="s">
        <v>23</v>
      </c>
      <c r="O26" s="349" t="s">
        <v>23</v>
      </c>
      <c r="P26" s="352"/>
    </row>
    <row r="27" spans="1:16" s="21" customFormat="1" ht="24" x14ac:dyDescent="0.25">
      <c r="A27" s="50">
        <v>21350</v>
      </c>
      <c r="B27" s="45" t="s">
        <v>25</v>
      </c>
      <c r="C27" s="46">
        <f t="shared" ref="C27:C40" si="10">L27</f>
        <v>87354</v>
      </c>
      <c r="D27" s="188" t="s">
        <v>23</v>
      </c>
      <c r="E27" s="510" t="s">
        <v>23</v>
      </c>
      <c r="F27" s="534" t="s">
        <v>23</v>
      </c>
      <c r="G27" s="188" t="s">
        <v>23</v>
      </c>
      <c r="H27" s="222" t="s">
        <v>23</v>
      </c>
      <c r="I27" s="48" t="s">
        <v>23</v>
      </c>
      <c r="J27" s="104">
        <f>SUM(J28:J30)</f>
        <v>87354</v>
      </c>
      <c r="K27" s="49">
        <f t="shared" ref="K27:L27" si="11">SUM(K28:K30)</f>
        <v>0</v>
      </c>
      <c r="L27" s="115">
        <f t="shared" si="11"/>
        <v>87354</v>
      </c>
      <c r="M27" s="351" t="s">
        <v>23</v>
      </c>
      <c r="N27" s="350" t="s">
        <v>23</v>
      </c>
      <c r="O27" s="349" t="s">
        <v>23</v>
      </c>
      <c r="P27" s="352"/>
    </row>
    <row r="28" spans="1:16" hidden="1" x14ac:dyDescent="0.25">
      <c r="A28" s="32">
        <v>21351</v>
      </c>
      <c r="B28" s="51" t="s">
        <v>26</v>
      </c>
      <c r="C28" s="52">
        <f t="shared" si="10"/>
        <v>0</v>
      </c>
      <c r="D28" s="189" t="s">
        <v>23</v>
      </c>
      <c r="E28" s="511" t="s">
        <v>23</v>
      </c>
      <c r="F28" s="535" t="s">
        <v>23</v>
      </c>
      <c r="G28" s="189" t="s">
        <v>23</v>
      </c>
      <c r="H28" s="223" t="s">
        <v>23</v>
      </c>
      <c r="I28" s="55" t="s">
        <v>23</v>
      </c>
      <c r="J28" s="232"/>
      <c r="K28" s="54"/>
      <c r="L28" s="307">
        <f>J28+K28</f>
        <v>0</v>
      </c>
      <c r="M28" s="358" t="s">
        <v>23</v>
      </c>
      <c r="N28" s="355" t="s">
        <v>23</v>
      </c>
      <c r="O28" s="356" t="s">
        <v>23</v>
      </c>
      <c r="P28" s="359"/>
    </row>
    <row r="29" spans="1:16" hidden="1" x14ac:dyDescent="0.25">
      <c r="A29" s="37">
        <v>21352</v>
      </c>
      <c r="B29" s="56" t="s">
        <v>27</v>
      </c>
      <c r="C29" s="57">
        <f t="shared" si="10"/>
        <v>0</v>
      </c>
      <c r="D29" s="190" t="s">
        <v>23</v>
      </c>
      <c r="E29" s="512" t="s">
        <v>23</v>
      </c>
      <c r="F29" s="536" t="s">
        <v>23</v>
      </c>
      <c r="G29" s="190" t="s">
        <v>23</v>
      </c>
      <c r="H29" s="224" t="s">
        <v>23</v>
      </c>
      <c r="I29" s="60" t="s">
        <v>23</v>
      </c>
      <c r="J29" s="233"/>
      <c r="K29" s="59"/>
      <c r="L29" s="259">
        <f>J29+K29</f>
        <v>0</v>
      </c>
      <c r="M29" s="364" t="s">
        <v>23</v>
      </c>
      <c r="N29" s="361" t="s">
        <v>23</v>
      </c>
      <c r="O29" s="362" t="s">
        <v>23</v>
      </c>
      <c r="P29" s="365"/>
    </row>
    <row r="30" spans="1:16" ht="24" x14ac:dyDescent="0.25">
      <c r="A30" s="37">
        <v>21359</v>
      </c>
      <c r="B30" s="56" t="s">
        <v>28</v>
      </c>
      <c r="C30" s="57">
        <f t="shared" si="10"/>
        <v>87354</v>
      </c>
      <c r="D30" s="190" t="s">
        <v>23</v>
      </c>
      <c r="E30" s="512" t="s">
        <v>23</v>
      </c>
      <c r="F30" s="536" t="s">
        <v>23</v>
      </c>
      <c r="G30" s="190" t="s">
        <v>23</v>
      </c>
      <c r="H30" s="224" t="s">
        <v>23</v>
      </c>
      <c r="I30" s="60" t="s">
        <v>23</v>
      </c>
      <c r="J30" s="233">
        <v>87354</v>
      </c>
      <c r="K30" s="59"/>
      <c r="L30" s="259">
        <f>J30+K30</f>
        <v>87354</v>
      </c>
      <c r="M30" s="364" t="s">
        <v>23</v>
      </c>
      <c r="N30" s="361" t="s">
        <v>23</v>
      </c>
      <c r="O30" s="362" t="s">
        <v>23</v>
      </c>
      <c r="P30" s="365"/>
    </row>
    <row r="31" spans="1:16" s="21" customFormat="1" ht="36" hidden="1" x14ac:dyDescent="0.25">
      <c r="A31" s="50">
        <v>21370</v>
      </c>
      <c r="B31" s="45" t="s">
        <v>29</v>
      </c>
      <c r="C31" s="46">
        <f t="shared" si="10"/>
        <v>0</v>
      </c>
      <c r="D31" s="188" t="s">
        <v>23</v>
      </c>
      <c r="E31" s="510" t="s">
        <v>23</v>
      </c>
      <c r="F31" s="534" t="s">
        <v>23</v>
      </c>
      <c r="G31" s="188" t="s">
        <v>23</v>
      </c>
      <c r="H31" s="222" t="s">
        <v>23</v>
      </c>
      <c r="I31" s="48" t="s">
        <v>23</v>
      </c>
      <c r="J31" s="104">
        <f>SUM(J32)</f>
        <v>0</v>
      </c>
      <c r="K31" s="49">
        <f t="shared" ref="K31:L31" si="12">SUM(K32)</f>
        <v>0</v>
      </c>
      <c r="L31" s="115">
        <f t="shared" si="12"/>
        <v>0</v>
      </c>
      <c r="M31" s="351" t="s">
        <v>23</v>
      </c>
      <c r="N31" s="350" t="s">
        <v>23</v>
      </c>
      <c r="O31" s="349" t="s">
        <v>23</v>
      </c>
      <c r="P31" s="352"/>
    </row>
    <row r="32" spans="1:16" ht="36" hidden="1" x14ac:dyDescent="0.25">
      <c r="A32" s="61">
        <v>21379</v>
      </c>
      <c r="B32" s="62" t="s">
        <v>30</v>
      </c>
      <c r="C32" s="63">
        <f t="shared" si="10"/>
        <v>0</v>
      </c>
      <c r="D32" s="191" t="s">
        <v>23</v>
      </c>
      <c r="E32" s="513" t="s">
        <v>23</v>
      </c>
      <c r="F32" s="537" t="s">
        <v>23</v>
      </c>
      <c r="G32" s="191" t="s">
        <v>23</v>
      </c>
      <c r="H32" s="225" t="s">
        <v>23</v>
      </c>
      <c r="I32" s="66" t="s">
        <v>23</v>
      </c>
      <c r="J32" s="241"/>
      <c r="K32" s="65"/>
      <c r="L32" s="309">
        <f>J32+K32</f>
        <v>0</v>
      </c>
      <c r="M32" s="370" t="s">
        <v>23</v>
      </c>
      <c r="N32" s="367" t="s">
        <v>23</v>
      </c>
      <c r="O32" s="368" t="s">
        <v>23</v>
      </c>
      <c r="P32" s="371"/>
    </row>
    <row r="33" spans="1:16" s="21" customFormat="1" x14ac:dyDescent="0.25">
      <c r="A33" s="50">
        <v>21380</v>
      </c>
      <c r="B33" s="45" t="s">
        <v>31</v>
      </c>
      <c r="C33" s="46">
        <f t="shared" si="10"/>
        <v>1977</v>
      </c>
      <c r="D33" s="188" t="s">
        <v>23</v>
      </c>
      <c r="E33" s="510" t="s">
        <v>23</v>
      </c>
      <c r="F33" s="534" t="s">
        <v>23</v>
      </c>
      <c r="G33" s="188" t="s">
        <v>23</v>
      </c>
      <c r="H33" s="222" t="s">
        <v>23</v>
      </c>
      <c r="I33" s="48" t="s">
        <v>23</v>
      </c>
      <c r="J33" s="104">
        <f>SUM(J34:J35)</f>
        <v>1977</v>
      </c>
      <c r="K33" s="49">
        <f t="shared" ref="K33:L33" si="13">SUM(K34:K35)</f>
        <v>0</v>
      </c>
      <c r="L33" s="115">
        <f t="shared" si="13"/>
        <v>1977</v>
      </c>
      <c r="M33" s="351" t="s">
        <v>23</v>
      </c>
      <c r="N33" s="350" t="s">
        <v>23</v>
      </c>
      <c r="O33" s="349" t="s">
        <v>23</v>
      </c>
      <c r="P33" s="352"/>
    </row>
    <row r="34" spans="1:16" x14ac:dyDescent="0.25">
      <c r="A34" s="33">
        <v>21381</v>
      </c>
      <c r="B34" s="51" t="s">
        <v>306</v>
      </c>
      <c r="C34" s="52">
        <f t="shared" si="10"/>
        <v>654</v>
      </c>
      <c r="D34" s="189" t="s">
        <v>23</v>
      </c>
      <c r="E34" s="511" t="s">
        <v>23</v>
      </c>
      <c r="F34" s="535" t="s">
        <v>23</v>
      </c>
      <c r="G34" s="189" t="s">
        <v>23</v>
      </c>
      <c r="H34" s="223" t="s">
        <v>23</v>
      </c>
      <c r="I34" s="55" t="s">
        <v>23</v>
      </c>
      <c r="J34" s="232">
        <v>654</v>
      </c>
      <c r="K34" s="54"/>
      <c r="L34" s="307">
        <f>J34+K34</f>
        <v>654</v>
      </c>
      <c r="M34" s="358" t="s">
        <v>23</v>
      </c>
      <c r="N34" s="355" t="s">
        <v>23</v>
      </c>
      <c r="O34" s="356" t="s">
        <v>23</v>
      </c>
      <c r="P34" s="359"/>
    </row>
    <row r="35" spans="1:16" ht="24" x14ac:dyDescent="0.25">
      <c r="A35" s="38">
        <v>21383</v>
      </c>
      <c r="B35" s="56" t="s">
        <v>32</v>
      </c>
      <c r="C35" s="57">
        <f t="shared" si="10"/>
        <v>1323</v>
      </c>
      <c r="D35" s="190" t="s">
        <v>23</v>
      </c>
      <c r="E35" s="512" t="s">
        <v>23</v>
      </c>
      <c r="F35" s="536" t="s">
        <v>23</v>
      </c>
      <c r="G35" s="190" t="s">
        <v>23</v>
      </c>
      <c r="H35" s="224" t="s">
        <v>23</v>
      </c>
      <c r="I35" s="60" t="s">
        <v>23</v>
      </c>
      <c r="J35" s="233">
        <v>1323</v>
      </c>
      <c r="K35" s="59"/>
      <c r="L35" s="259">
        <f>J35+K35</f>
        <v>1323</v>
      </c>
      <c r="M35" s="364" t="s">
        <v>23</v>
      </c>
      <c r="N35" s="361" t="s">
        <v>23</v>
      </c>
      <c r="O35" s="362" t="s">
        <v>23</v>
      </c>
      <c r="P35" s="365"/>
    </row>
    <row r="36" spans="1:16" s="21" customFormat="1" ht="25.5" hidden="1" customHeight="1" x14ac:dyDescent="0.25">
      <c r="A36" s="50">
        <v>21390</v>
      </c>
      <c r="B36" s="45" t="s">
        <v>307</v>
      </c>
      <c r="C36" s="46">
        <f t="shared" si="10"/>
        <v>0</v>
      </c>
      <c r="D36" s="188" t="s">
        <v>23</v>
      </c>
      <c r="E36" s="510" t="s">
        <v>23</v>
      </c>
      <c r="F36" s="534" t="s">
        <v>23</v>
      </c>
      <c r="G36" s="188" t="s">
        <v>23</v>
      </c>
      <c r="H36" s="222" t="s">
        <v>23</v>
      </c>
      <c r="I36" s="48" t="s">
        <v>23</v>
      </c>
      <c r="J36" s="104">
        <f>SUM(J37:J40)</f>
        <v>0</v>
      </c>
      <c r="K36" s="49">
        <f t="shared" ref="K36:L36" si="14">SUM(K37:K40)</f>
        <v>0</v>
      </c>
      <c r="L36" s="115">
        <f t="shared" si="14"/>
        <v>0</v>
      </c>
      <c r="M36" s="351" t="s">
        <v>23</v>
      </c>
      <c r="N36" s="350" t="s">
        <v>23</v>
      </c>
      <c r="O36" s="349" t="s">
        <v>23</v>
      </c>
      <c r="P36" s="352"/>
    </row>
    <row r="37" spans="1:16" ht="24" hidden="1" x14ac:dyDescent="0.25">
      <c r="A37" s="33">
        <v>21391</v>
      </c>
      <c r="B37" s="51" t="s">
        <v>33</v>
      </c>
      <c r="C37" s="52">
        <f t="shared" si="10"/>
        <v>0</v>
      </c>
      <c r="D37" s="189" t="s">
        <v>23</v>
      </c>
      <c r="E37" s="511" t="s">
        <v>23</v>
      </c>
      <c r="F37" s="535" t="s">
        <v>23</v>
      </c>
      <c r="G37" s="189" t="s">
        <v>23</v>
      </c>
      <c r="H37" s="223" t="s">
        <v>23</v>
      </c>
      <c r="I37" s="55" t="s">
        <v>23</v>
      </c>
      <c r="J37" s="232"/>
      <c r="K37" s="54"/>
      <c r="L37" s="307">
        <f>J37+K37</f>
        <v>0</v>
      </c>
      <c r="M37" s="358" t="s">
        <v>23</v>
      </c>
      <c r="N37" s="355" t="s">
        <v>23</v>
      </c>
      <c r="O37" s="356" t="s">
        <v>23</v>
      </c>
      <c r="P37" s="359"/>
    </row>
    <row r="38" spans="1:16" hidden="1" x14ac:dyDescent="0.25">
      <c r="A38" s="38">
        <v>21393</v>
      </c>
      <c r="B38" s="56" t="s">
        <v>34</v>
      </c>
      <c r="C38" s="57">
        <f t="shared" si="10"/>
        <v>0</v>
      </c>
      <c r="D38" s="190" t="s">
        <v>23</v>
      </c>
      <c r="E38" s="512" t="s">
        <v>23</v>
      </c>
      <c r="F38" s="536" t="s">
        <v>23</v>
      </c>
      <c r="G38" s="190" t="s">
        <v>23</v>
      </c>
      <c r="H38" s="224" t="s">
        <v>23</v>
      </c>
      <c r="I38" s="60" t="s">
        <v>23</v>
      </c>
      <c r="J38" s="233"/>
      <c r="K38" s="59"/>
      <c r="L38" s="259">
        <f>J38+K38</f>
        <v>0</v>
      </c>
      <c r="M38" s="364" t="s">
        <v>23</v>
      </c>
      <c r="N38" s="361" t="s">
        <v>23</v>
      </c>
      <c r="O38" s="362" t="s">
        <v>23</v>
      </c>
      <c r="P38" s="365"/>
    </row>
    <row r="39" spans="1:16" hidden="1" x14ac:dyDescent="0.25">
      <c r="A39" s="38">
        <v>21395</v>
      </c>
      <c r="B39" s="56" t="s">
        <v>35</v>
      </c>
      <c r="C39" s="57">
        <f t="shared" si="10"/>
        <v>0</v>
      </c>
      <c r="D39" s="190" t="s">
        <v>23</v>
      </c>
      <c r="E39" s="512" t="s">
        <v>23</v>
      </c>
      <c r="F39" s="536" t="s">
        <v>23</v>
      </c>
      <c r="G39" s="190" t="s">
        <v>23</v>
      </c>
      <c r="H39" s="224" t="s">
        <v>23</v>
      </c>
      <c r="I39" s="60" t="s">
        <v>23</v>
      </c>
      <c r="J39" s="233"/>
      <c r="K39" s="59"/>
      <c r="L39" s="259">
        <f>J39+K39</f>
        <v>0</v>
      </c>
      <c r="M39" s="364" t="s">
        <v>23</v>
      </c>
      <c r="N39" s="361" t="s">
        <v>23</v>
      </c>
      <c r="O39" s="362" t="s">
        <v>23</v>
      </c>
      <c r="P39" s="365"/>
    </row>
    <row r="40" spans="1:16" ht="24" hidden="1" x14ac:dyDescent="0.25">
      <c r="A40" s="171">
        <v>21399</v>
      </c>
      <c r="B40" s="151" t="s">
        <v>36</v>
      </c>
      <c r="C40" s="152">
        <f t="shared" si="10"/>
        <v>0</v>
      </c>
      <c r="D40" s="192" t="s">
        <v>23</v>
      </c>
      <c r="E40" s="514" t="s">
        <v>23</v>
      </c>
      <c r="F40" s="538" t="s">
        <v>23</v>
      </c>
      <c r="G40" s="192" t="s">
        <v>23</v>
      </c>
      <c r="H40" s="226" t="s">
        <v>23</v>
      </c>
      <c r="I40" s="173" t="s">
        <v>23</v>
      </c>
      <c r="J40" s="246"/>
      <c r="K40" s="172"/>
      <c r="L40" s="539">
        <f>J40+K40</f>
        <v>0</v>
      </c>
      <c r="M40" s="375" t="s">
        <v>23</v>
      </c>
      <c r="N40" s="373" t="s">
        <v>23</v>
      </c>
      <c r="O40" s="374" t="s">
        <v>23</v>
      </c>
      <c r="P40" s="376"/>
    </row>
    <row r="41" spans="1:16" s="21" customFormat="1" ht="26.25" hidden="1" customHeight="1" x14ac:dyDescent="0.25">
      <c r="A41" s="174">
        <v>21420</v>
      </c>
      <c r="B41" s="175" t="s">
        <v>37</v>
      </c>
      <c r="C41" s="80">
        <f>F41</f>
        <v>0</v>
      </c>
      <c r="D41" s="77">
        <f>SUM(D42)</f>
        <v>0</v>
      </c>
      <c r="E41" s="515">
        <f t="shared" ref="E41:F41" si="15">SUM(E42)</f>
        <v>0</v>
      </c>
      <c r="F41" s="483">
        <f t="shared" si="15"/>
        <v>0</v>
      </c>
      <c r="G41" s="194" t="s">
        <v>23</v>
      </c>
      <c r="H41" s="227" t="s">
        <v>23</v>
      </c>
      <c r="I41" s="170" t="s">
        <v>23</v>
      </c>
      <c r="J41" s="227" t="s">
        <v>23</v>
      </c>
      <c r="K41" s="78" t="s">
        <v>23</v>
      </c>
      <c r="L41" s="170" t="s">
        <v>23</v>
      </c>
      <c r="M41" s="379" t="s">
        <v>23</v>
      </c>
      <c r="N41" s="378" t="s">
        <v>23</v>
      </c>
      <c r="O41" s="377" t="s">
        <v>23</v>
      </c>
      <c r="P41" s="380"/>
    </row>
    <row r="42" spans="1:16" s="21" customFormat="1" ht="26.25" hidden="1" customHeight="1" x14ac:dyDescent="0.25">
      <c r="A42" s="171">
        <v>21429</v>
      </c>
      <c r="B42" s="151" t="s">
        <v>310</v>
      </c>
      <c r="C42" s="152">
        <f>F42</f>
        <v>0</v>
      </c>
      <c r="D42" s="193"/>
      <c r="E42" s="516"/>
      <c r="F42" s="540">
        <f>D42+E42</f>
        <v>0</v>
      </c>
      <c r="G42" s="192" t="s">
        <v>23</v>
      </c>
      <c r="H42" s="226" t="s">
        <v>23</v>
      </c>
      <c r="I42" s="173" t="s">
        <v>23</v>
      </c>
      <c r="J42" s="226" t="s">
        <v>23</v>
      </c>
      <c r="K42" s="74" t="s">
        <v>23</v>
      </c>
      <c r="L42" s="173" t="s">
        <v>23</v>
      </c>
      <c r="M42" s="375" t="s">
        <v>23</v>
      </c>
      <c r="N42" s="373" t="s">
        <v>23</v>
      </c>
      <c r="O42" s="374" t="s">
        <v>23</v>
      </c>
      <c r="P42" s="376"/>
    </row>
    <row r="43" spans="1:16" s="21" customFormat="1" ht="24" x14ac:dyDescent="0.25">
      <c r="A43" s="50">
        <v>21490</v>
      </c>
      <c r="B43" s="45" t="s">
        <v>38</v>
      </c>
      <c r="C43" s="67">
        <f>F43+I43+L43</f>
        <v>210</v>
      </c>
      <c r="D43" s="72">
        <f>D44</f>
        <v>0</v>
      </c>
      <c r="E43" s="517">
        <f t="shared" ref="E43:L43" si="16">E44</f>
        <v>0</v>
      </c>
      <c r="F43" s="541">
        <f t="shared" si="16"/>
        <v>0</v>
      </c>
      <c r="G43" s="72">
        <f t="shared" si="16"/>
        <v>0</v>
      </c>
      <c r="H43" s="176">
        <f t="shared" si="16"/>
        <v>0</v>
      </c>
      <c r="I43" s="247">
        <f t="shared" si="16"/>
        <v>0</v>
      </c>
      <c r="J43" s="176">
        <f t="shared" si="16"/>
        <v>210</v>
      </c>
      <c r="K43" s="73">
        <f t="shared" si="16"/>
        <v>0</v>
      </c>
      <c r="L43" s="247">
        <f t="shared" si="16"/>
        <v>210</v>
      </c>
      <c r="M43" s="351" t="s">
        <v>23</v>
      </c>
      <c r="N43" s="350" t="s">
        <v>23</v>
      </c>
      <c r="O43" s="349" t="s">
        <v>23</v>
      </c>
      <c r="P43" s="352"/>
    </row>
    <row r="44" spans="1:16" s="21" customFormat="1" ht="24" x14ac:dyDescent="0.25">
      <c r="A44" s="38">
        <v>21499</v>
      </c>
      <c r="B44" s="56" t="s">
        <v>39</v>
      </c>
      <c r="C44" s="179">
        <f>F44+I44+L44</f>
        <v>210</v>
      </c>
      <c r="D44" s="252"/>
      <c r="E44" s="518"/>
      <c r="F44" s="542">
        <f>D44+E44</f>
        <v>0</v>
      </c>
      <c r="G44" s="252"/>
      <c r="H44" s="253"/>
      <c r="I44" s="309">
        <f>G44+H44</f>
        <v>0</v>
      </c>
      <c r="J44" s="253">
        <v>210</v>
      </c>
      <c r="K44" s="69"/>
      <c r="L44" s="309">
        <f>J44+K44</f>
        <v>210</v>
      </c>
      <c r="M44" s="370" t="s">
        <v>23</v>
      </c>
      <c r="N44" s="367" t="s">
        <v>23</v>
      </c>
      <c r="O44" s="368" t="s">
        <v>23</v>
      </c>
      <c r="P44" s="371"/>
    </row>
    <row r="45" spans="1:16" ht="12.75" hidden="1" customHeight="1" x14ac:dyDescent="0.25">
      <c r="A45" s="70">
        <v>23000</v>
      </c>
      <c r="B45" s="71" t="s">
        <v>40</v>
      </c>
      <c r="C45" s="67">
        <f>O45</f>
        <v>0</v>
      </c>
      <c r="D45" s="188" t="s">
        <v>23</v>
      </c>
      <c r="E45" s="510" t="s">
        <v>23</v>
      </c>
      <c r="F45" s="534" t="s">
        <v>23</v>
      </c>
      <c r="G45" s="188" t="s">
        <v>23</v>
      </c>
      <c r="H45" s="222" t="s">
        <v>23</v>
      </c>
      <c r="I45" s="48" t="s">
        <v>23</v>
      </c>
      <c r="J45" s="222" t="s">
        <v>23</v>
      </c>
      <c r="K45" s="47" t="s">
        <v>23</v>
      </c>
      <c r="L45" s="48" t="s">
        <v>23</v>
      </c>
      <c r="M45" s="382">
        <f>SUM(M46:M47)</f>
        <v>0</v>
      </c>
      <c r="N45" s="383">
        <f t="shared" ref="N45:O45" si="17">SUM(N46:N47)</f>
        <v>0</v>
      </c>
      <c r="O45" s="384">
        <f t="shared" si="17"/>
        <v>0</v>
      </c>
      <c r="P45" s="385"/>
    </row>
    <row r="46" spans="1:16" ht="24" hidden="1" x14ac:dyDescent="0.25">
      <c r="A46" s="75">
        <v>23410</v>
      </c>
      <c r="B46" s="76" t="s">
        <v>41</v>
      </c>
      <c r="C46" s="80">
        <f t="shared" ref="C46:C47" si="18">O46</f>
        <v>0</v>
      </c>
      <c r="D46" s="194" t="s">
        <v>23</v>
      </c>
      <c r="E46" s="519" t="s">
        <v>23</v>
      </c>
      <c r="F46" s="482" t="s">
        <v>23</v>
      </c>
      <c r="G46" s="194" t="s">
        <v>23</v>
      </c>
      <c r="H46" s="227" t="s">
        <v>23</v>
      </c>
      <c r="I46" s="170" t="s">
        <v>23</v>
      </c>
      <c r="J46" s="227" t="s">
        <v>23</v>
      </c>
      <c r="K46" s="78" t="s">
        <v>23</v>
      </c>
      <c r="L46" s="170" t="s">
        <v>23</v>
      </c>
      <c r="M46" s="386"/>
      <c r="N46" s="387"/>
      <c r="O46" s="388">
        <f>M46+N46</f>
        <v>0</v>
      </c>
      <c r="P46" s="389"/>
    </row>
    <row r="47" spans="1:16" ht="24" hidden="1" x14ac:dyDescent="0.25">
      <c r="A47" s="75">
        <v>23510</v>
      </c>
      <c r="B47" s="76" t="s">
        <v>42</v>
      </c>
      <c r="C47" s="80">
        <f t="shared" si="18"/>
        <v>0</v>
      </c>
      <c r="D47" s="194" t="s">
        <v>23</v>
      </c>
      <c r="E47" s="519" t="s">
        <v>23</v>
      </c>
      <c r="F47" s="482" t="s">
        <v>23</v>
      </c>
      <c r="G47" s="194" t="s">
        <v>23</v>
      </c>
      <c r="H47" s="227" t="s">
        <v>23</v>
      </c>
      <c r="I47" s="170" t="s">
        <v>23</v>
      </c>
      <c r="J47" s="227" t="s">
        <v>23</v>
      </c>
      <c r="K47" s="78" t="s">
        <v>23</v>
      </c>
      <c r="L47" s="170" t="s">
        <v>23</v>
      </c>
      <c r="M47" s="386"/>
      <c r="N47" s="387"/>
      <c r="O47" s="388">
        <f>M47+N47</f>
        <v>0</v>
      </c>
      <c r="P47" s="389"/>
    </row>
    <row r="48" spans="1:16" x14ac:dyDescent="0.25">
      <c r="A48" s="81"/>
      <c r="B48" s="76"/>
      <c r="C48" s="82"/>
      <c r="D48" s="310"/>
      <c r="E48" s="481"/>
      <c r="F48" s="482"/>
      <c r="G48" s="310"/>
      <c r="H48" s="313"/>
      <c r="I48" s="259"/>
      <c r="J48" s="315"/>
      <c r="K48" s="254"/>
      <c r="L48" s="156"/>
      <c r="M48" s="386"/>
      <c r="N48" s="387"/>
      <c r="O48" s="388"/>
      <c r="P48" s="389"/>
    </row>
    <row r="49" spans="1:16" s="21" customFormat="1" x14ac:dyDescent="0.25">
      <c r="A49" s="83"/>
      <c r="B49" s="84" t="s">
        <v>43</v>
      </c>
      <c r="C49" s="85"/>
      <c r="D49" s="311"/>
      <c r="E49" s="484"/>
      <c r="F49" s="485"/>
      <c r="G49" s="311"/>
      <c r="H49" s="314"/>
      <c r="I49" s="157"/>
      <c r="J49" s="314"/>
      <c r="K49" s="312"/>
      <c r="L49" s="157"/>
      <c r="M49" s="393"/>
      <c r="N49" s="391"/>
      <c r="O49" s="392"/>
      <c r="P49" s="394"/>
    </row>
    <row r="50" spans="1:16" s="21" customFormat="1" ht="12.75" thickBot="1" x14ac:dyDescent="0.3">
      <c r="A50" s="86"/>
      <c r="B50" s="22" t="s">
        <v>44</v>
      </c>
      <c r="C50" s="87">
        <f t="shared" si="4"/>
        <v>1145899</v>
      </c>
      <c r="D50" s="195">
        <f>SUM(D51,D283)</f>
        <v>605657</v>
      </c>
      <c r="E50" s="486">
        <f t="shared" ref="E50:F50" si="19">SUM(E51,E283)</f>
        <v>0</v>
      </c>
      <c r="F50" s="487">
        <f t="shared" si="19"/>
        <v>605657</v>
      </c>
      <c r="G50" s="195">
        <f>SUM(G51,G283)</f>
        <v>439420</v>
      </c>
      <c r="H50" s="228">
        <f t="shared" ref="H50:I50" si="20">SUM(H51,H283)</f>
        <v>0</v>
      </c>
      <c r="I50" s="89">
        <f t="shared" si="20"/>
        <v>439420</v>
      </c>
      <c r="J50" s="228">
        <f>SUM(J51,J283)</f>
        <v>100822</v>
      </c>
      <c r="K50" s="88">
        <f t="shared" ref="K50:L50" si="21">SUM(K51,K283)</f>
        <v>0</v>
      </c>
      <c r="L50" s="89">
        <f t="shared" si="21"/>
        <v>100822</v>
      </c>
      <c r="M50" s="395">
        <f>SUM(M51,M283)</f>
        <v>0</v>
      </c>
      <c r="N50" s="396">
        <f t="shared" ref="N50:O50" si="22">SUM(N51,N283)</f>
        <v>0</v>
      </c>
      <c r="O50" s="397">
        <f t="shared" si="22"/>
        <v>0</v>
      </c>
      <c r="P50" s="398"/>
    </row>
    <row r="51" spans="1:16" s="21" customFormat="1" ht="36.75" thickTop="1" x14ac:dyDescent="0.25">
      <c r="A51" s="90"/>
      <c r="B51" s="91" t="s">
        <v>45</v>
      </c>
      <c r="C51" s="92">
        <f t="shared" si="4"/>
        <v>1145899</v>
      </c>
      <c r="D51" s="196">
        <f>SUM(D52,D194)</f>
        <v>605657</v>
      </c>
      <c r="E51" s="488">
        <f t="shared" ref="E51:F51" si="23">SUM(E52,E194)</f>
        <v>0</v>
      </c>
      <c r="F51" s="489">
        <f t="shared" si="23"/>
        <v>605657</v>
      </c>
      <c r="G51" s="196">
        <f>SUM(G52,G194)</f>
        <v>439420</v>
      </c>
      <c r="H51" s="229">
        <f t="shared" ref="H51:I51" si="24">SUM(H52,H194)</f>
        <v>0</v>
      </c>
      <c r="I51" s="94">
        <f t="shared" si="24"/>
        <v>439420</v>
      </c>
      <c r="J51" s="229">
        <f>SUM(J52,J194)</f>
        <v>100822</v>
      </c>
      <c r="K51" s="93">
        <f t="shared" ref="K51:L51" si="25">SUM(K52,K194)</f>
        <v>0</v>
      </c>
      <c r="L51" s="94">
        <f t="shared" si="25"/>
        <v>100822</v>
      </c>
      <c r="M51" s="399">
        <f>SUM(M52,M194)</f>
        <v>0</v>
      </c>
      <c r="N51" s="400">
        <f t="shared" ref="N51:O51" si="26">SUM(N52,N194)</f>
        <v>0</v>
      </c>
      <c r="O51" s="401">
        <f t="shared" si="26"/>
        <v>0</v>
      </c>
      <c r="P51" s="402"/>
    </row>
    <row r="52" spans="1:16" s="21" customFormat="1" ht="24" x14ac:dyDescent="0.25">
      <c r="A52" s="95"/>
      <c r="B52" s="16" t="s">
        <v>46</v>
      </c>
      <c r="C52" s="96">
        <f t="shared" si="4"/>
        <v>926395</v>
      </c>
      <c r="D52" s="197">
        <f>SUM(D53,D75,D173,D187)</f>
        <v>388845</v>
      </c>
      <c r="E52" s="490">
        <f t="shared" ref="E52:F52" si="27">SUM(E53,E75,E173,E187)</f>
        <v>0</v>
      </c>
      <c r="F52" s="491">
        <f t="shared" si="27"/>
        <v>388845</v>
      </c>
      <c r="G52" s="197">
        <f>SUM(G53,G75,G173,G187)</f>
        <v>439420</v>
      </c>
      <c r="H52" s="230">
        <f t="shared" ref="H52:I52" si="28">SUM(H53,H75,H173,H187)</f>
        <v>0</v>
      </c>
      <c r="I52" s="98">
        <f t="shared" si="28"/>
        <v>439420</v>
      </c>
      <c r="J52" s="230">
        <f>SUM(J53,J75,J173,J187)</f>
        <v>98130</v>
      </c>
      <c r="K52" s="97">
        <f t="shared" ref="K52:L52" si="29">SUM(K53,K75,K173,K187)</f>
        <v>0</v>
      </c>
      <c r="L52" s="98">
        <f t="shared" si="29"/>
        <v>98130</v>
      </c>
      <c r="M52" s="321">
        <f>SUM(M53,M75,M173,M187)</f>
        <v>0</v>
      </c>
      <c r="N52" s="403">
        <f t="shared" ref="N52:O52" si="30">SUM(N53,N75,N173,N187)</f>
        <v>0</v>
      </c>
      <c r="O52" s="325">
        <f t="shared" si="30"/>
        <v>0</v>
      </c>
      <c r="P52" s="327"/>
    </row>
    <row r="53" spans="1:16" s="21" customFormat="1" x14ac:dyDescent="0.25">
      <c r="A53" s="99">
        <v>1000</v>
      </c>
      <c r="B53" s="99" t="s">
        <v>47</v>
      </c>
      <c r="C53" s="100">
        <f t="shared" si="4"/>
        <v>847853</v>
      </c>
      <c r="D53" s="198">
        <f>SUM(D54,D67)</f>
        <v>344960</v>
      </c>
      <c r="E53" s="492">
        <f t="shared" ref="E53:F53" si="31">SUM(E54,E67)</f>
        <v>0</v>
      </c>
      <c r="F53" s="493">
        <f t="shared" si="31"/>
        <v>344960</v>
      </c>
      <c r="G53" s="198">
        <f>SUM(G54,G67)</f>
        <v>439420</v>
      </c>
      <c r="H53" s="231">
        <f t="shared" ref="H53:I53" si="32">SUM(H54,H67)</f>
        <v>0</v>
      </c>
      <c r="I53" s="102">
        <f t="shared" si="32"/>
        <v>439420</v>
      </c>
      <c r="J53" s="231">
        <f>SUM(J54,J67)</f>
        <v>63473</v>
      </c>
      <c r="K53" s="101">
        <f t="shared" ref="K53:L53" si="33">SUM(K54,K67)</f>
        <v>0</v>
      </c>
      <c r="L53" s="102">
        <f t="shared" si="33"/>
        <v>63473</v>
      </c>
      <c r="M53" s="404">
        <f>SUM(M54,M67)</f>
        <v>0</v>
      </c>
      <c r="N53" s="405">
        <f t="shared" ref="N53:O53" si="34">SUM(N54,N67)</f>
        <v>0</v>
      </c>
      <c r="O53" s="406">
        <f t="shared" si="34"/>
        <v>0</v>
      </c>
      <c r="P53" s="407"/>
    </row>
    <row r="54" spans="1:16" x14ac:dyDescent="0.25">
      <c r="A54" s="45">
        <v>1100</v>
      </c>
      <c r="B54" s="103" t="s">
        <v>48</v>
      </c>
      <c r="C54" s="46">
        <f t="shared" si="4"/>
        <v>646020</v>
      </c>
      <c r="D54" s="199">
        <f>SUM(D55,D58,D66)</f>
        <v>243690</v>
      </c>
      <c r="E54" s="494">
        <f t="shared" ref="E54:F54" si="35">SUM(E55,E58,E66)</f>
        <v>-200</v>
      </c>
      <c r="F54" s="495">
        <f t="shared" si="35"/>
        <v>243490</v>
      </c>
      <c r="G54" s="199">
        <f>SUM(G55,G58,G66)</f>
        <v>353414</v>
      </c>
      <c r="H54" s="104">
        <f t="shared" ref="H54:I54" si="36">SUM(H55,H58,H66)</f>
        <v>0</v>
      </c>
      <c r="I54" s="115">
        <f t="shared" si="36"/>
        <v>353414</v>
      </c>
      <c r="J54" s="104">
        <f>SUM(J55,J58,J66)</f>
        <v>49116</v>
      </c>
      <c r="K54" s="49">
        <f t="shared" ref="K54:L54" si="37">SUM(K55,K58,K66)</f>
        <v>0</v>
      </c>
      <c r="L54" s="115">
        <f t="shared" si="37"/>
        <v>49116</v>
      </c>
      <c r="M54" s="409">
        <f>SUM(M55,M58,M66)</f>
        <v>0</v>
      </c>
      <c r="N54" s="410">
        <f t="shared" ref="N54:O54" si="38">SUM(N55,N58,N66)</f>
        <v>0</v>
      </c>
      <c r="O54" s="411">
        <f t="shared" si="38"/>
        <v>0</v>
      </c>
      <c r="P54" s="412"/>
    </row>
    <row r="55" spans="1:16" x14ac:dyDescent="0.25">
      <c r="A55" s="105">
        <v>1110</v>
      </c>
      <c r="B55" s="76" t="s">
        <v>49</v>
      </c>
      <c r="C55" s="82">
        <f t="shared" si="4"/>
        <v>584617</v>
      </c>
      <c r="D55" s="129">
        <f>SUM(D56:D57)</f>
        <v>213810</v>
      </c>
      <c r="E55" s="496">
        <f t="shared" ref="E55:F55" si="39">SUM(E56:E57)</f>
        <v>0</v>
      </c>
      <c r="F55" s="497">
        <f t="shared" si="39"/>
        <v>213810</v>
      </c>
      <c r="G55" s="129">
        <f>SUM(G56:G57)</f>
        <v>321691</v>
      </c>
      <c r="H55" s="178">
        <f t="shared" ref="H55:I55" si="40">SUM(H56:H57)</f>
        <v>0</v>
      </c>
      <c r="I55" s="107">
        <f t="shared" si="40"/>
        <v>321691</v>
      </c>
      <c r="J55" s="178">
        <f>SUM(J56:J57)</f>
        <v>49116</v>
      </c>
      <c r="K55" s="106">
        <f t="shared" ref="K55:L55" si="41">SUM(K56:K57)</f>
        <v>0</v>
      </c>
      <c r="L55" s="107">
        <f t="shared" si="41"/>
        <v>49116</v>
      </c>
      <c r="M55" s="390">
        <f>SUM(M56:M57)</f>
        <v>0</v>
      </c>
      <c r="N55" s="413">
        <f t="shared" ref="N55:O55" si="42">SUM(N56:N57)</f>
        <v>0</v>
      </c>
      <c r="O55" s="414">
        <f t="shared" si="42"/>
        <v>0</v>
      </c>
      <c r="P55" s="415"/>
    </row>
    <row r="56" spans="1:16" hidden="1" x14ac:dyDescent="0.25">
      <c r="A56" s="33">
        <v>1111</v>
      </c>
      <c r="B56" s="51" t="s">
        <v>50</v>
      </c>
      <c r="C56" s="52">
        <f t="shared" si="4"/>
        <v>0</v>
      </c>
      <c r="D56" s="200"/>
      <c r="E56" s="500"/>
      <c r="F56" s="501">
        <f t="shared" ref="F56:F57" si="43">D56+E56</f>
        <v>0</v>
      </c>
      <c r="G56" s="200"/>
      <c r="H56" s="232"/>
      <c r="I56" s="118">
        <f t="shared" ref="I56:I57" si="44">G56+H56</f>
        <v>0</v>
      </c>
      <c r="J56" s="232"/>
      <c r="K56" s="54"/>
      <c r="L56" s="118">
        <f t="shared" ref="L56:L57" si="45">J56+K56</f>
        <v>0</v>
      </c>
      <c r="M56" s="417"/>
      <c r="N56" s="357"/>
      <c r="O56" s="416">
        <f>M56+N56</f>
        <v>0</v>
      </c>
      <c r="P56" s="418"/>
    </row>
    <row r="57" spans="1:16" ht="75.75" customHeight="1" x14ac:dyDescent="0.25">
      <c r="A57" s="38">
        <v>1119</v>
      </c>
      <c r="B57" s="56" t="s">
        <v>51</v>
      </c>
      <c r="C57" s="57">
        <f t="shared" si="4"/>
        <v>584617</v>
      </c>
      <c r="D57" s="201">
        <v>213810</v>
      </c>
      <c r="E57" s="498"/>
      <c r="F57" s="499">
        <f t="shared" si="43"/>
        <v>213810</v>
      </c>
      <c r="G57" s="201">
        <v>321691</v>
      </c>
      <c r="H57" s="233"/>
      <c r="I57" s="112">
        <f t="shared" si="44"/>
        <v>321691</v>
      </c>
      <c r="J57" s="233">
        <v>49116</v>
      </c>
      <c r="K57" s="59"/>
      <c r="L57" s="112">
        <f t="shared" si="45"/>
        <v>49116</v>
      </c>
      <c r="M57" s="420"/>
      <c r="N57" s="363"/>
      <c r="O57" s="419">
        <f>M57+N57</f>
        <v>0</v>
      </c>
      <c r="P57" s="421"/>
    </row>
    <row r="58" spans="1:16" x14ac:dyDescent="0.25">
      <c r="A58" s="110">
        <v>1140</v>
      </c>
      <c r="B58" s="56" t="s">
        <v>295</v>
      </c>
      <c r="C58" s="57">
        <f t="shared" si="4"/>
        <v>59903</v>
      </c>
      <c r="D58" s="202">
        <f>SUM(D59:D65)</f>
        <v>28380</v>
      </c>
      <c r="E58" s="502">
        <f t="shared" ref="E58:F58" si="46">SUM(E59:E65)</f>
        <v>-200</v>
      </c>
      <c r="F58" s="499">
        <f t="shared" si="46"/>
        <v>28180</v>
      </c>
      <c r="G58" s="202">
        <f>SUM(G59:G65)</f>
        <v>31723</v>
      </c>
      <c r="H58" s="119">
        <f t="shared" ref="H58:I58" si="47">SUM(H59:H65)</f>
        <v>0</v>
      </c>
      <c r="I58" s="112">
        <f t="shared" si="47"/>
        <v>31723</v>
      </c>
      <c r="J58" s="119">
        <f>SUM(J59:J65)</f>
        <v>0</v>
      </c>
      <c r="K58" s="111">
        <f t="shared" ref="K58:L58" si="48">SUM(K59:K65)</f>
        <v>0</v>
      </c>
      <c r="L58" s="112">
        <f t="shared" si="48"/>
        <v>0</v>
      </c>
      <c r="M58" s="360">
        <f>SUM(M59:M65)</f>
        <v>0</v>
      </c>
      <c r="N58" s="422">
        <f t="shared" ref="N58:O58" si="49">SUM(N59:N65)</f>
        <v>0</v>
      </c>
      <c r="O58" s="419">
        <f t="shared" si="49"/>
        <v>0</v>
      </c>
      <c r="P58" s="423"/>
    </row>
    <row r="59" spans="1:16" hidden="1" x14ac:dyDescent="0.25">
      <c r="A59" s="38">
        <v>1141</v>
      </c>
      <c r="B59" s="56" t="s">
        <v>52</v>
      </c>
      <c r="C59" s="57">
        <f t="shared" si="4"/>
        <v>0</v>
      </c>
      <c r="D59" s="201"/>
      <c r="E59" s="498"/>
      <c r="F59" s="499">
        <f t="shared" ref="F59:F66" si="50">D59+E59</f>
        <v>0</v>
      </c>
      <c r="G59" s="201"/>
      <c r="H59" s="233"/>
      <c r="I59" s="112">
        <f t="shared" ref="I59:I66" si="51">G59+H59</f>
        <v>0</v>
      </c>
      <c r="J59" s="233"/>
      <c r="K59" s="59"/>
      <c r="L59" s="112">
        <f t="shared" ref="L59:L66" si="52">J59+K59</f>
        <v>0</v>
      </c>
      <c r="M59" s="420"/>
      <c r="N59" s="363"/>
      <c r="O59" s="419">
        <f t="shared" ref="O59:O66" si="53">M59+N59</f>
        <v>0</v>
      </c>
      <c r="P59" s="423"/>
    </row>
    <row r="60" spans="1:16" ht="24.75" hidden="1" customHeight="1" x14ac:dyDescent="0.25">
      <c r="A60" s="38">
        <v>1142</v>
      </c>
      <c r="B60" s="56" t="s">
        <v>53</v>
      </c>
      <c r="C60" s="57">
        <f t="shared" si="4"/>
        <v>0</v>
      </c>
      <c r="D60" s="201"/>
      <c r="E60" s="498"/>
      <c r="F60" s="499">
        <f t="shared" si="50"/>
        <v>0</v>
      </c>
      <c r="G60" s="201"/>
      <c r="H60" s="233"/>
      <c r="I60" s="112">
        <f t="shared" si="51"/>
        <v>0</v>
      </c>
      <c r="J60" s="233"/>
      <c r="K60" s="59"/>
      <c r="L60" s="112">
        <f>J60+K60</f>
        <v>0</v>
      </c>
      <c r="M60" s="420"/>
      <c r="N60" s="363"/>
      <c r="O60" s="419">
        <f t="shared" si="53"/>
        <v>0</v>
      </c>
      <c r="P60" s="423"/>
    </row>
    <row r="61" spans="1:16" ht="24" hidden="1" x14ac:dyDescent="0.25">
      <c r="A61" s="38">
        <v>1145</v>
      </c>
      <c r="B61" s="56" t="s">
        <v>54</v>
      </c>
      <c r="C61" s="57">
        <f t="shared" si="4"/>
        <v>0</v>
      </c>
      <c r="D61" s="201"/>
      <c r="E61" s="498"/>
      <c r="F61" s="499">
        <f t="shared" si="50"/>
        <v>0</v>
      </c>
      <c r="G61" s="201"/>
      <c r="H61" s="233"/>
      <c r="I61" s="112">
        <f t="shared" si="51"/>
        <v>0</v>
      </c>
      <c r="J61" s="233"/>
      <c r="K61" s="59"/>
      <c r="L61" s="112">
        <f t="shared" si="52"/>
        <v>0</v>
      </c>
      <c r="M61" s="420"/>
      <c r="N61" s="363"/>
      <c r="O61" s="419">
        <f>M61+N61</f>
        <v>0</v>
      </c>
      <c r="P61" s="423"/>
    </row>
    <row r="62" spans="1:16" ht="27.75" hidden="1" customHeight="1" x14ac:dyDescent="0.25">
      <c r="A62" s="38">
        <v>1146</v>
      </c>
      <c r="B62" s="56" t="s">
        <v>55</v>
      </c>
      <c r="C62" s="57">
        <f t="shared" si="4"/>
        <v>0</v>
      </c>
      <c r="D62" s="201"/>
      <c r="E62" s="498"/>
      <c r="F62" s="499">
        <f t="shared" si="50"/>
        <v>0</v>
      </c>
      <c r="G62" s="201"/>
      <c r="H62" s="233"/>
      <c r="I62" s="112">
        <f t="shared" si="51"/>
        <v>0</v>
      </c>
      <c r="J62" s="233"/>
      <c r="K62" s="59"/>
      <c r="L62" s="112">
        <f t="shared" si="52"/>
        <v>0</v>
      </c>
      <c r="M62" s="420"/>
      <c r="N62" s="363"/>
      <c r="O62" s="419">
        <f t="shared" si="53"/>
        <v>0</v>
      </c>
      <c r="P62" s="423"/>
    </row>
    <row r="63" spans="1:16" ht="48" x14ac:dyDescent="0.25">
      <c r="A63" s="38">
        <v>1147</v>
      </c>
      <c r="B63" s="56" t="s">
        <v>56</v>
      </c>
      <c r="C63" s="57">
        <f t="shared" si="4"/>
        <v>16174</v>
      </c>
      <c r="D63" s="201">
        <v>2432</v>
      </c>
      <c r="E63" s="498">
        <v>-200</v>
      </c>
      <c r="F63" s="499">
        <f t="shared" si="50"/>
        <v>2232</v>
      </c>
      <c r="G63" s="201">
        <v>13942</v>
      </c>
      <c r="H63" s="233"/>
      <c r="I63" s="112">
        <f t="shared" si="51"/>
        <v>13942</v>
      </c>
      <c r="J63" s="233"/>
      <c r="K63" s="59"/>
      <c r="L63" s="112">
        <f t="shared" si="52"/>
        <v>0</v>
      </c>
      <c r="M63" s="420"/>
      <c r="N63" s="363"/>
      <c r="O63" s="419">
        <f t="shared" si="53"/>
        <v>0</v>
      </c>
      <c r="P63" s="424" t="s">
        <v>339</v>
      </c>
    </row>
    <row r="64" spans="1:16" x14ac:dyDescent="0.25">
      <c r="A64" s="38">
        <v>1148</v>
      </c>
      <c r="B64" s="56" t="s">
        <v>57</v>
      </c>
      <c r="C64" s="57">
        <f t="shared" si="4"/>
        <v>25948</v>
      </c>
      <c r="D64" s="201">
        <v>25948</v>
      </c>
      <c r="E64" s="498"/>
      <c r="F64" s="499">
        <f t="shared" si="50"/>
        <v>25948</v>
      </c>
      <c r="G64" s="201"/>
      <c r="H64" s="233"/>
      <c r="I64" s="112">
        <f t="shared" si="51"/>
        <v>0</v>
      </c>
      <c r="J64" s="233"/>
      <c r="K64" s="59"/>
      <c r="L64" s="112">
        <f t="shared" si="52"/>
        <v>0</v>
      </c>
      <c r="M64" s="420"/>
      <c r="N64" s="363"/>
      <c r="O64" s="419">
        <f t="shared" si="53"/>
        <v>0</v>
      </c>
      <c r="P64" s="423"/>
    </row>
    <row r="65" spans="1:16" ht="28.5" customHeight="1" x14ac:dyDescent="0.25">
      <c r="A65" s="38">
        <v>1149</v>
      </c>
      <c r="B65" s="56" t="s">
        <v>58</v>
      </c>
      <c r="C65" s="57">
        <f>F65+I65+L65+O65</f>
        <v>17781</v>
      </c>
      <c r="D65" s="201"/>
      <c r="E65" s="498"/>
      <c r="F65" s="499">
        <f t="shared" si="50"/>
        <v>0</v>
      </c>
      <c r="G65" s="201">
        <v>17781</v>
      </c>
      <c r="H65" s="233"/>
      <c r="I65" s="112">
        <f t="shared" si="51"/>
        <v>17781</v>
      </c>
      <c r="J65" s="233"/>
      <c r="K65" s="59"/>
      <c r="L65" s="112">
        <f t="shared" si="52"/>
        <v>0</v>
      </c>
      <c r="M65" s="420"/>
      <c r="N65" s="363"/>
      <c r="O65" s="419">
        <f t="shared" si="53"/>
        <v>0</v>
      </c>
      <c r="P65" s="425"/>
    </row>
    <row r="66" spans="1:16" ht="36" x14ac:dyDescent="0.25">
      <c r="A66" s="105">
        <v>1150</v>
      </c>
      <c r="B66" s="76" t="s">
        <v>59</v>
      </c>
      <c r="C66" s="82">
        <f>F66+I66+L66+O66</f>
        <v>1500</v>
      </c>
      <c r="D66" s="203">
        <v>1500</v>
      </c>
      <c r="E66" s="520"/>
      <c r="F66" s="497">
        <f t="shared" si="50"/>
        <v>1500</v>
      </c>
      <c r="G66" s="203"/>
      <c r="H66" s="234"/>
      <c r="I66" s="107">
        <f t="shared" si="51"/>
        <v>0</v>
      </c>
      <c r="J66" s="234"/>
      <c r="K66" s="113"/>
      <c r="L66" s="107">
        <f t="shared" si="52"/>
        <v>0</v>
      </c>
      <c r="M66" s="427"/>
      <c r="N66" s="426"/>
      <c r="O66" s="414">
        <f t="shared" si="53"/>
        <v>0</v>
      </c>
      <c r="P66" s="415"/>
    </row>
    <row r="67" spans="1:16" ht="24" x14ac:dyDescent="0.25">
      <c r="A67" s="45">
        <v>1200</v>
      </c>
      <c r="B67" s="103" t="s">
        <v>296</v>
      </c>
      <c r="C67" s="46">
        <f t="shared" si="4"/>
        <v>201833</v>
      </c>
      <c r="D67" s="199">
        <f>SUM(D68:D69)</f>
        <v>101270</v>
      </c>
      <c r="E67" s="494">
        <f t="shared" ref="E67:F67" si="54">SUM(E68:E69)</f>
        <v>200</v>
      </c>
      <c r="F67" s="495">
        <f t="shared" si="54"/>
        <v>101470</v>
      </c>
      <c r="G67" s="199">
        <f>SUM(G68:G69)</f>
        <v>86006</v>
      </c>
      <c r="H67" s="104">
        <f t="shared" ref="H67:I67" si="55">SUM(H68:H69)</f>
        <v>0</v>
      </c>
      <c r="I67" s="115">
        <f t="shared" si="55"/>
        <v>86006</v>
      </c>
      <c r="J67" s="104">
        <f>SUM(J68:J69)</f>
        <v>14357</v>
      </c>
      <c r="K67" s="49">
        <f t="shared" ref="K67:L67" si="56">SUM(K68:K69)</f>
        <v>0</v>
      </c>
      <c r="L67" s="115">
        <f t="shared" si="56"/>
        <v>14357</v>
      </c>
      <c r="M67" s="348">
        <f>SUM(M68:M69)</f>
        <v>0</v>
      </c>
      <c r="N67" s="353">
        <f t="shared" ref="N67:O67" si="57">SUM(N68:N69)</f>
        <v>0</v>
      </c>
      <c r="O67" s="408">
        <f t="shared" si="57"/>
        <v>0</v>
      </c>
      <c r="P67" s="428"/>
    </row>
    <row r="68" spans="1:16" ht="31.5" customHeight="1" x14ac:dyDescent="0.25">
      <c r="A68" s="319">
        <v>1210</v>
      </c>
      <c r="B68" s="51" t="s">
        <v>60</v>
      </c>
      <c r="C68" s="52">
        <f t="shared" si="4"/>
        <v>161285</v>
      </c>
      <c r="D68" s="200">
        <v>63674</v>
      </c>
      <c r="E68" s="500"/>
      <c r="F68" s="501">
        <f>D68+E68</f>
        <v>63674</v>
      </c>
      <c r="G68" s="200">
        <v>85306</v>
      </c>
      <c r="H68" s="232"/>
      <c r="I68" s="118">
        <f>G68+H68</f>
        <v>85306</v>
      </c>
      <c r="J68" s="232">
        <v>12305</v>
      </c>
      <c r="K68" s="54"/>
      <c r="L68" s="118">
        <f>J68+K68</f>
        <v>12305</v>
      </c>
      <c r="M68" s="417"/>
      <c r="N68" s="357"/>
      <c r="O68" s="416">
        <f>M68+N68</f>
        <v>0</v>
      </c>
      <c r="P68" s="429"/>
    </row>
    <row r="69" spans="1:16" ht="24" x14ac:dyDescent="0.25">
      <c r="A69" s="110">
        <v>1220</v>
      </c>
      <c r="B69" s="56" t="s">
        <v>61</v>
      </c>
      <c r="C69" s="57">
        <f t="shared" si="4"/>
        <v>40548</v>
      </c>
      <c r="D69" s="202">
        <f>SUM(D70:D74)</f>
        <v>37596</v>
      </c>
      <c r="E69" s="502">
        <f t="shared" ref="E69:F69" si="58">SUM(E70:E74)</f>
        <v>200</v>
      </c>
      <c r="F69" s="499">
        <f t="shared" si="58"/>
        <v>37796</v>
      </c>
      <c r="G69" s="202">
        <f>SUM(G70:G74)</f>
        <v>700</v>
      </c>
      <c r="H69" s="119">
        <f t="shared" ref="H69:I69" si="59">SUM(H70:H74)</f>
        <v>0</v>
      </c>
      <c r="I69" s="112">
        <f t="shared" si="59"/>
        <v>700</v>
      </c>
      <c r="J69" s="119">
        <f>SUM(J70:J74)</f>
        <v>2052</v>
      </c>
      <c r="K69" s="111">
        <f t="shared" ref="K69:L69" si="60">SUM(K70:K74)</f>
        <v>0</v>
      </c>
      <c r="L69" s="112">
        <f t="shared" si="60"/>
        <v>2052</v>
      </c>
      <c r="M69" s="360">
        <f>SUM(M70:M74)</f>
        <v>0</v>
      </c>
      <c r="N69" s="422">
        <f t="shared" ref="N69:O69" si="61">SUM(N70:N74)</f>
        <v>0</v>
      </c>
      <c r="O69" s="419">
        <f t="shared" si="61"/>
        <v>0</v>
      </c>
      <c r="P69" s="423"/>
    </row>
    <row r="70" spans="1:16" ht="48" x14ac:dyDescent="0.25">
      <c r="A70" s="38">
        <v>1221</v>
      </c>
      <c r="B70" s="56" t="s">
        <v>297</v>
      </c>
      <c r="C70" s="57">
        <f t="shared" si="4"/>
        <v>24787</v>
      </c>
      <c r="D70" s="201">
        <v>22126</v>
      </c>
      <c r="E70" s="498"/>
      <c r="F70" s="499">
        <f t="shared" ref="F70:F74" si="62">D70+E70</f>
        <v>22126</v>
      </c>
      <c r="G70" s="201">
        <v>700</v>
      </c>
      <c r="H70" s="233"/>
      <c r="I70" s="112">
        <f t="shared" ref="I70:I74" si="63">G70+H70</f>
        <v>700</v>
      </c>
      <c r="J70" s="233">
        <v>1961</v>
      </c>
      <c r="K70" s="59"/>
      <c r="L70" s="112">
        <f t="shared" ref="L70:L74" si="64">J70+K70</f>
        <v>1961</v>
      </c>
      <c r="M70" s="420"/>
      <c r="N70" s="363"/>
      <c r="O70" s="419">
        <f t="shared" ref="O70:O74" si="65">M70+N70</f>
        <v>0</v>
      </c>
      <c r="P70" s="423"/>
    </row>
    <row r="71" spans="1:16" hidden="1" x14ac:dyDescent="0.25">
      <c r="A71" s="38">
        <v>1223</v>
      </c>
      <c r="B71" s="56" t="s">
        <v>62</v>
      </c>
      <c r="C71" s="57">
        <f t="shared" si="4"/>
        <v>0</v>
      </c>
      <c r="D71" s="201"/>
      <c r="E71" s="498"/>
      <c r="F71" s="499">
        <f t="shared" si="62"/>
        <v>0</v>
      </c>
      <c r="G71" s="201"/>
      <c r="H71" s="233"/>
      <c r="I71" s="112">
        <f t="shared" si="63"/>
        <v>0</v>
      </c>
      <c r="J71" s="233"/>
      <c r="K71" s="59"/>
      <c r="L71" s="112">
        <f t="shared" si="64"/>
        <v>0</v>
      </c>
      <c r="M71" s="420"/>
      <c r="N71" s="363"/>
      <c r="O71" s="419">
        <f t="shared" si="65"/>
        <v>0</v>
      </c>
      <c r="P71" s="423"/>
    </row>
    <row r="72" spans="1:16" hidden="1" x14ac:dyDescent="0.25">
      <c r="A72" s="38">
        <v>1225</v>
      </c>
      <c r="B72" s="56" t="s">
        <v>63</v>
      </c>
      <c r="C72" s="57">
        <f t="shared" si="4"/>
        <v>0</v>
      </c>
      <c r="D72" s="201"/>
      <c r="E72" s="498"/>
      <c r="F72" s="499">
        <f t="shared" si="62"/>
        <v>0</v>
      </c>
      <c r="G72" s="201"/>
      <c r="H72" s="233"/>
      <c r="I72" s="112">
        <f t="shared" si="63"/>
        <v>0</v>
      </c>
      <c r="J72" s="233"/>
      <c r="K72" s="59"/>
      <c r="L72" s="112">
        <f t="shared" si="64"/>
        <v>0</v>
      </c>
      <c r="M72" s="420"/>
      <c r="N72" s="363"/>
      <c r="O72" s="419">
        <f t="shared" si="65"/>
        <v>0</v>
      </c>
      <c r="P72" s="423"/>
    </row>
    <row r="73" spans="1:16" ht="36" x14ac:dyDescent="0.25">
      <c r="A73" s="38">
        <v>1227</v>
      </c>
      <c r="B73" s="56" t="s">
        <v>64</v>
      </c>
      <c r="C73" s="57">
        <f t="shared" si="4"/>
        <v>14970</v>
      </c>
      <c r="D73" s="201">
        <v>14970</v>
      </c>
      <c r="E73" s="498"/>
      <c r="F73" s="499">
        <f t="shared" si="62"/>
        <v>14970</v>
      </c>
      <c r="G73" s="201"/>
      <c r="H73" s="233"/>
      <c r="I73" s="112">
        <f t="shared" si="63"/>
        <v>0</v>
      </c>
      <c r="J73" s="233"/>
      <c r="K73" s="59"/>
      <c r="L73" s="112">
        <f t="shared" si="64"/>
        <v>0</v>
      </c>
      <c r="M73" s="420"/>
      <c r="N73" s="363"/>
      <c r="O73" s="419">
        <f t="shared" si="65"/>
        <v>0</v>
      </c>
      <c r="P73" s="423"/>
    </row>
    <row r="74" spans="1:16" ht="48" x14ac:dyDescent="0.25">
      <c r="A74" s="38">
        <v>1228</v>
      </c>
      <c r="B74" s="56" t="s">
        <v>298</v>
      </c>
      <c r="C74" s="57">
        <f t="shared" si="4"/>
        <v>791</v>
      </c>
      <c r="D74" s="201">
        <v>500</v>
      </c>
      <c r="E74" s="498">
        <v>200</v>
      </c>
      <c r="F74" s="499">
        <f t="shared" si="62"/>
        <v>700</v>
      </c>
      <c r="G74" s="201"/>
      <c r="H74" s="233"/>
      <c r="I74" s="112">
        <f t="shared" si="63"/>
        <v>0</v>
      </c>
      <c r="J74" s="233">
        <v>91</v>
      </c>
      <c r="K74" s="59"/>
      <c r="L74" s="112">
        <f t="shared" si="64"/>
        <v>91</v>
      </c>
      <c r="M74" s="420"/>
      <c r="N74" s="363"/>
      <c r="O74" s="419">
        <f t="shared" si="65"/>
        <v>0</v>
      </c>
      <c r="P74" s="424" t="s">
        <v>339</v>
      </c>
    </row>
    <row r="75" spans="1:16" x14ac:dyDescent="0.25">
      <c r="A75" s="99">
        <v>2000</v>
      </c>
      <c r="B75" s="99" t="s">
        <v>65</v>
      </c>
      <c r="C75" s="100">
        <f t="shared" si="4"/>
        <v>78542</v>
      </c>
      <c r="D75" s="198">
        <f>SUM(D76,D83,D130,D164,D165,D172)</f>
        <v>43885</v>
      </c>
      <c r="E75" s="492">
        <f t="shared" ref="E75:F75" si="66">SUM(E76,E83,E130,E164,E165,E172)</f>
        <v>0</v>
      </c>
      <c r="F75" s="493">
        <f t="shared" si="66"/>
        <v>43885</v>
      </c>
      <c r="G75" s="198">
        <f>SUM(G76,G83,G130,G164,G165,G172)</f>
        <v>0</v>
      </c>
      <c r="H75" s="231">
        <f t="shared" ref="H75:I75" si="67">SUM(H76,H83,H130,H164,H165,H172)</f>
        <v>0</v>
      </c>
      <c r="I75" s="102">
        <f t="shared" si="67"/>
        <v>0</v>
      </c>
      <c r="J75" s="231">
        <f>SUM(J76,J83,J130,J164,J165,J172)</f>
        <v>34657</v>
      </c>
      <c r="K75" s="101">
        <f t="shared" ref="K75:L75" si="68">SUM(K76,K83,K130,K164,K165,K172)</f>
        <v>0</v>
      </c>
      <c r="L75" s="102">
        <f t="shared" si="68"/>
        <v>34657</v>
      </c>
      <c r="M75" s="404">
        <f>SUM(M76,M83,M130,M164,M165,M172)</f>
        <v>0</v>
      </c>
      <c r="N75" s="405">
        <f t="shared" ref="N75:O75" si="69">SUM(N76,N83,N130,N164,N165,N172)</f>
        <v>0</v>
      </c>
      <c r="O75" s="406">
        <f t="shared" si="69"/>
        <v>0</v>
      </c>
      <c r="P75" s="407"/>
    </row>
    <row r="76" spans="1:16" ht="24" x14ac:dyDescent="0.25">
      <c r="A76" s="45">
        <v>2100</v>
      </c>
      <c r="B76" s="103" t="s">
        <v>66</v>
      </c>
      <c r="C76" s="46">
        <f t="shared" si="4"/>
        <v>3038</v>
      </c>
      <c r="D76" s="199">
        <f>SUM(D77,D80)</f>
        <v>2438</v>
      </c>
      <c r="E76" s="494">
        <f t="shared" ref="E76:F76" si="70">SUM(E77,E80)</f>
        <v>0</v>
      </c>
      <c r="F76" s="495">
        <f t="shared" si="70"/>
        <v>2438</v>
      </c>
      <c r="G76" s="199">
        <f>SUM(G77,G80)</f>
        <v>0</v>
      </c>
      <c r="H76" s="104">
        <f t="shared" ref="H76:I76" si="71">SUM(H77,H80)</f>
        <v>0</v>
      </c>
      <c r="I76" s="115">
        <f t="shared" si="71"/>
        <v>0</v>
      </c>
      <c r="J76" s="104">
        <f>SUM(J77,J80)</f>
        <v>600</v>
      </c>
      <c r="K76" s="49">
        <f t="shared" ref="K76:L76" si="72">SUM(K77,K80)</f>
        <v>0</v>
      </c>
      <c r="L76" s="115">
        <f t="shared" si="72"/>
        <v>600</v>
      </c>
      <c r="M76" s="348">
        <f>SUM(M77,M80)</f>
        <v>0</v>
      </c>
      <c r="N76" s="353">
        <f t="shared" ref="N76:O76" si="73">SUM(N77,N80)</f>
        <v>0</v>
      </c>
      <c r="O76" s="408">
        <f t="shared" si="73"/>
        <v>0</v>
      </c>
      <c r="P76" s="428"/>
    </row>
    <row r="77" spans="1:16" ht="24" x14ac:dyDescent="0.25">
      <c r="A77" s="319">
        <v>2110</v>
      </c>
      <c r="B77" s="51" t="s">
        <v>67</v>
      </c>
      <c r="C77" s="52">
        <f t="shared" si="4"/>
        <v>300</v>
      </c>
      <c r="D77" s="204">
        <f>SUM(D78:D79)</f>
        <v>0</v>
      </c>
      <c r="E77" s="521">
        <f t="shared" ref="E77:F77" si="74">SUM(E78:E79)</f>
        <v>0</v>
      </c>
      <c r="F77" s="501">
        <f t="shared" si="74"/>
        <v>0</v>
      </c>
      <c r="G77" s="204">
        <f>SUM(G78:G79)</f>
        <v>0</v>
      </c>
      <c r="H77" s="235">
        <f t="shared" ref="H77:I77" si="75">SUM(H78:H79)</f>
        <v>0</v>
      </c>
      <c r="I77" s="118">
        <f t="shared" si="75"/>
        <v>0</v>
      </c>
      <c r="J77" s="235">
        <f>SUM(J78:J79)</f>
        <v>300</v>
      </c>
      <c r="K77" s="117">
        <f t="shared" ref="K77:L77" si="76">SUM(K78:K79)</f>
        <v>0</v>
      </c>
      <c r="L77" s="118">
        <f t="shared" si="76"/>
        <v>300</v>
      </c>
      <c r="M77" s="354">
        <f>SUM(M78:M79)</f>
        <v>0</v>
      </c>
      <c r="N77" s="430">
        <f t="shared" ref="N77:O77" si="77">SUM(N78:N79)</f>
        <v>0</v>
      </c>
      <c r="O77" s="416">
        <f t="shared" si="77"/>
        <v>0</v>
      </c>
      <c r="P77" s="418"/>
    </row>
    <row r="78" spans="1:16" x14ac:dyDescent="0.25">
      <c r="A78" s="38">
        <v>2111</v>
      </c>
      <c r="B78" s="56" t="s">
        <v>68</v>
      </c>
      <c r="C78" s="57">
        <f t="shared" si="4"/>
        <v>78</v>
      </c>
      <c r="D78" s="201"/>
      <c r="E78" s="498"/>
      <c r="F78" s="499">
        <f t="shared" ref="F78:F79" si="78">D78+E78</f>
        <v>0</v>
      </c>
      <c r="G78" s="201"/>
      <c r="H78" s="233"/>
      <c r="I78" s="112">
        <f t="shared" ref="I78:I79" si="79">G78+H78</f>
        <v>0</v>
      </c>
      <c r="J78" s="233">
        <v>78</v>
      </c>
      <c r="K78" s="59"/>
      <c r="L78" s="112">
        <f t="shared" ref="L78:L79" si="80">J78+K78</f>
        <v>78</v>
      </c>
      <c r="M78" s="420"/>
      <c r="N78" s="363"/>
      <c r="O78" s="419">
        <f t="shared" ref="O78:O79" si="81">M78+N78</f>
        <v>0</v>
      </c>
      <c r="P78" s="431"/>
    </row>
    <row r="79" spans="1:16" ht="24" x14ac:dyDescent="0.25">
      <c r="A79" s="38">
        <v>2112</v>
      </c>
      <c r="B79" s="56" t="s">
        <v>69</v>
      </c>
      <c r="C79" s="57">
        <f t="shared" si="4"/>
        <v>222</v>
      </c>
      <c r="D79" s="201"/>
      <c r="E79" s="498"/>
      <c r="F79" s="499">
        <f t="shared" si="78"/>
        <v>0</v>
      </c>
      <c r="G79" s="201"/>
      <c r="H79" s="233"/>
      <c r="I79" s="112">
        <f t="shared" si="79"/>
        <v>0</v>
      </c>
      <c r="J79" s="233">
        <v>222</v>
      </c>
      <c r="K79" s="59"/>
      <c r="L79" s="112">
        <f t="shared" si="80"/>
        <v>222</v>
      </c>
      <c r="M79" s="420"/>
      <c r="N79" s="363"/>
      <c r="O79" s="419">
        <f t="shared" si="81"/>
        <v>0</v>
      </c>
      <c r="P79" s="432"/>
    </row>
    <row r="80" spans="1:16" ht="24" x14ac:dyDescent="0.25">
      <c r="A80" s="110">
        <v>2120</v>
      </c>
      <c r="B80" s="56" t="s">
        <v>70</v>
      </c>
      <c r="C80" s="57">
        <f t="shared" si="4"/>
        <v>2738</v>
      </c>
      <c r="D80" s="202">
        <f>SUM(D81:D82)</f>
        <v>2438</v>
      </c>
      <c r="E80" s="502">
        <f t="shared" ref="E80:F80" si="82">SUM(E81:E82)</f>
        <v>0</v>
      </c>
      <c r="F80" s="499">
        <f t="shared" si="82"/>
        <v>2438</v>
      </c>
      <c r="G80" s="202">
        <f>SUM(G81:G82)</f>
        <v>0</v>
      </c>
      <c r="H80" s="119">
        <f t="shared" ref="H80:I80" si="83">SUM(H81:H82)</f>
        <v>0</v>
      </c>
      <c r="I80" s="112">
        <f t="shared" si="83"/>
        <v>0</v>
      </c>
      <c r="J80" s="119">
        <f>SUM(J81:J82)</f>
        <v>300</v>
      </c>
      <c r="K80" s="111">
        <f t="shared" ref="K80:L80" si="84">SUM(K81:K82)</f>
        <v>0</v>
      </c>
      <c r="L80" s="112">
        <f t="shared" si="84"/>
        <v>300</v>
      </c>
      <c r="M80" s="360">
        <f>SUM(M81:M82)</f>
        <v>0</v>
      </c>
      <c r="N80" s="422">
        <f t="shared" ref="N80:O80" si="85">SUM(N81:N82)</f>
        <v>0</v>
      </c>
      <c r="O80" s="419">
        <f t="shared" si="85"/>
        <v>0</v>
      </c>
      <c r="P80" s="423"/>
    </row>
    <row r="81" spans="1:16" x14ac:dyDescent="0.25">
      <c r="A81" s="38">
        <v>2121</v>
      </c>
      <c r="B81" s="56" t="s">
        <v>68</v>
      </c>
      <c r="C81" s="57">
        <f t="shared" si="4"/>
        <v>972</v>
      </c>
      <c r="D81" s="201">
        <v>798</v>
      </c>
      <c r="E81" s="498"/>
      <c r="F81" s="499">
        <f t="shared" ref="F81:F82" si="86">D81+E81</f>
        <v>798</v>
      </c>
      <c r="G81" s="201"/>
      <c r="H81" s="233"/>
      <c r="I81" s="112">
        <f t="shared" ref="I81:I82" si="87">G81+H81</f>
        <v>0</v>
      </c>
      <c r="J81" s="233">
        <v>174</v>
      </c>
      <c r="K81" s="59"/>
      <c r="L81" s="112">
        <f t="shared" ref="L81:L82" si="88">J81+K81</f>
        <v>174</v>
      </c>
      <c r="M81" s="420"/>
      <c r="N81" s="363"/>
      <c r="O81" s="419">
        <f t="shared" ref="O81:O82" si="89">M81+N81</f>
        <v>0</v>
      </c>
      <c r="P81" s="423"/>
    </row>
    <row r="82" spans="1:16" ht="24" x14ac:dyDescent="0.25">
      <c r="A82" s="38">
        <v>2122</v>
      </c>
      <c r="B82" s="56" t="s">
        <v>69</v>
      </c>
      <c r="C82" s="57">
        <f t="shared" si="4"/>
        <v>1766</v>
      </c>
      <c r="D82" s="201">
        <v>1640</v>
      </c>
      <c r="E82" s="498"/>
      <c r="F82" s="499">
        <f t="shared" si="86"/>
        <v>1640</v>
      </c>
      <c r="G82" s="201"/>
      <c r="H82" s="233"/>
      <c r="I82" s="112">
        <f t="shared" si="87"/>
        <v>0</v>
      </c>
      <c r="J82" s="233">
        <v>126</v>
      </c>
      <c r="K82" s="59"/>
      <c r="L82" s="112">
        <f t="shared" si="88"/>
        <v>126</v>
      </c>
      <c r="M82" s="420"/>
      <c r="N82" s="363"/>
      <c r="O82" s="419">
        <f t="shared" si="89"/>
        <v>0</v>
      </c>
      <c r="P82" s="423"/>
    </row>
    <row r="83" spans="1:16" x14ac:dyDescent="0.25">
      <c r="A83" s="45">
        <v>2200</v>
      </c>
      <c r="B83" s="103" t="s">
        <v>71</v>
      </c>
      <c r="C83" s="46">
        <f t="shared" si="4"/>
        <v>64508</v>
      </c>
      <c r="D83" s="199">
        <f>SUM(D84,D89,D95,D103,D112,D116,D122,D128)</f>
        <v>34762</v>
      </c>
      <c r="E83" s="494">
        <f t="shared" ref="E83:F83" si="90">SUM(E84,E89,E95,E103,E112,E116,E122,E128)</f>
        <v>0</v>
      </c>
      <c r="F83" s="495">
        <f t="shared" si="90"/>
        <v>34762</v>
      </c>
      <c r="G83" s="199">
        <f>SUM(G84,G89,G95,G103,G112,G116,G122,G128)</f>
        <v>0</v>
      </c>
      <c r="H83" s="104">
        <f t="shared" ref="H83:I83" si="91">SUM(H84,H89,H95,H103,H112,H116,H122,H128)</f>
        <v>0</v>
      </c>
      <c r="I83" s="115">
        <f t="shared" si="91"/>
        <v>0</v>
      </c>
      <c r="J83" s="104">
        <f>SUM(J84,J89,J95,J103,J112,J116,J122,J128)</f>
        <v>29746</v>
      </c>
      <c r="K83" s="49">
        <f t="shared" ref="K83:L83" si="92">SUM(K84,K89,K95,K103,K112,K116,K122,K128)</f>
        <v>0</v>
      </c>
      <c r="L83" s="115">
        <f t="shared" si="92"/>
        <v>29746</v>
      </c>
      <c r="M83" s="372">
        <f>SUM(M84,M89,M95,M103,M112,M116,M122,M128)</f>
        <v>0</v>
      </c>
      <c r="N83" s="433">
        <f t="shared" ref="N83:O83" si="93">SUM(N84,N89,N95,N103,N112,N116,N122,N128)</f>
        <v>0</v>
      </c>
      <c r="O83" s="434">
        <f t="shared" si="93"/>
        <v>0</v>
      </c>
      <c r="P83" s="435"/>
    </row>
    <row r="84" spans="1:16" ht="24" x14ac:dyDescent="0.25">
      <c r="A84" s="105">
        <v>2210</v>
      </c>
      <c r="B84" s="76" t="s">
        <v>72</v>
      </c>
      <c r="C84" s="82">
        <f t="shared" si="4"/>
        <v>1352</v>
      </c>
      <c r="D84" s="129">
        <f>SUM(D85:D88)</f>
        <v>549</v>
      </c>
      <c r="E84" s="496">
        <f t="shared" ref="E84:F84" si="94">SUM(E85:E88)</f>
        <v>0</v>
      </c>
      <c r="F84" s="497">
        <f t="shared" si="94"/>
        <v>549</v>
      </c>
      <c r="G84" s="129">
        <f>SUM(G85:G88)</f>
        <v>0</v>
      </c>
      <c r="H84" s="178">
        <f t="shared" ref="H84:I84" si="95">SUM(H85:H88)</f>
        <v>0</v>
      </c>
      <c r="I84" s="107">
        <f t="shared" si="95"/>
        <v>0</v>
      </c>
      <c r="J84" s="178">
        <f>SUM(J85:J88)</f>
        <v>803</v>
      </c>
      <c r="K84" s="106">
        <f t="shared" ref="K84:L84" si="96">SUM(K85:K88)</f>
        <v>0</v>
      </c>
      <c r="L84" s="107">
        <f t="shared" si="96"/>
        <v>803</v>
      </c>
      <c r="M84" s="390">
        <f>SUM(M85:M88)</f>
        <v>0</v>
      </c>
      <c r="N84" s="413">
        <f t="shared" ref="N84:O84" si="97">SUM(N85:N88)</f>
        <v>0</v>
      </c>
      <c r="O84" s="414">
        <f t="shared" si="97"/>
        <v>0</v>
      </c>
      <c r="P84" s="415"/>
    </row>
    <row r="85" spans="1:16" ht="24" hidden="1" x14ac:dyDescent="0.25">
      <c r="A85" s="33">
        <v>2211</v>
      </c>
      <c r="B85" s="51" t="s">
        <v>73</v>
      </c>
      <c r="C85" s="52">
        <f t="shared" ref="C85:C148" si="98">F85+I85+L85+O85</f>
        <v>0</v>
      </c>
      <c r="D85" s="200"/>
      <c r="E85" s="500"/>
      <c r="F85" s="501">
        <f t="shared" ref="F85:F88" si="99">D85+E85</f>
        <v>0</v>
      </c>
      <c r="G85" s="200"/>
      <c r="H85" s="232"/>
      <c r="I85" s="118">
        <f t="shared" ref="I85:I88" si="100">G85+H85</f>
        <v>0</v>
      </c>
      <c r="J85" s="232"/>
      <c r="K85" s="54"/>
      <c r="L85" s="118">
        <f t="shared" ref="L85:L88" si="101">J85+K85</f>
        <v>0</v>
      </c>
      <c r="M85" s="417"/>
      <c r="N85" s="357"/>
      <c r="O85" s="416">
        <f t="shared" ref="O85:O88" si="102">M85+N85</f>
        <v>0</v>
      </c>
      <c r="P85" s="418"/>
    </row>
    <row r="86" spans="1:16" ht="36" x14ac:dyDescent="0.25">
      <c r="A86" s="38">
        <v>2212</v>
      </c>
      <c r="B86" s="56" t="s">
        <v>74</v>
      </c>
      <c r="C86" s="57">
        <f t="shared" si="98"/>
        <v>1097</v>
      </c>
      <c r="D86" s="201">
        <v>549</v>
      </c>
      <c r="E86" s="498"/>
      <c r="F86" s="499">
        <f t="shared" si="99"/>
        <v>549</v>
      </c>
      <c r="G86" s="201"/>
      <c r="H86" s="233"/>
      <c r="I86" s="112">
        <f t="shared" si="100"/>
        <v>0</v>
      </c>
      <c r="J86" s="233">
        <v>548</v>
      </c>
      <c r="K86" s="59"/>
      <c r="L86" s="112">
        <f t="shared" si="101"/>
        <v>548</v>
      </c>
      <c r="M86" s="420"/>
      <c r="N86" s="363"/>
      <c r="O86" s="419">
        <f t="shared" si="102"/>
        <v>0</v>
      </c>
      <c r="P86" s="423"/>
    </row>
    <row r="87" spans="1:16" ht="24" x14ac:dyDescent="0.25">
      <c r="A87" s="38">
        <v>2214</v>
      </c>
      <c r="B87" s="56" t="s">
        <v>75</v>
      </c>
      <c r="C87" s="57">
        <f t="shared" si="98"/>
        <v>180</v>
      </c>
      <c r="D87" s="201"/>
      <c r="E87" s="498"/>
      <c r="F87" s="499">
        <f t="shared" si="99"/>
        <v>0</v>
      </c>
      <c r="G87" s="201"/>
      <c r="H87" s="233"/>
      <c r="I87" s="112">
        <f t="shared" si="100"/>
        <v>0</v>
      </c>
      <c r="J87" s="233">
        <v>180</v>
      </c>
      <c r="K87" s="59"/>
      <c r="L87" s="112">
        <f t="shared" si="101"/>
        <v>180</v>
      </c>
      <c r="M87" s="420"/>
      <c r="N87" s="363"/>
      <c r="O87" s="419">
        <f t="shared" si="102"/>
        <v>0</v>
      </c>
      <c r="P87" s="423"/>
    </row>
    <row r="88" spans="1:16" x14ac:dyDescent="0.25">
      <c r="A88" s="38">
        <v>2219</v>
      </c>
      <c r="B88" s="56" t="s">
        <v>76</v>
      </c>
      <c r="C88" s="57">
        <f t="shared" si="98"/>
        <v>75</v>
      </c>
      <c r="D88" s="201"/>
      <c r="E88" s="498"/>
      <c r="F88" s="499">
        <f t="shared" si="99"/>
        <v>0</v>
      </c>
      <c r="G88" s="201"/>
      <c r="H88" s="233"/>
      <c r="I88" s="112">
        <f t="shared" si="100"/>
        <v>0</v>
      </c>
      <c r="J88" s="233">
        <v>75</v>
      </c>
      <c r="K88" s="59"/>
      <c r="L88" s="112">
        <f t="shared" si="101"/>
        <v>75</v>
      </c>
      <c r="M88" s="420"/>
      <c r="N88" s="363"/>
      <c r="O88" s="419">
        <f t="shared" si="102"/>
        <v>0</v>
      </c>
      <c r="P88" s="423"/>
    </row>
    <row r="89" spans="1:16" ht="24" x14ac:dyDescent="0.25">
      <c r="A89" s="110">
        <v>2220</v>
      </c>
      <c r="B89" s="56" t="s">
        <v>77</v>
      </c>
      <c r="C89" s="57">
        <f t="shared" si="98"/>
        <v>25082</v>
      </c>
      <c r="D89" s="202">
        <f>SUM(D90:D94)</f>
        <v>21289</v>
      </c>
      <c r="E89" s="502">
        <f t="shared" ref="E89:F89" si="103">SUM(E90:E94)</f>
        <v>0</v>
      </c>
      <c r="F89" s="499">
        <f t="shared" si="103"/>
        <v>21289</v>
      </c>
      <c r="G89" s="202">
        <f>SUM(G90:G94)</f>
        <v>0</v>
      </c>
      <c r="H89" s="119">
        <f t="shared" ref="H89:I89" si="104">SUM(H90:H94)</f>
        <v>0</v>
      </c>
      <c r="I89" s="112">
        <f t="shared" si="104"/>
        <v>0</v>
      </c>
      <c r="J89" s="119">
        <f>SUM(J90:J94)</f>
        <v>3793</v>
      </c>
      <c r="K89" s="111">
        <f t="shared" ref="K89:L89" si="105">SUM(K90:K94)</f>
        <v>0</v>
      </c>
      <c r="L89" s="112">
        <f t="shared" si="105"/>
        <v>3793</v>
      </c>
      <c r="M89" s="360">
        <f>SUM(M90:M94)</f>
        <v>0</v>
      </c>
      <c r="N89" s="422">
        <f t="shared" ref="N89:O89" si="106">SUM(N90:N94)</f>
        <v>0</v>
      </c>
      <c r="O89" s="419">
        <f t="shared" si="106"/>
        <v>0</v>
      </c>
      <c r="P89" s="423"/>
    </row>
    <row r="90" spans="1:16" ht="24" x14ac:dyDescent="0.25">
      <c r="A90" s="38">
        <v>2221</v>
      </c>
      <c r="B90" s="56" t="s">
        <v>289</v>
      </c>
      <c r="C90" s="57">
        <f t="shared" si="98"/>
        <v>14385</v>
      </c>
      <c r="D90" s="201">
        <v>13262</v>
      </c>
      <c r="E90" s="498"/>
      <c r="F90" s="499">
        <f t="shared" ref="F90:F94" si="107">D90+E90</f>
        <v>13262</v>
      </c>
      <c r="G90" s="201"/>
      <c r="H90" s="233"/>
      <c r="I90" s="112">
        <f t="shared" ref="I90:I94" si="108">G90+H90</f>
        <v>0</v>
      </c>
      <c r="J90" s="233">
        <v>1123</v>
      </c>
      <c r="K90" s="59"/>
      <c r="L90" s="112">
        <f t="shared" ref="L90:L94" si="109">J90+K90</f>
        <v>1123</v>
      </c>
      <c r="M90" s="420"/>
      <c r="N90" s="363"/>
      <c r="O90" s="419">
        <f t="shared" ref="O90:O94" si="110">M90+N90</f>
        <v>0</v>
      </c>
      <c r="P90" s="423"/>
    </row>
    <row r="91" spans="1:16" x14ac:dyDescent="0.25">
      <c r="A91" s="38">
        <v>2222</v>
      </c>
      <c r="B91" s="56" t="s">
        <v>78</v>
      </c>
      <c r="C91" s="57">
        <f t="shared" si="98"/>
        <v>1369</v>
      </c>
      <c r="D91" s="201">
        <v>759</v>
      </c>
      <c r="E91" s="498"/>
      <c r="F91" s="499">
        <f t="shared" si="107"/>
        <v>759</v>
      </c>
      <c r="G91" s="201"/>
      <c r="H91" s="233"/>
      <c r="I91" s="112">
        <f t="shared" si="108"/>
        <v>0</v>
      </c>
      <c r="J91" s="233">
        <v>610</v>
      </c>
      <c r="K91" s="59"/>
      <c r="L91" s="112">
        <f t="shared" si="109"/>
        <v>610</v>
      </c>
      <c r="M91" s="420"/>
      <c r="N91" s="363"/>
      <c r="O91" s="419">
        <f t="shared" si="110"/>
        <v>0</v>
      </c>
      <c r="P91" s="423"/>
    </row>
    <row r="92" spans="1:16" x14ac:dyDescent="0.25">
      <c r="A92" s="38">
        <v>2223</v>
      </c>
      <c r="B92" s="56" t="s">
        <v>79</v>
      </c>
      <c r="C92" s="57">
        <f t="shared" si="98"/>
        <v>8968</v>
      </c>
      <c r="D92" s="201">
        <v>7118</v>
      </c>
      <c r="E92" s="498"/>
      <c r="F92" s="499">
        <f t="shared" si="107"/>
        <v>7118</v>
      </c>
      <c r="G92" s="201"/>
      <c r="H92" s="233"/>
      <c r="I92" s="112">
        <f t="shared" si="108"/>
        <v>0</v>
      </c>
      <c r="J92" s="233">
        <v>1850</v>
      </c>
      <c r="K92" s="59"/>
      <c r="L92" s="112">
        <f t="shared" si="109"/>
        <v>1850</v>
      </c>
      <c r="M92" s="420"/>
      <c r="N92" s="363"/>
      <c r="O92" s="419">
        <f t="shared" si="110"/>
        <v>0</v>
      </c>
      <c r="P92" s="423"/>
    </row>
    <row r="93" spans="1:16" ht="48" x14ac:dyDescent="0.25">
      <c r="A93" s="38">
        <v>2224</v>
      </c>
      <c r="B93" s="56" t="s">
        <v>299</v>
      </c>
      <c r="C93" s="57">
        <f t="shared" si="98"/>
        <v>360</v>
      </c>
      <c r="D93" s="201">
        <v>150</v>
      </c>
      <c r="E93" s="498"/>
      <c r="F93" s="499">
        <f t="shared" si="107"/>
        <v>150</v>
      </c>
      <c r="G93" s="201"/>
      <c r="H93" s="233"/>
      <c r="I93" s="112">
        <f t="shared" si="108"/>
        <v>0</v>
      </c>
      <c r="J93" s="233">
        <v>210</v>
      </c>
      <c r="K93" s="59"/>
      <c r="L93" s="112">
        <f t="shared" si="109"/>
        <v>210</v>
      </c>
      <c r="M93" s="420"/>
      <c r="N93" s="363"/>
      <c r="O93" s="419">
        <f t="shared" si="110"/>
        <v>0</v>
      </c>
      <c r="P93" s="423"/>
    </row>
    <row r="94" spans="1:16" ht="24" hidden="1" x14ac:dyDescent="0.25">
      <c r="A94" s="38">
        <v>2229</v>
      </c>
      <c r="B94" s="56" t="s">
        <v>80</v>
      </c>
      <c r="C94" s="57">
        <f t="shared" si="98"/>
        <v>0</v>
      </c>
      <c r="D94" s="201"/>
      <c r="E94" s="498"/>
      <c r="F94" s="499">
        <f t="shared" si="107"/>
        <v>0</v>
      </c>
      <c r="G94" s="201"/>
      <c r="H94" s="233"/>
      <c r="I94" s="112">
        <f t="shared" si="108"/>
        <v>0</v>
      </c>
      <c r="J94" s="233"/>
      <c r="K94" s="59"/>
      <c r="L94" s="112">
        <f t="shared" si="109"/>
        <v>0</v>
      </c>
      <c r="M94" s="420"/>
      <c r="N94" s="363"/>
      <c r="O94" s="419">
        <f t="shared" si="110"/>
        <v>0</v>
      </c>
      <c r="P94" s="423"/>
    </row>
    <row r="95" spans="1:16" ht="36" x14ac:dyDescent="0.25">
      <c r="A95" s="110">
        <v>2230</v>
      </c>
      <c r="B95" s="56" t="s">
        <v>81</v>
      </c>
      <c r="C95" s="57">
        <f t="shared" si="98"/>
        <v>3543</v>
      </c>
      <c r="D95" s="202">
        <f>SUM(D96:D102)</f>
        <v>1928</v>
      </c>
      <c r="E95" s="502">
        <f t="shared" ref="E95:F95" si="111">SUM(E96:E102)</f>
        <v>0</v>
      </c>
      <c r="F95" s="499">
        <f t="shared" si="111"/>
        <v>1928</v>
      </c>
      <c r="G95" s="202">
        <f>SUM(G96:G102)</f>
        <v>0</v>
      </c>
      <c r="H95" s="119">
        <f t="shared" ref="H95:I95" si="112">SUM(H96:H102)</f>
        <v>0</v>
      </c>
      <c r="I95" s="112">
        <f t="shared" si="112"/>
        <v>0</v>
      </c>
      <c r="J95" s="119">
        <f>SUM(J96:J102)</f>
        <v>1615</v>
      </c>
      <c r="K95" s="111">
        <f t="shared" ref="K95:L95" si="113">SUM(K96:K102)</f>
        <v>0</v>
      </c>
      <c r="L95" s="112">
        <f t="shared" si="113"/>
        <v>1615</v>
      </c>
      <c r="M95" s="360">
        <f>SUM(M96:M102)</f>
        <v>0</v>
      </c>
      <c r="N95" s="422">
        <f t="shared" ref="N95:O95" si="114">SUM(N96:N102)</f>
        <v>0</v>
      </c>
      <c r="O95" s="419">
        <f t="shared" si="114"/>
        <v>0</v>
      </c>
      <c r="P95" s="423"/>
    </row>
    <row r="96" spans="1:16" ht="24" hidden="1" x14ac:dyDescent="0.25">
      <c r="A96" s="38">
        <v>2231</v>
      </c>
      <c r="B96" s="56" t="s">
        <v>82</v>
      </c>
      <c r="C96" s="57">
        <f t="shared" si="98"/>
        <v>0</v>
      </c>
      <c r="D96" s="201"/>
      <c r="E96" s="498"/>
      <c r="F96" s="499">
        <f t="shared" ref="F96:F102" si="115">D96+E96</f>
        <v>0</v>
      </c>
      <c r="G96" s="201"/>
      <c r="H96" s="233"/>
      <c r="I96" s="112">
        <f t="shared" ref="I96:I102" si="116">G96+H96</f>
        <v>0</v>
      </c>
      <c r="J96" s="233"/>
      <c r="K96" s="59"/>
      <c r="L96" s="112">
        <f t="shared" ref="L96:L102" si="117">J96+K96</f>
        <v>0</v>
      </c>
      <c r="M96" s="420"/>
      <c r="N96" s="363"/>
      <c r="O96" s="419">
        <f t="shared" ref="O96:O102" si="118">M96+N96</f>
        <v>0</v>
      </c>
      <c r="P96" s="423"/>
    </row>
    <row r="97" spans="1:16" ht="24.75" hidden="1" customHeight="1" x14ac:dyDescent="0.25">
      <c r="A97" s="38">
        <v>2232</v>
      </c>
      <c r="B97" s="56" t="s">
        <v>83</v>
      </c>
      <c r="C97" s="57">
        <f t="shared" si="98"/>
        <v>0</v>
      </c>
      <c r="D97" s="201"/>
      <c r="E97" s="498"/>
      <c r="F97" s="499">
        <f t="shared" si="115"/>
        <v>0</v>
      </c>
      <c r="G97" s="201"/>
      <c r="H97" s="233"/>
      <c r="I97" s="112">
        <f t="shared" si="116"/>
        <v>0</v>
      </c>
      <c r="J97" s="233"/>
      <c r="K97" s="59"/>
      <c r="L97" s="112">
        <f t="shared" si="117"/>
        <v>0</v>
      </c>
      <c r="M97" s="420"/>
      <c r="N97" s="363"/>
      <c r="O97" s="419">
        <f t="shared" si="118"/>
        <v>0</v>
      </c>
      <c r="P97" s="423"/>
    </row>
    <row r="98" spans="1:16" ht="24" hidden="1" x14ac:dyDescent="0.25">
      <c r="A98" s="33">
        <v>2233</v>
      </c>
      <c r="B98" s="51" t="s">
        <v>84</v>
      </c>
      <c r="C98" s="52">
        <f t="shared" si="98"/>
        <v>0</v>
      </c>
      <c r="D98" s="200"/>
      <c r="E98" s="500"/>
      <c r="F98" s="501">
        <f t="shared" si="115"/>
        <v>0</v>
      </c>
      <c r="G98" s="200"/>
      <c r="H98" s="232"/>
      <c r="I98" s="118">
        <f t="shared" si="116"/>
        <v>0</v>
      </c>
      <c r="J98" s="232"/>
      <c r="K98" s="54"/>
      <c r="L98" s="118">
        <f t="shared" si="117"/>
        <v>0</v>
      </c>
      <c r="M98" s="417"/>
      <c r="N98" s="357"/>
      <c r="O98" s="416">
        <f t="shared" si="118"/>
        <v>0</v>
      </c>
      <c r="P98" s="418"/>
    </row>
    <row r="99" spans="1:16" ht="36" hidden="1" x14ac:dyDescent="0.25">
      <c r="A99" s="38">
        <v>2234</v>
      </c>
      <c r="B99" s="56" t="s">
        <v>85</v>
      </c>
      <c r="C99" s="57">
        <f t="shared" si="98"/>
        <v>0</v>
      </c>
      <c r="D99" s="201"/>
      <c r="E99" s="498"/>
      <c r="F99" s="499">
        <f t="shared" si="115"/>
        <v>0</v>
      </c>
      <c r="G99" s="201"/>
      <c r="H99" s="233"/>
      <c r="I99" s="112">
        <f t="shared" si="116"/>
        <v>0</v>
      </c>
      <c r="J99" s="233"/>
      <c r="K99" s="59"/>
      <c r="L99" s="112">
        <f t="shared" si="117"/>
        <v>0</v>
      </c>
      <c r="M99" s="420"/>
      <c r="N99" s="363"/>
      <c r="O99" s="419">
        <f t="shared" si="118"/>
        <v>0</v>
      </c>
      <c r="P99" s="423"/>
    </row>
    <row r="100" spans="1:16" ht="24" x14ac:dyDescent="0.25">
      <c r="A100" s="38">
        <v>2235</v>
      </c>
      <c r="B100" s="56" t="s">
        <v>86</v>
      </c>
      <c r="C100" s="57">
        <f t="shared" si="98"/>
        <v>240</v>
      </c>
      <c r="D100" s="201"/>
      <c r="E100" s="498"/>
      <c r="F100" s="499">
        <f t="shared" si="115"/>
        <v>0</v>
      </c>
      <c r="G100" s="201"/>
      <c r="H100" s="233"/>
      <c r="I100" s="112">
        <f t="shared" si="116"/>
        <v>0</v>
      </c>
      <c r="J100" s="233">
        <v>240</v>
      </c>
      <c r="K100" s="59"/>
      <c r="L100" s="112">
        <f t="shared" si="117"/>
        <v>240</v>
      </c>
      <c r="M100" s="420"/>
      <c r="N100" s="363"/>
      <c r="O100" s="419">
        <f t="shared" si="118"/>
        <v>0</v>
      </c>
      <c r="P100" s="425"/>
    </row>
    <row r="101" spans="1:16" hidden="1" x14ac:dyDescent="0.25">
      <c r="A101" s="38">
        <v>2236</v>
      </c>
      <c r="B101" s="56" t="s">
        <v>87</v>
      </c>
      <c r="C101" s="57">
        <f t="shared" si="98"/>
        <v>0</v>
      </c>
      <c r="D101" s="201"/>
      <c r="E101" s="498"/>
      <c r="F101" s="499">
        <f t="shared" si="115"/>
        <v>0</v>
      </c>
      <c r="G101" s="201"/>
      <c r="H101" s="233"/>
      <c r="I101" s="112">
        <f t="shared" si="116"/>
        <v>0</v>
      </c>
      <c r="J101" s="233"/>
      <c r="K101" s="59"/>
      <c r="L101" s="112">
        <f t="shared" si="117"/>
        <v>0</v>
      </c>
      <c r="M101" s="420"/>
      <c r="N101" s="363"/>
      <c r="O101" s="419">
        <f t="shared" si="118"/>
        <v>0</v>
      </c>
      <c r="P101" s="423"/>
    </row>
    <row r="102" spans="1:16" ht="24" x14ac:dyDescent="0.2">
      <c r="A102" s="38">
        <v>2239</v>
      </c>
      <c r="B102" s="56" t="s">
        <v>88</v>
      </c>
      <c r="C102" s="57">
        <f t="shared" si="98"/>
        <v>3303</v>
      </c>
      <c r="D102" s="201">
        <v>1928</v>
      </c>
      <c r="E102" s="498"/>
      <c r="F102" s="499">
        <f t="shared" si="115"/>
        <v>1928</v>
      </c>
      <c r="G102" s="201"/>
      <c r="H102" s="233"/>
      <c r="I102" s="112">
        <f t="shared" si="116"/>
        <v>0</v>
      </c>
      <c r="J102" s="233">
        <v>1375</v>
      </c>
      <c r="K102" s="59"/>
      <c r="L102" s="112">
        <f t="shared" si="117"/>
        <v>1375</v>
      </c>
      <c r="M102" s="420"/>
      <c r="N102" s="363"/>
      <c r="O102" s="419">
        <f t="shared" si="118"/>
        <v>0</v>
      </c>
      <c r="P102" s="436"/>
    </row>
    <row r="103" spans="1:16" ht="36" x14ac:dyDescent="0.25">
      <c r="A103" s="110">
        <v>2240</v>
      </c>
      <c r="B103" s="56" t="s">
        <v>89</v>
      </c>
      <c r="C103" s="57">
        <f t="shared" si="98"/>
        <v>3112</v>
      </c>
      <c r="D103" s="202">
        <f>SUM(D104:D111)</f>
        <v>1119</v>
      </c>
      <c r="E103" s="502">
        <f t="shared" ref="E103:F103" si="119">SUM(E104:E111)</f>
        <v>0</v>
      </c>
      <c r="F103" s="499">
        <f t="shared" si="119"/>
        <v>1119</v>
      </c>
      <c r="G103" s="202">
        <f>SUM(G104:G111)</f>
        <v>0</v>
      </c>
      <c r="H103" s="119">
        <f t="shared" ref="H103:I103" si="120">SUM(H104:H111)</f>
        <v>0</v>
      </c>
      <c r="I103" s="112">
        <f t="shared" si="120"/>
        <v>0</v>
      </c>
      <c r="J103" s="119">
        <f>SUM(J104:J111)</f>
        <v>1993</v>
      </c>
      <c r="K103" s="111">
        <f t="shared" ref="K103:L103" si="121">SUM(K104:K111)</f>
        <v>0</v>
      </c>
      <c r="L103" s="112">
        <f t="shared" si="121"/>
        <v>1993</v>
      </c>
      <c r="M103" s="360">
        <f>SUM(M104:M111)</f>
        <v>0</v>
      </c>
      <c r="N103" s="422">
        <f t="shared" ref="N103:O103" si="122">SUM(N104:N111)</f>
        <v>0</v>
      </c>
      <c r="O103" s="419">
        <f t="shared" si="122"/>
        <v>0</v>
      </c>
      <c r="P103" s="423"/>
    </row>
    <row r="104" spans="1:16" hidden="1" x14ac:dyDescent="0.25">
      <c r="A104" s="38">
        <v>2241</v>
      </c>
      <c r="B104" s="56" t="s">
        <v>90</v>
      </c>
      <c r="C104" s="57">
        <f t="shared" si="98"/>
        <v>0</v>
      </c>
      <c r="D104" s="201"/>
      <c r="E104" s="498"/>
      <c r="F104" s="499">
        <f t="shared" ref="F104:F111" si="123">D104+E104</f>
        <v>0</v>
      </c>
      <c r="G104" s="201"/>
      <c r="H104" s="233"/>
      <c r="I104" s="112">
        <f t="shared" ref="I104:I111" si="124">G104+H104</f>
        <v>0</v>
      </c>
      <c r="J104" s="233"/>
      <c r="K104" s="59"/>
      <c r="L104" s="112">
        <f t="shared" ref="L104:L111" si="125">J104+K104</f>
        <v>0</v>
      </c>
      <c r="M104" s="420"/>
      <c r="N104" s="363"/>
      <c r="O104" s="419">
        <f t="shared" ref="O104:O111" si="126">M104+N104</f>
        <v>0</v>
      </c>
      <c r="P104" s="423"/>
    </row>
    <row r="105" spans="1:16" ht="24" hidden="1" x14ac:dyDescent="0.25">
      <c r="A105" s="38">
        <v>2242</v>
      </c>
      <c r="B105" s="56" t="s">
        <v>91</v>
      </c>
      <c r="C105" s="57">
        <f t="shared" si="98"/>
        <v>0</v>
      </c>
      <c r="D105" s="201"/>
      <c r="E105" s="498"/>
      <c r="F105" s="499">
        <f t="shared" si="123"/>
        <v>0</v>
      </c>
      <c r="G105" s="201"/>
      <c r="H105" s="233"/>
      <c r="I105" s="112">
        <f t="shared" si="124"/>
        <v>0</v>
      </c>
      <c r="J105" s="233"/>
      <c r="K105" s="59"/>
      <c r="L105" s="112">
        <f t="shared" si="125"/>
        <v>0</v>
      </c>
      <c r="M105" s="420"/>
      <c r="N105" s="363"/>
      <c r="O105" s="419">
        <f t="shared" si="126"/>
        <v>0</v>
      </c>
      <c r="P105" s="423"/>
    </row>
    <row r="106" spans="1:16" ht="24" x14ac:dyDescent="0.25">
      <c r="A106" s="38">
        <v>2243</v>
      </c>
      <c r="B106" s="56" t="s">
        <v>92</v>
      </c>
      <c r="C106" s="57">
        <f t="shared" si="98"/>
        <v>934</v>
      </c>
      <c r="D106" s="201"/>
      <c r="E106" s="498"/>
      <c r="F106" s="499">
        <f t="shared" si="123"/>
        <v>0</v>
      </c>
      <c r="G106" s="201"/>
      <c r="H106" s="233"/>
      <c r="I106" s="112">
        <f t="shared" si="124"/>
        <v>0</v>
      </c>
      <c r="J106" s="233">
        <v>934</v>
      </c>
      <c r="K106" s="59"/>
      <c r="L106" s="112">
        <f t="shared" si="125"/>
        <v>934</v>
      </c>
      <c r="M106" s="420"/>
      <c r="N106" s="363"/>
      <c r="O106" s="419">
        <f t="shared" si="126"/>
        <v>0</v>
      </c>
      <c r="P106" s="423"/>
    </row>
    <row r="107" spans="1:16" x14ac:dyDescent="0.25">
      <c r="A107" s="38">
        <v>2244</v>
      </c>
      <c r="B107" s="56" t="s">
        <v>93</v>
      </c>
      <c r="C107" s="57">
        <f t="shared" si="98"/>
        <v>2178</v>
      </c>
      <c r="D107" s="201">
        <v>1119</v>
      </c>
      <c r="E107" s="498"/>
      <c r="F107" s="499">
        <f t="shared" si="123"/>
        <v>1119</v>
      </c>
      <c r="G107" s="201"/>
      <c r="H107" s="233"/>
      <c r="I107" s="112">
        <f t="shared" si="124"/>
        <v>0</v>
      </c>
      <c r="J107" s="233">
        <v>1059</v>
      </c>
      <c r="K107" s="59"/>
      <c r="L107" s="112">
        <f t="shared" si="125"/>
        <v>1059</v>
      </c>
      <c r="M107" s="420"/>
      <c r="N107" s="363"/>
      <c r="O107" s="419">
        <f t="shared" si="126"/>
        <v>0</v>
      </c>
      <c r="P107" s="423"/>
    </row>
    <row r="108" spans="1:16" ht="24" hidden="1" x14ac:dyDescent="0.25">
      <c r="A108" s="38">
        <v>2246</v>
      </c>
      <c r="B108" s="56" t="s">
        <v>94</v>
      </c>
      <c r="C108" s="57">
        <f t="shared" si="98"/>
        <v>0</v>
      </c>
      <c r="D108" s="201"/>
      <c r="E108" s="498"/>
      <c r="F108" s="499">
        <f t="shared" si="123"/>
        <v>0</v>
      </c>
      <c r="G108" s="201"/>
      <c r="H108" s="233"/>
      <c r="I108" s="112">
        <f t="shared" si="124"/>
        <v>0</v>
      </c>
      <c r="J108" s="233"/>
      <c r="K108" s="59"/>
      <c r="L108" s="112">
        <f t="shared" si="125"/>
        <v>0</v>
      </c>
      <c r="M108" s="420"/>
      <c r="N108" s="363"/>
      <c r="O108" s="419">
        <f t="shared" si="126"/>
        <v>0</v>
      </c>
      <c r="P108" s="423"/>
    </row>
    <row r="109" spans="1:16" hidden="1" x14ac:dyDescent="0.25">
      <c r="A109" s="38">
        <v>2247</v>
      </c>
      <c r="B109" s="56" t="s">
        <v>95</v>
      </c>
      <c r="C109" s="57">
        <f t="shared" si="98"/>
        <v>0</v>
      </c>
      <c r="D109" s="201"/>
      <c r="E109" s="498"/>
      <c r="F109" s="499">
        <f t="shared" si="123"/>
        <v>0</v>
      </c>
      <c r="G109" s="201"/>
      <c r="H109" s="233"/>
      <c r="I109" s="112">
        <f t="shared" si="124"/>
        <v>0</v>
      </c>
      <c r="J109" s="233"/>
      <c r="K109" s="59"/>
      <c r="L109" s="112">
        <f t="shared" si="125"/>
        <v>0</v>
      </c>
      <c r="M109" s="420"/>
      <c r="N109" s="363"/>
      <c r="O109" s="419">
        <f t="shared" si="126"/>
        <v>0</v>
      </c>
      <c r="P109" s="423"/>
    </row>
    <row r="110" spans="1:16" ht="24" hidden="1" x14ac:dyDescent="0.25">
      <c r="A110" s="38">
        <v>2248</v>
      </c>
      <c r="B110" s="56" t="s">
        <v>300</v>
      </c>
      <c r="C110" s="57">
        <f t="shared" si="98"/>
        <v>0</v>
      </c>
      <c r="D110" s="201"/>
      <c r="E110" s="498"/>
      <c r="F110" s="499">
        <f t="shared" si="123"/>
        <v>0</v>
      </c>
      <c r="G110" s="201"/>
      <c r="H110" s="233"/>
      <c r="I110" s="112">
        <f t="shared" si="124"/>
        <v>0</v>
      </c>
      <c r="J110" s="233"/>
      <c r="K110" s="59"/>
      <c r="L110" s="112">
        <f t="shared" si="125"/>
        <v>0</v>
      </c>
      <c r="M110" s="420"/>
      <c r="N110" s="363"/>
      <c r="O110" s="419">
        <f t="shared" si="126"/>
        <v>0</v>
      </c>
      <c r="P110" s="423"/>
    </row>
    <row r="111" spans="1:16" ht="24" hidden="1" x14ac:dyDescent="0.25">
      <c r="A111" s="38">
        <v>2249</v>
      </c>
      <c r="B111" s="56" t="s">
        <v>96</v>
      </c>
      <c r="C111" s="57">
        <f t="shared" si="98"/>
        <v>0</v>
      </c>
      <c r="D111" s="201"/>
      <c r="E111" s="498"/>
      <c r="F111" s="499">
        <f t="shared" si="123"/>
        <v>0</v>
      </c>
      <c r="G111" s="201"/>
      <c r="H111" s="233"/>
      <c r="I111" s="112">
        <f t="shared" si="124"/>
        <v>0</v>
      </c>
      <c r="J111" s="233"/>
      <c r="K111" s="59"/>
      <c r="L111" s="112">
        <f t="shared" si="125"/>
        <v>0</v>
      </c>
      <c r="M111" s="420"/>
      <c r="N111" s="363"/>
      <c r="O111" s="419">
        <f t="shared" si="126"/>
        <v>0</v>
      </c>
      <c r="P111" s="423"/>
    </row>
    <row r="112" spans="1:16" x14ac:dyDescent="0.25">
      <c r="A112" s="110">
        <v>2250</v>
      </c>
      <c r="B112" s="56" t="s">
        <v>97</v>
      </c>
      <c r="C112" s="57">
        <f t="shared" si="98"/>
        <v>146</v>
      </c>
      <c r="D112" s="202">
        <f>SUM(D113:D115)</f>
        <v>146</v>
      </c>
      <c r="E112" s="502">
        <f t="shared" ref="E112:F112" si="127">SUM(E113:E115)</f>
        <v>0</v>
      </c>
      <c r="F112" s="499">
        <f t="shared" si="127"/>
        <v>146</v>
      </c>
      <c r="G112" s="202">
        <f>SUM(G113:G115)</f>
        <v>0</v>
      </c>
      <c r="H112" s="119">
        <f t="shared" ref="H112:I112" si="128">SUM(H113:H115)</f>
        <v>0</v>
      </c>
      <c r="I112" s="112">
        <f t="shared" si="128"/>
        <v>0</v>
      </c>
      <c r="J112" s="119">
        <f>SUM(J113:J115)</f>
        <v>0</v>
      </c>
      <c r="K112" s="111">
        <f t="shared" ref="K112:L112" si="129">SUM(K113:K115)</f>
        <v>0</v>
      </c>
      <c r="L112" s="112">
        <f t="shared" si="129"/>
        <v>0</v>
      </c>
      <c r="M112" s="360">
        <f>SUM(M113:M115)</f>
        <v>0</v>
      </c>
      <c r="N112" s="422">
        <f t="shared" ref="N112:O112" si="130">SUM(N113:N115)</f>
        <v>0</v>
      </c>
      <c r="O112" s="419">
        <f t="shared" si="130"/>
        <v>0</v>
      </c>
      <c r="P112" s="423"/>
    </row>
    <row r="113" spans="1:16" hidden="1" x14ac:dyDescent="0.25">
      <c r="A113" s="38">
        <v>2251</v>
      </c>
      <c r="B113" s="56" t="s">
        <v>98</v>
      </c>
      <c r="C113" s="57">
        <f t="shared" si="98"/>
        <v>0</v>
      </c>
      <c r="D113" s="201"/>
      <c r="E113" s="498"/>
      <c r="F113" s="499">
        <f t="shared" ref="F113:F115" si="131">D113+E113</f>
        <v>0</v>
      </c>
      <c r="G113" s="201"/>
      <c r="H113" s="233"/>
      <c r="I113" s="112">
        <f t="shared" ref="I113:I115" si="132">G113+H113</f>
        <v>0</v>
      </c>
      <c r="J113" s="233"/>
      <c r="K113" s="59"/>
      <c r="L113" s="112">
        <f t="shared" ref="L113:L115" si="133">J113+K113</f>
        <v>0</v>
      </c>
      <c r="M113" s="420"/>
      <c r="N113" s="363"/>
      <c r="O113" s="419">
        <f t="shared" ref="O113:O115" si="134">M113+N113</f>
        <v>0</v>
      </c>
      <c r="P113" s="423"/>
    </row>
    <row r="114" spans="1:16" ht="24" hidden="1" x14ac:dyDescent="0.25">
      <c r="A114" s="38">
        <v>2252</v>
      </c>
      <c r="B114" s="56" t="s">
        <v>99</v>
      </c>
      <c r="C114" s="57">
        <f t="shared" si="98"/>
        <v>0</v>
      </c>
      <c r="D114" s="201"/>
      <c r="E114" s="498"/>
      <c r="F114" s="499">
        <f t="shared" si="131"/>
        <v>0</v>
      </c>
      <c r="G114" s="201"/>
      <c r="H114" s="233"/>
      <c r="I114" s="112">
        <f t="shared" si="132"/>
        <v>0</v>
      </c>
      <c r="J114" s="233"/>
      <c r="K114" s="59"/>
      <c r="L114" s="112">
        <f t="shared" si="133"/>
        <v>0</v>
      </c>
      <c r="M114" s="420"/>
      <c r="N114" s="363"/>
      <c r="O114" s="419">
        <f t="shared" si="134"/>
        <v>0</v>
      </c>
      <c r="P114" s="423"/>
    </row>
    <row r="115" spans="1:16" ht="24" x14ac:dyDescent="0.25">
      <c r="A115" s="38">
        <v>2259</v>
      </c>
      <c r="B115" s="56" t="s">
        <v>100</v>
      </c>
      <c r="C115" s="57">
        <f t="shared" si="98"/>
        <v>146</v>
      </c>
      <c r="D115" s="201">
        <v>146</v>
      </c>
      <c r="E115" s="498"/>
      <c r="F115" s="499">
        <f t="shared" si="131"/>
        <v>146</v>
      </c>
      <c r="G115" s="201"/>
      <c r="H115" s="233"/>
      <c r="I115" s="112">
        <f t="shared" si="132"/>
        <v>0</v>
      </c>
      <c r="J115" s="233"/>
      <c r="K115" s="59"/>
      <c r="L115" s="112">
        <f t="shared" si="133"/>
        <v>0</v>
      </c>
      <c r="M115" s="420"/>
      <c r="N115" s="363"/>
      <c r="O115" s="419">
        <f t="shared" si="134"/>
        <v>0</v>
      </c>
      <c r="P115" s="423"/>
    </row>
    <row r="116" spans="1:16" x14ac:dyDescent="0.25">
      <c r="A116" s="110">
        <v>2260</v>
      </c>
      <c r="B116" s="56" t="s">
        <v>101</v>
      </c>
      <c r="C116" s="57">
        <f t="shared" si="98"/>
        <v>15342</v>
      </c>
      <c r="D116" s="202">
        <f>SUM(D117:D121)</f>
        <v>6051</v>
      </c>
      <c r="E116" s="502">
        <f t="shared" ref="E116:F116" si="135">SUM(E117:E121)</f>
        <v>0</v>
      </c>
      <c r="F116" s="499">
        <f t="shared" si="135"/>
        <v>6051</v>
      </c>
      <c r="G116" s="202">
        <f>SUM(G117:G121)</f>
        <v>0</v>
      </c>
      <c r="H116" s="119">
        <f t="shared" ref="H116:I116" si="136">SUM(H117:H121)</f>
        <v>0</v>
      </c>
      <c r="I116" s="112">
        <f t="shared" si="136"/>
        <v>0</v>
      </c>
      <c r="J116" s="119">
        <f>SUM(J117:J121)</f>
        <v>9291</v>
      </c>
      <c r="K116" s="111">
        <f t="shared" ref="K116:L116" si="137">SUM(K117:K121)</f>
        <v>0</v>
      </c>
      <c r="L116" s="112">
        <f t="shared" si="137"/>
        <v>9291</v>
      </c>
      <c r="M116" s="360">
        <f>SUM(M117:M121)</f>
        <v>0</v>
      </c>
      <c r="N116" s="422">
        <f t="shared" ref="N116:O116" si="138">SUM(N117:N121)</f>
        <v>0</v>
      </c>
      <c r="O116" s="419">
        <f t="shared" si="138"/>
        <v>0</v>
      </c>
      <c r="P116" s="423"/>
    </row>
    <row r="117" spans="1:16" x14ac:dyDescent="0.25">
      <c r="A117" s="38">
        <v>2261</v>
      </c>
      <c r="B117" s="56" t="s">
        <v>102</v>
      </c>
      <c r="C117" s="57">
        <f t="shared" si="98"/>
        <v>12049</v>
      </c>
      <c r="D117" s="201">
        <v>6025</v>
      </c>
      <c r="E117" s="498"/>
      <c r="F117" s="499">
        <f t="shared" ref="F117:F121" si="139">D117+E117</f>
        <v>6025</v>
      </c>
      <c r="G117" s="201"/>
      <c r="H117" s="233"/>
      <c r="I117" s="112">
        <f t="shared" ref="I117:I121" si="140">G117+H117</f>
        <v>0</v>
      </c>
      <c r="J117" s="233">
        <v>6024</v>
      </c>
      <c r="K117" s="59"/>
      <c r="L117" s="112">
        <f t="shared" ref="L117:L121" si="141">J117+K117</f>
        <v>6024</v>
      </c>
      <c r="M117" s="420"/>
      <c r="N117" s="363"/>
      <c r="O117" s="419">
        <f t="shared" ref="O117:O121" si="142">M117+N117</f>
        <v>0</v>
      </c>
      <c r="P117" s="423"/>
    </row>
    <row r="118" spans="1:16" x14ac:dyDescent="0.25">
      <c r="A118" s="38">
        <v>2262</v>
      </c>
      <c r="B118" s="56" t="s">
        <v>103</v>
      </c>
      <c r="C118" s="57">
        <f t="shared" si="98"/>
        <v>3267</v>
      </c>
      <c r="D118" s="201"/>
      <c r="E118" s="498"/>
      <c r="F118" s="499">
        <f t="shared" si="139"/>
        <v>0</v>
      </c>
      <c r="G118" s="201"/>
      <c r="H118" s="233"/>
      <c r="I118" s="112">
        <f t="shared" si="140"/>
        <v>0</v>
      </c>
      <c r="J118" s="233">
        <v>3267</v>
      </c>
      <c r="K118" s="59"/>
      <c r="L118" s="112">
        <f t="shared" si="141"/>
        <v>3267</v>
      </c>
      <c r="M118" s="420"/>
      <c r="N118" s="363"/>
      <c r="O118" s="419">
        <f t="shared" si="142"/>
        <v>0</v>
      </c>
      <c r="P118" s="437"/>
    </row>
    <row r="119" spans="1:16" hidden="1" x14ac:dyDescent="0.25">
      <c r="A119" s="38">
        <v>2263</v>
      </c>
      <c r="B119" s="56" t="s">
        <v>104</v>
      </c>
      <c r="C119" s="57">
        <f t="shared" si="98"/>
        <v>0</v>
      </c>
      <c r="D119" s="201"/>
      <c r="E119" s="498"/>
      <c r="F119" s="499">
        <f t="shared" si="139"/>
        <v>0</v>
      </c>
      <c r="G119" s="201"/>
      <c r="H119" s="233"/>
      <c r="I119" s="112">
        <f t="shared" si="140"/>
        <v>0</v>
      </c>
      <c r="J119" s="233"/>
      <c r="K119" s="59"/>
      <c r="L119" s="112">
        <f t="shared" si="141"/>
        <v>0</v>
      </c>
      <c r="M119" s="420"/>
      <c r="N119" s="363"/>
      <c r="O119" s="419">
        <f t="shared" si="142"/>
        <v>0</v>
      </c>
      <c r="P119" s="423"/>
    </row>
    <row r="120" spans="1:16" ht="24" hidden="1" x14ac:dyDescent="0.25">
      <c r="A120" s="38">
        <v>2264</v>
      </c>
      <c r="B120" s="56" t="s">
        <v>105</v>
      </c>
      <c r="C120" s="57">
        <f t="shared" si="98"/>
        <v>0</v>
      </c>
      <c r="D120" s="201"/>
      <c r="E120" s="498"/>
      <c r="F120" s="499">
        <f t="shared" si="139"/>
        <v>0</v>
      </c>
      <c r="G120" s="201"/>
      <c r="H120" s="233"/>
      <c r="I120" s="112">
        <f t="shared" si="140"/>
        <v>0</v>
      </c>
      <c r="J120" s="233"/>
      <c r="K120" s="59"/>
      <c r="L120" s="112">
        <f t="shared" si="141"/>
        <v>0</v>
      </c>
      <c r="M120" s="420"/>
      <c r="N120" s="363"/>
      <c r="O120" s="419">
        <f t="shared" si="142"/>
        <v>0</v>
      </c>
      <c r="P120" s="423"/>
    </row>
    <row r="121" spans="1:16" x14ac:dyDescent="0.25">
      <c r="A121" s="38">
        <v>2269</v>
      </c>
      <c r="B121" s="56" t="s">
        <v>106</v>
      </c>
      <c r="C121" s="57">
        <f t="shared" si="98"/>
        <v>26</v>
      </c>
      <c r="D121" s="201">
        <v>26</v>
      </c>
      <c r="E121" s="498"/>
      <c r="F121" s="499">
        <f t="shared" si="139"/>
        <v>26</v>
      </c>
      <c r="G121" s="201"/>
      <c r="H121" s="233"/>
      <c r="I121" s="112">
        <f t="shared" si="140"/>
        <v>0</v>
      </c>
      <c r="J121" s="233"/>
      <c r="K121" s="59"/>
      <c r="L121" s="112">
        <f t="shared" si="141"/>
        <v>0</v>
      </c>
      <c r="M121" s="420"/>
      <c r="N121" s="363"/>
      <c r="O121" s="419">
        <f t="shared" si="142"/>
        <v>0</v>
      </c>
      <c r="P121" s="423"/>
    </row>
    <row r="122" spans="1:16" x14ac:dyDescent="0.25">
      <c r="A122" s="110">
        <v>2270</v>
      </c>
      <c r="B122" s="56" t="s">
        <v>107</v>
      </c>
      <c r="C122" s="57">
        <f t="shared" si="98"/>
        <v>15931</v>
      </c>
      <c r="D122" s="202">
        <f>SUM(D123:D127)</f>
        <v>3680</v>
      </c>
      <c r="E122" s="502">
        <f t="shared" ref="E122:F122" si="143">SUM(E123:E127)</f>
        <v>0</v>
      </c>
      <c r="F122" s="499">
        <f t="shared" si="143"/>
        <v>3680</v>
      </c>
      <c r="G122" s="202">
        <f>SUM(G123:G127)</f>
        <v>0</v>
      </c>
      <c r="H122" s="119">
        <f t="shared" ref="H122:I122" si="144">SUM(H123:H127)</f>
        <v>0</v>
      </c>
      <c r="I122" s="112">
        <f t="shared" si="144"/>
        <v>0</v>
      </c>
      <c r="J122" s="119">
        <f>SUM(J123:J127)</f>
        <v>12251</v>
      </c>
      <c r="K122" s="111">
        <f t="shared" ref="K122:L122" si="145">SUM(K123:K127)</f>
        <v>0</v>
      </c>
      <c r="L122" s="112">
        <f t="shared" si="145"/>
        <v>12251</v>
      </c>
      <c r="M122" s="360">
        <f>SUM(M123:M127)</f>
        <v>0</v>
      </c>
      <c r="N122" s="422">
        <f t="shared" ref="N122:O122" si="146">SUM(N123:N127)</f>
        <v>0</v>
      </c>
      <c r="O122" s="419">
        <f t="shared" si="146"/>
        <v>0</v>
      </c>
      <c r="P122" s="423"/>
    </row>
    <row r="123" spans="1:16" hidden="1" x14ac:dyDescent="0.25">
      <c r="A123" s="38">
        <v>2272</v>
      </c>
      <c r="B123" s="135" t="s">
        <v>108</v>
      </c>
      <c r="C123" s="57">
        <f t="shared" si="98"/>
        <v>0</v>
      </c>
      <c r="D123" s="201"/>
      <c r="E123" s="498"/>
      <c r="F123" s="499">
        <f t="shared" ref="F123:F127" si="147">D123+E123</f>
        <v>0</v>
      </c>
      <c r="G123" s="201"/>
      <c r="H123" s="233"/>
      <c r="I123" s="112">
        <f t="shared" ref="I123:I127" si="148">G123+H123</f>
        <v>0</v>
      </c>
      <c r="J123" s="233"/>
      <c r="K123" s="59"/>
      <c r="L123" s="112">
        <f t="shared" ref="L123:L127" si="149">J123+K123</f>
        <v>0</v>
      </c>
      <c r="M123" s="420"/>
      <c r="N123" s="363"/>
      <c r="O123" s="419">
        <f t="shared" ref="O123:O127" si="150">M123+N123</f>
        <v>0</v>
      </c>
      <c r="P123" s="423"/>
    </row>
    <row r="124" spans="1:16" ht="24" hidden="1" x14ac:dyDescent="0.25">
      <c r="A124" s="38">
        <v>2274</v>
      </c>
      <c r="B124" s="167" t="s">
        <v>290</v>
      </c>
      <c r="C124" s="57">
        <f t="shared" si="98"/>
        <v>0</v>
      </c>
      <c r="D124" s="201"/>
      <c r="E124" s="498"/>
      <c r="F124" s="499">
        <f t="shared" si="147"/>
        <v>0</v>
      </c>
      <c r="G124" s="201"/>
      <c r="H124" s="233"/>
      <c r="I124" s="112">
        <f t="shared" si="148"/>
        <v>0</v>
      </c>
      <c r="J124" s="233"/>
      <c r="K124" s="59"/>
      <c r="L124" s="112">
        <f t="shared" si="149"/>
        <v>0</v>
      </c>
      <c r="M124" s="420"/>
      <c r="N124" s="363"/>
      <c r="O124" s="419">
        <f t="shared" si="150"/>
        <v>0</v>
      </c>
      <c r="P124" s="423"/>
    </row>
    <row r="125" spans="1:16" ht="24" x14ac:dyDescent="0.25">
      <c r="A125" s="38">
        <v>2275</v>
      </c>
      <c r="B125" s="56" t="s">
        <v>109</v>
      </c>
      <c r="C125" s="57">
        <f t="shared" si="98"/>
        <v>9036</v>
      </c>
      <c r="D125" s="201"/>
      <c r="E125" s="498"/>
      <c r="F125" s="499">
        <f t="shared" si="147"/>
        <v>0</v>
      </c>
      <c r="G125" s="201"/>
      <c r="H125" s="233"/>
      <c r="I125" s="112">
        <f t="shared" si="148"/>
        <v>0</v>
      </c>
      <c r="J125" s="233">
        <v>9036</v>
      </c>
      <c r="K125" s="59"/>
      <c r="L125" s="112">
        <f t="shared" si="149"/>
        <v>9036</v>
      </c>
      <c r="M125" s="420"/>
      <c r="N125" s="363"/>
      <c r="O125" s="419">
        <f t="shared" si="150"/>
        <v>0</v>
      </c>
      <c r="P125" s="438"/>
    </row>
    <row r="126" spans="1:16" ht="36" hidden="1" x14ac:dyDescent="0.25">
      <c r="A126" s="38">
        <v>2276</v>
      </c>
      <c r="B126" s="56" t="s">
        <v>110</v>
      </c>
      <c r="C126" s="57">
        <f t="shared" si="98"/>
        <v>0</v>
      </c>
      <c r="D126" s="201"/>
      <c r="E126" s="498"/>
      <c r="F126" s="499">
        <f t="shared" si="147"/>
        <v>0</v>
      </c>
      <c r="G126" s="201"/>
      <c r="H126" s="233"/>
      <c r="I126" s="112">
        <f t="shared" si="148"/>
        <v>0</v>
      </c>
      <c r="J126" s="233"/>
      <c r="K126" s="59"/>
      <c r="L126" s="112">
        <f t="shared" si="149"/>
        <v>0</v>
      </c>
      <c r="M126" s="420"/>
      <c r="N126" s="363"/>
      <c r="O126" s="419">
        <f t="shared" si="150"/>
        <v>0</v>
      </c>
      <c r="P126" s="423"/>
    </row>
    <row r="127" spans="1:16" ht="24" x14ac:dyDescent="0.25">
      <c r="A127" s="38">
        <v>2279</v>
      </c>
      <c r="B127" s="56" t="s">
        <v>111</v>
      </c>
      <c r="C127" s="57">
        <f t="shared" si="98"/>
        <v>6895</v>
      </c>
      <c r="D127" s="201">
        <v>3680</v>
      </c>
      <c r="E127" s="498"/>
      <c r="F127" s="499">
        <f t="shared" si="147"/>
        <v>3680</v>
      </c>
      <c r="G127" s="201"/>
      <c r="H127" s="233"/>
      <c r="I127" s="112">
        <f t="shared" si="148"/>
        <v>0</v>
      </c>
      <c r="J127" s="233">
        <v>3215</v>
      </c>
      <c r="K127" s="59"/>
      <c r="L127" s="112">
        <f t="shared" si="149"/>
        <v>3215</v>
      </c>
      <c r="M127" s="420"/>
      <c r="N127" s="363"/>
      <c r="O127" s="419">
        <f t="shared" si="150"/>
        <v>0</v>
      </c>
      <c r="P127" s="425"/>
    </row>
    <row r="128" spans="1:16" ht="24" hidden="1" x14ac:dyDescent="0.25">
      <c r="A128" s="319">
        <v>2280</v>
      </c>
      <c r="B128" s="51" t="s">
        <v>301</v>
      </c>
      <c r="C128" s="52">
        <f t="shared" si="98"/>
        <v>0</v>
      </c>
      <c r="D128" s="204">
        <f t="shared" ref="D128:O128" si="151">SUM(D129)</f>
        <v>0</v>
      </c>
      <c r="E128" s="521">
        <f t="shared" si="151"/>
        <v>0</v>
      </c>
      <c r="F128" s="501">
        <f t="shared" si="151"/>
        <v>0</v>
      </c>
      <c r="G128" s="204">
        <f t="shared" si="151"/>
        <v>0</v>
      </c>
      <c r="H128" s="235">
        <f t="shared" si="151"/>
        <v>0</v>
      </c>
      <c r="I128" s="118">
        <f t="shared" si="151"/>
        <v>0</v>
      </c>
      <c r="J128" s="235">
        <f t="shared" si="151"/>
        <v>0</v>
      </c>
      <c r="K128" s="117">
        <f t="shared" si="151"/>
        <v>0</v>
      </c>
      <c r="L128" s="118">
        <f t="shared" si="151"/>
        <v>0</v>
      </c>
      <c r="M128" s="360">
        <f t="shared" si="151"/>
        <v>0</v>
      </c>
      <c r="N128" s="422">
        <f t="shared" si="151"/>
        <v>0</v>
      </c>
      <c r="O128" s="419">
        <f t="shared" si="151"/>
        <v>0</v>
      </c>
      <c r="P128" s="423"/>
    </row>
    <row r="129" spans="1:16" ht="24" hidden="1" x14ac:dyDescent="0.25">
      <c r="A129" s="38">
        <v>2283</v>
      </c>
      <c r="B129" s="56" t="s">
        <v>112</v>
      </c>
      <c r="C129" s="57">
        <f t="shared" si="98"/>
        <v>0</v>
      </c>
      <c r="D129" s="201"/>
      <c r="E129" s="498"/>
      <c r="F129" s="499">
        <f>D129+E129</f>
        <v>0</v>
      </c>
      <c r="G129" s="201"/>
      <c r="H129" s="233"/>
      <c r="I129" s="112">
        <f>G129+H129</f>
        <v>0</v>
      </c>
      <c r="J129" s="233"/>
      <c r="K129" s="59"/>
      <c r="L129" s="112">
        <f>J129+K129</f>
        <v>0</v>
      </c>
      <c r="M129" s="420"/>
      <c r="N129" s="363"/>
      <c r="O129" s="419">
        <f>M129+N129</f>
        <v>0</v>
      </c>
      <c r="P129" s="423"/>
    </row>
    <row r="130" spans="1:16" ht="38.25" customHeight="1" x14ac:dyDescent="0.25">
      <c r="A130" s="45">
        <v>2300</v>
      </c>
      <c r="B130" s="103" t="s">
        <v>113</v>
      </c>
      <c r="C130" s="46">
        <f t="shared" si="98"/>
        <v>10928</v>
      </c>
      <c r="D130" s="199">
        <f>SUM(D131,D136,D140,D141,D144,D151,D159,D160,D163)</f>
        <v>6617</v>
      </c>
      <c r="E130" s="494">
        <f t="shared" ref="E130:F130" si="152">SUM(E131,E136,E140,E141,E144,E151,E159,E160,E163)</f>
        <v>0</v>
      </c>
      <c r="F130" s="495">
        <f t="shared" si="152"/>
        <v>6617</v>
      </c>
      <c r="G130" s="199">
        <f>SUM(G131,G136,G140,G141,G144,G151,G159,G160,G163)</f>
        <v>0</v>
      </c>
      <c r="H130" s="104">
        <f t="shared" ref="H130:I130" si="153">SUM(H131,H136,H140,H141,H144,H151,H159,H160,H163)</f>
        <v>0</v>
      </c>
      <c r="I130" s="115">
        <f t="shared" si="153"/>
        <v>0</v>
      </c>
      <c r="J130" s="104">
        <f>SUM(J131,J136,J140,J141,J144,J151,J159,J160,J163)</f>
        <v>4311</v>
      </c>
      <c r="K130" s="49">
        <f t="shared" ref="K130:L130" si="154">SUM(K131,K136,K140,K141,K144,K151,K159,K160,K163)</f>
        <v>0</v>
      </c>
      <c r="L130" s="115">
        <f t="shared" si="154"/>
        <v>4311</v>
      </c>
      <c r="M130" s="348">
        <f>SUM(M131,M136,M140,M141,M144,M151,M159,M160,M163)</f>
        <v>0</v>
      </c>
      <c r="N130" s="353">
        <f t="shared" ref="N130:O130" si="155">SUM(N131,N136,N140,N141,N144,N151,N159,N160,N163)</f>
        <v>0</v>
      </c>
      <c r="O130" s="408">
        <f t="shared" si="155"/>
        <v>0</v>
      </c>
      <c r="P130" s="428"/>
    </row>
    <row r="131" spans="1:16" ht="24" x14ac:dyDescent="0.25">
      <c r="A131" s="319">
        <v>2310</v>
      </c>
      <c r="B131" s="51" t="s">
        <v>114</v>
      </c>
      <c r="C131" s="52">
        <f t="shared" si="98"/>
        <v>7233</v>
      </c>
      <c r="D131" s="204">
        <f t="shared" ref="D131:O131" si="156">SUM(D132:D135)</f>
        <v>4654</v>
      </c>
      <c r="E131" s="521">
        <f t="shared" si="156"/>
        <v>0</v>
      </c>
      <c r="F131" s="501">
        <f t="shared" si="156"/>
        <v>4654</v>
      </c>
      <c r="G131" s="204">
        <f t="shared" si="156"/>
        <v>0</v>
      </c>
      <c r="H131" s="235">
        <f t="shared" si="156"/>
        <v>0</v>
      </c>
      <c r="I131" s="118">
        <f t="shared" si="156"/>
        <v>0</v>
      </c>
      <c r="J131" s="235">
        <f t="shared" si="156"/>
        <v>2579</v>
      </c>
      <c r="K131" s="117">
        <f t="shared" si="156"/>
        <v>0</v>
      </c>
      <c r="L131" s="118">
        <f t="shared" si="156"/>
        <v>2579</v>
      </c>
      <c r="M131" s="354">
        <f t="shared" si="156"/>
        <v>0</v>
      </c>
      <c r="N131" s="430">
        <f t="shared" si="156"/>
        <v>0</v>
      </c>
      <c r="O131" s="416">
        <f t="shared" si="156"/>
        <v>0</v>
      </c>
      <c r="P131" s="418"/>
    </row>
    <row r="132" spans="1:16" x14ac:dyDescent="0.25">
      <c r="A132" s="38">
        <v>2311</v>
      </c>
      <c r="B132" s="56" t="s">
        <v>115</v>
      </c>
      <c r="C132" s="57">
        <f t="shared" si="98"/>
        <v>1409</v>
      </c>
      <c r="D132" s="201">
        <v>644</v>
      </c>
      <c r="E132" s="498"/>
      <c r="F132" s="499">
        <f t="shared" ref="F132:F135" si="157">D132+E132</f>
        <v>644</v>
      </c>
      <c r="G132" s="201"/>
      <c r="H132" s="233"/>
      <c r="I132" s="112">
        <f t="shared" ref="I132:I135" si="158">G132+H132</f>
        <v>0</v>
      </c>
      <c r="J132" s="233">
        <v>765</v>
      </c>
      <c r="K132" s="59"/>
      <c r="L132" s="112">
        <f t="shared" ref="L132:L135" si="159">J132+K132</f>
        <v>765</v>
      </c>
      <c r="M132" s="420"/>
      <c r="N132" s="363"/>
      <c r="O132" s="419">
        <f t="shared" ref="O132:O135" si="160">M132+N132</f>
        <v>0</v>
      </c>
      <c r="P132" s="423"/>
    </row>
    <row r="133" spans="1:16" x14ac:dyDescent="0.25">
      <c r="A133" s="38">
        <v>2312</v>
      </c>
      <c r="B133" s="56" t="s">
        <v>116</v>
      </c>
      <c r="C133" s="57">
        <f t="shared" si="98"/>
        <v>3510</v>
      </c>
      <c r="D133" s="201">
        <v>3310</v>
      </c>
      <c r="E133" s="498"/>
      <c r="F133" s="499">
        <f t="shared" si="157"/>
        <v>3310</v>
      </c>
      <c r="G133" s="201"/>
      <c r="H133" s="233"/>
      <c r="I133" s="112">
        <f t="shared" si="158"/>
        <v>0</v>
      </c>
      <c r="J133" s="233">
        <v>200</v>
      </c>
      <c r="K133" s="59"/>
      <c r="L133" s="112">
        <f t="shared" si="159"/>
        <v>200</v>
      </c>
      <c r="M133" s="420"/>
      <c r="N133" s="363"/>
      <c r="O133" s="419">
        <f t="shared" si="160"/>
        <v>0</v>
      </c>
      <c r="P133" s="425"/>
    </row>
    <row r="134" spans="1:16" hidden="1" x14ac:dyDescent="0.25">
      <c r="A134" s="38">
        <v>2313</v>
      </c>
      <c r="B134" s="56" t="s">
        <v>117</v>
      </c>
      <c r="C134" s="57">
        <f t="shared" si="98"/>
        <v>0</v>
      </c>
      <c r="D134" s="201"/>
      <c r="E134" s="498"/>
      <c r="F134" s="499">
        <f t="shared" si="157"/>
        <v>0</v>
      </c>
      <c r="G134" s="201"/>
      <c r="H134" s="233"/>
      <c r="I134" s="112">
        <f t="shared" si="158"/>
        <v>0</v>
      </c>
      <c r="J134" s="233"/>
      <c r="K134" s="59"/>
      <c r="L134" s="112">
        <f t="shared" si="159"/>
        <v>0</v>
      </c>
      <c r="M134" s="420"/>
      <c r="N134" s="363"/>
      <c r="O134" s="419">
        <f t="shared" si="160"/>
        <v>0</v>
      </c>
      <c r="P134" s="423"/>
    </row>
    <row r="135" spans="1:16" ht="36" customHeight="1" x14ac:dyDescent="0.25">
      <c r="A135" s="38">
        <v>2314</v>
      </c>
      <c r="B135" s="56" t="s">
        <v>291</v>
      </c>
      <c r="C135" s="57">
        <f t="shared" si="98"/>
        <v>2314</v>
      </c>
      <c r="D135" s="201">
        <v>700</v>
      </c>
      <c r="E135" s="498"/>
      <c r="F135" s="499">
        <f t="shared" si="157"/>
        <v>700</v>
      </c>
      <c r="G135" s="201"/>
      <c r="H135" s="233"/>
      <c r="I135" s="112">
        <f t="shared" si="158"/>
        <v>0</v>
      </c>
      <c r="J135" s="233">
        <v>1614</v>
      </c>
      <c r="K135" s="59"/>
      <c r="L135" s="112">
        <f t="shared" si="159"/>
        <v>1614</v>
      </c>
      <c r="M135" s="420"/>
      <c r="N135" s="363"/>
      <c r="O135" s="419">
        <f t="shared" si="160"/>
        <v>0</v>
      </c>
      <c r="P135" s="437"/>
    </row>
    <row r="136" spans="1:16" x14ac:dyDescent="0.25">
      <c r="A136" s="110">
        <v>2320</v>
      </c>
      <c r="B136" s="56" t="s">
        <v>118</v>
      </c>
      <c r="C136" s="57">
        <f t="shared" si="98"/>
        <v>549</v>
      </c>
      <c r="D136" s="202">
        <f>SUM(D137:D139)</f>
        <v>0</v>
      </c>
      <c r="E136" s="502">
        <f t="shared" ref="E136:F136" si="161">SUM(E137:E139)</f>
        <v>0</v>
      </c>
      <c r="F136" s="499">
        <f t="shared" si="161"/>
        <v>0</v>
      </c>
      <c r="G136" s="202">
        <f>SUM(G137:G139)</f>
        <v>0</v>
      </c>
      <c r="H136" s="119">
        <f t="shared" ref="H136:I136" si="162">SUM(H137:H139)</f>
        <v>0</v>
      </c>
      <c r="I136" s="112">
        <f t="shared" si="162"/>
        <v>0</v>
      </c>
      <c r="J136" s="119">
        <f>SUM(J137:J139)</f>
        <v>549</v>
      </c>
      <c r="K136" s="111">
        <f t="shared" ref="K136:L136" si="163">SUM(K137:K139)</f>
        <v>0</v>
      </c>
      <c r="L136" s="112">
        <f t="shared" si="163"/>
        <v>549</v>
      </c>
      <c r="M136" s="360">
        <f>SUM(M137:M139)</f>
        <v>0</v>
      </c>
      <c r="N136" s="422">
        <f t="shared" ref="N136:O136" si="164">SUM(N137:N139)</f>
        <v>0</v>
      </c>
      <c r="O136" s="419">
        <f t="shared" si="164"/>
        <v>0</v>
      </c>
      <c r="P136" s="423"/>
    </row>
    <row r="137" spans="1:16" hidden="1" x14ac:dyDescent="0.25">
      <c r="A137" s="38">
        <v>2321</v>
      </c>
      <c r="B137" s="56" t="s">
        <v>119</v>
      </c>
      <c r="C137" s="57">
        <f t="shared" si="98"/>
        <v>0</v>
      </c>
      <c r="D137" s="201"/>
      <c r="E137" s="498"/>
      <c r="F137" s="499">
        <f t="shared" ref="F137:F140" si="165">D137+E137</f>
        <v>0</v>
      </c>
      <c r="G137" s="201"/>
      <c r="H137" s="233"/>
      <c r="I137" s="112">
        <f t="shared" ref="I137:I140" si="166">G137+H137</f>
        <v>0</v>
      </c>
      <c r="J137" s="233"/>
      <c r="K137" s="59"/>
      <c r="L137" s="112">
        <f t="shared" ref="L137:L140" si="167">J137+K137</f>
        <v>0</v>
      </c>
      <c r="M137" s="420"/>
      <c r="N137" s="363"/>
      <c r="O137" s="419">
        <f t="shared" ref="O137:O140" si="168">M137+N137</f>
        <v>0</v>
      </c>
      <c r="P137" s="423"/>
    </row>
    <row r="138" spans="1:16" x14ac:dyDescent="0.25">
      <c r="A138" s="38">
        <v>2322</v>
      </c>
      <c r="B138" s="56" t="s">
        <v>120</v>
      </c>
      <c r="C138" s="57">
        <f t="shared" si="98"/>
        <v>549</v>
      </c>
      <c r="D138" s="201"/>
      <c r="E138" s="498"/>
      <c r="F138" s="499">
        <f t="shared" si="165"/>
        <v>0</v>
      </c>
      <c r="G138" s="201"/>
      <c r="H138" s="233"/>
      <c r="I138" s="112">
        <f t="shared" si="166"/>
        <v>0</v>
      </c>
      <c r="J138" s="233">
        <v>549</v>
      </c>
      <c r="K138" s="59"/>
      <c r="L138" s="112">
        <f t="shared" si="167"/>
        <v>549</v>
      </c>
      <c r="M138" s="420"/>
      <c r="N138" s="363"/>
      <c r="O138" s="419">
        <f t="shared" si="168"/>
        <v>0</v>
      </c>
      <c r="P138" s="423"/>
    </row>
    <row r="139" spans="1:16" ht="10.5" hidden="1" customHeight="1" x14ac:dyDescent="0.25">
      <c r="A139" s="38">
        <v>2329</v>
      </c>
      <c r="B139" s="56" t="s">
        <v>121</v>
      </c>
      <c r="C139" s="57">
        <f t="shared" si="98"/>
        <v>0</v>
      </c>
      <c r="D139" s="201"/>
      <c r="E139" s="498"/>
      <c r="F139" s="499">
        <f t="shared" si="165"/>
        <v>0</v>
      </c>
      <c r="G139" s="201"/>
      <c r="H139" s="233"/>
      <c r="I139" s="112">
        <f t="shared" si="166"/>
        <v>0</v>
      </c>
      <c r="J139" s="233"/>
      <c r="K139" s="59"/>
      <c r="L139" s="112">
        <f t="shared" si="167"/>
        <v>0</v>
      </c>
      <c r="M139" s="420"/>
      <c r="N139" s="363"/>
      <c r="O139" s="419">
        <f t="shared" si="168"/>
        <v>0</v>
      </c>
      <c r="P139" s="423"/>
    </row>
    <row r="140" spans="1:16" hidden="1" x14ac:dyDescent="0.25">
      <c r="A140" s="110">
        <v>2330</v>
      </c>
      <c r="B140" s="56" t="s">
        <v>122</v>
      </c>
      <c r="C140" s="57">
        <f t="shared" si="98"/>
        <v>0</v>
      </c>
      <c r="D140" s="201"/>
      <c r="E140" s="498"/>
      <c r="F140" s="499">
        <f t="shared" si="165"/>
        <v>0</v>
      </c>
      <c r="G140" s="201"/>
      <c r="H140" s="233"/>
      <c r="I140" s="112">
        <f t="shared" si="166"/>
        <v>0</v>
      </c>
      <c r="J140" s="233"/>
      <c r="K140" s="59"/>
      <c r="L140" s="112">
        <f t="shared" si="167"/>
        <v>0</v>
      </c>
      <c r="M140" s="420"/>
      <c r="N140" s="363"/>
      <c r="O140" s="419">
        <f t="shared" si="168"/>
        <v>0</v>
      </c>
      <c r="P140" s="423"/>
    </row>
    <row r="141" spans="1:16" ht="48" x14ac:dyDescent="0.25">
      <c r="A141" s="110">
        <v>2340</v>
      </c>
      <c r="B141" s="56" t="s">
        <v>302</v>
      </c>
      <c r="C141" s="57">
        <f t="shared" si="98"/>
        <v>75</v>
      </c>
      <c r="D141" s="202">
        <f>SUM(D142:D143)</f>
        <v>0</v>
      </c>
      <c r="E141" s="502">
        <f t="shared" ref="E141:F141" si="169">SUM(E142:E143)</f>
        <v>0</v>
      </c>
      <c r="F141" s="499">
        <f t="shared" si="169"/>
        <v>0</v>
      </c>
      <c r="G141" s="202">
        <f>SUM(G142:G143)</f>
        <v>0</v>
      </c>
      <c r="H141" s="119">
        <f t="shared" ref="H141:I141" si="170">SUM(H142:H143)</f>
        <v>0</v>
      </c>
      <c r="I141" s="112">
        <f t="shared" si="170"/>
        <v>0</v>
      </c>
      <c r="J141" s="119">
        <f>SUM(J142:J143)</f>
        <v>75</v>
      </c>
      <c r="K141" s="111">
        <f t="shared" ref="K141:L141" si="171">SUM(K142:K143)</f>
        <v>0</v>
      </c>
      <c r="L141" s="112">
        <f t="shared" si="171"/>
        <v>75</v>
      </c>
      <c r="M141" s="360">
        <f>SUM(M142:M143)</f>
        <v>0</v>
      </c>
      <c r="N141" s="422">
        <f t="shared" ref="N141:O141" si="172">SUM(N142:N143)</f>
        <v>0</v>
      </c>
      <c r="O141" s="419">
        <f t="shared" si="172"/>
        <v>0</v>
      </c>
      <c r="P141" s="423"/>
    </row>
    <row r="142" spans="1:16" x14ac:dyDescent="0.25">
      <c r="A142" s="38">
        <v>2341</v>
      </c>
      <c r="B142" s="56" t="s">
        <v>123</v>
      </c>
      <c r="C142" s="57">
        <f t="shared" si="98"/>
        <v>75</v>
      </c>
      <c r="D142" s="201"/>
      <c r="E142" s="498"/>
      <c r="F142" s="499">
        <f t="shared" ref="F142:F143" si="173">D142+E142</f>
        <v>0</v>
      </c>
      <c r="G142" s="201"/>
      <c r="H142" s="233"/>
      <c r="I142" s="112">
        <f t="shared" ref="I142:I143" si="174">G142+H142</f>
        <v>0</v>
      </c>
      <c r="J142" s="233">
        <v>75</v>
      </c>
      <c r="K142" s="59"/>
      <c r="L142" s="112">
        <f t="shared" ref="L142:L143" si="175">J142+K142</f>
        <v>75</v>
      </c>
      <c r="M142" s="420"/>
      <c r="N142" s="363"/>
      <c r="O142" s="419">
        <f t="shared" ref="O142:O143" si="176">M142+N142</f>
        <v>0</v>
      </c>
      <c r="P142" s="423"/>
    </row>
    <row r="143" spans="1:16" ht="24" hidden="1" x14ac:dyDescent="0.25">
      <c r="A143" s="38">
        <v>2344</v>
      </c>
      <c r="B143" s="56" t="s">
        <v>124</v>
      </c>
      <c r="C143" s="57">
        <f t="shared" si="98"/>
        <v>0</v>
      </c>
      <c r="D143" s="201"/>
      <c r="E143" s="498"/>
      <c r="F143" s="499">
        <f t="shared" si="173"/>
        <v>0</v>
      </c>
      <c r="G143" s="201"/>
      <c r="H143" s="233"/>
      <c r="I143" s="112">
        <f t="shared" si="174"/>
        <v>0</v>
      </c>
      <c r="J143" s="233"/>
      <c r="K143" s="59"/>
      <c r="L143" s="112">
        <f t="shared" si="175"/>
        <v>0</v>
      </c>
      <c r="M143" s="420"/>
      <c r="N143" s="363"/>
      <c r="O143" s="419">
        <f t="shared" si="176"/>
        <v>0</v>
      </c>
      <c r="P143" s="423"/>
    </row>
    <row r="144" spans="1:16" ht="24" x14ac:dyDescent="0.25">
      <c r="A144" s="105">
        <v>2350</v>
      </c>
      <c r="B144" s="76" t="s">
        <v>125</v>
      </c>
      <c r="C144" s="82">
        <f t="shared" si="98"/>
        <v>2181</v>
      </c>
      <c r="D144" s="129">
        <f>SUM(D145:D150)</f>
        <v>1273</v>
      </c>
      <c r="E144" s="496">
        <f t="shared" ref="E144:F144" si="177">SUM(E145:E150)</f>
        <v>0</v>
      </c>
      <c r="F144" s="497">
        <f t="shared" si="177"/>
        <v>1273</v>
      </c>
      <c r="G144" s="129">
        <f>SUM(G145:G150)</f>
        <v>0</v>
      </c>
      <c r="H144" s="178">
        <f t="shared" ref="H144:I144" si="178">SUM(H145:H150)</f>
        <v>0</v>
      </c>
      <c r="I144" s="107">
        <f t="shared" si="178"/>
        <v>0</v>
      </c>
      <c r="J144" s="178">
        <f>SUM(J145:J150)</f>
        <v>908</v>
      </c>
      <c r="K144" s="106">
        <f t="shared" ref="K144:L144" si="179">SUM(K145:K150)</f>
        <v>0</v>
      </c>
      <c r="L144" s="107">
        <f t="shared" si="179"/>
        <v>908</v>
      </c>
      <c r="M144" s="390">
        <f>SUM(M145:M150)</f>
        <v>0</v>
      </c>
      <c r="N144" s="413">
        <f t="shared" ref="N144:O144" si="180">SUM(N145:N150)</f>
        <v>0</v>
      </c>
      <c r="O144" s="414">
        <f t="shared" si="180"/>
        <v>0</v>
      </c>
      <c r="P144" s="415"/>
    </row>
    <row r="145" spans="1:16" x14ac:dyDescent="0.25">
      <c r="A145" s="33">
        <v>2351</v>
      </c>
      <c r="B145" s="51" t="s">
        <v>126</v>
      </c>
      <c r="C145" s="52">
        <f t="shared" si="98"/>
        <v>160</v>
      </c>
      <c r="D145" s="200">
        <v>80</v>
      </c>
      <c r="E145" s="500"/>
      <c r="F145" s="501">
        <f t="shared" ref="F145:F150" si="181">D145+E145</f>
        <v>80</v>
      </c>
      <c r="G145" s="200"/>
      <c r="H145" s="232"/>
      <c r="I145" s="118">
        <f t="shared" ref="I145:I150" si="182">G145+H145</f>
        <v>0</v>
      </c>
      <c r="J145" s="232">
        <v>80</v>
      </c>
      <c r="K145" s="54"/>
      <c r="L145" s="118">
        <f t="shared" ref="L145:L150" si="183">J145+K145</f>
        <v>80</v>
      </c>
      <c r="M145" s="417"/>
      <c r="N145" s="357"/>
      <c r="O145" s="416">
        <f t="shared" ref="O145:O150" si="184">M145+N145</f>
        <v>0</v>
      </c>
      <c r="P145" s="418"/>
    </row>
    <row r="146" spans="1:16" x14ac:dyDescent="0.25">
      <c r="A146" s="38">
        <v>2352</v>
      </c>
      <c r="B146" s="56" t="s">
        <v>127</v>
      </c>
      <c r="C146" s="57">
        <f t="shared" si="98"/>
        <v>1971</v>
      </c>
      <c r="D146" s="201">
        <v>1193</v>
      </c>
      <c r="E146" s="498"/>
      <c r="F146" s="499">
        <f t="shared" si="181"/>
        <v>1193</v>
      </c>
      <c r="G146" s="201"/>
      <c r="H146" s="233"/>
      <c r="I146" s="112">
        <f t="shared" si="182"/>
        <v>0</v>
      </c>
      <c r="J146" s="233">
        <v>778</v>
      </c>
      <c r="K146" s="59"/>
      <c r="L146" s="112">
        <f t="shared" si="183"/>
        <v>778</v>
      </c>
      <c r="M146" s="420"/>
      <c r="N146" s="363"/>
      <c r="O146" s="419">
        <f t="shared" si="184"/>
        <v>0</v>
      </c>
      <c r="P146" s="423"/>
    </row>
    <row r="147" spans="1:16" ht="24" hidden="1" x14ac:dyDescent="0.25">
      <c r="A147" s="38">
        <v>2353</v>
      </c>
      <c r="B147" s="56" t="s">
        <v>128</v>
      </c>
      <c r="C147" s="57">
        <f t="shared" si="98"/>
        <v>0</v>
      </c>
      <c r="D147" s="201"/>
      <c r="E147" s="498"/>
      <c r="F147" s="499">
        <f t="shared" si="181"/>
        <v>0</v>
      </c>
      <c r="G147" s="201"/>
      <c r="H147" s="233"/>
      <c r="I147" s="112">
        <f t="shared" si="182"/>
        <v>0</v>
      </c>
      <c r="J147" s="233"/>
      <c r="K147" s="59"/>
      <c r="L147" s="112">
        <f t="shared" si="183"/>
        <v>0</v>
      </c>
      <c r="M147" s="420"/>
      <c r="N147" s="363"/>
      <c r="O147" s="419">
        <f t="shared" si="184"/>
        <v>0</v>
      </c>
      <c r="P147" s="423"/>
    </row>
    <row r="148" spans="1:16" ht="24" hidden="1" x14ac:dyDescent="0.25">
      <c r="A148" s="38">
        <v>2354</v>
      </c>
      <c r="B148" s="56" t="s">
        <v>129</v>
      </c>
      <c r="C148" s="57">
        <f t="shared" si="98"/>
        <v>0</v>
      </c>
      <c r="D148" s="201"/>
      <c r="E148" s="498"/>
      <c r="F148" s="499">
        <f t="shared" si="181"/>
        <v>0</v>
      </c>
      <c r="G148" s="201"/>
      <c r="H148" s="233"/>
      <c r="I148" s="112">
        <f t="shared" si="182"/>
        <v>0</v>
      </c>
      <c r="J148" s="233"/>
      <c r="K148" s="59"/>
      <c r="L148" s="112">
        <f t="shared" si="183"/>
        <v>0</v>
      </c>
      <c r="M148" s="420"/>
      <c r="N148" s="363"/>
      <c r="O148" s="419">
        <f t="shared" si="184"/>
        <v>0</v>
      </c>
      <c r="P148" s="423"/>
    </row>
    <row r="149" spans="1:16" ht="24" x14ac:dyDescent="0.25">
      <c r="A149" s="38">
        <v>2355</v>
      </c>
      <c r="B149" s="56" t="s">
        <v>130</v>
      </c>
      <c r="C149" s="57">
        <f t="shared" ref="C149:C212" si="185">F149+I149+L149+O149</f>
        <v>50</v>
      </c>
      <c r="D149" s="201"/>
      <c r="E149" s="498"/>
      <c r="F149" s="499">
        <f t="shared" si="181"/>
        <v>0</v>
      </c>
      <c r="G149" s="201"/>
      <c r="H149" s="233"/>
      <c r="I149" s="112">
        <f t="shared" si="182"/>
        <v>0</v>
      </c>
      <c r="J149" s="233">
        <v>50</v>
      </c>
      <c r="K149" s="59"/>
      <c r="L149" s="112">
        <f t="shared" si="183"/>
        <v>50</v>
      </c>
      <c r="M149" s="420"/>
      <c r="N149" s="363"/>
      <c r="O149" s="419">
        <f t="shared" si="184"/>
        <v>0</v>
      </c>
      <c r="P149" s="423"/>
    </row>
    <row r="150" spans="1:16" ht="24" hidden="1" x14ac:dyDescent="0.25">
      <c r="A150" s="38">
        <v>2359</v>
      </c>
      <c r="B150" s="56" t="s">
        <v>131</v>
      </c>
      <c r="C150" s="57">
        <f t="shared" si="185"/>
        <v>0</v>
      </c>
      <c r="D150" s="201"/>
      <c r="E150" s="498"/>
      <c r="F150" s="499">
        <f t="shared" si="181"/>
        <v>0</v>
      </c>
      <c r="G150" s="201"/>
      <c r="H150" s="233"/>
      <c r="I150" s="112">
        <f t="shared" si="182"/>
        <v>0</v>
      </c>
      <c r="J150" s="233"/>
      <c r="K150" s="59"/>
      <c r="L150" s="112">
        <f t="shared" si="183"/>
        <v>0</v>
      </c>
      <c r="M150" s="420"/>
      <c r="N150" s="363"/>
      <c r="O150" s="419">
        <f t="shared" si="184"/>
        <v>0</v>
      </c>
      <c r="P150" s="423"/>
    </row>
    <row r="151" spans="1:16" ht="24.75" hidden="1" customHeight="1" x14ac:dyDescent="0.25">
      <c r="A151" s="110">
        <v>2360</v>
      </c>
      <c r="B151" s="56" t="s">
        <v>132</v>
      </c>
      <c r="C151" s="57">
        <f t="shared" si="185"/>
        <v>0</v>
      </c>
      <c r="D151" s="202">
        <f>SUM(D152:D158)</f>
        <v>0</v>
      </c>
      <c r="E151" s="502">
        <f t="shared" ref="E151:F151" si="186">SUM(E152:E158)</f>
        <v>0</v>
      </c>
      <c r="F151" s="499">
        <f t="shared" si="186"/>
        <v>0</v>
      </c>
      <c r="G151" s="202">
        <f>SUM(G152:G158)</f>
        <v>0</v>
      </c>
      <c r="H151" s="119">
        <f t="shared" ref="H151:I151" si="187">SUM(H152:H158)</f>
        <v>0</v>
      </c>
      <c r="I151" s="112">
        <f t="shared" si="187"/>
        <v>0</v>
      </c>
      <c r="J151" s="119">
        <f>SUM(J152:J158)</f>
        <v>0</v>
      </c>
      <c r="K151" s="111">
        <f t="shared" ref="K151:L151" si="188">SUM(K152:K158)</f>
        <v>0</v>
      </c>
      <c r="L151" s="112">
        <f t="shared" si="188"/>
        <v>0</v>
      </c>
      <c r="M151" s="360">
        <f>SUM(M152:M158)</f>
        <v>0</v>
      </c>
      <c r="N151" s="422">
        <f t="shared" ref="N151:O151" si="189">SUM(N152:N158)</f>
        <v>0</v>
      </c>
      <c r="O151" s="419">
        <f t="shared" si="189"/>
        <v>0</v>
      </c>
      <c r="P151" s="423"/>
    </row>
    <row r="152" spans="1:16" hidden="1" x14ac:dyDescent="0.25">
      <c r="A152" s="37">
        <v>2361</v>
      </c>
      <c r="B152" s="56" t="s">
        <v>133</v>
      </c>
      <c r="C152" s="57">
        <f t="shared" si="185"/>
        <v>0</v>
      </c>
      <c r="D152" s="201"/>
      <c r="E152" s="498"/>
      <c r="F152" s="499">
        <f t="shared" ref="F152:F159" si="190">D152+E152</f>
        <v>0</v>
      </c>
      <c r="G152" s="201"/>
      <c r="H152" s="233"/>
      <c r="I152" s="112">
        <f t="shared" ref="I152:I159" si="191">G152+H152</f>
        <v>0</v>
      </c>
      <c r="J152" s="233"/>
      <c r="K152" s="59"/>
      <c r="L152" s="112">
        <f t="shared" ref="L152:L159" si="192">J152+K152</f>
        <v>0</v>
      </c>
      <c r="M152" s="420"/>
      <c r="N152" s="363"/>
      <c r="O152" s="419">
        <f t="shared" ref="O152:O159" si="193">M152+N152</f>
        <v>0</v>
      </c>
      <c r="P152" s="423"/>
    </row>
    <row r="153" spans="1:16" ht="24" hidden="1" x14ac:dyDescent="0.25">
      <c r="A153" s="37">
        <v>2362</v>
      </c>
      <c r="B153" s="56" t="s">
        <v>134</v>
      </c>
      <c r="C153" s="57">
        <f t="shared" si="185"/>
        <v>0</v>
      </c>
      <c r="D153" s="201"/>
      <c r="E153" s="498"/>
      <c r="F153" s="499">
        <f t="shared" si="190"/>
        <v>0</v>
      </c>
      <c r="G153" s="201"/>
      <c r="H153" s="233"/>
      <c r="I153" s="112">
        <f t="shared" si="191"/>
        <v>0</v>
      </c>
      <c r="J153" s="233"/>
      <c r="K153" s="59"/>
      <c r="L153" s="112">
        <f t="shared" si="192"/>
        <v>0</v>
      </c>
      <c r="M153" s="420"/>
      <c r="N153" s="363"/>
      <c r="O153" s="419">
        <f t="shared" si="193"/>
        <v>0</v>
      </c>
      <c r="P153" s="423"/>
    </row>
    <row r="154" spans="1:16" hidden="1" x14ac:dyDescent="0.25">
      <c r="A154" s="37">
        <v>2363</v>
      </c>
      <c r="B154" s="56" t="s">
        <v>135</v>
      </c>
      <c r="C154" s="57">
        <f t="shared" si="185"/>
        <v>0</v>
      </c>
      <c r="D154" s="201"/>
      <c r="E154" s="498"/>
      <c r="F154" s="499">
        <f t="shared" si="190"/>
        <v>0</v>
      </c>
      <c r="G154" s="201"/>
      <c r="H154" s="233"/>
      <c r="I154" s="112">
        <f t="shared" si="191"/>
        <v>0</v>
      </c>
      <c r="J154" s="233"/>
      <c r="K154" s="59"/>
      <c r="L154" s="112">
        <f t="shared" si="192"/>
        <v>0</v>
      </c>
      <c r="M154" s="420"/>
      <c r="N154" s="363"/>
      <c r="O154" s="419">
        <f t="shared" si="193"/>
        <v>0</v>
      </c>
      <c r="P154" s="423"/>
    </row>
    <row r="155" spans="1:16" hidden="1" x14ac:dyDescent="0.25">
      <c r="A155" s="37">
        <v>2364</v>
      </c>
      <c r="B155" s="56" t="s">
        <v>136</v>
      </c>
      <c r="C155" s="57">
        <f t="shared" si="185"/>
        <v>0</v>
      </c>
      <c r="D155" s="201"/>
      <c r="E155" s="498"/>
      <c r="F155" s="499">
        <f t="shared" si="190"/>
        <v>0</v>
      </c>
      <c r="G155" s="201"/>
      <c r="H155" s="233"/>
      <c r="I155" s="112">
        <f t="shared" si="191"/>
        <v>0</v>
      </c>
      <c r="J155" s="233"/>
      <c r="K155" s="59"/>
      <c r="L155" s="112">
        <f t="shared" si="192"/>
        <v>0</v>
      </c>
      <c r="M155" s="420"/>
      <c r="N155" s="363"/>
      <c r="O155" s="419">
        <f t="shared" si="193"/>
        <v>0</v>
      </c>
      <c r="P155" s="423"/>
    </row>
    <row r="156" spans="1:16" ht="12.75" hidden="1" customHeight="1" x14ac:dyDescent="0.25">
      <c r="A156" s="37">
        <v>2365</v>
      </c>
      <c r="B156" s="56" t="s">
        <v>137</v>
      </c>
      <c r="C156" s="57">
        <f t="shared" si="185"/>
        <v>0</v>
      </c>
      <c r="D156" s="201"/>
      <c r="E156" s="498"/>
      <c r="F156" s="499">
        <f t="shared" si="190"/>
        <v>0</v>
      </c>
      <c r="G156" s="201"/>
      <c r="H156" s="233"/>
      <c r="I156" s="112">
        <f t="shared" si="191"/>
        <v>0</v>
      </c>
      <c r="J156" s="233"/>
      <c r="K156" s="59"/>
      <c r="L156" s="112">
        <f t="shared" si="192"/>
        <v>0</v>
      </c>
      <c r="M156" s="420"/>
      <c r="N156" s="363"/>
      <c r="O156" s="419">
        <f t="shared" si="193"/>
        <v>0</v>
      </c>
      <c r="P156" s="423"/>
    </row>
    <row r="157" spans="1:16" ht="36" hidden="1" x14ac:dyDescent="0.25">
      <c r="A157" s="37">
        <v>2366</v>
      </c>
      <c r="B157" s="56" t="s">
        <v>138</v>
      </c>
      <c r="C157" s="57">
        <f t="shared" si="185"/>
        <v>0</v>
      </c>
      <c r="D157" s="201"/>
      <c r="E157" s="498"/>
      <c r="F157" s="499">
        <f t="shared" si="190"/>
        <v>0</v>
      </c>
      <c r="G157" s="201"/>
      <c r="H157" s="233"/>
      <c r="I157" s="112">
        <f t="shared" si="191"/>
        <v>0</v>
      </c>
      <c r="J157" s="233"/>
      <c r="K157" s="59"/>
      <c r="L157" s="112">
        <f t="shared" si="192"/>
        <v>0</v>
      </c>
      <c r="M157" s="420"/>
      <c r="N157" s="363"/>
      <c r="O157" s="419">
        <f t="shared" si="193"/>
        <v>0</v>
      </c>
      <c r="P157" s="423"/>
    </row>
    <row r="158" spans="1:16" ht="48" hidden="1" x14ac:dyDescent="0.25">
      <c r="A158" s="37">
        <v>2369</v>
      </c>
      <c r="B158" s="56" t="s">
        <v>139</v>
      </c>
      <c r="C158" s="57">
        <f t="shared" si="185"/>
        <v>0</v>
      </c>
      <c r="D158" s="201"/>
      <c r="E158" s="498"/>
      <c r="F158" s="499">
        <f t="shared" si="190"/>
        <v>0</v>
      </c>
      <c r="G158" s="201"/>
      <c r="H158" s="233"/>
      <c r="I158" s="112">
        <f t="shared" si="191"/>
        <v>0</v>
      </c>
      <c r="J158" s="233"/>
      <c r="K158" s="59"/>
      <c r="L158" s="112">
        <f t="shared" si="192"/>
        <v>0</v>
      </c>
      <c r="M158" s="420"/>
      <c r="N158" s="363"/>
      <c r="O158" s="419">
        <f t="shared" si="193"/>
        <v>0</v>
      </c>
      <c r="P158" s="423"/>
    </row>
    <row r="159" spans="1:16" x14ac:dyDescent="0.25">
      <c r="A159" s="105">
        <v>2370</v>
      </c>
      <c r="B159" s="76" t="s">
        <v>140</v>
      </c>
      <c r="C159" s="82">
        <f t="shared" si="185"/>
        <v>890</v>
      </c>
      <c r="D159" s="203">
        <v>690</v>
      </c>
      <c r="E159" s="520"/>
      <c r="F159" s="497">
        <f t="shared" si="190"/>
        <v>690</v>
      </c>
      <c r="G159" s="203"/>
      <c r="H159" s="234"/>
      <c r="I159" s="107">
        <f t="shared" si="191"/>
        <v>0</v>
      </c>
      <c r="J159" s="234">
        <v>200</v>
      </c>
      <c r="K159" s="113"/>
      <c r="L159" s="107">
        <f t="shared" si="192"/>
        <v>200</v>
      </c>
      <c r="M159" s="427"/>
      <c r="N159" s="426"/>
      <c r="O159" s="414">
        <f t="shared" si="193"/>
        <v>0</v>
      </c>
      <c r="P159" s="415"/>
    </row>
    <row r="160" spans="1:16" hidden="1" x14ac:dyDescent="0.25">
      <c r="A160" s="105">
        <v>2380</v>
      </c>
      <c r="B160" s="76" t="s">
        <v>141</v>
      </c>
      <c r="C160" s="82">
        <f t="shared" si="185"/>
        <v>0</v>
      </c>
      <c r="D160" s="129">
        <f>SUM(D161:D162)</f>
        <v>0</v>
      </c>
      <c r="E160" s="496">
        <f t="shared" ref="E160:F160" si="194">SUM(E161:E162)</f>
        <v>0</v>
      </c>
      <c r="F160" s="497">
        <f t="shared" si="194"/>
        <v>0</v>
      </c>
      <c r="G160" s="129">
        <f>SUM(G161:G162)</f>
        <v>0</v>
      </c>
      <c r="H160" s="178">
        <f t="shared" ref="H160:I160" si="195">SUM(H161:H162)</f>
        <v>0</v>
      </c>
      <c r="I160" s="107">
        <f t="shared" si="195"/>
        <v>0</v>
      </c>
      <c r="J160" s="178">
        <f>SUM(J161:J162)</f>
        <v>0</v>
      </c>
      <c r="K160" s="106">
        <f t="shared" ref="K160:L160" si="196">SUM(K161:K162)</f>
        <v>0</v>
      </c>
      <c r="L160" s="107">
        <f t="shared" si="196"/>
        <v>0</v>
      </c>
      <c r="M160" s="390">
        <f>SUM(M161:M162)</f>
        <v>0</v>
      </c>
      <c r="N160" s="413">
        <f t="shared" ref="N160:O160" si="197">SUM(N161:N162)</f>
        <v>0</v>
      </c>
      <c r="O160" s="414">
        <f t="shared" si="197"/>
        <v>0</v>
      </c>
      <c r="P160" s="415"/>
    </row>
    <row r="161" spans="1:16" hidden="1" x14ac:dyDescent="0.25">
      <c r="A161" s="32">
        <v>2381</v>
      </c>
      <c r="B161" s="51" t="s">
        <v>142</v>
      </c>
      <c r="C161" s="52">
        <f t="shared" si="185"/>
        <v>0</v>
      </c>
      <c r="D161" s="200"/>
      <c r="E161" s="500"/>
      <c r="F161" s="501">
        <f t="shared" ref="F161:F164" si="198">D161+E161</f>
        <v>0</v>
      </c>
      <c r="G161" s="200"/>
      <c r="H161" s="232"/>
      <c r="I161" s="118">
        <f t="shared" ref="I161:I164" si="199">G161+H161</f>
        <v>0</v>
      </c>
      <c r="J161" s="232"/>
      <c r="K161" s="54"/>
      <c r="L161" s="118">
        <f t="shared" ref="L161:L164" si="200">J161+K161</f>
        <v>0</v>
      </c>
      <c r="M161" s="417"/>
      <c r="N161" s="357"/>
      <c r="O161" s="416">
        <f t="shared" ref="O161:O164" si="201">M161+N161</f>
        <v>0</v>
      </c>
      <c r="P161" s="418"/>
    </row>
    <row r="162" spans="1:16" ht="24" hidden="1" x14ac:dyDescent="0.25">
      <c r="A162" s="37">
        <v>2389</v>
      </c>
      <c r="B162" s="56" t="s">
        <v>143</v>
      </c>
      <c r="C162" s="57">
        <f t="shared" si="185"/>
        <v>0</v>
      </c>
      <c r="D162" s="201"/>
      <c r="E162" s="498"/>
      <c r="F162" s="499">
        <f t="shared" si="198"/>
        <v>0</v>
      </c>
      <c r="G162" s="201"/>
      <c r="H162" s="233"/>
      <c r="I162" s="112">
        <f t="shared" si="199"/>
        <v>0</v>
      </c>
      <c r="J162" s="233"/>
      <c r="K162" s="59"/>
      <c r="L162" s="112">
        <f t="shared" si="200"/>
        <v>0</v>
      </c>
      <c r="M162" s="420"/>
      <c r="N162" s="363"/>
      <c r="O162" s="419">
        <f t="shared" si="201"/>
        <v>0</v>
      </c>
      <c r="P162" s="423"/>
    </row>
    <row r="163" spans="1:16" hidden="1" x14ac:dyDescent="0.25">
      <c r="A163" s="105">
        <v>2390</v>
      </c>
      <c r="B163" s="76" t="s">
        <v>144</v>
      </c>
      <c r="C163" s="82">
        <f t="shared" si="185"/>
        <v>0</v>
      </c>
      <c r="D163" s="203"/>
      <c r="E163" s="520"/>
      <c r="F163" s="497">
        <f t="shared" si="198"/>
        <v>0</v>
      </c>
      <c r="G163" s="203"/>
      <c r="H163" s="234"/>
      <c r="I163" s="107">
        <f t="shared" si="199"/>
        <v>0</v>
      </c>
      <c r="J163" s="234"/>
      <c r="K163" s="113"/>
      <c r="L163" s="107">
        <f t="shared" si="200"/>
        <v>0</v>
      </c>
      <c r="M163" s="427"/>
      <c r="N163" s="426"/>
      <c r="O163" s="414">
        <f t="shared" si="201"/>
        <v>0</v>
      </c>
      <c r="P163" s="415"/>
    </row>
    <row r="164" spans="1:16" hidden="1" x14ac:dyDescent="0.25">
      <c r="A164" s="45">
        <v>2400</v>
      </c>
      <c r="B164" s="103" t="s">
        <v>145</v>
      </c>
      <c r="C164" s="46">
        <f t="shared" si="185"/>
        <v>0</v>
      </c>
      <c r="D164" s="205"/>
      <c r="E164" s="522"/>
      <c r="F164" s="495">
        <f t="shared" si="198"/>
        <v>0</v>
      </c>
      <c r="G164" s="205"/>
      <c r="H164" s="236"/>
      <c r="I164" s="115">
        <f t="shared" si="199"/>
        <v>0</v>
      </c>
      <c r="J164" s="236"/>
      <c r="K164" s="120"/>
      <c r="L164" s="115">
        <f t="shared" si="200"/>
        <v>0</v>
      </c>
      <c r="M164" s="440"/>
      <c r="N164" s="439"/>
      <c r="O164" s="416">
        <f t="shared" si="201"/>
        <v>0</v>
      </c>
      <c r="P164" s="428"/>
    </row>
    <row r="165" spans="1:16" ht="24" x14ac:dyDescent="0.25">
      <c r="A165" s="45">
        <v>2500</v>
      </c>
      <c r="B165" s="103" t="s">
        <v>146</v>
      </c>
      <c r="C165" s="46">
        <f t="shared" si="185"/>
        <v>68</v>
      </c>
      <c r="D165" s="199">
        <f>SUM(D166,D171)</f>
        <v>68</v>
      </c>
      <c r="E165" s="494">
        <f t="shared" ref="E165:O165" si="202">SUM(E166,E171)</f>
        <v>0</v>
      </c>
      <c r="F165" s="495">
        <f t="shared" si="202"/>
        <v>68</v>
      </c>
      <c r="G165" s="199">
        <f t="shared" si="202"/>
        <v>0</v>
      </c>
      <c r="H165" s="104">
        <f t="shared" si="202"/>
        <v>0</v>
      </c>
      <c r="I165" s="115">
        <f t="shared" si="202"/>
        <v>0</v>
      </c>
      <c r="J165" s="104">
        <f t="shared" si="202"/>
        <v>0</v>
      </c>
      <c r="K165" s="49">
        <f t="shared" si="202"/>
        <v>0</v>
      </c>
      <c r="L165" s="115">
        <f t="shared" si="202"/>
        <v>0</v>
      </c>
      <c r="M165" s="409">
        <f t="shared" si="202"/>
        <v>0</v>
      </c>
      <c r="N165" s="410">
        <f t="shared" si="202"/>
        <v>0</v>
      </c>
      <c r="O165" s="381">
        <f t="shared" si="202"/>
        <v>0</v>
      </c>
      <c r="P165" s="412"/>
    </row>
    <row r="166" spans="1:16" ht="16.5" customHeight="1" x14ac:dyDescent="0.25">
      <c r="A166" s="319">
        <v>2510</v>
      </c>
      <c r="B166" s="51" t="s">
        <v>147</v>
      </c>
      <c r="C166" s="52">
        <f t="shared" si="185"/>
        <v>68</v>
      </c>
      <c r="D166" s="204">
        <f>SUM(D167:D170)</f>
        <v>68</v>
      </c>
      <c r="E166" s="521">
        <f t="shared" ref="E166:O166" si="203">SUM(E167:E170)</f>
        <v>0</v>
      </c>
      <c r="F166" s="501">
        <f t="shared" si="203"/>
        <v>68</v>
      </c>
      <c r="G166" s="204">
        <f t="shared" si="203"/>
        <v>0</v>
      </c>
      <c r="H166" s="235">
        <f t="shared" si="203"/>
        <v>0</v>
      </c>
      <c r="I166" s="118">
        <f t="shared" si="203"/>
        <v>0</v>
      </c>
      <c r="J166" s="235">
        <f t="shared" si="203"/>
        <v>0</v>
      </c>
      <c r="K166" s="117">
        <f t="shared" si="203"/>
        <v>0</v>
      </c>
      <c r="L166" s="118">
        <f t="shared" si="203"/>
        <v>0</v>
      </c>
      <c r="M166" s="366">
        <f t="shared" si="203"/>
        <v>0</v>
      </c>
      <c r="N166" s="441">
        <f t="shared" si="203"/>
        <v>0</v>
      </c>
      <c r="O166" s="442">
        <f t="shared" si="203"/>
        <v>0</v>
      </c>
      <c r="P166" s="443"/>
    </row>
    <row r="167" spans="1:16" ht="24" hidden="1" x14ac:dyDescent="0.25">
      <c r="A167" s="38">
        <v>2512</v>
      </c>
      <c r="B167" s="56" t="s">
        <v>148</v>
      </c>
      <c r="C167" s="57">
        <f t="shared" si="185"/>
        <v>0</v>
      </c>
      <c r="D167" s="201"/>
      <c r="E167" s="498"/>
      <c r="F167" s="499">
        <f t="shared" ref="F167:F172" si="204">D167+E167</f>
        <v>0</v>
      </c>
      <c r="G167" s="201"/>
      <c r="H167" s="233"/>
      <c r="I167" s="112">
        <f t="shared" ref="I167:I172" si="205">G167+H167</f>
        <v>0</v>
      </c>
      <c r="J167" s="233"/>
      <c r="K167" s="59"/>
      <c r="L167" s="112">
        <f t="shared" ref="L167:L172" si="206">J167+K167</f>
        <v>0</v>
      </c>
      <c r="M167" s="420"/>
      <c r="N167" s="363"/>
      <c r="O167" s="419">
        <f t="shared" ref="O167:O172" si="207">M167+N167</f>
        <v>0</v>
      </c>
      <c r="P167" s="423"/>
    </row>
    <row r="168" spans="1:16" ht="36" x14ac:dyDescent="0.25">
      <c r="A168" s="38">
        <v>2513</v>
      </c>
      <c r="B168" s="56" t="s">
        <v>149</v>
      </c>
      <c r="C168" s="57">
        <f t="shared" si="185"/>
        <v>68</v>
      </c>
      <c r="D168" s="201">
        <v>68</v>
      </c>
      <c r="E168" s="498"/>
      <c r="F168" s="499">
        <f t="shared" si="204"/>
        <v>68</v>
      </c>
      <c r="G168" s="201"/>
      <c r="H168" s="233"/>
      <c r="I168" s="112">
        <f t="shared" si="205"/>
        <v>0</v>
      </c>
      <c r="J168" s="233"/>
      <c r="K168" s="59"/>
      <c r="L168" s="112">
        <f t="shared" si="206"/>
        <v>0</v>
      </c>
      <c r="M168" s="420"/>
      <c r="N168" s="363"/>
      <c r="O168" s="419">
        <f t="shared" si="207"/>
        <v>0</v>
      </c>
      <c r="P168" s="423"/>
    </row>
    <row r="169" spans="1:16" ht="24" hidden="1" x14ac:dyDescent="0.25">
      <c r="A169" s="38">
        <v>2515</v>
      </c>
      <c r="B169" s="56" t="s">
        <v>150</v>
      </c>
      <c r="C169" s="57">
        <f t="shared" si="185"/>
        <v>0</v>
      </c>
      <c r="D169" s="201"/>
      <c r="E169" s="498"/>
      <c r="F169" s="499">
        <f t="shared" si="204"/>
        <v>0</v>
      </c>
      <c r="G169" s="201"/>
      <c r="H169" s="233"/>
      <c r="I169" s="112">
        <f t="shared" si="205"/>
        <v>0</v>
      </c>
      <c r="J169" s="233"/>
      <c r="K169" s="59"/>
      <c r="L169" s="112">
        <f t="shared" si="206"/>
        <v>0</v>
      </c>
      <c r="M169" s="420"/>
      <c r="N169" s="363"/>
      <c r="O169" s="419">
        <f t="shared" si="207"/>
        <v>0</v>
      </c>
      <c r="P169" s="423"/>
    </row>
    <row r="170" spans="1:16" ht="24" hidden="1" x14ac:dyDescent="0.25">
      <c r="A170" s="38">
        <v>2519</v>
      </c>
      <c r="B170" s="56" t="s">
        <v>151</v>
      </c>
      <c r="C170" s="57">
        <f t="shared" si="185"/>
        <v>0</v>
      </c>
      <c r="D170" s="201"/>
      <c r="E170" s="498"/>
      <c r="F170" s="499">
        <f t="shared" si="204"/>
        <v>0</v>
      </c>
      <c r="G170" s="201"/>
      <c r="H170" s="233"/>
      <c r="I170" s="112">
        <f t="shared" si="205"/>
        <v>0</v>
      </c>
      <c r="J170" s="233"/>
      <c r="K170" s="59"/>
      <c r="L170" s="112">
        <f t="shared" si="206"/>
        <v>0</v>
      </c>
      <c r="M170" s="420"/>
      <c r="N170" s="363"/>
      <c r="O170" s="419">
        <f t="shared" si="207"/>
        <v>0</v>
      </c>
      <c r="P170" s="423"/>
    </row>
    <row r="171" spans="1:16" ht="24" hidden="1" x14ac:dyDescent="0.25">
      <c r="A171" s="110">
        <v>2520</v>
      </c>
      <c r="B171" s="56" t="s">
        <v>152</v>
      </c>
      <c r="C171" s="57">
        <f t="shared" si="185"/>
        <v>0</v>
      </c>
      <c r="D171" s="201"/>
      <c r="E171" s="498"/>
      <c r="F171" s="499">
        <f t="shared" si="204"/>
        <v>0</v>
      </c>
      <c r="G171" s="201"/>
      <c r="H171" s="233"/>
      <c r="I171" s="112">
        <f t="shared" si="205"/>
        <v>0</v>
      </c>
      <c r="J171" s="233"/>
      <c r="K171" s="59"/>
      <c r="L171" s="112">
        <f t="shared" si="206"/>
        <v>0</v>
      </c>
      <c r="M171" s="420"/>
      <c r="N171" s="363"/>
      <c r="O171" s="419">
        <f t="shared" si="207"/>
        <v>0</v>
      </c>
      <c r="P171" s="423"/>
    </row>
    <row r="172" spans="1:16" s="122" customFormat="1" ht="36" hidden="1" customHeight="1" x14ac:dyDescent="0.25">
      <c r="A172" s="17">
        <v>2800</v>
      </c>
      <c r="B172" s="51" t="s">
        <v>153</v>
      </c>
      <c r="C172" s="52">
        <f t="shared" si="185"/>
        <v>0</v>
      </c>
      <c r="D172" s="184"/>
      <c r="E172" s="507"/>
      <c r="F172" s="533">
        <f t="shared" si="204"/>
        <v>0</v>
      </c>
      <c r="G172" s="184"/>
      <c r="H172" s="219"/>
      <c r="I172" s="307">
        <f t="shared" si="205"/>
        <v>0</v>
      </c>
      <c r="J172" s="219"/>
      <c r="K172" s="35"/>
      <c r="L172" s="307">
        <f t="shared" si="206"/>
        <v>0</v>
      </c>
      <c r="M172" s="338"/>
      <c r="N172" s="336"/>
      <c r="O172" s="337">
        <f t="shared" si="207"/>
        <v>0</v>
      </c>
      <c r="P172" s="339"/>
    </row>
    <row r="173" spans="1:16" hidden="1" x14ac:dyDescent="0.25">
      <c r="A173" s="99">
        <v>3000</v>
      </c>
      <c r="B173" s="99" t="s">
        <v>154</v>
      </c>
      <c r="C173" s="100">
        <f t="shared" si="185"/>
        <v>0</v>
      </c>
      <c r="D173" s="198">
        <f>SUM(D174,D184)</f>
        <v>0</v>
      </c>
      <c r="E173" s="492">
        <f t="shared" ref="E173:F173" si="208">SUM(E174,E184)</f>
        <v>0</v>
      </c>
      <c r="F173" s="493">
        <f t="shared" si="208"/>
        <v>0</v>
      </c>
      <c r="G173" s="198">
        <f>SUM(G174,G184)</f>
        <v>0</v>
      </c>
      <c r="H173" s="231">
        <f t="shared" ref="H173:I173" si="209">SUM(H174,H184)</f>
        <v>0</v>
      </c>
      <c r="I173" s="102">
        <f t="shared" si="209"/>
        <v>0</v>
      </c>
      <c r="J173" s="231">
        <f>SUM(J174,J184)</f>
        <v>0</v>
      </c>
      <c r="K173" s="101">
        <f t="shared" ref="K173:L173" si="210">SUM(K174,K184)</f>
        <v>0</v>
      </c>
      <c r="L173" s="102">
        <f t="shared" si="210"/>
        <v>0</v>
      </c>
      <c r="M173" s="404">
        <f>SUM(M174,M184)</f>
        <v>0</v>
      </c>
      <c r="N173" s="405">
        <f t="shared" ref="N173:O173" si="211">SUM(N174,N184)</f>
        <v>0</v>
      </c>
      <c r="O173" s="406">
        <f t="shared" si="211"/>
        <v>0</v>
      </c>
      <c r="P173" s="407"/>
    </row>
    <row r="174" spans="1:16" ht="24" hidden="1" x14ac:dyDescent="0.25">
      <c r="A174" s="45">
        <v>3200</v>
      </c>
      <c r="B174" s="123" t="s">
        <v>155</v>
      </c>
      <c r="C174" s="46">
        <f t="shared" si="185"/>
        <v>0</v>
      </c>
      <c r="D174" s="199">
        <f>SUM(D175,D179)</f>
        <v>0</v>
      </c>
      <c r="E174" s="494">
        <f t="shared" ref="E174:O174" si="212">SUM(E175,E179)</f>
        <v>0</v>
      </c>
      <c r="F174" s="495">
        <f t="shared" si="212"/>
        <v>0</v>
      </c>
      <c r="G174" s="199">
        <f t="shared" si="212"/>
        <v>0</v>
      </c>
      <c r="H174" s="104">
        <f t="shared" si="212"/>
        <v>0</v>
      </c>
      <c r="I174" s="115">
        <f t="shared" si="212"/>
        <v>0</v>
      </c>
      <c r="J174" s="104">
        <f t="shared" si="212"/>
        <v>0</v>
      </c>
      <c r="K174" s="49">
        <f t="shared" si="212"/>
        <v>0</v>
      </c>
      <c r="L174" s="115">
        <f t="shared" si="212"/>
        <v>0</v>
      </c>
      <c r="M174" s="409">
        <f t="shared" si="212"/>
        <v>0</v>
      </c>
      <c r="N174" s="410">
        <f t="shared" si="212"/>
        <v>0</v>
      </c>
      <c r="O174" s="411">
        <f t="shared" si="212"/>
        <v>0</v>
      </c>
      <c r="P174" s="412"/>
    </row>
    <row r="175" spans="1:16" ht="36" hidden="1" x14ac:dyDescent="0.25">
      <c r="A175" s="319">
        <v>3260</v>
      </c>
      <c r="B175" s="51" t="s">
        <v>156</v>
      </c>
      <c r="C175" s="52">
        <f t="shared" si="185"/>
        <v>0</v>
      </c>
      <c r="D175" s="204">
        <f>SUM(D176:D178)</f>
        <v>0</v>
      </c>
      <c r="E175" s="521">
        <f t="shared" ref="E175:F175" si="213">SUM(E176:E178)</f>
        <v>0</v>
      </c>
      <c r="F175" s="501">
        <f t="shared" si="213"/>
        <v>0</v>
      </c>
      <c r="G175" s="204">
        <f>SUM(G176:G178)</f>
        <v>0</v>
      </c>
      <c r="H175" s="235">
        <f t="shared" ref="H175:I175" si="214">SUM(H176:H178)</f>
        <v>0</v>
      </c>
      <c r="I175" s="118">
        <f t="shared" si="214"/>
        <v>0</v>
      </c>
      <c r="J175" s="235">
        <f>SUM(J176:J178)</f>
        <v>0</v>
      </c>
      <c r="K175" s="117">
        <f t="shared" ref="K175:L175" si="215">SUM(K176:K178)</f>
        <v>0</v>
      </c>
      <c r="L175" s="118">
        <f t="shared" si="215"/>
        <v>0</v>
      </c>
      <c r="M175" s="354">
        <f>SUM(M176:M178)</f>
        <v>0</v>
      </c>
      <c r="N175" s="430">
        <f t="shared" ref="N175:O175" si="216">SUM(N176:N178)</f>
        <v>0</v>
      </c>
      <c r="O175" s="416">
        <f t="shared" si="216"/>
        <v>0</v>
      </c>
      <c r="P175" s="418"/>
    </row>
    <row r="176" spans="1:16" ht="24" hidden="1" x14ac:dyDescent="0.25">
      <c r="A176" s="38">
        <v>3261</v>
      </c>
      <c r="B176" s="56" t="s">
        <v>157</v>
      </c>
      <c r="C176" s="57">
        <f t="shared" si="185"/>
        <v>0</v>
      </c>
      <c r="D176" s="201"/>
      <c r="E176" s="498"/>
      <c r="F176" s="499">
        <f t="shared" ref="F176:F178" si="217">D176+E176</f>
        <v>0</v>
      </c>
      <c r="G176" s="201"/>
      <c r="H176" s="233"/>
      <c r="I176" s="112">
        <f t="shared" ref="I176:I178" si="218">G176+H176</f>
        <v>0</v>
      </c>
      <c r="J176" s="233"/>
      <c r="K176" s="59"/>
      <c r="L176" s="112">
        <f t="shared" ref="L176:L178" si="219">J176+K176</f>
        <v>0</v>
      </c>
      <c r="M176" s="420"/>
      <c r="N176" s="363"/>
      <c r="O176" s="419">
        <f t="shared" ref="O176:O178" si="220">M176+N176</f>
        <v>0</v>
      </c>
      <c r="P176" s="423"/>
    </row>
    <row r="177" spans="1:16" ht="36" hidden="1" x14ac:dyDescent="0.25">
      <c r="A177" s="38">
        <v>3262</v>
      </c>
      <c r="B177" s="56" t="s">
        <v>158</v>
      </c>
      <c r="C177" s="57">
        <f t="shared" si="185"/>
        <v>0</v>
      </c>
      <c r="D177" s="201"/>
      <c r="E177" s="498"/>
      <c r="F177" s="499">
        <f t="shared" si="217"/>
        <v>0</v>
      </c>
      <c r="G177" s="201"/>
      <c r="H177" s="233"/>
      <c r="I177" s="112">
        <f t="shared" si="218"/>
        <v>0</v>
      </c>
      <c r="J177" s="233"/>
      <c r="K177" s="59"/>
      <c r="L177" s="112">
        <f t="shared" si="219"/>
        <v>0</v>
      </c>
      <c r="M177" s="420"/>
      <c r="N177" s="363"/>
      <c r="O177" s="419">
        <f t="shared" si="220"/>
        <v>0</v>
      </c>
      <c r="P177" s="423"/>
    </row>
    <row r="178" spans="1:16" ht="24" hidden="1" x14ac:dyDescent="0.25">
      <c r="A178" s="38">
        <v>3263</v>
      </c>
      <c r="B178" s="56" t="s">
        <v>159</v>
      </c>
      <c r="C178" s="57">
        <f t="shared" si="185"/>
        <v>0</v>
      </c>
      <c r="D178" s="201"/>
      <c r="E178" s="498"/>
      <c r="F178" s="499">
        <f t="shared" si="217"/>
        <v>0</v>
      </c>
      <c r="G178" s="201"/>
      <c r="H178" s="233"/>
      <c r="I178" s="112">
        <f t="shared" si="218"/>
        <v>0</v>
      </c>
      <c r="J178" s="233"/>
      <c r="K178" s="59"/>
      <c r="L178" s="112">
        <f t="shared" si="219"/>
        <v>0</v>
      </c>
      <c r="M178" s="420"/>
      <c r="N178" s="363"/>
      <c r="O178" s="419">
        <f t="shared" si="220"/>
        <v>0</v>
      </c>
      <c r="P178" s="423"/>
    </row>
    <row r="179" spans="1:16" ht="84" hidden="1" x14ac:dyDescent="0.25">
      <c r="A179" s="319">
        <v>3290</v>
      </c>
      <c r="B179" s="51" t="s">
        <v>286</v>
      </c>
      <c r="C179" s="124">
        <f t="shared" si="185"/>
        <v>0</v>
      </c>
      <c r="D179" s="204">
        <f>SUM(D180:D183)</f>
        <v>0</v>
      </c>
      <c r="E179" s="521">
        <f t="shared" ref="E179:O179" si="221">SUM(E180:E183)</f>
        <v>0</v>
      </c>
      <c r="F179" s="501">
        <f t="shared" si="221"/>
        <v>0</v>
      </c>
      <c r="G179" s="204">
        <f t="shared" si="221"/>
        <v>0</v>
      </c>
      <c r="H179" s="235">
        <f t="shared" si="221"/>
        <v>0</v>
      </c>
      <c r="I179" s="118">
        <f t="shared" si="221"/>
        <v>0</v>
      </c>
      <c r="J179" s="235">
        <f t="shared" si="221"/>
        <v>0</v>
      </c>
      <c r="K179" s="117">
        <f t="shared" si="221"/>
        <v>0</v>
      </c>
      <c r="L179" s="118">
        <f t="shared" si="221"/>
        <v>0</v>
      </c>
      <c r="M179" s="444">
        <f t="shared" si="221"/>
        <v>0</v>
      </c>
      <c r="N179" s="445">
        <f t="shared" si="221"/>
        <v>0</v>
      </c>
      <c r="O179" s="446">
        <f t="shared" si="221"/>
        <v>0</v>
      </c>
      <c r="P179" s="447"/>
    </row>
    <row r="180" spans="1:16" ht="72" hidden="1" x14ac:dyDescent="0.25">
      <c r="A180" s="38">
        <v>3291</v>
      </c>
      <c r="B180" s="56" t="s">
        <v>160</v>
      </c>
      <c r="C180" s="57">
        <f t="shared" si="185"/>
        <v>0</v>
      </c>
      <c r="D180" s="201"/>
      <c r="E180" s="498"/>
      <c r="F180" s="499">
        <f t="shared" ref="F180:F183" si="222">D180+E180</f>
        <v>0</v>
      </c>
      <c r="G180" s="201"/>
      <c r="H180" s="233"/>
      <c r="I180" s="112">
        <f t="shared" ref="I180:I183" si="223">G180+H180</f>
        <v>0</v>
      </c>
      <c r="J180" s="233"/>
      <c r="K180" s="59"/>
      <c r="L180" s="112">
        <f t="shared" ref="L180:L183" si="224">J180+K180</f>
        <v>0</v>
      </c>
      <c r="M180" s="420"/>
      <c r="N180" s="363"/>
      <c r="O180" s="419">
        <f t="shared" ref="O180:O183" si="225">M180+N180</f>
        <v>0</v>
      </c>
      <c r="P180" s="423"/>
    </row>
    <row r="181" spans="1:16" ht="72" hidden="1" x14ac:dyDescent="0.25">
      <c r="A181" s="38">
        <v>3292</v>
      </c>
      <c r="B181" s="56" t="s">
        <v>161</v>
      </c>
      <c r="C181" s="57">
        <f t="shared" si="185"/>
        <v>0</v>
      </c>
      <c r="D181" s="201"/>
      <c r="E181" s="498"/>
      <c r="F181" s="499">
        <f t="shared" si="222"/>
        <v>0</v>
      </c>
      <c r="G181" s="201"/>
      <c r="H181" s="233"/>
      <c r="I181" s="112">
        <f t="shared" si="223"/>
        <v>0</v>
      </c>
      <c r="J181" s="233"/>
      <c r="K181" s="59"/>
      <c r="L181" s="112">
        <f t="shared" si="224"/>
        <v>0</v>
      </c>
      <c r="M181" s="420"/>
      <c r="N181" s="363"/>
      <c r="O181" s="419">
        <f t="shared" si="225"/>
        <v>0</v>
      </c>
      <c r="P181" s="423"/>
    </row>
    <row r="182" spans="1:16" ht="72" hidden="1" x14ac:dyDescent="0.25">
      <c r="A182" s="38">
        <v>3293</v>
      </c>
      <c r="B182" s="56" t="s">
        <v>162</v>
      </c>
      <c r="C182" s="57">
        <f t="shared" si="185"/>
        <v>0</v>
      </c>
      <c r="D182" s="201"/>
      <c r="E182" s="498"/>
      <c r="F182" s="499">
        <f t="shared" si="222"/>
        <v>0</v>
      </c>
      <c r="G182" s="201"/>
      <c r="H182" s="233"/>
      <c r="I182" s="112">
        <f t="shared" si="223"/>
        <v>0</v>
      </c>
      <c r="J182" s="233"/>
      <c r="K182" s="59"/>
      <c r="L182" s="112">
        <f t="shared" si="224"/>
        <v>0</v>
      </c>
      <c r="M182" s="420"/>
      <c r="N182" s="363"/>
      <c r="O182" s="419">
        <f t="shared" si="225"/>
        <v>0</v>
      </c>
      <c r="P182" s="423"/>
    </row>
    <row r="183" spans="1:16" ht="60" hidden="1" x14ac:dyDescent="0.25">
      <c r="A183" s="125">
        <v>3294</v>
      </c>
      <c r="B183" s="56" t="s">
        <v>163</v>
      </c>
      <c r="C183" s="124">
        <f t="shared" si="185"/>
        <v>0</v>
      </c>
      <c r="D183" s="206"/>
      <c r="E183" s="523"/>
      <c r="F183" s="543">
        <f t="shared" si="222"/>
        <v>0</v>
      </c>
      <c r="G183" s="206"/>
      <c r="H183" s="237"/>
      <c r="I183" s="261">
        <f t="shared" si="223"/>
        <v>0</v>
      </c>
      <c r="J183" s="237"/>
      <c r="K183" s="126"/>
      <c r="L183" s="261">
        <f t="shared" si="224"/>
        <v>0</v>
      </c>
      <c r="M183" s="449"/>
      <c r="N183" s="448"/>
      <c r="O183" s="446">
        <f t="shared" si="225"/>
        <v>0</v>
      </c>
      <c r="P183" s="447"/>
    </row>
    <row r="184" spans="1:16" ht="48" hidden="1" x14ac:dyDescent="0.25">
      <c r="A184" s="68">
        <v>3300</v>
      </c>
      <c r="B184" s="123" t="s">
        <v>164</v>
      </c>
      <c r="C184" s="127">
        <f t="shared" si="185"/>
        <v>0</v>
      </c>
      <c r="D184" s="207">
        <f>SUM(D185:D186)</f>
        <v>0</v>
      </c>
      <c r="E184" s="524">
        <f t="shared" ref="E184:O184" si="226">SUM(E185:E186)</f>
        <v>0</v>
      </c>
      <c r="F184" s="544">
        <f t="shared" si="226"/>
        <v>0</v>
      </c>
      <c r="G184" s="207">
        <f t="shared" si="226"/>
        <v>0</v>
      </c>
      <c r="H184" s="238">
        <f t="shared" si="226"/>
        <v>0</v>
      </c>
      <c r="I184" s="248">
        <f t="shared" si="226"/>
        <v>0</v>
      </c>
      <c r="J184" s="238">
        <f t="shared" si="226"/>
        <v>0</v>
      </c>
      <c r="K184" s="128">
        <f t="shared" si="226"/>
        <v>0</v>
      </c>
      <c r="L184" s="248">
        <f t="shared" si="226"/>
        <v>0</v>
      </c>
      <c r="M184" s="409">
        <f t="shared" si="226"/>
        <v>0</v>
      </c>
      <c r="N184" s="410">
        <f t="shared" si="226"/>
        <v>0</v>
      </c>
      <c r="O184" s="411">
        <f t="shared" si="226"/>
        <v>0</v>
      </c>
      <c r="P184" s="412"/>
    </row>
    <row r="185" spans="1:16" ht="48" hidden="1" x14ac:dyDescent="0.25">
      <c r="A185" s="75">
        <v>3310</v>
      </c>
      <c r="B185" s="76" t="s">
        <v>165</v>
      </c>
      <c r="C185" s="82">
        <f t="shared" si="185"/>
        <v>0</v>
      </c>
      <c r="D185" s="203"/>
      <c r="E185" s="520"/>
      <c r="F185" s="497">
        <f t="shared" ref="F185:F186" si="227">D185+E185</f>
        <v>0</v>
      </c>
      <c r="G185" s="203"/>
      <c r="H185" s="234"/>
      <c r="I185" s="107">
        <f t="shared" ref="I185:I186" si="228">G185+H185</f>
        <v>0</v>
      </c>
      <c r="J185" s="234"/>
      <c r="K185" s="113"/>
      <c r="L185" s="107">
        <f t="shared" ref="L185:L186" si="229">J185+K185</f>
        <v>0</v>
      </c>
      <c r="M185" s="427"/>
      <c r="N185" s="426"/>
      <c r="O185" s="414">
        <f t="shared" ref="O185:O186" si="230">M185+N185</f>
        <v>0</v>
      </c>
      <c r="P185" s="415"/>
    </row>
    <row r="186" spans="1:16" ht="48.75" hidden="1" customHeight="1" x14ac:dyDescent="0.25">
      <c r="A186" s="33">
        <v>3320</v>
      </c>
      <c r="B186" s="51" t="s">
        <v>166</v>
      </c>
      <c r="C186" s="52">
        <f t="shared" si="185"/>
        <v>0</v>
      </c>
      <c r="D186" s="200"/>
      <c r="E186" s="500"/>
      <c r="F186" s="501">
        <f t="shared" si="227"/>
        <v>0</v>
      </c>
      <c r="G186" s="200"/>
      <c r="H186" s="232"/>
      <c r="I186" s="118">
        <f t="shared" si="228"/>
        <v>0</v>
      </c>
      <c r="J186" s="232"/>
      <c r="K186" s="54"/>
      <c r="L186" s="118">
        <f t="shared" si="229"/>
        <v>0</v>
      </c>
      <c r="M186" s="417"/>
      <c r="N186" s="357"/>
      <c r="O186" s="416">
        <f t="shared" si="230"/>
        <v>0</v>
      </c>
      <c r="P186" s="418"/>
    </row>
    <row r="187" spans="1:16" hidden="1" x14ac:dyDescent="0.25">
      <c r="A187" s="130">
        <v>4000</v>
      </c>
      <c r="B187" s="99" t="s">
        <v>167</v>
      </c>
      <c r="C187" s="100">
        <f t="shared" si="185"/>
        <v>0</v>
      </c>
      <c r="D187" s="198">
        <f>SUM(D188,D191)</f>
        <v>0</v>
      </c>
      <c r="E187" s="492">
        <f t="shared" ref="E187:F187" si="231">SUM(E188,E191)</f>
        <v>0</v>
      </c>
      <c r="F187" s="493">
        <f t="shared" si="231"/>
        <v>0</v>
      </c>
      <c r="G187" s="198">
        <f>SUM(G188,G191)</f>
        <v>0</v>
      </c>
      <c r="H187" s="231">
        <f t="shared" ref="H187:I187" si="232">SUM(H188,H191)</f>
        <v>0</v>
      </c>
      <c r="I187" s="102">
        <f t="shared" si="232"/>
        <v>0</v>
      </c>
      <c r="J187" s="231">
        <f>SUM(J188,J191)</f>
        <v>0</v>
      </c>
      <c r="K187" s="101">
        <f t="shared" ref="K187:L187" si="233">SUM(K188,K191)</f>
        <v>0</v>
      </c>
      <c r="L187" s="102">
        <f t="shared" si="233"/>
        <v>0</v>
      </c>
      <c r="M187" s="404">
        <f>SUM(M188,M191)</f>
        <v>0</v>
      </c>
      <c r="N187" s="405">
        <f t="shared" ref="N187:O187" si="234">SUM(N188,N191)</f>
        <v>0</v>
      </c>
      <c r="O187" s="406">
        <f t="shared" si="234"/>
        <v>0</v>
      </c>
      <c r="P187" s="407"/>
    </row>
    <row r="188" spans="1:16" ht="24" hidden="1" x14ac:dyDescent="0.25">
      <c r="A188" s="131">
        <v>4200</v>
      </c>
      <c r="B188" s="103" t="s">
        <v>168</v>
      </c>
      <c r="C188" s="46">
        <f t="shared" si="185"/>
        <v>0</v>
      </c>
      <c r="D188" s="199">
        <f>SUM(D189,D190)</f>
        <v>0</v>
      </c>
      <c r="E188" s="494">
        <f t="shared" ref="E188:F188" si="235">SUM(E189,E190)</f>
        <v>0</v>
      </c>
      <c r="F188" s="495">
        <f t="shared" si="235"/>
        <v>0</v>
      </c>
      <c r="G188" s="199">
        <f>SUM(G189,G190)</f>
        <v>0</v>
      </c>
      <c r="H188" s="104">
        <f t="shared" ref="H188:I188" si="236">SUM(H189,H190)</f>
        <v>0</v>
      </c>
      <c r="I188" s="115">
        <f t="shared" si="236"/>
        <v>0</v>
      </c>
      <c r="J188" s="104">
        <f>SUM(J189,J190)</f>
        <v>0</v>
      </c>
      <c r="K188" s="49">
        <f t="shared" ref="K188:L188" si="237">SUM(K189,K190)</f>
        <v>0</v>
      </c>
      <c r="L188" s="115">
        <f t="shared" si="237"/>
        <v>0</v>
      </c>
      <c r="M188" s="348">
        <f>SUM(M189,M190)</f>
        <v>0</v>
      </c>
      <c r="N188" s="353">
        <f t="shared" ref="N188:O188" si="238">SUM(N189,N190)</f>
        <v>0</v>
      </c>
      <c r="O188" s="408">
        <f t="shared" si="238"/>
        <v>0</v>
      </c>
      <c r="P188" s="428"/>
    </row>
    <row r="189" spans="1:16" ht="36" hidden="1" x14ac:dyDescent="0.25">
      <c r="A189" s="319">
        <v>4240</v>
      </c>
      <c r="B189" s="51" t="s">
        <v>169</v>
      </c>
      <c r="C189" s="52">
        <f t="shared" si="185"/>
        <v>0</v>
      </c>
      <c r="D189" s="200"/>
      <c r="E189" s="500"/>
      <c r="F189" s="501">
        <f t="shared" ref="F189:F190" si="239">D189+E189</f>
        <v>0</v>
      </c>
      <c r="G189" s="200"/>
      <c r="H189" s="232"/>
      <c r="I189" s="118">
        <f t="shared" ref="I189:I190" si="240">G189+H189</f>
        <v>0</v>
      </c>
      <c r="J189" s="232"/>
      <c r="K189" s="54"/>
      <c r="L189" s="118">
        <f t="shared" ref="L189:L190" si="241">J189+K189</f>
        <v>0</v>
      </c>
      <c r="M189" s="417"/>
      <c r="N189" s="357"/>
      <c r="O189" s="416">
        <f t="shared" ref="O189:O190" si="242">M189+N189</f>
        <v>0</v>
      </c>
      <c r="P189" s="418"/>
    </row>
    <row r="190" spans="1:16" ht="24" hidden="1" x14ac:dyDescent="0.25">
      <c r="A190" s="110">
        <v>4250</v>
      </c>
      <c r="B190" s="56" t="s">
        <v>170</v>
      </c>
      <c r="C190" s="57">
        <f t="shared" si="185"/>
        <v>0</v>
      </c>
      <c r="D190" s="201"/>
      <c r="E190" s="498"/>
      <c r="F190" s="499">
        <f t="shared" si="239"/>
        <v>0</v>
      </c>
      <c r="G190" s="201"/>
      <c r="H190" s="233"/>
      <c r="I190" s="112">
        <f t="shared" si="240"/>
        <v>0</v>
      </c>
      <c r="J190" s="233"/>
      <c r="K190" s="59"/>
      <c r="L190" s="112">
        <f t="shared" si="241"/>
        <v>0</v>
      </c>
      <c r="M190" s="420"/>
      <c r="N190" s="363"/>
      <c r="O190" s="419">
        <f t="shared" si="242"/>
        <v>0</v>
      </c>
      <c r="P190" s="423"/>
    </row>
    <row r="191" spans="1:16" hidden="1" x14ac:dyDescent="0.25">
      <c r="A191" s="45">
        <v>4300</v>
      </c>
      <c r="B191" s="103" t="s">
        <v>171</v>
      </c>
      <c r="C191" s="46">
        <f t="shared" si="185"/>
        <v>0</v>
      </c>
      <c r="D191" s="199">
        <f>SUM(D192)</f>
        <v>0</v>
      </c>
      <c r="E191" s="494">
        <f t="shared" ref="E191:F191" si="243">SUM(E192)</f>
        <v>0</v>
      </c>
      <c r="F191" s="495">
        <f t="shared" si="243"/>
        <v>0</v>
      </c>
      <c r="G191" s="199">
        <f>SUM(G192)</f>
        <v>0</v>
      </c>
      <c r="H191" s="104">
        <f t="shared" ref="H191:I191" si="244">SUM(H192)</f>
        <v>0</v>
      </c>
      <c r="I191" s="115">
        <f t="shared" si="244"/>
        <v>0</v>
      </c>
      <c r="J191" s="104">
        <f>SUM(J192)</f>
        <v>0</v>
      </c>
      <c r="K191" s="49">
        <f t="shared" ref="K191:L191" si="245">SUM(K192)</f>
        <v>0</v>
      </c>
      <c r="L191" s="115">
        <f t="shared" si="245"/>
        <v>0</v>
      </c>
      <c r="M191" s="348">
        <f>SUM(M192)</f>
        <v>0</v>
      </c>
      <c r="N191" s="353">
        <f t="shared" ref="N191:O191" si="246">SUM(N192)</f>
        <v>0</v>
      </c>
      <c r="O191" s="408">
        <f t="shared" si="246"/>
        <v>0</v>
      </c>
      <c r="P191" s="428"/>
    </row>
    <row r="192" spans="1:16" ht="24" hidden="1" x14ac:dyDescent="0.25">
      <c r="A192" s="319">
        <v>4310</v>
      </c>
      <c r="B192" s="51" t="s">
        <v>172</v>
      </c>
      <c r="C192" s="52">
        <f t="shared" si="185"/>
        <v>0</v>
      </c>
      <c r="D192" s="204">
        <f>SUM(D193:D193)</f>
        <v>0</v>
      </c>
      <c r="E192" s="521">
        <f t="shared" ref="E192:F192" si="247">SUM(E193:E193)</f>
        <v>0</v>
      </c>
      <c r="F192" s="501">
        <f t="shared" si="247"/>
        <v>0</v>
      </c>
      <c r="G192" s="204">
        <f>SUM(G193:G193)</f>
        <v>0</v>
      </c>
      <c r="H192" s="235">
        <f t="shared" ref="H192:I192" si="248">SUM(H193:H193)</f>
        <v>0</v>
      </c>
      <c r="I192" s="118">
        <f t="shared" si="248"/>
        <v>0</v>
      </c>
      <c r="J192" s="235">
        <f>SUM(J193:J193)</f>
        <v>0</v>
      </c>
      <c r="K192" s="117">
        <f t="shared" ref="K192:L192" si="249">SUM(K193:K193)</f>
        <v>0</v>
      </c>
      <c r="L192" s="118">
        <f t="shared" si="249"/>
        <v>0</v>
      </c>
      <c r="M192" s="354">
        <f>SUM(M193:M193)</f>
        <v>0</v>
      </c>
      <c r="N192" s="430">
        <f t="shared" ref="N192:O192" si="250">SUM(N193:N193)</f>
        <v>0</v>
      </c>
      <c r="O192" s="416">
        <f t="shared" si="250"/>
        <v>0</v>
      </c>
      <c r="P192" s="418"/>
    </row>
    <row r="193" spans="1:16" ht="36" hidden="1" x14ac:dyDescent="0.25">
      <c r="A193" s="38">
        <v>4311</v>
      </c>
      <c r="B193" s="56" t="s">
        <v>173</v>
      </c>
      <c r="C193" s="57">
        <f t="shared" si="185"/>
        <v>0</v>
      </c>
      <c r="D193" s="201"/>
      <c r="E193" s="498"/>
      <c r="F193" s="499">
        <f>D193+E193</f>
        <v>0</v>
      </c>
      <c r="G193" s="201"/>
      <c r="H193" s="233"/>
      <c r="I193" s="112">
        <f>G193+H193</f>
        <v>0</v>
      </c>
      <c r="J193" s="233"/>
      <c r="K193" s="59"/>
      <c r="L193" s="112">
        <f>J193+K193</f>
        <v>0</v>
      </c>
      <c r="M193" s="420"/>
      <c r="N193" s="363"/>
      <c r="O193" s="419">
        <f>M193+N193</f>
        <v>0</v>
      </c>
      <c r="P193" s="423"/>
    </row>
    <row r="194" spans="1:16" s="21" customFormat="1" ht="24" x14ac:dyDescent="0.25">
      <c r="A194" s="132"/>
      <c r="B194" s="17" t="s">
        <v>174</v>
      </c>
      <c r="C194" s="96">
        <f t="shared" si="185"/>
        <v>219504</v>
      </c>
      <c r="D194" s="197">
        <f>SUM(D195,D230,D269)</f>
        <v>216812</v>
      </c>
      <c r="E194" s="490">
        <f t="shared" ref="E194:F194" si="251">SUM(E195,E230,E269)</f>
        <v>0</v>
      </c>
      <c r="F194" s="491">
        <f t="shared" si="251"/>
        <v>216812</v>
      </c>
      <c r="G194" s="197">
        <f>SUM(G195,G230,G269)</f>
        <v>0</v>
      </c>
      <c r="H194" s="230">
        <f t="shared" ref="H194:I194" si="252">SUM(H195,H230,H269)</f>
        <v>0</v>
      </c>
      <c r="I194" s="98">
        <f t="shared" si="252"/>
        <v>0</v>
      </c>
      <c r="J194" s="230">
        <f>SUM(J195,J230,J269)</f>
        <v>2692</v>
      </c>
      <c r="K194" s="97">
        <f t="shared" ref="K194:L194" si="253">SUM(K195,K230,K269)</f>
        <v>0</v>
      </c>
      <c r="L194" s="98">
        <f t="shared" si="253"/>
        <v>2692</v>
      </c>
      <c r="M194" s="450">
        <f>SUM(M195,M230,M269)</f>
        <v>0</v>
      </c>
      <c r="N194" s="451">
        <f t="shared" ref="N194:O194" si="254">SUM(N195,N230,N269)</f>
        <v>0</v>
      </c>
      <c r="O194" s="452">
        <f t="shared" si="254"/>
        <v>0</v>
      </c>
      <c r="P194" s="453"/>
    </row>
    <row r="195" spans="1:16" x14ac:dyDescent="0.25">
      <c r="A195" s="99">
        <v>5000</v>
      </c>
      <c r="B195" s="99" t="s">
        <v>175</v>
      </c>
      <c r="C195" s="100">
        <f t="shared" si="185"/>
        <v>219504</v>
      </c>
      <c r="D195" s="198">
        <f>D196+D204</f>
        <v>216812</v>
      </c>
      <c r="E195" s="492">
        <f t="shared" ref="E195:F195" si="255">E196+E204</f>
        <v>0</v>
      </c>
      <c r="F195" s="493">
        <f t="shared" si="255"/>
        <v>216812</v>
      </c>
      <c r="G195" s="198">
        <f>G196+G204</f>
        <v>0</v>
      </c>
      <c r="H195" s="231">
        <f t="shared" ref="H195:I195" si="256">H196+H204</f>
        <v>0</v>
      </c>
      <c r="I195" s="102">
        <f t="shared" si="256"/>
        <v>0</v>
      </c>
      <c r="J195" s="231">
        <f>J196+J204</f>
        <v>2692</v>
      </c>
      <c r="K195" s="101">
        <f t="shared" ref="K195:L195" si="257">K196+K204</f>
        <v>0</v>
      </c>
      <c r="L195" s="102">
        <f t="shared" si="257"/>
        <v>2692</v>
      </c>
      <c r="M195" s="404">
        <f>M196+M204</f>
        <v>0</v>
      </c>
      <c r="N195" s="405">
        <f t="shared" ref="N195:O195" si="258">N196+N204</f>
        <v>0</v>
      </c>
      <c r="O195" s="406">
        <f t="shared" si="258"/>
        <v>0</v>
      </c>
      <c r="P195" s="407"/>
    </row>
    <row r="196" spans="1:16" x14ac:dyDescent="0.25">
      <c r="A196" s="45">
        <v>5100</v>
      </c>
      <c r="B196" s="103" t="s">
        <v>176</v>
      </c>
      <c r="C196" s="46">
        <f t="shared" si="185"/>
        <v>260</v>
      </c>
      <c r="D196" s="199">
        <f>D197+D198+D201+D202+D203</f>
        <v>260</v>
      </c>
      <c r="E196" s="494">
        <f t="shared" ref="E196:F196" si="259">E197+E198+E201+E202+E203</f>
        <v>0</v>
      </c>
      <c r="F196" s="495">
        <f t="shared" si="259"/>
        <v>260</v>
      </c>
      <c r="G196" s="199">
        <f>G197+G198+G201+G202+G203</f>
        <v>0</v>
      </c>
      <c r="H196" s="104">
        <f t="shared" ref="H196:I196" si="260">H197+H198+H201+H202+H203</f>
        <v>0</v>
      </c>
      <c r="I196" s="115">
        <f t="shared" si="260"/>
        <v>0</v>
      </c>
      <c r="J196" s="104">
        <f>J197+J198+J201+J202+J203</f>
        <v>0</v>
      </c>
      <c r="K196" s="49">
        <f t="shared" ref="K196:L196" si="261">K197+K198+K201+K202+K203</f>
        <v>0</v>
      </c>
      <c r="L196" s="115">
        <f t="shared" si="261"/>
        <v>0</v>
      </c>
      <c r="M196" s="348">
        <f>M197+M198+M201+M202+M203</f>
        <v>0</v>
      </c>
      <c r="N196" s="353">
        <f t="shared" ref="N196:O196" si="262">N197+N198+N201+N202+N203</f>
        <v>0</v>
      </c>
      <c r="O196" s="408">
        <f t="shared" si="262"/>
        <v>0</v>
      </c>
      <c r="P196" s="428"/>
    </row>
    <row r="197" spans="1:16" hidden="1" x14ac:dyDescent="0.25">
      <c r="A197" s="319">
        <v>5110</v>
      </c>
      <c r="B197" s="51" t="s">
        <v>177</v>
      </c>
      <c r="C197" s="52">
        <f t="shared" si="185"/>
        <v>0</v>
      </c>
      <c r="D197" s="200"/>
      <c r="E197" s="500"/>
      <c r="F197" s="501">
        <f>D197+E197</f>
        <v>0</v>
      </c>
      <c r="G197" s="200"/>
      <c r="H197" s="232"/>
      <c r="I197" s="118">
        <f>G197+H197</f>
        <v>0</v>
      </c>
      <c r="J197" s="232"/>
      <c r="K197" s="54"/>
      <c r="L197" s="118">
        <f>J197+K197</f>
        <v>0</v>
      </c>
      <c r="M197" s="417"/>
      <c r="N197" s="357"/>
      <c r="O197" s="416">
        <f>M197+N197</f>
        <v>0</v>
      </c>
      <c r="P197" s="418"/>
    </row>
    <row r="198" spans="1:16" ht="24" x14ac:dyDescent="0.25">
      <c r="A198" s="110">
        <v>5120</v>
      </c>
      <c r="B198" s="56" t="s">
        <v>178</v>
      </c>
      <c r="C198" s="57">
        <f t="shared" si="185"/>
        <v>260</v>
      </c>
      <c r="D198" s="202">
        <f>D199+D200</f>
        <v>260</v>
      </c>
      <c r="E198" s="502">
        <f t="shared" ref="E198:F198" si="263">E199+E200</f>
        <v>0</v>
      </c>
      <c r="F198" s="499">
        <f t="shared" si="263"/>
        <v>260</v>
      </c>
      <c r="G198" s="202">
        <f>G199+G200</f>
        <v>0</v>
      </c>
      <c r="H198" s="119">
        <f t="shared" ref="H198:I198" si="264">H199+H200</f>
        <v>0</v>
      </c>
      <c r="I198" s="112">
        <f t="shared" si="264"/>
        <v>0</v>
      </c>
      <c r="J198" s="119">
        <f>J199+J200</f>
        <v>0</v>
      </c>
      <c r="K198" s="111">
        <f t="shared" ref="K198:L198" si="265">K199+K200</f>
        <v>0</v>
      </c>
      <c r="L198" s="112">
        <f t="shared" si="265"/>
        <v>0</v>
      </c>
      <c r="M198" s="360">
        <f>M199+M200</f>
        <v>0</v>
      </c>
      <c r="N198" s="422">
        <f t="shared" ref="N198:O198" si="266">N199+N200</f>
        <v>0</v>
      </c>
      <c r="O198" s="419">
        <f t="shared" si="266"/>
        <v>0</v>
      </c>
      <c r="P198" s="423"/>
    </row>
    <row r="199" spans="1:16" x14ac:dyDescent="0.25">
      <c r="A199" s="38">
        <v>5121</v>
      </c>
      <c r="B199" s="56" t="s">
        <v>179</v>
      </c>
      <c r="C199" s="57">
        <f t="shared" si="185"/>
        <v>260</v>
      </c>
      <c r="D199" s="201">
        <v>260</v>
      </c>
      <c r="E199" s="498"/>
      <c r="F199" s="499">
        <f t="shared" ref="F199:F203" si="267">D199+E199</f>
        <v>260</v>
      </c>
      <c r="G199" s="201"/>
      <c r="H199" s="233"/>
      <c r="I199" s="112">
        <f t="shared" ref="I199:I203" si="268">G199+H199</f>
        <v>0</v>
      </c>
      <c r="J199" s="233"/>
      <c r="K199" s="59"/>
      <c r="L199" s="112">
        <f t="shared" ref="L199:L203" si="269">J199+K199</f>
        <v>0</v>
      </c>
      <c r="M199" s="420"/>
      <c r="N199" s="363"/>
      <c r="O199" s="419">
        <f t="shared" ref="O199:O203" si="270">M199+N199</f>
        <v>0</v>
      </c>
      <c r="P199" s="423"/>
    </row>
    <row r="200" spans="1:16" ht="24" hidden="1" x14ac:dyDescent="0.25">
      <c r="A200" s="38">
        <v>5129</v>
      </c>
      <c r="B200" s="56" t="s">
        <v>180</v>
      </c>
      <c r="C200" s="57">
        <f t="shared" si="185"/>
        <v>0</v>
      </c>
      <c r="D200" s="201"/>
      <c r="E200" s="498"/>
      <c r="F200" s="499">
        <f t="shared" si="267"/>
        <v>0</v>
      </c>
      <c r="G200" s="201"/>
      <c r="H200" s="233"/>
      <c r="I200" s="112">
        <f t="shared" si="268"/>
        <v>0</v>
      </c>
      <c r="J200" s="233"/>
      <c r="K200" s="59"/>
      <c r="L200" s="112">
        <f t="shared" si="269"/>
        <v>0</v>
      </c>
      <c r="M200" s="420"/>
      <c r="N200" s="363"/>
      <c r="O200" s="419">
        <f t="shared" si="270"/>
        <v>0</v>
      </c>
      <c r="P200" s="423"/>
    </row>
    <row r="201" spans="1:16" hidden="1" x14ac:dyDescent="0.25">
      <c r="A201" s="110">
        <v>5130</v>
      </c>
      <c r="B201" s="56" t="s">
        <v>181</v>
      </c>
      <c r="C201" s="57">
        <f t="shared" si="185"/>
        <v>0</v>
      </c>
      <c r="D201" s="201"/>
      <c r="E201" s="498"/>
      <c r="F201" s="499">
        <f t="shared" si="267"/>
        <v>0</v>
      </c>
      <c r="G201" s="201"/>
      <c r="H201" s="233"/>
      <c r="I201" s="112">
        <f t="shared" si="268"/>
        <v>0</v>
      </c>
      <c r="J201" s="233"/>
      <c r="K201" s="59"/>
      <c r="L201" s="112">
        <f t="shared" si="269"/>
        <v>0</v>
      </c>
      <c r="M201" s="420"/>
      <c r="N201" s="363"/>
      <c r="O201" s="419">
        <f t="shared" si="270"/>
        <v>0</v>
      </c>
      <c r="P201" s="423"/>
    </row>
    <row r="202" spans="1:16" hidden="1" x14ac:dyDescent="0.25">
      <c r="A202" s="110">
        <v>5140</v>
      </c>
      <c r="B202" s="56" t="s">
        <v>182</v>
      </c>
      <c r="C202" s="57">
        <f t="shared" si="185"/>
        <v>0</v>
      </c>
      <c r="D202" s="201"/>
      <c r="E202" s="498"/>
      <c r="F202" s="499">
        <f t="shared" si="267"/>
        <v>0</v>
      </c>
      <c r="G202" s="201"/>
      <c r="H202" s="233"/>
      <c r="I202" s="112">
        <f t="shared" si="268"/>
        <v>0</v>
      </c>
      <c r="J202" s="233"/>
      <c r="K202" s="59"/>
      <c r="L202" s="112">
        <f t="shared" si="269"/>
        <v>0</v>
      </c>
      <c r="M202" s="420"/>
      <c r="N202" s="363"/>
      <c r="O202" s="419">
        <f t="shared" si="270"/>
        <v>0</v>
      </c>
      <c r="P202" s="423"/>
    </row>
    <row r="203" spans="1:16" ht="24" hidden="1" x14ac:dyDescent="0.25">
      <c r="A203" s="110">
        <v>5170</v>
      </c>
      <c r="B203" s="56" t="s">
        <v>183</v>
      </c>
      <c r="C203" s="57">
        <f t="shared" si="185"/>
        <v>0</v>
      </c>
      <c r="D203" s="201"/>
      <c r="E203" s="498"/>
      <c r="F203" s="499">
        <f t="shared" si="267"/>
        <v>0</v>
      </c>
      <c r="G203" s="201"/>
      <c r="H203" s="233"/>
      <c r="I203" s="112">
        <f t="shared" si="268"/>
        <v>0</v>
      </c>
      <c r="J203" s="233"/>
      <c r="K203" s="59"/>
      <c r="L203" s="112">
        <f t="shared" si="269"/>
        <v>0</v>
      </c>
      <c r="M203" s="420"/>
      <c r="N203" s="363"/>
      <c r="O203" s="419">
        <f t="shared" si="270"/>
        <v>0</v>
      </c>
      <c r="P203" s="423"/>
    </row>
    <row r="204" spans="1:16" x14ac:dyDescent="0.25">
      <c r="A204" s="45">
        <v>5200</v>
      </c>
      <c r="B204" s="103" t="s">
        <v>184</v>
      </c>
      <c r="C204" s="46">
        <f t="shared" si="185"/>
        <v>219244</v>
      </c>
      <c r="D204" s="199">
        <f>D205+D215+D216+D225+D226+D227+D229</f>
        <v>216552</v>
      </c>
      <c r="E204" s="494">
        <f t="shared" ref="E204:F204" si="271">E205+E215+E216+E225+E226+E227+E229</f>
        <v>0</v>
      </c>
      <c r="F204" s="495">
        <f t="shared" si="271"/>
        <v>216552</v>
      </c>
      <c r="G204" s="199">
        <f>G205+G215+G216+G225+G226+G227+G229</f>
        <v>0</v>
      </c>
      <c r="H204" s="104">
        <f t="shared" ref="H204:I204" si="272">H205+H215+H216+H225+H226+H227+H229</f>
        <v>0</v>
      </c>
      <c r="I204" s="115">
        <f t="shared" si="272"/>
        <v>0</v>
      </c>
      <c r="J204" s="104">
        <f>J205+J215+J216+J225+J226+J227+J229</f>
        <v>2692</v>
      </c>
      <c r="K204" s="49">
        <f t="shared" ref="K204:L204" si="273">K205+K215+K216+K225+K226+K227+K229</f>
        <v>0</v>
      </c>
      <c r="L204" s="115">
        <f t="shared" si="273"/>
        <v>2692</v>
      </c>
      <c r="M204" s="348">
        <f>M205+M215+M216+M225+M226+M227+M229</f>
        <v>0</v>
      </c>
      <c r="N204" s="353">
        <f t="shared" ref="N204:O204" si="274">N205+N215+N216+N225+N226+N227+N229</f>
        <v>0</v>
      </c>
      <c r="O204" s="408">
        <f t="shared" si="274"/>
        <v>0</v>
      </c>
      <c r="P204" s="428"/>
    </row>
    <row r="205" spans="1:16" hidden="1" x14ac:dyDescent="0.25">
      <c r="A205" s="105">
        <v>5210</v>
      </c>
      <c r="B205" s="76" t="s">
        <v>185</v>
      </c>
      <c r="C205" s="82">
        <f t="shared" si="185"/>
        <v>0</v>
      </c>
      <c r="D205" s="129">
        <f>SUM(D206:D214)</f>
        <v>0</v>
      </c>
      <c r="E205" s="496">
        <f t="shared" ref="E205:F205" si="275">SUM(E206:E214)</f>
        <v>0</v>
      </c>
      <c r="F205" s="497">
        <f t="shared" si="275"/>
        <v>0</v>
      </c>
      <c r="G205" s="129">
        <f>SUM(G206:G214)</f>
        <v>0</v>
      </c>
      <c r="H205" s="178">
        <f t="shared" ref="H205:I205" si="276">SUM(H206:H214)</f>
        <v>0</v>
      </c>
      <c r="I205" s="107">
        <f t="shared" si="276"/>
        <v>0</v>
      </c>
      <c r="J205" s="178">
        <f>SUM(J206:J214)</f>
        <v>0</v>
      </c>
      <c r="K205" s="106">
        <f t="shared" ref="K205:L205" si="277">SUM(K206:K214)</f>
        <v>0</v>
      </c>
      <c r="L205" s="107">
        <f t="shared" si="277"/>
        <v>0</v>
      </c>
      <c r="M205" s="390">
        <f>SUM(M206:M214)</f>
        <v>0</v>
      </c>
      <c r="N205" s="413">
        <f t="shared" ref="N205:O205" si="278">SUM(N206:N214)</f>
        <v>0</v>
      </c>
      <c r="O205" s="414">
        <f t="shared" si="278"/>
        <v>0</v>
      </c>
      <c r="P205" s="415"/>
    </row>
    <row r="206" spans="1:16" hidden="1" x14ac:dyDescent="0.25">
      <c r="A206" s="33">
        <v>5211</v>
      </c>
      <c r="B206" s="51" t="s">
        <v>186</v>
      </c>
      <c r="C206" s="52">
        <f t="shared" si="185"/>
        <v>0</v>
      </c>
      <c r="D206" s="200"/>
      <c r="E206" s="500"/>
      <c r="F206" s="501">
        <f t="shared" ref="F206:F215" si="279">D206+E206</f>
        <v>0</v>
      </c>
      <c r="G206" s="200"/>
      <c r="H206" s="232"/>
      <c r="I206" s="118">
        <f t="shared" ref="I206:I215" si="280">G206+H206</f>
        <v>0</v>
      </c>
      <c r="J206" s="232"/>
      <c r="K206" s="54"/>
      <c r="L206" s="118">
        <f t="shared" ref="L206:L215" si="281">J206+K206</f>
        <v>0</v>
      </c>
      <c r="M206" s="417"/>
      <c r="N206" s="357"/>
      <c r="O206" s="416">
        <f t="shared" ref="O206:O215" si="282">M206+N206</f>
        <v>0</v>
      </c>
      <c r="P206" s="418"/>
    </row>
    <row r="207" spans="1:16" hidden="1" x14ac:dyDescent="0.25">
      <c r="A207" s="38">
        <v>5212</v>
      </c>
      <c r="B207" s="56" t="s">
        <v>187</v>
      </c>
      <c r="C207" s="57">
        <f t="shared" si="185"/>
        <v>0</v>
      </c>
      <c r="D207" s="201"/>
      <c r="E207" s="498"/>
      <c r="F207" s="499">
        <f t="shared" si="279"/>
        <v>0</v>
      </c>
      <c r="G207" s="201"/>
      <c r="H207" s="233"/>
      <c r="I207" s="112">
        <f t="shared" si="280"/>
        <v>0</v>
      </c>
      <c r="J207" s="233"/>
      <c r="K207" s="59"/>
      <c r="L207" s="112">
        <f t="shared" si="281"/>
        <v>0</v>
      </c>
      <c r="M207" s="420"/>
      <c r="N207" s="363"/>
      <c r="O207" s="419">
        <f t="shared" si="282"/>
        <v>0</v>
      </c>
      <c r="P207" s="423"/>
    </row>
    <row r="208" spans="1:16" hidden="1" x14ac:dyDescent="0.25">
      <c r="A208" s="38">
        <v>5213</v>
      </c>
      <c r="B208" s="56" t="s">
        <v>188</v>
      </c>
      <c r="C208" s="57">
        <f t="shared" si="185"/>
        <v>0</v>
      </c>
      <c r="D208" s="201"/>
      <c r="E208" s="498"/>
      <c r="F208" s="499">
        <f t="shared" si="279"/>
        <v>0</v>
      </c>
      <c r="G208" s="201"/>
      <c r="H208" s="233"/>
      <c r="I208" s="112">
        <f t="shared" si="280"/>
        <v>0</v>
      </c>
      <c r="J208" s="233"/>
      <c r="K208" s="59"/>
      <c r="L208" s="112">
        <f t="shared" si="281"/>
        <v>0</v>
      </c>
      <c r="M208" s="420"/>
      <c r="N208" s="363"/>
      <c r="O208" s="419">
        <f t="shared" si="282"/>
        <v>0</v>
      </c>
      <c r="P208" s="423"/>
    </row>
    <row r="209" spans="1:16" hidden="1" x14ac:dyDescent="0.25">
      <c r="A209" s="38">
        <v>5214</v>
      </c>
      <c r="B209" s="56" t="s">
        <v>189</v>
      </c>
      <c r="C209" s="57">
        <f t="shared" si="185"/>
        <v>0</v>
      </c>
      <c r="D209" s="201"/>
      <c r="E209" s="498"/>
      <c r="F209" s="499">
        <f t="shared" si="279"/>
        <v>0</v>
      </c>
      <c r="G209" s="201"/>
      <c r="H209" s="233"/>
      <c r="I209" s="112">
        <f t="shared" si="280"/>
        <v>0</v>
      </c>
      <c r="J209" s="233"/>
      <c r="K209" s="59"/>
      <c r="L209" s="112">
        <f t="shared" si="281"/>
        <v>0</v>
      </c>
      <c r="M209" s="420"/>
      <c r="N209" s="363"/>
      <c r="O209" s="419">
        <f t="shared" si="282"/>
        <v>0</v>
      </c>
      <c r="P209" s="423"/>
    </row>
    <row r="210" spans="1:16" hidden="1" x14ac:dyDescent="0.25">
      <c r="A210" s="38">
        <v>5215</v>
      </c>
      <c r="B210" s="56" t="s">
        <v>190</v>
      </c>
      <c r="C210" s="57">
        <f t="shared" si="185"/>
        <v>0</v>
      </c>
      <c r="D210" s="201"/>
      <c r="E210" s="498"/>
      <c r="F210" s="499">
        <f t="shared" si="279"/>
        <v>0</v>
      </c>
      <c r="G210" s="201"/>
      <c r="H210" s="233"/>
      <c r="I210" s="112">
        <f t="shared" si="280"/>
        <v>0</v>
      </c>
      <c r="J210" s="233"/>
      <c r="K210" s="59"/>
      <c r="L210" s="112">
        <f t="shared" si="281"/>
        <v>0</v>
      </c>
      <c r="M210" s="420"/>
      <c r="N210" s="363"/>
      <c r="O210" s="419">
        <f t="shared" si="282"/>
        <v>0</v>
      </c>
      <c r="P210" s="423"/>
    </row>
    <row r="211" spans="1:16" ht="14.25" hidden="1" customHeight="1" x14ac:dyDescent="0.25">
      <c r="A211" s="38">
        <v>5216</v>
      </c>
      <c r="B211" s="56" t="s">
        <v>191</v>
      </c>
      <c r="C211" s="57">
        <f t="shared" si="185"/>
        <v>0</v>
      </c>
      <c r="D211" s="201"/>
      <c r="E211" s="498"/>
      <c r="F211" s="499">
        <f t="shared" si="279"/>
        <v>0</v>
      </c>
      <c r="G211" s="201"/>
      <c r="H211" s="233"/>
      <c r="I211" s="112">
        <f t="shared" si="280"/>
        <v>0</v>
      </c>
      <c r="J211" s="233"/>
      <c r="K211" s="59"/>
      <c r="L211" s="112">
        <f t="shared" si="281"/>
        <v>0</v>
      </c>
      <c r="M211" s="420"/>
      <c r="N211" s="363"/>
      <c r="O211" s="419">
        <f t="shared" si="282"/>
        <v>0</v>
      </c>
      <c r="P211" s="423"/>
    </row>
    <row r="212" spans="1:16" hidden="1" x14ac:dyDescent="0.25">
      <c r="A212" s="38">
        <v>5217</v>
      </c>
      <c r="B212" s="56" t="s">
        <v>192</v>
      </c>
      <c r="C212" s="57">
        <f t="shared" si="185"/>
        <v>0</v>
      </c>
      <c r="D212" s="201"/>
      <c r="E212" s="498"/>
      <c r="F212" s="499">
        <f t="shared" si="279"/>
        <v>0</v>
      </c>
      <c r="G212" s="201"/>
      <c r="H212" s="233"/>
      <c r="I212" s="112">
        <f t="shared" si="280"/>
        <v>0</v>
      </c>
      <c r="J212" s="233"/>
      <c r="K212" s="59"/>
      <c r="L212" s="112">
        <f t="shared" si="281"/>
        <v>0</v>
      </c>
      <c r="M212" s="420"/>
      <c r="N212" s="363"/>
      <c r="O212" s="419">
        <f t="shared" si="282"/>
        <v>0</v>
      </c>
      <c r="P212" s="423"/>
    </row>
    <row r="213" spans="1:16" hidden="1" x14ac:dyDescent="0.25">
      <c r="A213" s="38">
        <v>5218</v>
      </c>
      <c r="B213" s="56" t="s">
        <v>193</v>
      </c>
      <c r="C213" s="57">
        <f t="shared" ref="C213:C276" si="283">F213+I213+L213+O213</f>
        <v>0</v>
      </c>
      <c r="D213" s="201"/>
      <c r="E213" s="498"/>
      <c r="F213" s="499">
        <f t="shared" si="279"/>
        <v>0</v>
      </c>
      <c r="G213" s="201"/>
      <c r="H213" s="233"/>
      <c r="I213" s="112">
        <f t="shared" si="280"/>
        <v>0</v>
      </c>
      <c r="J213" s="233"/>
      <c r="K213" s="59"/>
      <c r="L213" s="112">
        <f t="shared" si="281"/>
        <v>0</v>
      </c>
      <c r="M213" s="420"/>
      <c r="N213" s="363"/>
      <c r="O213" s="419">
        <f t="shared" si="282"/>
        <v>0</v>
      </c>
      <c r="P213" s="423"/>
    </row>
    <row r="214" spans="1:16" hidden="1" x14ac:dyDescent="0.25">
      <c r="A214" s="38">
        <v>5219</v>
      </c>
      <c r="B214" s="56" t="s">
        <v>194</v>
      </c>
      <c r="C214" s="57">
        <f t="shared" si="283"/>
        <v>0</v>
      </c>
      <c r="D214" s="201"/>
      <c r="E214" s="498"/>
      <c r="F214" s="499">
        <f t="shared" si="279"/>
        <v>0</v>
      </c>
      <c r="G214" s="201"/>
      <c r="H214" s="233"/>
      <c r="I214" s="112">
        <f t="shared" si="280"/>
        <v>0</v>
      </c>
      <c r="J214" s="233"/>
      <c r="K214" s="59"/>
      <c r="L214" s="112">
        <f t="shared" si="281"/>
        <v>0</v>
      </c>
      <c r="M214" s="420"/>
      <c r="N214" s="363"/>
      <c r="O214" s="419">
        <f t="shared" si="282"/>
        <v>0</v>
      </c>
      <c r="P214" s="423"/>
    </row>
    <row r="215" spans="1:16" ht="13.5" hidden="1" customHeight="1" x14ac:dyDescent="0.25">
      <c r="A215" s="110">
        <v>5220</v>
      </c>
      <c r="B215" s="56" t="s">
        <v>195</v>
      </c>
      <c r="C215" s="57">
        <f t="shared" si="283"/>
        <v>0</v>
      </c>
      <c r="D215" s="201"/>
      <c r="E215" s="498"/>
      <c r="F215" s="499">
        <f t="shared" si="279"/>
        <v>0</v>
      </c>
      <c r="G215" s="201"/>
      <c r="H215" s="233"/>
      <c r="I215" s="112">
        <f t="shared" si="280"/>
        <v>0</v>
      </c>
      <c r="J215" s="233"/>
      <c r="K215" s="59"/>
      <c r="L215" s="112">
        <f t="shared" si="281"/>
        <v>0</v>
      </c>
      <c r="M215" s="420"/>
      <c r="N215" s="363"/>
      <c r="O215" s="419">
        <f t="shared" si="282"/>
        <v>0</v>
      </c>
      <c r="P215" s="423"/>
    </row>
    <row r="216" spans="1:16" x14ac:dyDescent="0.25">
      <c r="A216" s="110">
        <v>5230</v>
      </c>
      <c r="B216" s="56" t="s">
        <v>196</v>
      </c>
      <c r="C216" s="57">
        <f t="shared" si="283"/>
        <v>219244</v>
      </c>
      <c r="D216" s="202">
        <f>SUM(D217:D224)</f>
        <v>216552</v>
      </c>
      <c r="E216" s="502">
        <f t="shared" ref="E216:F216" si="284">SUM(E217:E224)</f>
        <v>0</v>
      </c>
      <c r="F216" s="499">
        <f t="shared" si="284"/>
        <v>216552</v>
      </c>
      <c r="G216" s="202">
        <f>SUM(G217:G224)</f>
        <v>0</v>
      </c>
      <c r="H216" s="119">
        <f t="shared" ref="H216:I216" si="285">SUM(H217:H224)</f>
        <v>0</v>
      </c>
      <c r="I216" s="112">
        <f t="shared" si="285"/>
        <v>0</v>
      </c>
      <c r="J216" s="119">
        <f>SUM(J217:J224)</f>
        <v>2692</v>
      </c>
      <c r="K216" s="111">
        <f t="shared" ref="K216:L216" si="286">SUM(K217:K224)</f>
        <v>0</v>
      </c>
      <c r="L216" s="112">
        <f t="shared" si="286"/>
        <v>2692</v>
      </c>
      <c r="M216" s="360">
        <f>SUM(M217:M224)</f>
        <v>0</v>
      </c>
      <c r="N216" s="422">
        <f t="shared" ref="N216:O216" si="287">SUM(N217:N224)</f>
        <v>0</v>
      </c>
      <c r="O216" s="419">
        <f t="shared" si="287"/>
        <v>0</v>
      </c>
      <c r="P216" s="423"/>
    </row>
    <row r="217" spans="1:16" hidden="1" x14ac:dyDescent="0.25">
      <c r="A217" s="38">
        <v>5231</v>
      </c>
      <c r="B217" s="56" t="s">
        <v>197</v>
      </c>
      <c r="C217" s="57">
        <f t="shared" si="283"/>
        <v>0</v>
      </c>
      <c r="D217" s="201"/>
      <c r="E217" s="498"/>
      <c r="F217" s="499">
        <f t="shared" ref="F217:F226" si="288">D217+E217</f>
        <v>0</v>
      </c>
      <c r="G217" s="201"/>
      <c r="H217" s="233"/>
      <c r="I217" s="112">
        <f t="shared" ref="I217:I226" si="289">G217+H217</f>
        <v>0</v>
      </c>
      <c r="J217" s="233"/>
      <c r="K217" s="59"/>
      <c r="L217" s="112">
        <f t="shared" ref="L217:L226" si="290">J217+K217</f>
        <v>0</v>
      </c>
      <c r="M217" s="420"/>
      <c r="N217" s="363"/>
      <c r="O217" s="419">
        <f t="shared" ref="O217:O226" si="291">M217+N217</f>
        <v>0</v>
      </c>
      <c r="P217" s="423"/>
    </row>
    <row r="218" spans="1:16" x14ac:dyDescent="0.25">
      <c r="A218" s="38">
        <v>5232</v>
      </c>
      <c r="B218" s="56" t="s">
        <v>198</v>
      </c>
      <c r="C218" s="57">
        <f t="shared" si="283"/>
        <v>1692</v>
      </c>
      <c r="D218" s="201">
        <v>1692</v>
      </c>
      <c r="E218" s="498"/>
      <c r="F218" s="499">
        <f t="shared" si="288"/>
        <v>1692</v>
      </c>
      <c r="G218" s="201"/>
      <c r="H218" s="233"/>
      <c r="I218" s="112">
        <f t="shared" si="289"/>
        <v>0</v>
      </c>
      <c r="J218" s="233"/>
      <c r="K218" s="59"/>
      <c r="L218" s="112">
        <f t="shared" si="290"/>
        <v>0</v>
      </c>
      <c r="M218" s="420"/>
      <c r="N218" s="363"/>
      <c r="O218" s="419">
        <f t="shared" si="291"/>
        <v>0</v>
      </c>
      <c r="P218" s="425"/>
    </row>
    <row r="219" spans="1:16" x14ac:dyDescent="0.25">
      <c r="A219" s="38">
        <v>5233</v>
      </c>
      <c r="B219" s="56" t="s">
        <v>199</v>
      </c>
      <c r="C219" s="57">
        <f t="shared" si="283"/>
        <v>400</v>
      </c>
      <c r="D219" s="201"/>
      <c r="E219" s="498"/>
      <c r="F219" s="499">
        <f t="shared" si="288"/>
        <v>0</v>
      </c>
      <c r="G219" s="201"/>
      <c r="H219" s="233"/>
      <c r="I219" s="112">
        <f t="shared" si="289"/>
        <v>0</v>
      </c>
      <c r="J219" s="233">
        <v>400</v>
      </c>
      <c r="K219" s="59"/>
      <c r="L219" s="112">
        <f t="shared" si="290"/>
        <v>400</v>
      </c>
      <c r="M219" s="420"/>
      <c r="N219" s="363"/>
      <c r="O219" s="419">
        <f t="shared" si="291"/>
        <v>0</v>
      </c>
      <c r="P219" s="423"/>
    </row>
    <row r="220" spans="1:16" ht="24" hidden="1" x14ac:dyDescent="0.25">
      <c r="A220" s="38">
        <v>5234</v>
      </c>
      <c r="B220" s="56" t="s">
        <v>200</v>
      </c>
      <c r="C220" s="57">
        <f t="shared" si="283"/>
        <v>0</v>
      </c>
      <c r="D220" s="201"/>
      <c r="E220" s="498"/>
      <c r="F220" s="499">
        <f t="shared" si="288"/>
        <v>0</v>
      </c>
      <c r="G220" s="201"/>
      <c r="H220" s="233"/>
      <c r="I220" s="112">
        <f t="shared" si="289"/>
        <v>0</v>
      </c>
      <c r="J220" s="233"/>
      <c r="K220" s="59"/>
      <c r="L220" s="112">
        <f t="shared" si="290"/>
        <v>0</v>
      </c>
      <c r="M220" s="420"/>
      <c r="N220" s="363"/>
      <c r="O220" s="419">
        <f t="shared" si="291"/>
        <v>0</v>
      </c>
      <c r="P220" s="423"/>
    </row>
    <row r="221" spans="1:16" ht="14.25" hidden="1" customHeight="1" x14ac:dyDescent="0.25">
      <c r="A221" s="38">
        <v>5236</v>
      </c>
      <c r="B221" s="56" t="s">
        <v>201</v>
      </c>
      <c r="C221" s="57">
        <f t="shared" si="283"/>
        <v>0</v>
      </c>
      <c r="D221" s="201"/>
      <c r="E221" s="498"/>
      <c r="F221" s="499">
        <f t="shared" si="288"/>
        <v>0</v>
      </c>
      <c r="G221" s="201"/>
      <c r="H221" s="233"/>
      <c r="I221" s="112">
        <f t="shared" si="289"/>
        <v>0</v>
      </c>
      <c r="J221" s="233"/>
      <c r="K221" s="59"/>
      <c r="L221" s="112">
        <f t="shared" si="290"/>
        <v>0</v>
      </c>
      <c r="M221" s="420"/>
      <c r="N221" s="363"/>
      <c r="O221" s="419">
        <f t="shared" si="291"/>
        <v>0</v>
      </c>
      <c r="P221" s="423"/>
    </row>
    <row r="222" spans="1:16" ht="14.25" hidden="1" customHeight="1" x14ac:dyDescent="0.25">
      <c r="A222" s="38">
        <v>5237</v>
      </c>
      <c r="B222" s="56" t="s">
        <v>202</v>
      </c>
      <c r="C222" s="57">
        <f t="shared" si="283"/>
        <v>0</v>
      </c>
      <c r="D222" s="201"/>
      <c r="E222" s="498"/>
      <c r="F222" s="499">
        <f t="shared" si="288"/>
        <v>0</v>
      </c>
      <c r="G222" s="201"/>
      <c r="H222" s="233"/>
      <c r="I222" s="112">
        <f t="shared" si="289"/>
        <v>0</v>
      </c>
      <c r="J222" s="233"/>
      <c r="K222" s="59"/>
      <c r="L222" s="112">
        <f t="shared" si="290"/>
        <v>0</v>
      </c>
      <c r="M222" s="420"/>
      <c r="N222" s="363"/>
      <c r="O222" s="419">
        <f t="shared" si="291"/>
        <v>0</v>
      </c>
      <c r="P222" s="423"/>
    </row>
    <row r="223" spans="1:16" ht="24" x14ac:dyDescent="0.25">
      <c r="A223" s="38">
        <v>5238</v>
      </c>
      <c r="B223" s="56" t="s">
        <v>203</v>
      </c>
      <c r="C223" s="57">
        <f t="shared" si="283"/>
        <v>13320</v>
      </c>
      <c r="D223" s="201">
        <v>13320</v>
      </c>
      <c r="E223" s="498"/>
      <c r="F223" s="499">
        <f t="shared" si="288"/>
        <v>13320</v>
      </c>
      <c r="G223" s="201"/>
      <c r="H223" s="233"/>
      <c r="I223" s="112">
        <f t="shared" si="289"/>
        <v>0</v>
      </c>
      <c r="J223" s="233"/>
      <c r="K223" s="59"/>
      <c r="L223" s="112">
        <f t="shared" si="290"/>
        <v>0</v>
      </c>
      <c r="M223" s="420"/>
      <c r="N223" s="363"/>
      <c r="O223" s="419">
        <f t="shared" si="291"/>
        <v>0</v>
      </c>
      <c r="P223" s="425"/>
    </row>
    <row r="224" spans="1:16" ht="24" x14ac:dyDescent="0.25">
      <c r="A224" s="38">
        <v>5239</v>
      </c>
      <c r="B224" s="56" t="s">
        <v>204</v>
      </c>
      <c r="C224" s="57">
        <f t="shared" si="283"/>
        <v>203832</v>
      </c>
      <c r="D224" s="201">
        <v>201540</v>
      </c>
      <c r="E224" s="498"/>
      <c r="F224" s="499">
        <f t="shared" si="288"/>
        <v>201540</v>
      </c>
      <c r="G224" s="201"/>
      <c r="H224" s="233"/>
      <c r="I224" s="112">
        <f t="shared" si="289"/>
        <v>0</v>
      </c>
      <c r="J224" s="233">
        <v>2292</v>
      </c>
      <c r="K224" s="59"/>
      <c r="L224" s="112">
        <f t="shared" si="290"/>
        <v>2292</v>
      </c>
      <c r="M224" s="420"/>
      <c r="N224" s="363"/>
      <c r="O224" s="419">
        <f t="shared" si="291"/>
        <v>0</v>
      </c>
      <c r="P224" s="423"/>
    </row>
    <row r="225" spans="1:16" ht="24" hidden="1" x14ac:dyDescent="0.25">
      <c r="A225" s="110">
        <v>5240</v>
      </c>
      <c r="B225" s="56" t="s">
        <v>205</v>
      </c>
      <c r="C225" s="57">
        <f t="shared" si="283"/>
        <v>0</v>
      </c>
      <c r="D225" s="201"/>
      <c r="E225" s="498"/>
      <c r="F225" s="499">
        <f t="shared" si="288"/>
        <v>0</v>
      </c>
      <c r="G225" s="201"/>
      <c r="H225" s="233"/>
      <c r="I225" s="112">
        <f t="shared" si="289"/>
        <v>0</v>
      </c>
      <c r="J225" s="233"/>
      <c r="K225" s="59"/>
      <c r="L225" s="112">
        <f t="shared" si="290"/>
        <v>0</v>
      </c>
      <c r="M225" s="420"/>
      <c r="N225" s="363"/>
      <c r="O225" s="419">
        <f t="shared" si="291"/>
        <v>0</v>
      </c>
      <c r="P225" s="423"/>
    </row>
    <row r="226" spans="1:16" hidden="1" x14ac:dyDescent="0.25">
      <c r="A226" s="110">
        <v>5250</v>
      </c>
      <c r="B226" s="56" t="s">
        <v>206</v>
      </c>
      <c r="C226" s="57">
        <f t="shared" si="283"/>
        <v>0</v>
      </c>
      <c r="D226" s="201"/>
      <c r="E226" s="498"/>
      <c r="F226" s="499">
        <f t="shared" si="288"/>
        <v>0</v>
      </c>
      <c r="G226" s="201"/>
      <c r="H226" s="233"/>
      <c r="I226" s="112">
        <f t="shared" si="289"/>
        <v>0</v>
      </c>
      <c r="J226" s="233"/>
      <c r="K226" s="59"/>
      <c r="L226" s="112">
        <f t="shared" si="290"/>
        <v>0</v>
      </c>
      <c r="M226" s="420"/>
      <c r="N226" s="363"/>
      <c r="O226" s="419">
        <f t="shared" si="291"/>
        <v>0</v>
      </c>
      <c r="P226" s="423"/>
    </row>
    <row r="227" spans="1:16" hidden="1" x14ac:dyDescent="0.25">
      <c r="A227" s="110">
        <v>5260</v>
      </c>
      <c r="B227" s="56" t="s">
        <v>207</v>
      </c>
      <c r="C227" s="57">
        <f t="shared" si="283"/>
        <v>0</v>
      </c>
      <c r="D227" s="202">
        <f>SUM(D228)</f>
        <v>0</v>
      </c>
      <c r="E227" s="502">
        <f t="shared" ref="E227:F227" si="292">SUM(E228)</f>
        <v>0</v>
      </c>
      <c r="F227" s="499">
        <f t="shared" si="292"/>
        <v>0</v>
      </c>
      <c r="G227" s="202">
        <f>SUM(G228)</f>
        <v>0</v>
      </c>
      <c r="H227" s="119">
        <f t="shared" ref="H227:I227" si="293">SUM(H228)</f>
        <v>0</v>
      </c>
      <c r="I227" s="112">
        <f t="shared" si="293"/>
        <v>0</v>
      </c>
      <c r="J227" s="119">
        <f>SUM(J228)</f>
        <v>0</v>
      </c>
      <c r="K227" s="111">
        <f t="shared" ref="K227:L227" si="294">SUM(K228)</f>
        <v>0</v>
      </c>
      <c r="L227" s="112">
        <f t="shared" si="294"/>
        <v>0</v>
      </c>
      <c r="M227" s="360">
        <f>SUM(M228)</f>
        <v>0</v>
      </c>
      <c r="N227" s="422">
        <f t="shared" ref="N227:O227" si="295">SUM(N228)</f>
        <v>0</v>
      </c>
      <c r="O227" s="419">
        <f t="shared" si="295"/>
        <v>0</v>
      </c>
      <c r="P227" s="423"/>
    </row>
    <row r="228" spans="1:16" ht="24" hidden="1" x14ac:dyDescent="0.25">
      <c r="A228" s="38">
        <v>5269</v>
      </c>
      <c r="B228" s="56" t="s">
        <v>208</v>
      </c>
      <c r="C228" s="57">
        <f t="shared" si="283"/>
        <v>0</v>
      </c>
      <c r="D228" s="201"/>
      <c r="E228" s="498"/>
      <c r="F228" s="499">
        <f t="shared" ref="F228:F229" si="296">D228+E228</f>
        <v>0</v>
      </c>
      <c r="G228" s="201"/>
      <c r="H228" s="233"/>
      <c r="I228" s="112">
        <f t="shared" ref="I228:I229" si="297">G228+H228</f>
        <v>0</v>
      </c>
      <c r="J228" s="233"/>
      <c r="K228" s="59"/>
      <c r="L228" s="112">
        <f t="shared" ref="L228:L229" si="298">J228+K228</f>
        <v>0</v>
      </c>
      <c r="M228" s="420"/>
      <c r="N228" s="363"/>
      <c r="O228" s="419">
        <f t="shared" ref="O228:O229" si="299">M228+N228</f>
        <v>0</v>
      </c>
      <c r="P228" s="423"/>
    </row>
    <row r="229" spans="1:16" ht="24" hidden="1" x14ac:dyDescent="0.25">
      <c r="A229" s="105">
        <v>5270</v>
      </c>
      <c r="B229" s="76" t="s">
        <v>209</v>
      </c>
      <c r="C229" s="82">
        <f t="shared" si="283"/>
        <v>0</v>
      </c>
      <c r="D229" s="203"/>
      <c r="E229" s="520"/>
      <c r="F229" s="497">
        <f t="shared" si="296"/>
        <v>0</v>
      </c>
      <c r="G229" s="203"/>
      <c r="H229" s="234"/>
      <c r="I229" s="107">
        <f t="shared" si="297"/>
        <v>0</v>
      </c>
      <c r="J229" s="234"/>
      <c r="K229" s="113"/>
      <c r="L229" s="107">
        <f t="shared" si="298"/>
        <v>0</v>
      </c>
      <c r="M229" s="427"/>
      <c r="N229" s="426"/>
      <c r="O229" s="414">
        <f t="shared" si="299"/>
        <v>0</v>
      </c>
      <c r="P229" s="415"/>
    </row>
    <row r="230" spans="1:16" hidden="1" x14ac:dyDescent="0.25">
      <c r="A230" s="99">
        <v>6000</v>
      </c>
      <c r="B230" s="99" t="s">
        <v>210</v>
      </c>
      <c r="C230" s="100">
        <f t="shared" si="283"/>
        <v>0</v>
      </c>
      <c r="D230" s="198">
        <f>D231+D251+D259</f>
        <v>0</v>
      </c>
      <c r="E230" s="492">
        <f t="shared" ref="E230:F230" si="300">E231+E251+E259</f>
        <v>0</v>
      </c>
      <c r="F230" s="493">
        <f t="shared" si="300"/>
        <v>0</v>
      </c>
      <c r="G230" s="198">
        <f>G231+G251+G259</f>
        <v>0</v>
      </c>
      <c r="H230" s="231">
        <f t="shared" ref="H230:I230" si="301">H231+H251+H259</f>
        <v>0</v>
      </c>
      <c r="I230" s="102">
        <f t="shared" si="301"/>
        <v>0</v>
      </c>
      <c r="J230" s="231">
        <f>J231+J251+J259</f>
        <v>0</v>
      </c>
      <c r="K230" s="101">
        <f t="shared" ref="K230:L230" si="302">K231+K251+K259</f>
        <v>0</v>
      </c>
      <c r="L230" s="102">
        <f t="shared" si="302"/>
        <v>0</v>
      </c>
      <c r="M230" s="404">
        <f>M231+M251+M259</f>
        <v>0</v>
      </c>
      <c r="N230" s="405">
        <f t="shared" ref="N230:O230" si="303">N231+N251+N259</f>
        <v>0</v>
      </c>
      <c r="O230" s="406">
        <f t="shared" si="303"/>
        <v>0</v>
      </c>
      <c r="P230" s="407"/>
    </row>
    <row r="231" spans="1:16" ht="14.25" hidden="1" customHeight="1" x14ac:dyDescent="0.25">
      <c r="A231" s="68">
        <v>6200</v>
      </c>
      <c r="B231" s="123" t="s">
        <v>211</v>
      </c>
      <c r="C231" s="127">
        <f t="shared" si="283"/>
        <v>0</v>
      </c>
      <c r="D231" s="207">
        <f>SUM(D232,D233,D235,D238,D244,D245,D246)</f>
        <v>0</v>
      </c>
      <c r="E231" s="524">
        <f t="shared" ref="E231:F231" si="304">SUM(E232,E233,E235,E238,E244,E245,E246)</f>
        <v>0</v>
      </c>
      <c r="F231" s="544">
        <f t="shared" si="304"/>
        <v>0</v>
      </c>
      <c r="G231" s="207">
        <f>SUM(G232,G233,G235,G238,G244,G245,G246)</f>
        <v>0</v>
      </c>
      <c r="H231" s="238">
        <f t="shared" ref="H231:I231" si="305">SUM(H232,H233,H235,H238,H244,H245,H246)</f>
        <v>0</v>
      </c>
      <c r="I231" s="248">
        <f t="shared" si="305"/>
        <v>0</v>
      </c>
      <c r="J231" s="238">
        <f>SUM(J232,J233,J235,J238,J244,J245,J246)</f>
        <v>0</v>
      </c>
      <c r="K231" s="128">
        <f t="shared" ref="K231:L231" si="306">SUM(K232,K233,K235,K238,K244,K245,K246)</f>
        <v>0</v>
      </c>
      <c r="L231" s="248">
        <f t="shared" si="306"/>
        <v>0</v>
      </c>
      <c r="M231" s="409">
        <f>SUM(M232,M233,M235,M238,M244,M245,M246)</f>
        <v>0</v>
      </c>
      <c r="N231" s="410">
        <f t="shared" ref="N231:O231" si="307">SUM(N232,N233,N235,N238,N244,N245,N246)</f>
        <v>0</v>
      </c>
      <c r="O231" s="411">
        <f t="shared" si="307"/>
        <v>0</v>
      </c>
      <c r="P231" s="412"/>
    </row>
    <row r="232" spans="1:16" ht="24" hidden="1" x14ac:dyDescent="0.25">
      <c r="A232" s="319">
        <v>6220</v>
      </c>
      <c r="B232" s="51" t="s">
        <v>212</v>
      </c>
      <c r="C232" s="52">
        <f t="shared" si="283"/>
        <v>0</v>
      </c>
      <c r="D232" s="200"/>
      <c r="E232" s="500"/>
      <c r="F232" s="501">
        <f>D232+E232</f>
        <v>0</v>
      </c>
      <c r="G232" s="200"/>
      <c r="H232" s="232"/>
      <c r="I232" s="118">
        <f>G232+H232</f>
        <v>0</v>
      </c>
      <c r="J232" s="232"/>
      <c r="K232" s="54"/>
      <c r="L232" s="118">
        <f>J232+K232</f>
        <v>0</v>
      </c>
      <c r="M232" s="417"/>
      <c r="N232" s="357"/>
      <c r="O232" s="416">
        <f>M232+N232</f>
        <v>0</v>
      </c>
      <c r="P232" s="418"/>
    </row>
    <row r="233" spans="1:16" hidden="1" x14ac:dyDescent="0.25">
      <c r="A233" s="110">
        <v>6230</v>
      </c>
      <c r="B233" s="56" t="s">
        <v>213</v>
      </c>
      <c r="C233" s="57">
        <f t="shared" si="283"/>
        <v>0</v>
      </c>
      <c r="D233" s="202">
        <f t="shared" ref="D233:O233" si="308">SUM(D234)</f>
        <v>0</v>
      </c>
      <c r="E233" s="502">
        <f t="shared" si="308"/>
        <v>0</v>
      </c>
      <c r="F233" s="499">
        <f t="shared" si="308"/>
        <v>0</v>
      </c>
      <c r="G233" s="202">
        <f t="shared" si="308"/>
        <v>0</v>
      </c>
      <c r="H233" s="119">
        <f t="shared" si="308"/>
        <v>0</v>
      </c>
      <c r="I233" s="112">
        <f t="shared" si="308"/>
        <v>0</v>
      </c>
      <c r="J233" s="119">
        <f t="shared" si="308"/>
        <v>0</v>
      </c>
      <c r="K233" s="111">
        <f t="shared" si="308"/>
        <v>0</v>
      </c>
      <c r="L233" s="112">
        <f t="shared" si="308"/>
        <v>0</v>
      </c>
      <c r="M233" s="360">
        <f t="shared" si="308"/>
        <v>0</v>
      </c>
      <c r="N233" s="422">
        <f t="shared" si="308"/>
        <v>0</v>
      </c>
      <c r="O233" s="419">
        <f t="shared" si="308"/>
        <v>0</v>
      </c>
      <c r="P233" s="423"/>
    </row>
    <row r="234" spans="1:16" ht="24" hidden="1" x14ac:dyDescent="0.25">
      <c r="A234" s="38">
        <v>6239</v>
      </c>
      <c r="B234" s="51" t="s">
        <v>214</v>
      </c>
      <c r="C234" s="57">
        <f t="shared" si="283"/>
        <v>0</v>
      </c>
      <c r="D234" s="200"/>
      <c r="E234" s="500"/>
      <c r="F234" s="501">
        <f>D234+E234</f>
        <v>0</v>
      </c>
      <c r="G234" s="200"/>
      <c r="H234" s="232"/>
      <c r="I234" s="118">
        <f>G234+H234</f>
        <v>0</v>
      </c>
      <c r="J234" s="232"/>
      <c r="K234" s="54"/>
      <c r="L234" s="118">
        <f>J234+K234</f>
        <v>0</v>
      </c>
      <c r="M234" s="417"/>
      <c r="N234" s="357"/>
      <c r="O234" s="416">
        <f>M234+N234</f>
        <v>0</v>
      </c>
      <c r="P234" s="418"/>
    </row>
    <row r="235" spans="1:16" ht="24" hidden="1" x14ac:dyDescent="0.25">
      <c r="A235" s="110">
        <v>6240</v>
      </c>
      <c r="B235" s="56" t="s">
        <v>215</v>
      </c>
      <c r="C235" s="57">
        <f t="shared" si="283"/>
        <v>0</v>
      </c>
      <c r="D235" s="202">
        <f>SUM(D236:D237)</f>
        <v>0</v>
      </c>
      <c r="E235" s="502">
        <f t="shared" ref="E235:F235" si="309">SUM(E236:E237)</f>
        <v>0</v>
      </c>
      <c r="F235" s="499">
        <f t="shared" si="309"/>
        <v>0</v>
      </c>
      <c r="G235" s="202">
        <f>SUM(G236:G237)</f>
        <v>0</v>
      </c>
      <c r="H235" s="119">
        <f t="shared" ref="H235:I235" si="310">SUM(H236:H237)</f>
        <v>0</v>
      </c>
      <c r="I235" s="112">
        <f t="shared" si="310"/>
        <v>0</v>
      </c>
      <c r="J235" s="119">
        <f>SUM(J236:J237)</f>
        <v>0</v>
      </c>
      <c r="K235" s="111">
        <f t="shared" ref="K235:L235" si="311">SUM(K236:K237)</f>
        <v>0</v>
      </c>
      <c r="L235" s="112">
        <f t="shared" si="311"/>
        <v>0</v>
      </c>
      <c r="M235" s="360">
        <f>SUM(M236:M237)</f>
        <v>0</v>
      </c>
      <c r="N235" s="422">
        <f t="shared" ref="N235:O235" si="312">SUM(N236:N237)</f>
        <v>0</v>
      </c>
      <c r="O235" s="419">
        <f t="shared" si="312"/>
        <v>0</v>
      </c>
      <c r="P235" s="423"/>
    </row>
    <row r="236" spans="1:16" hidden="1" x14ac:dyDescent="0.25">
      <c r="A236" s="38">
        <v>6241</v>
      </c>
      <c r="B236" s="56" t="s">
        <v>216</v>
      </c>
      <c r="C236" s="57">
        <f t="shared" si="283"/>
        <v>0</v>
      </c>
      <c r="D236" s="201"/>
      <c r="E236" s="498"/>
      <c r="F236" s="499">
        <f t="shared" ref="F236:F237" si="313">D236+E236</f>
        <v>0</v>
      </c>
      <c r="G236" s="201"/>
      <c r="H236" s="233"/>
      <c r="I236" s="112">
        <f t="shared" ref="I236:I237" si="314">G236+H236</f>
        <v>0</v>
      </c>
      <c r="J236" s="233"/>
      <c r="K236" s="59"/>
      <c r="L236" s="112">
        <f t="shared" ref="L236:L237" si="315">J236+K236</f>
        <v>0</v>
      </c>
      <c r="M236" s="420"/>
      <c r="N236" s="363"/>
      <c r="O236" s="419">
        <f t="shared" ref="O236:O237" si="316">M236+N236</f>
        <v>0</v>
      </c>
      <c r="P236" s="423"/>
    </row>
    <row r="237" spans="1:16" hidden="1" x14ac:dyDescent="0.25">
      <c r="A237" s="38">
        <v>6242</v>
      </c>
      <c r="B237" s="56" t="s">
        <v>217</v>
      </c>
      <c r="C237" s="57">
        <f t="shared" si="283"/>
        <v>0</v>
      </c>
      <c r="D237" s="201"/>
      <c r="E237" s="498"/>
      <c r="F237" s="499">
        <f t="shared" si="313"/>
        <v>0</v>
      </c>
      <c r="G237" s="201"/>
      <c r="H237" s="233"/>
      <c r="I237" s="112">
        <f t="shared" si="314"/>
        <v>0</v>
      </c>
      <c r="J237" s="233"/>
      <c r="K237" s="59"/>
      <c r="L237" s="112">
        <f t="shared" si="315"/>
        <v>0</v>
      </c>
      <c r="M237" s="420"/>
      <c r="N237" s="363"/>
      <c r="O237" s="419">
        <f t="shared" si="316"/>
        <v>0</v>
      </c>
      <c r="P237" s="423"/>
    </row>
    <row r="238" spans="1:16" ht="25.5" hidden="1" customHeight="1" x14ac:dyDescent="0.25">
      <c r="A238" s="110">
        <v>6250</v>
      </c>
      <c r="B238" s="56" t="s">
        <v>218</v>
      </c>
      <c r="C238" s="57">
        <f t="shared" si="283"/>
        <v>0</v>
      </c>
      <c r="D238" s="202">
        <f>SUM(D239:D243)</f>
        <v>0</v>
      </c>
      <c r="E238" s="502">
        <f t="shared" ref="E238:F238" si="317">SUM(E239:E243)</f>
        <v>0</v>
      </c>
      <c r="F238" s="499">
        <f t="shared" si="317"/>
        <v>0</v>
      </c>
      <c r="G238" s="202">
        <f>SUM(G239:G243)</f>
        <v>0</v>
      </c>
      <c r="H238" s="119">
        <f t="shared" ref="H238:I238" si="318">SUM(H239:H243)</f>
        <v>0</v>
      </c>
      <c r="I238" s="112">
        <f t="shared" si="318"/>
        <v>0</v>
      </c>
      <c r="J238" s="119">
        <f>SUM(J239:J243)</f>
        <v>0</v>
      </c>
      <c r="K238" s="111">
        <f t="shared" ref="K238:L238" si="319">SUM(K239:K243)</f>
        <v>0</v>
      </c>
      <c r="L238" s="112">
        <f t="shared" si="319"/>
        <v>0</v>
      </c>
      <c r="M238" s="360">
        <f>SUM(M239:M243)</f>
        <v>0</v>
      </c>
      <c r="N238" s="422">
        <f t="shared" ref="N238:O238" si="320">SUM(N239:N243)</f>
        <v>0</v>
      </c>
      <c r="O238" s="419">
        <f t="shared" si="320"/>
        <v>0</v>
      </c>
      <c r="P238" s="423"/>
    </row>
    <row r="239" spans="1:16" ht="14.25" hidden="1" customHeight="1" x14ac:dyDescent="0.25">
      <c r="A239" s="38">
        <v>6252</v>
      </c>
      <c r="B239" s="56" t="s">
        <v>219</v>
      </c>
      <c r="C239" s="57">
        <f t="shared" si="283"/>
        <v>0</v>
      </c>
      <c r="D239" s="201"/>
      <c r="E239" s="498"/>
      <c r="F239" s="499">
        <f t="shared" ref="F239:F245" si="321">D239+E239</f>
        <v>0</v>
      </c>
      <c r="G239" s="201"/>
      <c r="H239" s="233"/>
      <c r="I239" s="112">
        <f t="shared" ref="I239:I245" si="322">G239+H239</f>
        <v>0</v>
      </c>
      <c r="J239" s="233"/>
      <c r="K239" s="59"/>
      <c r="L239" s="112">
        <f t="shared" ref="L239:L245" si="323">J239+K239</f>
        <v>0</v>
      </c>
      <c r="M239" s="420"/>
      <c r="N239" s="363"/>
      <c r="O239" s="419">
        <f t="shared" ref="O239:O245" si="324">M239+N239</f>
        <v>0</v>
      </c>
      <c r="P239" s="423"/>
    </row>
    <row r="240" spans="1:16" ht="14.25" hidden="1" customHeight="1" x14ac:dyDescent="0.25">
      <c r="A240" s="38">
        <v>6253</v>
      </c>
      <c r="B240" s="56" t="s">
        <v>220</v>
      </c>
      <c r="C240" s="57">
        <f t="shared" si="283"/>
        <v>0</v>
      </c>
      <c r="D240" s="201"/>
      <c r="E240" s="498"/>
      <c r="F240" s="499">
        <f t="shared" si="321"/>
        <v>0</v>
      </c>
      <c r="G240" s="201"/>
      <c r="H240" s="233"/>
      <c r="I240" s="112">
        <f t="shared" si="322"/>
        <v>0</v>
      </c>
      <c r="J240" s="233"/>
      <c r="K240" s="59"/>
      <c r="L240" s="112">
        <f t="shared" si="323"/>
        <v>0</v>
      </c>
      <c r="M240" s="420"/>
      <c r="N240" s="363"/>
      <c r="O240" s="419">
        <f t="shared" si="324"/>
        <v>0</v>
      </c>
      <c r="P240" s="423"/>
    </row>
    <row r="241" spans="1:16" ht="24" hidden="1" x14ac:dyDescent="0.25">
      <c r="A241" s="38">
        <v>6254</v>
      </c>
      <c r="B241" s="56" t="s">
        <v>221</v>
      </c>
      <c r="C241" s="57">
        <f t="shared" si="283"/>
        <v>0</v>
      </c>
      <c r="D241" s="201"/>
      <c r="E241" s="498"/>
      <c r="F241" s="499">
        <f t="shared" si="321"/>
        <v>0</v>
      </c>
      <c r="G241" s="201"/>
      <c r="H241" s="233"/>
      <c r="I241" s="112">
        <f t="shared" si="322"/>
        <v>0</v>
      </c>
      <c r="J241" s="233"/>
      <c r="K241" s="59"/>
      <c r="L241" s="112">
        <f t="shared" si="323"/>
        <v>0</v>
      </c>
      <c r="M241" s="420"/>
      <c r="N241" s="363"/>
      <c r="O241" s="419">
        <f t="shared" si="324"/>
        <v>0</v>
      </c>
      <c r="P241" s="423"/>
    </row>
    <row r="242" spans="1:16" ht="24" hidden="1" x14ac:dyDescent="0.25">
      <c r="A242" s="38">
        <v>6255</v>
      </c>
      <c r="B242" s="56" t="s">
        <v>222</v>
      </c>
      <c r="C242" s="57">
        <f t="shared" si="283"/>
        <v>0</v>
      </c>
      <c r="D242" s="201"/>
      <c r="E242" s="498"/>
      <c r="F242" s="499">
        <f t="shared" si="321"/>
        <v>0</v>
      </c>
      <c r="G242" s="201"/>
      <c r="H242" s="233"/>
      <c r="I242" s="112">
        <f t="shared" si="322"/>
        <v>0</v>
      </c>
      <c r="J242" s="233"/>
      <c r="K242" s="59"/>
      <c r="L242" s="112">
        <f t="shared" si="323"/>
        <v>0</v>
      </c>
      <c r="M242" s="420"/>
      <c r="N242" s="363"/>
      <c r="O242" s="419">
        <f t="shared" si="324"/>
        <v>0</v>
      </c>
      <c r="P242" s="423"/>
    </row>
    <row r="243" spans="1:16" hidden="1" x14ac:dyDescent="0.25">
      <c r="A243" s="38">
        <v>6259</v>
      </c>
      <c r="B243" s="56" t="s">
        <v>223</v>
      </c>
      <c r="C243" s="57">
        <f t="shared" si="283"/>
        <v>0</v>
      </c>
      <c r="D243" s="201"/>
      <c r="E243" s="498"/>
      <c r="F243" s="499">
        <f t="shared" si="321"/>
        <v>0</v>
      </c>
      <c r="G243" s="201"/>
      <c r="H243" s="233"/>
      <c r="I243" s="112">
        <f t="shared" si="322"/>
        <v>0</v>
      </c>
      <c r="J243" s="233"/>
      <c r="K243" s="59"/>
      <c r="L243" s="112">
        <f t="shared" si="323"/>
        <v>0</v>
      </c>
      <c r="M243" s="420"/>
      <c r="N243" s="363"/>
      <c r="O243" s="419">
        <f t="shared" si="324"/>
        <v>0</v>
      </c>
      <c r="P243" s="423"/>
    </row>
    <row r="244" spans="1:16" ht="24" hidden="1" x14ac:dyDescent="0.25">
      <c r="A244" s="110">
        <v>6260</v>
      </c>
      <c r="B244" s="56" t="s">
        <v>224</v>
      </c>
      <c r="C244" s="57">
        <f t="shared" si="283"/>
        <v>0</v>
      </c>
      <c r="D244" s="201"/>
      <c r="E244" s="498"/>
      <c r="F244" s="499">
        <f t="shared" si="321"/>
        <v>0</v>
      </c>
      <c r="G244" s="201"/>
      <c r="H244" s="233"/>
      <c r="I244" s="112">
        <f t="shared" si="322"/>
        <v>0</v>
      </c>
      <c r="J244" s="233"/>
      <c r="K244" s="59"/>
      <c r="L244" s="112">
        <f t="shared" si="323"/>
        <v>0</v>
      </c>
      <c r="M244" s="420"/>
      <c r="N244" s="363"/>
      <c r="O244" s="419">
        <f t="shared" si="324"/>
        <v>0</v>
      </c>
      <c r="P244" s="423"/>
    </row>
    <row r="245" spans="1:16" hidden="1" x14ac:dyDescent="0.25">
      <c r="A245" s="110">
        <v>6270</v>
      </c>
      <c r="B245" s="56" t="s">
        <v>225</v>
      </c>
      <c r="C245" s="57">
        <f t="shared" si="283"/>
        <v>0</v>
      </c>
      <c r="D245" s="201"/>
      <c r="E245" s="498"/>
      <c r="F245" s="499">
        <f t="shared" si="321"/>
        <v>0</v>
      </c>
      <c r="G245" s="201"/>
      <c r="H245" s="233"/>
      <c r="I245" s="112">
        <f t="shared" si="322"/>
        <v>0</v>
      </c>
      <c r="J245" s="233"/>
      <c r="K245" s="59"/>
      <c r="L245" s="112">
        <f t="shared" si="323"/>
        <v>0</v>
      </c>
      <c r="M245" s="420"/>
      <c r="N245" s="363"/>
      <c r="O245" s="419">
        <f t="shared" si="324"/>
        <v>0</v>
      </c>
      <c r="P245" s="423"/>
    </row>
    <row r="246" spans="1:16" ht="24" hidden="1" x14ac:dyDescent="0.25">
      <c r="A246" s="319">
        <v>6290</v>
      </c>
      <c r="B246" s="51" t="s">
        <v>226</v>
      </c>
      <c r="C246" s="124">
        <f t="shared" si="283"/>
        <v>0</v>
      </c>
      <c r="D246" s="204">
        <f>SUM(D247:D250)</f>
        <v>0</v>
      </c>
      <c r="E246" s="521">
        <f t="shared" ref="E246:O246" si="325">SUM(E247:E250)</f>
        <v>0</v>
      </c>
      <c r="F246" s="501">
        <f t="shared" si="325"/>
        <v>0</v>
      </c>
      <c r="G246" s="204">
        <f t="shared" si="325"/>
        <v>0</v>
      </c>
      <c r="H246" s="235">
        <f t="shared" si="325"/>
        <v>0</v>
      </c>
      <c r="I246" s="118">
        <f t="shared" si="325"/>
        <v>0</v>
      </c>
      <c r="J246" s="235">
        <f t="shared" si="325"/>
        <v>0</v>
      </c>
      <c r="K246" s="117">
        <f t="shared" si="325"/>
        <v>0</v>
      </c>
      <c r="L246" s="118">
        <f t="shared" si="325"/>
        <v>0</v>
      </c>
      <c r="M246" s="444">
        <f t="shared" si="325"/>
        <v>0</v>
      </c>
      <c r="N246" s="445">
        <f t="shared" si="325"/>
        <v>0</v>
      </c>
      <c r="O246" s="446">
        <f t="shared" si="325"/>
        <v>0</v>
      </c>
      <c r="P246" s="447"/>
    </row>
    <row r="247" spans="1:16" hidden="1" x14ac:dyDescent="0.25">
      <c r="A247" s="38">
        <v>6291</v>
      </c>
      <c r="B247" s="56" t="s">
        <v>227</v>
      </c>
      <c r="C247" s="57">
        <f t="shared" si="283"/>
        <v>0</v>
      </c>
      <c r="D247" s="201"/>
      <c r="E247" s="498"/>
      <c r="F247" s="499">
        <f t="shared" ref="F247:F250" si="326">D247+E247</f>
        <v>0</v>
      </c>
      <c r="G247" s="201"/>
      <c r="H247" s="233"/>
      <c r="I247" s="112">
        <f t="shared" ref="I247:I250" si="327">G247+H247</f>
        <v>0</v>
      </c>
      <c r="J247" s="233"/>
      <c r="K247" s="59"/>
      <c r="L247" s="112">
        <f t="shared" ref="L247:L250" si="328">J247+K247</f>
        <v>0</v>
      </c>
      <c r="M247" s="420"/>
      <c r="N247" s="363"/>
      <c r="O247" s="419">
        <f t="shared" ref="O247:O250" si="329">M247+N247</f>
        <v>0</v>
      </c>
      <c r="P247" s="423"/>
    </row>
    <row r="248" spans="1:16" hidden="1" x14ac:dyDescent="0.25">
      <c r="A248" s="38">
        <v>6292</v>
      </c>
      <c r="B248" s="56" t="s">
        <v>228</v>
      </c>
      <c r="C248" s="57">
        <f t="shared" si="283"/>
        <v>0</v>
      </c>
      <c r="D248" s="201"/>
      <c r="E248" s="498"/>
      <c r="F248" s="499">
        <f t="shared" si="326"/>
        <v>0</v>
      </c>
      <c r="G248" s="201"/>
      <c r="H248" s="233"/>
      <c r="I248" s="112">
        <f t="shared" si="327"/>
        <v>0</v>
      </c>
      <c r="J248" s="233"/>
      <c r="K248" s="59"/>
      <c r="L248" s="112">
        <f t="shared" si="328"/>
        <v>0</v>
      </c>
      <c r="M248" s="420"/>
      <c r="N248" s="363"/>
      <c r="O248" s="419">
        <f t="shared" si="329"/>
        <v>0</v>
      </c>
      <c r="P248" s="423"/>
    </row>
    <row r="249" spans="1:16" ht="72" hidden="1" x14ac:dyDescent="0.25">
      <c r="A249" s="38">
        <v>6296</v>
      </c>
      <c r="B249" s="56" t="s">
        <v>229</v>
      </c>
      <c r="C249" s="57">
        <f t="shared" si="283"/>
        <v>0</v>
      </c>
      <c r="D249" s="201"/>
      <c r="E249" s="498"/>
      <c r="F249" s="499">
        <f t="shared" si="326"/>
        <v>0</v>
      </c>
      <c r="G249" s="201"/>
      <c r="H249" s="233"/>
      <c r="I249" s="112">
        <f t="shared" si="327"/>
        <v>0</v>
      </c>
      <c r="J249" s="233"/>
      <c r="K249" s="59"/>
      <c r="L249" s="112">
        <f t="shared" si="328"/>
        <v>0</v>
      </c>
      <c r="M249" s="420"/>
      <c r="N249" s="363"/>
      <c r="O249" s="419">
        <f t="shared" si="329"/>
        <v>0</v>
      </c>
      <c r="P249" s="423"/>
    </row>
    <row r="250" spans="1:16" ht="39.75" hidden="1" customHeight="1" x14ac:dyDescent="0.25">
      <c r="A250" s="38">
        <v>6299</v>
      </c>
      <c r="B250" s="56" t="s">
        <v>230</v>
      </c>
      <c r="C250" s="57">
        <f t="shared" si="283"/>
        <v>0</v>
      </c>
      <c r="D250" s="201"/>
      <c r="E250" s="498"/>
      <c r="F250" s="499">
        <f t="shared" si="326"/>
        <v>0</v>
      </c>
      <c r="G250" s="201"/>
      <c r="H250" s="233"/>
      <c r="I250" s="112">
        <f t="shared" si="327"/>
        <v>0</v>
      </c>
      <c r="J250" s="233"/>
      <c r="K250" s="59"/>
      <c r="L250" s="112">
        <f t="shared" si="328"/>
        <v>0</v>
      </c>
      <c r="M250" s="420"/>
      <c r="N250" s="363"/>
      <c r="O250" s="419">
        <f t="shared" si="329"/>
        <v>0</v>
      </c>
      <c r="P250" s="423"/>
    </row>
    <row r="251" spans="1:16" hidden="1" x14ac:dyDescent="0.25">
      <c r="A251" s="45">
        <v>6300</v>
      </c>
      <c r="B251" s="103" t="s">
        <v>231</v>
      </c>
      <c r="C251" s="46">
        <f t="shared" si="283"/>
        <v>0</v>
      </c>
      <c r="D251" s="199">
        <f>SUM(D252,D257,D258)</f>
        <v>0</v>
      </c>
      <c r="E251" s="494">
        <f t="shared" ref="E251:O251" si="330">SUM(E252,E257,E258)</f>
        <v>0</v>
      </c>
      <c r="F251" s="495">
        <f t="shared" si="330"/>
        <v>0</v>
      </c>
      <c r="G251" s="199">
        <f t="shared" si="330"/>
        <v>0</v>
      </c>
      <c r="H251" s="104">
        <f t="shared" si="330"/>
        <v>0</v>
      </c>
      <c r="I251" s="115">
        <f t="shared" si="330"/>
        <v>0</v>
      </c>
      <c r="J251" s="104">
        <f t="shared" si="330"/>
        <v>0</v>
      </c>
      <c r="K251" s="49">
        <f t="shared" si="330"/>
        <v>0</v>
      </c>
      <c r="L251" s="115">
        <f t="shared" si="330"/>
        <v>0</v>
      </c>
      <c r="M251" s="372">
        <f t="shared" si="330"/>
        <v>0</v>
      </c>
      <c r="N251" s="433">
        <f t="shared" si="330"/>
        <v>0</v>
      </c>
      <c r="O251" s="434">
        <f t="shared" si="330"/>
        <v>0</v>
      </c>
      <c r="P251" s="435"/>
    </row>
    <row r="252" spans="1:16" ht="24" hidden="1" x14ac:dyDescent="0.25">
      <c r="A252" s="319">
        <v>6320</v>
      </c>
      <c r="B252" s="51" t="s">
        <v>303</v>
      </c>
      <c r="C252" s="124">
        <f t="shared" si="283"/>
        <v>0</v>
      </c>
      <c r="D252" s="204">
        <f>SUM(D253:D256)</f>
        <v>0</v>
      </c>
      <c r="E252" s="521">
        <f t="shared" ref="E252:O252" si="331">SUM(E253:E256)</f>
        <v>0</v>
      </c>
      <c r="F252" s="501">
        <f t="shared" si="331"/>
        <v>0</v>
      </c>
      <c r="G252" s="204">
        <f t="shared" si="331"/>
        <v>0</v>
      </c>
      <c r="H252" s="235">
        <f t="shared" si="331"/>
        <v>0</v>
      </c>
      <c r="I252" s="118">
        <f t="shared" si="331"/>
        <v>0</v>
      </c>
      <c r="J252" s="235">
        <f t="shared" si="331"/>
        <v>0</v>
      </c>
      <c r="K252" s="117">
        <f t="shared" si="331"/>
        <v>0</v>
      </c>
      <c r="L252" s="118">
        <f t="shared" si="331"/>
        <v>0</v>
      </c>
      <c r="M252" s="354">
        <f t="shared" si="331"/>
        <v>0</v>
      </c>
      <c r="N252" s="430">
        <f t="shared" si="331"/>
        <v>0</v>
      </c>
      <c r="O252" s="416">
        <f t="shared" si="331"/>
        <v>0</v>
      </c>
      <c r="P252" s="418"/>
    </row>
    <row r="253" spans="1:16" hidden="1" x14ac:dyDescent="0.25">
      <c r="A253" s="38">
        <v>6322</v>
      </c>
      <c r="B253" s="56" t="s">
        <v>232</v>
      </c>
      <c r="C253" s="57">
        <f t="shared" si="283"/>
        <v>0</v>
      </c>
      <c r="D253" s="201"/>
      <c r="E253" s="498"/>
      <c r="F253" s="499">
        <f t="shared" ref="F253:F258" si="332">D253+E253</f>
        <v>0</v>
      </c>
      <c r="G253" s="201"/>
      <c r="H253" s="233"/>
      <c r="I253" s="112">
        <f t="shared" ref="I253:I258" si="333">G253+H253</f>
        <v>0</v>
      </c>
      <c r="J253" s="233"/>
      <c r="K253" s="59"/>
      <c r="L253" s="112">
        <f t="shared" ref="L253:L258" si="334">J253+K253</f>
        <v>0</v>
      </c>
      <c r="M253" s="420"/>
      <c r="N253" s="363"/>
      <c r="O253" s="419">
        <f t="shared" ref="O253:O258" si="335">M253+N253</f>
        <v>0</v>
      </c>
      <c r="P253" s="423"/>
    </row>
    <row r="254" spans="1:16" ht="24" hidden="1" x14ac:dyDescent="0.25">
      <c r="A254" s="38">
        <v>6323</v>
      </c>
      <c r="B254" s="56" t="s">
        <v>233</v>
      </c>
      <c r="C254" s="57">
        <f t="shared" si="283"/>
        <v>0</v>
      </c>
      <c r="D254" s="201"/>
      <c r="E254" s="498"/>
      <c r="F254" s="499">
        <f t="shared" si="332"/>
        <v>0</v>
      </c>
      <c r="G254" s="201"/>
      <c r="H254" s="233"/>
      <c r="I254" s="112">
        <f t="shared" si="333"/>
        <v>0</v>
      </c>
      <c r="J254" s="233"/>
      <c r="K254" s="59"/>
      <c r="L254" s="112">
        <f t="shared" si="334"/>
        <v>0</v>
      </c>
      <c r="M254" s="420"/>
      <c r="N254" s="363"/>
      <c r="O254" s="419">
        <f t="shared" si="335"/>
        <v>0</v>
      </c>
      <c r="P254" s="423"/>
    </row>
    <row r="255" spans="1:16" ht="24" hidden="1" x14ac:dyDescent="0.25">
      <c r="A255" s="38">
        <v>6324</v>
      </c>
      <c r="B255" s="56" t="s">
        <v>287</v>
      </c>
      <c r="C255" s="57">
        <f t="shared" si="283"/>
        <v>0</v>
      </c>
      <c r="D255" s="201"/>
      <c r="E255" s="498"/>
      <c r="F255" s="499">
        <f t="shared" si="332"/>
        <v>0</v>
      </c>
      <c r="G255" s="201"/>
      <c r="H255" s="233"/>
      <c r="I255" s="112">
        <f t="shared" si="333"/>
        <v>0</v>
      </c>
      <c r="J255" s="233"/>
      <c r="K255" s="59"/>
      <c r="L255" s="112">
        <f t="shared" si="334"/>
        <v>0</v>
      </c>
      <c r="M255" s="420"/>
      <c r="N255" s="363"/>
      <c r="O255" s="419">
        <f t="shared" si="335"/>
        <v>0</v>
      </c>
      <c r="P255" s="423"/>
    </row>
    <row r="256" spans="1:16" hidden="1" x14ac:dyDescent="0.25">
      <c r="A256" s="33">
        <v>6329</v>
      </c>
      <c r="B256" s="51" t="s">
        <v>288</v>
      </c>
      <c r="C256" s="52">
        <f t="shared" si="283"/>
        <v>0</v>
      </c>
      <c r="D256" s="200"/>
      <c r="E256" s="500"/>
      <c r="F256" s="501">
        <f t="shared" si="332"/>
        <v>0</v>
      </c>
      <c r="G256" s="200"/>
      <c r="H256" s="232"/>
      <c r="I256" s="118">
        <f t="shared" si="333"/>
        <v>0</v>
      </c>
      <c r="J256" s="232"/>
      <c r="K256" s="54"/>
      <c r="L256" s="118">
        <f t="shared" si="334"/>
        <v>0</v>
      </c>
      <c r="M256" s="417"/>
      <c r="N256" s="357"/>
      <c r="O256" s="416">
        <f t="shared" si="335"/>
        <v>0</v>
      </c>
      <c r="P256" s="418"/>
    </row>
    <row r="257" spans="1:16" ht="24" hidden="1" x14ac:dyDescent="0.25">
      <c r="A257" s="133">
        <v>6330</v>
      </c>
      <c r="B257" s="134" t="s">
        <v>234</v>
      </c>
      <c r="C257" s="124">
        <f t="shared" si="283"/>
        <v>0</v>
      </c>
      <c r="D257" s="206"/>
      <c r="E257" s="523"/>
      <c r="F257" s="543">
        <f t="shared" si="332"/>
        <v>0</v>
      </c>
      <c r="G257" s="206"/>
      <c r="H257" s="237"/>
      <c r="I257" s="261">
        <f t="shared" si="333"/>
        <v>0</v>
      </c>
      <c r="J257" s="237"/>
      <c r="K257" s="126"/>
      <c r="L257" s="261">
        <f t="shared" si="334"/>
        <v>0</v>
      </c>
      <c r="M257" s="449"/>
      <c r="N257" s="448"/>
      <c r="O257" s="446">
        <f t="shared" si="335"/>
        <v>0</v>
      </c>
      <c r="P257" s="447"/>
    </row>
    <row r="258" spans="1:16" hidden="1" x14ac:dyDescent="0.25">
      <c r="A258" s="110">
        <v>6360</v>
      </c>
      <c r="B258" s="56" t="s">
        <v>235</v>
      </c>
      <c r="C258" s="57">
        <f t="shared" si="283"/>
        <v>0</v>
      </c>
      <c r="D258" s="201"/>
      <c r="E258" s="498"/>
      <c r="F258" s="499">
        <f t="shared" si="332"/>
        <v>0</v>
      </c>
      <c r="G258" s="201"/>
      <c r="H258" s="233"/>
      <c r="I258" s="112">
        <f t="shared" si="333"/>
        <v>0</v>
      </c>
      <c r="J258" s="233"/>
      <c r="K258" s="59"/>
      <c r="L258" s="112">
        <f t="shared" si="334"/>
        <v>0</v>
      </c>
      <c r="M258" s="420"/>
      <c r="N258" s="363"/>
      <c r="O258" s="419">
        <f t="shared" si="335"/>
        <v>0</v>
      </c>
      <c r="P258" s="423"/>
    </row>
    <row r="259" spans="1:16" ht="36" hidden="1" x14ac:dyDescent="0.25">
      <c r="A259" s="45">
        <v>6400</v>
      </c>
      <c r="B259" s="103" t="s">
        <v>236</v>
      </c>
      <c r="C259" s="46">
        <f t="shared" si="283"/>
        <v>0</v>
      </c>
      <c r="D259" s="199">
        <f>SUM(D260,D264)</f>
        <v>0</v>
      </c>
      <c r="E259" s="494">
        <f t="shared" ref="E259:O259" si="336">SUM(E260,E264)</f>
        <v>0</v>
      </c>
      <c r="F259" s="495">
        <f t="shared" si="336"/>
        <v>0</v>
      </c>
      <c r="G259" s="199">
        <f t="shared" si="336"/>
        <v>0</v>
      </c>
      <c r="H259" s="104">
        <f t="shared" si="336"/>
        <v>0</v>
      </c>
      <c r="I259" s="115">
        <f t="shared" si="336"/>
        <v>0</v>
      </c>
      <c r="J259" s="104">
        <f t="shared" si="336"/>
        <v>0</v>
      </c>
      <c r="K259" s="49">
        <f t="shared" si="336"/>
        <v>0</v>
      </c>
      <c r="L259" s="115">
        <f t="shared" si="336"/>
        <v>0</v>
      </c>
      <c r="M259" s="372">
        <f t="shared" si="336"/>
        <v>0</v>
      </c>
      <c r="N259" s="433">
        <f t="shared" si="336"/>
        <v>0</v>
      </c>
      <c r="O259" s="434">
        <f t="shared" si="336"/>
        <v>0</v>
      </c>
      <c r="P259" s="435"/>
    </row>
    <row r="260" spans="1:16" ht="24" hidden="1" x14ac:dyDescent="0.25">
      <c r="A260" s="319">
        <v>6410</v>
      </c>
      <c r="B260" s="51" t="s">
        <v>237</v>
      </c>
      <c r="C260" s="52">
        <f t="shared" si="283"/>
        <v>0</v>
      </c>
      <c r="D260" s="204">
        <f>SUM(D261:D263)</f>
        <v>0</v>
      </c>
      <c r="E260" s="521">
        <f t="shared" ref="E260:O260" si="337">SUM(E261:E263)</f>
        <v>0</v>
      </c>
      <c r="F260" s="501">
        <f t="shared" si="337"/>
        <v>0</v>
      </c>
      <c r="G260" s="204">
        <f t="shared" si="337"/>
        <v>0</v>
      </c>
      <c r="H260" s="235">
        <f t="shared" si="337"/>
        <v>0</v>
      </c>
      <c r="I260" s="118">
        <f t="shared" si="337"/>
        <v>0</v>
      </c>
      <c r="J260" s="235">
        <f t="shared" si="337"/>
        <v>0</v>
      </c>
      <c r="K260" s="117">
        <f t="shared" si="337"/>
        <v>0</v>
      </c>
      <c r="L260" s="118">
        <f t="shared" si="337"/>
        <v>0</v>
      </c>
      <c r="M260" s="366">
        <f t="shared" si="337"/>
        <v>0</v>
      </c>
      <c r="N260" s="441">
        <f t="shared" si="337"/>
        <v>0</v>
      </c>
      <c r="O260" s="442">
        <f t="shared" si="337"/>
        <v>0</v>
      </c>
      <c r="P260" s="443"/>
    </row>
    <row r="261" spans="1:16" hidden="1" x14ac:dyDescent="0.25">
      <c r="A261" s="38">
        <v>6411</v>
      </c>
      <c r="B261" s="135" t="s">
        <v>238</v>
      </c>
      <c r="C261" s="57">
        <f t="shared" si="283"/>
        <v>0</v>
      </c>
      <c r="D261" s="201"/>
      <c r="E261" s="498"/>
      <c r="F261" s="499">
        <f t="shared" ref="F261:F263" si="338">D261+E261</f>
        <v>0</v>
      </c>
      <c r="G261" s="201"/>
      <c r="H261" s="233"/>
      <c r="I261" s="112">
        <f t="shared" ref="I261:I263" si="339">G261+H261</f>
        <v>0</v>
      </c>
      <c r="J261" s="233"/>
      <c r="K261" s="59"/>
      <c r="L261" s="112">
        <f t="shared" ref="L261:L263" si="340">J261+K261</f>
        <v>0</v>
      </c>
      <c r="M261" s="420"/>
      <c r="N261" s="363"/>
      <c r="O261" s="419">
        <f t="shared" ref="O261:O263" si="341">M261+N261</f>
        <v>0</v>
      </c>
      <c r="P261" s="423"/>
    </row>
    <row r="262" spans="1:16" ht="36" hidden="1" x14ac:dyDescent="0.25">
      <c r="A262" s="38">
        <v>6412</v>
      </c>
      <c r="B262" s="56" t="s">
        <v>239</v>
      </c>
      <c r="C262" s="57">
        <f t="shared" si="283"/>
        <v>0</v>
      </c>
      <c r="D262" s="201"/>
      <c r="E262" s="498"/>
      <c r="F262" s="499">
        <f t="shared" si="338"/>
        <v>0</v>
      </c>
      <c r="G262" s="201"/>
      <c r="H262" s="233"/>
      <c r="I262" s="112">
        <f t="shared" si="339"/>
        <v>0</v>
      </c>
      <c r="J262" s="233"/>
      <c r="K262" s="59"/>
      <c r="L262" s="112">
        <f t="shared" si="340"/>
        <v>0</v>
      </c>
      <c r="M262" s="420"/>
      <c r="N262" s="363"/>
      <c r="O262" s="419">
        <f t="shared" si="341"/>
        <v>0</v>
      </c>
      <c r="P262" s="423"/>
    </row>
    <row r="263" spans="1:16" ht="36" hidden="1" x14ac:dyDescent="0.25">
      <c r="A263" s="38">
        <v>6419</v>
      </c>
      <c r="B263" s="56" t="s">
        <v>240</v>
      </c>
      <c r="C263" s="57">
        <f t="shared" si="283"/>
        <v>0</v>
      </c>
      <c r="D263" s="201"/>
      <c r="E263" s="498"/>
      <c r="F263" s="499">
        <f t="shared" si="338"/>
        <v>0</v>
      </c>
      <c r="G263" s="201"/>
      <c r="H263" s="233"/>
      <c r="I263" s="112">
        <f t="shared" si="339"/>
        <v>0</v>
      </c>
      <c r="J263" s="233"/>
      <c r="K263" s="59"/>
      <c r="L263" s="112">
        <f t="shared" si="340"/>
        <v>0</v>
      </c>
      <c r="M263" s="420"/>
      <c r="N263" s="363"/>
      <c r="O263" s="419">
        <f t="shared" si="341"/>
        <v>0</v>
      </c>
      <c r="P263" s="423"/>
    </row>
    <row r="264" spans="1:16" ht="36" hidden="1" x14ac:dyDescent="0.25">
      <c r="A264" s="110">
        <v>6420</v>
      </c>
      <c r="B264" s="56" t="s">
        <v>241</v>
      </c>
      <c r="C264" s="57">
        <f t="shared" si="283"/>
        <v>0</v>
      </c>
      <c r="D264" s="202">
        <f>SUM(D265:D268)</f>
        <v>0</v>
      </c>
      <c r="E264" s="502">
        <f t="shared" ref="E264:F264" si="342">SUM(E265:E268)</f>
        <v>0</v>
      </c>
      <c r="F264" s="499">
        <f t="shared" si="342"/>
        <v>0</v>
      </c>
      <c r="G264" s="202">
        <f>SUM(G265:G268)</f>
        <v>0</v>
      </c>
      <c r="H264" s="119">
        <f t="shared" ref="H264:I264" si="343">SUM(H265:H268)</f>
        <v>0</v>
      </c>
      <c r="I264" s="112">
        <f t="shared" si="343"/>
        <v>0</v>
      </c>
      <c r="J264" s="119">
        <f>SUM(J265:J268)</f>
        <v>0</v>
      </c>
      <c r="K264" s="111">
        <f t="shared" ref="K264:L264" si="344">SUM(K265:K268)</f>
        <v>0</v>
      </c>
      <c r="L264" s="112">
        <f t="shared" si="344"/>
        <v>0</v>
      </c>
      <c r="M264" s="360">
        <f>SUM(M265:M268)</f>
        <v>0</v>
      </c>
      <c r="N264" s="422">
        <f t="shared" ref="N264:O264" si="345">SUM(N265:N268)</f>
        <v>0</v>
      </c>
      <c r="O264" s="419">
        <f t="shared" si="345"/>
        <v>0</v>
      </c>
      <c r="P264" s="423"/>
    </row>
    <row r="265" spans="1:16" hidden="1" x14ac:dyDescent="0.25">
      <c r="A265" s="38">
        <v>6421</v>
      </c>
      <c r="B265" s="56" t="s">
        <v>242</v>
      </c>
      <c r="C265" s="57">
        <f t="shared" si="283"/>
        <v>0</v>
      </c>
      <c r="D265" s="201"/>
      <c r="E265" s="498"/>
      <c r="F265" s="499">
        <f t="shared" ref="F265:F268" si="346">D265+E265</f>
        <v>0</v>
      </c>
      <c r="G265" s="201"/>
      <c r="H265" s="233"/>
      <c r="I265" s="112">
        <f t="shared" ref="I265:I268" si="347">G265+H265</f>
        <v>0</v>
      </c>
      <c r="J265" s="233"/>
      <c r="K265" s="59"/>
      <c r="L265" s="112">
        <f t="shared" ref="L265:L268" si="348">J265+K265</f>
        <v>0</v>
      </c>
      <c r="M265" s="420"/>
      <c r="N265" s="363"/>
      <c r="O265" s="419">
        <f t="shared" ref="O265:O268" si="349">M265+N265</f>
        <v>0</v>
      </c>
      <c r="P265" s="423"/>
    </row>
    <row r="266" spans="1:16" hidden="1" x14ac:dyDescent="0.25">
      <c r="A266" s="38">
        <v>6422</v>
      </c>
      <c r="B266" s="56" t="s">
        <v>243</v>
      </c>
      <c r="C266" s="57">
        <f t="shared" si="283"/>
        <v>0</v>
      </c>
      <c r="D266" s="201"/>
      <c r="E266" s="498"/>
      <c r="F266" s="499">
        <f t="shared" si="346"/>
        <v>0</v>
      </c>
      <c r="G266" s="201"/>
      <c r="H266" s="233"/>
      <c r="I266" s="112">
        <f t="shared" si="347"/>
        <v>0</v>
      </c>
      <c r="J266" s="233"/>
      <c r="K266" s="59"/>
      <c r="L266" s="112">
        <f t="shared" si="348"/>
        <v>0</v>
      </c>
      <c r="M266" s="420"/>
      <c r="N266" s="363"/>
      <c r="O266" s="419">
        <f t="shared" si="349"/>
        <v>0</v>
      </c>
      <c r="P266" s="423"/>
    </row>
    <row r="267" spans="1:16" ht="13.5" hidden="1" customHeight="1" x14ac:dyDescent="0.25">
      <c r="A267" s="38">
        <v>6423</v>
      </c>
      <c r="B267" s="56" t="s">
        <v>244</v>
      </c>
      <c r="C267" s="57">
        <f t="shared" si="283"/>
        <v>0</v>
      </c>
      <c r="D267" s="201"/>
      <c r="E267" s="498"/>
      <c r="F267" s="499">
        <f t="shared" si="346"/>
        <v>0</v>
      </c>
      <c r="G267" s="201"/>
      <c r="H267" s="233"/>
      <c r="I267" s="112">
        <f t="shared" si="347"/>
        <v>0</v>
      </c>
      <c r="J267" s="233"/>
      <c r="K267" s="59"/>
      <c r="L267" s="112">
        <f t="shared" si="348"/>
        <v>0</v>
      </c>
      <c r="M267" s="420"/>
      <c r="N267" s="363"/>
      <c r="O267" s="419">
        <f t="shared" si="349"/>
        <v>0</v>
      </c>
      <c r="P267" s="423"/>
    </row>
    <row r="268" spans="1:16" ht="36" hidden="1" x14ac:dyDescent="0.25">
      <c r="A268" s="38">
        <v>6424</v>
      </c>
      <c r="B268" s="56" t="s">
        <v>245</v>
      </c>
      <c r="C268" s="57">
        <f t="shared" si="283"/>
        <v>0</v>
      </c>
      <c r="D268" s="201"/>
      <c r="E268" s="498"/>
      <c r="F268" s="499">
        <f t="shared" si="346"/>
        <v>0</v>
      </c>
      <c r="G268" s="201"/>
      <c r="H268" s="233"/>
      <c r="I268" s="112">
        <f t="shared" si="347"/>
        <v>0</v>
      </c>
      <c r="J268" s="233"/>
      <c r="K268" s="59"/>
      <c r="L268" s="112">
        <f t="shared" si="348"/>
        <v>0</v>
      </c>
      <c r="M268" s="420"/>
      <c r="N268" s="363"/>
      <c r="O268" s="419">
        <f t="shared" si="349"/>
        <v>0</v>
      </c>
      <c r="P268" s="423"/>
    </row>
    <row r="269" spans="1:16" ht="36" hidden="1" x14ac:dyDescent="0.25">
      <c r="A269" s="137">
        <v>7000</v>
      </c>
      <c r="B269" s="137" t="s">
        <v>246</v>
      </c>
      <c r="C269" s="139">
        <f t="shared" si="283"/>
        <v>0</v>
      </c>
      <c r="D269" s="208">
        <f>SUM(D270,D281)</f>
        <v>0</v>
      </c>
      <c r="E269" s="525">
        <f t="shared" ref="E269:F269" si="350">SUM(E270,E281)</f>
        <v>0</v>
      </c>
      <c r="F269" s="545">
        <f t="shared" si="350"/>
        <v>0</v>
      </c>
      <c r="G269" s="208">
        <f>SUM(G270,G281)</f>
        <v>0</v>
      </c>
      <c r="H269" s="239">
        <f t="shared" ref="H269:I269" si="351">SUM(H270,H281)</f>
        <v>0</v>
      </c>
      <c r="I269" s="249">
        <f t="shared" si="351"/>
        <v>0</v>
      </c>
      <c r="J269" s="239">
        <f>SUM(J270,J281)</f>
        <v>0</v>
      </c>
      <c r="K269" s="138">
        <f t="shared" ref="K269:L269" si="352">SUM(K270,K281)</f>
        <v>0</v>
      </c>
      <c r="L269" s="249">
        <f t="shared" si="352"/>
        <v>0</v>
      </c>
      <c r="M269" s="454">
        <f>SUM(M270,M281)</f>
        <v>0</v>
      </c>
      <c r="N269" s="455">
        <f t="shared" ref="N269:O269" si="353">SUM(N270,N281)</f>
        <v>0</v>
      </c>
      <c r="O269" s="456">
        <f t="shared" si="353"/>
        <v>0</v>
      </c>
      <c r="P269" s="457"/>
    </row>
    <row r="270" spans="1:16" ht="24" hidden="1" x14ac:dyDescent="0.25">
      <c r="A270" s="45">
        <v>7200</v>
      </c>
      <c r="B270" s="103" t="s">
        <v>247</v>
      </c>
      <c r="C270" s="46">
        <f t="shared" si="283"/>
        <v>0</v>
      </c>
      <c r="D270" s="199">
        <f>SUM(D271,D272,D275,D276,D280)</f>
        <v>0</v>
      </c>
      <c r="E270" s="494">
        <f t="shared" ref="E270:F270" si="354">SUM(E271,E272,E275,E276,E280)</f>
        <v>0</v>
      </c>
      <c r="F270" s="495">
        <f t="shared" si="354"/>
        <v>0</v>
      </c>
      <c r="G270" s="199">
        <f>SUM(G271,G272,G275,G276,G280)</f>
        <v>0</v>
      </c>
      <c r="H270" s="104">
        <f t="shared" ref="H270:I270" si="355">SUM(H271,H272,H275,H276,H280)</f>
        <v>0</v>
      </c>
      <c r="I270" s="115">
        <f t="shared" si="355"/>
        <v>0</v>
      </c>
      <c r="J270" s="104">
        <f>SUM(J271,J272,J275,J276,J280)</f>
        <v>0</v>
      </c>
      <c r="K270" s="49">
        <f t="shared" ref="K270:L270" si="356">SUM(K271,K272,K275,K276,K280)</f>
        <v>0</v>
      </c>
      <c r="L270" s="115">
        <f t="shared" si="356"/>
        <v>0</v>
      </c>
      <c r="M270" s="409">
        <f>SUM(M271,M272,M275,M276,M280)</f>
        <v>0</v>
      </c>
      <c r="N270" s="410">
        <f t="shared" ref="N270:O270" si="357">SUM(N271,N272,N275,N276,N280)</f>
        <v>0</v>
      </c>
      <c r="O270" s="411">
        <f t="shared" si="357"/>
        <v>0</v>
      </c>
      <c r="P270" s="412"/>
    </row>
    <row r="271" spans="1:16" ht="24" hidden="1" x14ac:dyDescent="0.25">
      <c r="A271" s="319">
        <v>7210</v>
      </c>
      <c r="B271" s="51" t="s">
        <v>248</v>
      </c>
      <c r="C271" s="52">
        <f t="shared" si="283"/>
        <v>0</v>
      </c>
      <c r="D271" s="200"/>
      <c r="E271" s="500"/>
      <c r="F271" s="501">
        <f>D271+E271</f>
        <v>0</v>
      </c>
      <c r="G271" s="200"/>
      <c r="H271" s="232"/>
      <c r="I271" s="118">
        <f>G271+H271</f>
        <v>0</v>
      </c>
      <c r="J271" s="232"/>
      <c r="K271" s="54"/>
      <c r="L271" s="118">
        <f>J271+K271</f>
        <v>0</v>
      </c>
      <c r="M271" s="417"/>
      <c r="N271" s="357"/>
      <c r="O271" s="416">
        <f>M271+N271</f>
        <v>0</v>
      </c>
      <c r="P271" s="418"/>
    </row>
    <row r="272" spans="1:16" s="136" customFormat="1" ht="36" hidden="1" x14ac:dyDescent="0.25">
      <c r="A272" s="110">
        <v>7220</v>
      </c>
      <c r="B272" s="56" t="s">
        <v>249</v>
      </c>
      <c r="C272" s="57">
        <f t="shared" si="283"/>
        <v>0</v>
      </c>
      <c r="D272" s="202">
        <f>SUM(D273:D274)</f>
        <v>0</v>
      </c>
      <c r="E272" s="502">
        <f t="shared" ref="E272:F272" si="358">SUM(E273:E274)</f>
        <v>0</v>
      </c>
      <c r="F272" s="499">
        <f t="shared" si="358"/>
        <v>0</v>
      </c>
      <c r="G272" s="202">
        <f>SUM(G273:G274)</f>
        <v>0</v>
      </c>
      <c r="H272" s="119">
        <f t="shared" ref="H272:I272" si="359">SUM(H273:H274)</f>
        <v>0</v>
      </c>
      <c r="I272" s="112">
        <f t="shared" si="359"/>
        <v>0</v>
      </c>
      <c r="J272" s="119">
        <f>SUM(J273:J274)</f>
        <v>0</v>
      </c>
      <c r="K272" s="111">
        <f t="shared" ref="K272:L272" si="360">SUM(K273:K274)</f>
        <v>0</v>
      </c>
      <c r="L272" s="112">
        <f t="shared" si="360"/>
        <v>0</v>
      </c>
      <c r="M272" s="360">
        <f>SUM(M273:M274)</f>
        <v>0</v>
      </c>
      <c r="N272" s="422">
        <f t="shared" ref="N272:O272" si="361">SUM(N273:N274)</f>
        <v>0</v>
      </c>
      <c r="O272" s="419">
        <f t="shared" si="361"/>
        <v>0</v>
      </c>
      <c r="P272" s="423"/>
    </row>
    <row r="273" spans="1:16" s="136" customFormat="1" ht="36" hidden="1" x14ac:dyDescent="0.25">
      <c r="A273" s="38">
        <v>7221</v>
      </c>
      <c r="B273" s="56" t="s">
        <v>250</v>
      </c>
      <c r="C273" s="57">
        <f t="shared" si="283"/>
        <v>0</v>
      </c>
      <c r="D273" s="201"/>
      <c r="E273" s="498"/>
      <c r="F273" s="499">
        <f t="shared" ref="F273:F275" si="362">D273+E273</f>
        <v>0</v>
      </c>
      <c r="G273" s="201"/>
      <c r="H273" s="233"/>
      <c r="I273" s="112">
        <f t="shared" ref="I273:I275" si="363">G273+H273</f>
        <v>0</v>
      </c>
      <c r="J273" s="233"/>
      <c r="K273" s="59"/>
      <c r="L273" s="112">
        <f t="shared" ref="L273:L275" si="364">J273+K273</f>
        <v>0</v>
      </c>
      <c r="M273" s="420"/>
      <c r="N273" s="363"/>
      <c r="O273" s="419">
        <f t="shared" ref="O273:O275" si="365">M273+N273</f>
        <v>0</v>
      </c>
      <c r="P273" s="423"/>
    </row>
    <row r="274" spans="1:16" s="136" customFormat="1" ht="36" hidden="1" x14ac:dyDescent="0.25">
      <c r="A274" s="38">
        <v>7222</v>
      </c>
      <c r="B274" s="56" t="s">
        <v>251</v>
      </c>
      <c r="C274" s="57">
        <f t="shared" si="283"/>
        <v>0</v>
      </c>
      <c r="D274" s="201"/>
      <c r="E274" s="498"/>
      <c r="F274" s="499">
        <f t="shared" si="362"/>
        <v>0</v>
      </c>
      <c r="G274" s="201"/>
      <c r="H274" s="233"/>
      <c r="I274" s="112">
        <f t="shared" si="363"/>
        <v>0</v>
      </c>
      <c r="J274" s="233"/>
      <c r="K274" s="59"/>
      <c r="L274" s="112">
        <f t="shared" si="364"/>
        <v>0</v>
      </c>
      <c r="M274" s="420"/>
      <c r="N274" s="363"/>
      <c r="O274" s="419">
        <f t="shared" si="365"/>
        <v>0</v>
      </c>
      <c r="P274" s="423"/>
    </row>
    <row r="275" spans="1:16" ht="24" hidden="1" x14ac:dyDescent="0.25">
      <c r="A275" s="110">
        <v>7230</v>
      </c>
      <c r="B275" s="56" t="s">
        <v>292</v>
      </c>
      <c r="C275" s="57">
        <f t="shared" si="283"/>
        <v>0</v>
      </c>
      <c r="D275" s="201"/>
      <c r="E275" s="498"/>
      <c r="F275" s="499">
        <f t="shared" si="362"/>
        <v>0</v>
      </c>
      <c r="G275" s="201"/>
      <c r="H275" s="233"/>
      <c r="I275" s="112">
        <f t="shared" si="363"/>
        <v>0</v>
      </c>
      <c r="J275" s="233"/>
      <c r="K275" s="59"/>
      <c r="L275" s="112">
        <f t="shared" si="364"/>
        <v>0</v>
      </c>
      <c r="M275" s="420"/>
      <c r="N275" s="363"/>
      <c r="O275" s="419">
        <f t="shared" si="365"/>
        <v>0</v>
      </c>
      <c r="P275" s="423"/>
    </row>
    <row r="276" spans="1:16" ht="24" hidden="1" x14ac:dyDescent="0.25">
      <c r="A276" s="110">
        <v>7240</v>
      </c>
      <c r="B276" s="56" t="s">
        <v>252</v>
      </c>
      <c r="C276" s="57">
        <f t="shared" si="283"/>
        <v>0</v>
      </c>
      <c r="D276" s="202">
        <f t="shared" ref="D276:O276" si="366">SUM(D277:D279)</f>
        <v>0</v>
      </c>
      <c r="E276" s="502">
        <f t="shared" si="366"/>
        <v>0</v>
      </c>
      <c r="F276" s="499">
        <f t="shared" si="366"/>
        <v>0</v>
      </c>
      <c r="G276" s="202">
        <f t="shared" si="366"/>
        <v>0</v>
      </c>
      <c r="H276" s="119">
        <f t="shared" si="366"/>
        <v>0</v>
      </c>
      <c r="I276" s="112">
        <f t="shared" si="366"/>
        <v>0</v>
      </c>
      <c r="J276" s="119">
        <f>SUM(J277:J279)</f>
        <v>0</v>
      </c>
      <c r="K276" s="111">
        <f t="shared" ref="K276:L276" si="367">SUM(K277:K279)</f>
        <v>0</v>
      </c>
      <c r="L276" s="112">
        <f t="shared" si="367"/>
        <v>0</v>
      </c>
      <c r="M276" s="360">
        <f t="shared" si="366"/>
        <v>0</v>
      </c>
      <c r="N276" s="422">
        <f t="shared" si="366"/>
        <v>0</v>
      </c>
      <c r="O276" s="419">
        <f t="shared" si="366"/>
        <v>0</v>
      </c>
      <c r="P276" s="423"/>
    </row>
    <row r="277" spans="1:16" ht="48" hidden="1" x14ac:dyDescent="0.25">
      <c r="A277" s="38">
        <v>7245</v>
      </c>
      <c r="B277" s="56" t="s">
        <v>253</v>
      </c>
      <c r="C277" s="57">
        <f t="shared" ref="C277:C298" si="368">F277+I277+L277+O277</f>
        <v>0</v>
      </c>
      <c r="D277" s="201"/>
      <c r="E277" s="498"/>
      <c r="F277" s="499">
        <f t="shared" ref="F277:F280" si="369">D277+E277</f>
        <v>0</v>
      </c>
      <c r="G277" s="201"/>
      <c r="H277" s="233"/>
      <c r="I277" s="112">
        <f t="shared" ref="I277:I280" si="370">G277+H277</f>
        <v>0</v>
      </c>
      <c r="J277" s="233"/>
      <c r="K277" s="59"/>
      <c r="L277" s="112">
        <f t="shared" ref="L277:L280" si="371">J277+K277</f>
        <v>0</v>
      </c>
      <c r="M277" s="420"/>
      <c r="N277" s="363"/>
      <c r="O277" s="419">
        <f t="shared" ref="O277:O280" si="372">M277+N277</f>
        <v>0</v>
      </c>
      <c r="P277" s="423"/>
    </row>
    <row r="278" spans="1:16" ht="84.75" hidden="1" customHeight="1" x14ac:dyDescent="0.25">
      <c r="A278" s="38">
        <v>7246</v>
      </c>
      <c r="B278" s="56" t="s">
        <v>254</v>
      </c>
      <c r="C278" s="57">
        <f t="shared" si="368"/>
        <v>0</v>
      </c>
      <c r="D278" s="201"/>
      <c r="E278" s="498"/>
      <c r="F278" s="499">
        <f t="shared" si="369"/>
        <v>0</v>
      </c>
      <c r="G278" s="201"/>
      <c r="H278" s="233"/>
      <c r="I278" s="112">
        <f t="shared" si="370"/>
        <v>0</v>
      </c>
      <c r="J278" s="233"/>
      <c r="K278" s="59"/>
      <c r="L278" s="112">
        <f t="shared" si="371"/>
        <v>0</v>
      </c>
      <c r="M278" s="420"/>
      <c r="N278" s="363"/>
      <c r="O278" s="419">
        <f t="shared" si="372"/>
        <v>0</v>
      </c>
      <c r="P278" s="423"/>
    </row>
    <row r="279" spans="1:16" ht="36" hidden="1" x14ac:dyDescent="0.25">
      <c r="A279" s="38">
        <v>7247</v>
      </c>
      <c r="B279" s="56" t="s">
        <v>309</v>
      </c>
      <c r="C279" s="57">
        <f t="shared" si="368"/>
        <v>0</v>
      </c>
      <c r="D279" s="201"/>
      <c r="E279" s="498"/>
      <c r="F279" s="499">
        <f t="shared" si="369"/>
        <v>0</v>
      </c>
      <c r="G279" s="201"/>
      <c r="H279" s="233"/>
      <c r="I279" s="112">
        <f t="shared" si="370"/>
        <v>0</v>
      </c>
      <c r="J279" s="233"/>
      <c r="K279" s="59"/>
      <c r="L279" s="112">
        <f t="shared" si="371"/>
        <v>0</v>
      </c>
      <c r="M279" s="420"/>
      <c r="N279" s="363"/>
      <c r="O279" s="419">
        <f t="shared" si="372"/>
        <v>0</v>
      </c>
      <c r="P279" s="423"/>
    </row>
    <row r="280" spans="1:16" ht="24" hidden="1" x14ac:dyDescent="0.25">
      <c r="A280" s="319">
        <v>7260</v>
      </c>
      <c r="B280" s="51" t="s">
        <v>255</v>
      </c>
      <c r="C280" s="52">
        <f t="shared" si="368"/>
        <v>0</v>
      </c>
      <c r="D280" s="200"/>
      <c r="E280" s="500"/>
      <c r="F280" s="501">
        <f t="shared" si="369"/>
        <v>0</v>
      </c>
      <c r="G280" s="200"/>
      <c r="H280" s="232"/>
      <c r="I280" s="118">
        <f t="shared" si="370"/>
        <v>0</v>
      </c>
      <c r="J280" s="232"/>
      <c r="K280" s="54"/>
      <c r="L280" s="118">
        <f t="shared" si="371"/>
        <v>0</v>
      </c>
      <c r="M280" s="417"/>
      <c r="N280" s="357"/>
      <c r="O280" s="416">
        <f t="shared" si="372"/>
        <v>0</v>
      </c>
      <c r="P280" s="418"/>
    </row>
    <row r="281" spans="1:16" hidden="1" x14ac:dyDescent="0.25">
      <c r="A281" s="71">
        <v>7700</v>
      </c>
      <c r="B281" s="151" t="s">
        <v>284</v>
      </c>
      <c r="C281" s="152">
        <f t="shared" si="368"/>
        <v>0</v>
      </c>
      <c r="D281" s="209">
        <f t="shared" ref="D281:O281" si="373">D282</f>
        <v>0</v>
      </c>
      <c r="E281" s="526">
        <f t="shared" si="373"/>
        <v>0</v>
      </c>
      <c r="F281" s="540">
        <f t="shared" si="373"/>
        <v>0</v>
      </c>
      <c r="G281" s="209">
        <f t="shared" si="373"/>
        <v>0</v>
      </c>
      <c r="H281" s="240">
        <f t="shared" si="373"/>
        <v>0</v>
      </c>
      <c r="I281" s="154">
        <f t="shared" si="373"/>
        <v>0</v>
      </c>
      <c r="J281" s="240">
        <f t="shared" si="373"/>
        <v>0</v>
      </c>
      <c r="K281" s="153">
        <f t="shared" si="373"/>
        <v>0</v>
      </c>
      <c r="L281" s="154">
        <f t="shared" si="373"/>
        <v>0</v>
      </c>
      <c r="M281" s="372">
        <f t="shared" si="373"/>
        <v>0</v>
      </c>
      <c r="N281" s="433">
        <f t="shared" si="373"/>
        <v>0</v>
      </c>
      <c r="O281" s="434">
        <f t="shared" si="373"/>
        <v>0</v>
      </c>
      <c r="P281" s="435"/>
    </row>
    <row r="282" spans="1:16" hidden="1" x14ac:dyDescent="0.25">
      <c r="A282" s="105">
        <v>7720</v>
      </c>
      <c r="B282" s="51" t="s">
        <v>285</v>
      </c>
      <c r="C282" s="63">
        <f t="shared" si="368"/>
        <v>0</v>
      </c>
      <c r="D282" s="210"/>
      <c r="E282" s="527"/>
      <c r="F282" s="542">
        <f>D282+E282</f>
        <v>0</v>
      </c>
      <c r="G282" s="210"/>
      <c r="H282" s="241"/>
      <c r="I282" s="260">
        <f>G282+H282</f>
        <v>0</v>
      </c>
      <c r="J282" s="241"/>
      <c r="K282" s="65"/>
      <c r="L282" s="260">
        <f>J282+K282</f>
        <v>0</v>
      </c>
      <c r="M282" s="458"/>
      <c r="N282" s="369"/>
      <c r="O282" s="442">
        <f>M282+N282</f>
        <v>0</v>
      </c>
      <c r="P282" s="443"/>
    </row>
    <row r="283" spans="1:16" hidden="1" x14ac:dyDescent="0.25">
      <c r="A283" s="135"/>
      <c r="B283" s="56" t="s">
        <v>256</v>
      </c>
      <c r="C283" s="57">
        <f t="shared" si="368"/>
        <v>0</v>
      </c>
      <c r="D283" s="202">
        <f>SUM(D284:D285)</f>
        <v>0</v>
      </c>
      <c r="E283" s="502">
        <f t="shared" ref="E283:F283" si="374">SUM(E284:E285)</f>
        <v>0</v>
      </c>
      <c r="F283" s="499">
        <f t="shared" si="374"/>
        <v>0</v>
      </c>
      <c r="G283" s="202">
        <f>SUM(G284:G285)</f>
        <v>0</v>
      </c>
      <c r="H283" s="119">
        <f t="shared" ref="H283:I283" si="375">SUM(H284:H285)</f>
        <v>0</v>
      </c>
      <c r="I283" s="112">
        <f t="shared" si="375"/>
        <v>0</v>
      </c>
      <c r="J283" s="119">
        <f>SUM(J284:J285)</f>
        <v>0</v>
      </c>
      <c r="K283" s="111">
        <f t="shared" ref="K283:L283" si="376">SUM(K284:K285)</f>
        <v>0</v>
      </c>
      <c r="L283" s="112">
        <f t="shared" si="376"/>
        <v>0</v>
      </c>
      <c r="M283" s="360">
        <f>SUM(M284:M285)</f>
        <v>0</v>
      </c>
      <c r="N283" s="422">
        <f t="shared" ref="N283:O283" si="377">SUM(N284:N285)</f>
        <v>0</v>
      </c>
      <c r="O283" s="419">
        <f t="shared" si="377"/>
        <v>0</v>
      </c>
      <c r="P283" s="423"/>
    </row>
    <row r="284" spans="1:16" hidden="1" x14ac:dyDescent="0.25">
      <c r="A284" s="135" t="s">
        <v>257</v>
      </c>
      <c r="B284" s="38" t="s">
        <v>258</v>
      </c>
      <c r="C284" s="57">
        <f t="shared" si="368"/>
        <v>0</v>
      </c>
      <c r="D284" s="201"/>
      <c r="E284" s="498"/>
      <c r="F284" s="499">
        <f t="shared" ref="F284:F285" si="378">D284+E284</f>
        <v>0</v>
      </c>
      <c r="G284" s="201"/>
      <c r="H284" s="233"/>
      <c r="I284" s="112">
        <f t="shared" ref="I284:I285" si="379">G284+H284</f>
        <v>0</v>
      </c>
      <c r="J284" s="233"/>
      <c r="K284" s="59"/>
      <c r="L284" s="112">
        <f t="shared" ref="L284:L285" si="380">J284+K284</f>
        <v>0</v>
      </c>
      <c r="M284" s="420"/>
      <c r="N284" s="363"/>
      <c r="O284" s="419">
        <f t="shared" ref="O284:O285" si="381">M284+N284</f>
        <v>0</v>
      </c>
      <c r="P284" s="423"/>
    </row>
    <row r="285" spans="1:16" ht="24" hidden="1" x14ac:dyDescent="0.25">
      <c r="A285" s="135" t="s">
        <v>259</v>
      </c>
      <c r="B285" s="140" t="s">
        <v>260</v>
      </c>
      <c r="C285" s="52">
        <f t="shared" si="368"/>
        <v>0</v>
      </c>
      <c r="D285" s="200"/>
      <c r="E285" s="500"/>
      <c r="F285" s="501">
        <f t="shared" si="378"/>
        <v>0</v>
      </c>
      <c r="G285" s="200"/>
      <c r="H285" s="232"/>
      <c r="I285" s="118">
        <f t="shared" si="379"/>
        <v>0</v>
      </c>
      <c r="J285" s="232"/>
      <c r="K285" s="54"/>
      <c r="L285" s="118">
        <f t="shared" si="380"/>
        <v>0</v>
      </c>
      <c r="M285" s="417"/>
      <c r="N285" s="357"/>
      <c r="O285" s="416">
        <f t="shared" si="381"/>
        <v>0</v>
      </c>
      <c r="P285" s="418"/>
    </row>
    <row r="286" spans="1:16" ht="12.75" thickBot="1" x14ac:dyDescent="0.3">
      <c r="A286" s="158"/>
      <c r="B286" s="158" t="s">
        <v>261</v>
      </c>
      <c r="C286" s="264">
        <f t="shared" si="368"/>
        <v>1145899</v>
      </c>
      <c r="D286" s="211">
        <f t="shared" ref="D286:O286" si="382">SUM(D283,D269,D230,D195,D187,D173,D75,D53)</f>
        <v>605657</v>
      </c>
      <c r="E286" s="503">
        <f t="shared" si="382"/>
        <v>0</v>
      </c>
      <c r="F286" s="504">
        <f t="shared" si="382"/>
        <v>605657</v>
      </c>
      <c r="G286" s="211">
        <f t="shared" si="382"/>
        <v>439420</v>
      </c>
      <c r="H286" s="160">
        <f t="shared" si="382"/>
        <v>0</v>
      </c>
      <c r="I286" s="250">
        <f t="shared" si="382"/>
        <v>439420</v>
      </c>
      <c r="J286" s="160">
        <f t="shared" si="382"/>
        <v>100822</v>
      </c>
      <c r="K286" s="159">
        <f t="shared" si="382"/>
        <v>0</v>
      </c>
      <c r="L286" s="250">
        <f t="shared" si="382"/>
        <v>100822</v>
      </c>
      <c r="M286" s="459">
        <f t="shared" si="382"/>
        <v>0</v>
      </c>
      <c r="N286" s="460">
        <f t="shared" si="382"/>
        <v>0</v>
      </c>
      <c r="O286" s="461">
        <f t="shared" si="382"/>
        <v>0</v>
      </c>
      <c r="P286" s="462"/>
    </row>
    <row r="287" spans="1:16" s="21" customFormat="1" ht="13.5" thickTop="1" thickBot="1" x14ac:dyDescent="0.3">
      <c r="A287" s="845" t="s">
        <v>262</v>
      </c>
      <c r="B287" s="846"/>
      <c r="C287" s="164">
        <f t="shared" si="368"/>
        <v>-11281</v>
      </c>
      <c r="D287" s="212">
        <f>SUM(D24,D25,D41)-D51</f>
        <v>0</v>
      </c>
      <c r="E287" s="528">
        <f t="shared" ref="E287:F287" si="383">SUM(E24,E25,E41)-E51</f>
        <v>0</v>
      </c>
      <c r="F287" s="546">
        <f t="shared" si="383"/>
        <v>0</v>
      </c>
      <c r="G287" s="212">
        <f>SUM(G24,G25,G41)-G51</f>
        <v>0</v>
      </c>
      <c r="H287" s="242">
        <f t="shared" ref="H287:I287" si="384">SUM(H24,H25,H41)-H51</f>
        <v>0</v>
      </c>
      <c r="I287" s="251">
        <f t="shared" si="384"/>
        <v>0</v>
      </c>
      <c r="J287" s="242">
        <f>(J26+J43)-J51</f>
        <v>-11281</v>
      </c>
      <c r="K287" s="161">
        <f t="shared" ref="K287:L287" si="385">(K26+K43)-K51</f>
        <v>0</v>
      </c>
      <c r="L287" s="251">
        <f t="shared" si="385"/>
        <v>-11281</v>
      </c>
      <c r="M287" s="463">
        <f>M45-M51</f>
        <v>0</v>
      </c>
      <c r="N287" s="464">
        <f t="shared" ref="N287:O287" si="386">N45-N51</f>
        <v>0</v>
      </c>
      <c r="O287" s="465">
        <f t="shared" si="386"/>
        <v>0</v>
      </c>
      <c r="P287" s="466"/>
    </row>
    <row r="288" spans="1:16" s="21" customFormat="1" ht="12.75" thickTop="1" x14ac:dyDescent="0.25">
      <c r="A288" s="847" t="s">
        <v>263</v>
      </c>
      <c r="B288" s="848"/>
      <c r="C288" s="149">
        <f t="shared" si="368"/>
        <v>11281</v>
      </c>
      <c r="D288" s="213">
        <f t="shared" ref="D288:O288" si="387">SUM(D289,D290)-D297+D298</f>
        <v>0</v>
      </c>
      <c r="E288" s="529">
        <f t="shared" si="387"/>
        <v>0</v>
      </c>
      <c r="F288" s="547">
        <f t="shared" si="387"/>
        <v>0</v>
      </c>
      <c r="G288" s="213">
        <f t="shared" si="387"/>
        <v>0</v>
      </c>
      <c r="H288" s="243">
        <f t="shared" si="387"/>
        <v>0</v>
      </c>
      <c r="I288" s="147">
        <f t="shared" si="387"/>
        <v>0</v>
      </c>
      <c r="J288" s="243">
        <f t="shared" si="387"/>
        <v>11281</v>
      </c>
      <c r="K288" s="146">
        <f t="shared" si="387"/>
        <v>0</v>
      </c>
      <c r="L288" s="147">
        <f t="shared" si="387"/>
        <v>11281</v>
      </c>
      <c r="M288" s="467">
        <f t="shared" si="387"/>
        <v>0</v>
      </c>
      <c r="N288" s="468">
        <f t="shared" si="387"/>
        <v>0</v>
      </c>
      <c r="O288" s="469">
        <f t="shared" si="387"/>
        <v>0</v>
      </c>
      <c r="P288" s="470"/>
    </row>
    <row r="289" spans="1:16" s="21" customFormat="1" ht="12.75" thickBot="1" x14ac:dyDescent="0.3">
      <c r="A289" s="86" t="s">
        <v>264</v>
      </c>
      <c r="B289" s="86" t="s">
        <v>265</v>
      </c>
      <c r="C289" s="87">
        <f t="shared" si="368"/>
        <v>11281</v>
      </c>
      <c r="D289" s="195">
        <f t="shared" ref="D289:O289" si="388">D21-D283</f>
        <v>0</v>
      </c>
      <c r="E289" s="486">
        <f t="shared" si="388"/>
        <v>0</v>
      </c>
      <c r="F289" s="487">
        <f t="shared" si="388"/>
        <v>0</v>
      </c>
      <c r="G289" s="195">
        <f t="shared" si="388"/>
        <v>0</v>
      </c>
      <c r="H289" s="228">
        <f t="shared" si="388"/>
        <v>0</v>
      </c>
      <c r="I289" s="89">
        <f t="shared" si="388"/>
        <v>0</v>
      </c>
      <c r="J289" s="228">
        <f t="shared" si="388"/>
        <v>11281</v>
      </c>
      <c r="K289" s="88">
        <f t="shared" si="388"/>
        <v>0</v>
      </c>
      <c r="L289" s="89">
        <f t="shared" si="388"/>
        <v>11281</v>
      </c>
      <c r="M289" s="395">
        <f t="shared" si="388"/>
        <v>0</v>
      </c>
      <c r="N289" s="396">
        <f t="shared" si="388"/>
        <v>0</v>
      </c>
      <c r="O289" s="397">
        <f t="shared" si="388"/>
        <v>0</v>
      </c>
      <c r="P289" s="398"/>
    </row>
    <row r="290" spans="1:16" s="21" customFormat="1" ht="12.75" hidden="1" thickTop="1" x14ac:dyDescent="0.25">
      <c r="A290" s="162" t="s">
        <v>266</v>
      </c>
      <c r="B290" s="162" t="s">
        <v>267</v>
      </c>
      <c r="C290" s="149">
        <f t="shared" si="368"/>
        <v>0</v>
      </c>
      <c r="D290" s="213">
        <f t="shared" ref="D290:O290" si="389">SUM(D291,D293,D295)-SUM(D292,D294,D296)</f>
        <v>0</v>
      </c>
      <c r="E290" s="529">
        <f t="shared" si="389"/>
        <v>0</v>
      </c>
      <c r="F290" s="547">
        <f t="shared" si="389"/>
        <v>0</v>
      </c>
      <c r="G290" s="213">
        <f t="shared" si="389"/>
        <v>0</v>
      </c>
      <c r="H290" s="243">
        <f t="shared" si="389"/>
        <v>0</v>
      </c>
      <c r="I290" s="147">
        <f t="shared" si="389"/>
        <v>0</v>
      </c>
      <c r="J290" s="243">
        <f t="shared" si="389"/>
        <v>0</v>
      </c>
      <c r="K290" s="146">
        <f t="shared" si="389"/>
        <v>0</v>
      </c>
      <c r="L290" s="147">
        <f t="shared" si="389"/>
        <v>0</v>
      </c>
      <c r="M290" s="467">
        <f t="shared" si="389"/>
        <v>0</v>
      </c>
      <c r="N290" s="468">
        <f t="shared" si="389"/>
        <v>0</v>
      </c>
      <c r="O290" s="469">
        <f t="shared" si="389"/>
        <v>0</v>
      </c>
      <c r="P290" s="470"/>
    </row>
    <row r="291" spans="1:16" ht="12.75" hidden="1" thickTop="1" x14ac:dyDescent="0.25">
      <c r="A291" s="141" t="s">
        <v>268</v>
      </c>
      <c r="B291" s="81" t="s">
        <v>269</v>
      </c>
      <c r="C291" s="63">
        <f t="shared" si="368"/>
        <v>0</v>
      </c>
      <c r="D291" s="210"/>
      <c r="E291" s="527"/>
      <c r="F291" s="542">
        <f t="shared" ref="F291:F298" si="390">D291+E291</f>
        <v>0</v>
      </c>
      <c r="G291" s="210"/>
      <c r="H291" s="241"/>
      <c r="I291" s="260">
        <f t="shared" ref="I291:I298" si="391">G291+H291</f>
        <v>0</v>
      </c>
      <c r="J291" s="241"/>
      <c r="K291" s="65"/>
      <c r="L291" s="260">
        <f t="shared" ref="L291:L298" si="392">J291+K291</f>
        <v>0</v>
      </c>
      <c r="M291" s="458"/>
      <c r="N291" s="369"/>
      <c r="O291" s="442">
        <f t="shared" ref="O291:O298" si="393">M291+N291</f>
        <v>0</v>
      </c>
      <c r="P291" s="443"/>
    </row>
    <row r="292" spans="1:16" ht="24.75" hidden="1" thickTop="1" x14ac:dyDescent="0.25">
      <c r="A292" s="135" t="s">
        <v>270</v>
      </c>
      <c r="B292" s="37" t="s">
        <v>271</v>
      </c>
      <c r="C292" s="57">
        <f t="shared" si="368"/>
        <v>0</v>
      </c>
      <c r="D292" s="201"/>
      <c r="E292" s="498"/>
      <c r="F292" s="499">
        <f t="shared" si="390"/>
        <v>0</v>
      </c>
      <c r="G292" s="201"/>
      <c r="H292" s="233"/>
      <c r="I292" s="112">
        <f t="shared" si="391"/>
        <v>0</v>
      </c>
      <c r="J292" s="233"/>
      <c r="K292" s="59"/>
      <c r="L292" s="112">
        <f t="shared" si="392"/>
        <v>0</v>
      </c>
      <c r="M292" s="420"/>
      <c r="N292" s="363"/>
      <c r="O292" s="419">
        <f t="shared" si="393"/>
        <v>0</v>
      </c>
      <c r="P292" s="423"/>
    </row>
    <row r="293" spans="1:16" ht="12.75" hidden="1" thickTop="1" x14ac:dyDescent="0.25">
      <c r="A293" s="135" t="s">
        <v>272</v>
      </c>
      <c r="B293" s="37" t="s">
        <v>273</v>
      </c>
      <c r="C293" s="57">
        <f t="shared" si="368"/>
        <v>0</v>
      </c>
      <c r="D293" s="201"/>
      <c r="E293" s="498"/>
      <c r="F293" s="499">
        <f t="shared" si="390"/>
        <v>0</v>
      </c>
      <c r="G293" s="201"/>
      <c r="H293" s="233"/>
      <c r="I293" s="112">
        <f t="shared" si="391"/>
        <v>0</v>
      </c>
      <c r="J293" s="233"/>
      <c r="K293" s="59"/>
      <c r="L293" s="112">
        <f t="shared" si="392"/>
        <v>0</v>
      </c>
      <c r="M293" s="420"/>
      <c r="N293" s="363"/>
      <c r="O293" s="419">
        <f t="shared" si="393"/>
        <v>0</v>
      </c>
      <c r="P293" s="423"/>
    </row>
    <row r="294" spans="1:16" ht="24.75" hidden="1" thickTop="1" x14ac:dyDescent="0.25">
      <c r="A294" s="135" t="s">
        <v>274</v>
      </c>
      <c r="B294" s="37" t="s">
        <v>275</v>
      </c>
      <c r="C294" s="57">
        <f>F294+I294+L294+O294</f>
        <v>0</v>
      </c>
      <c r="D294" s="201"/>
      <c r="E294" s="498"/>
      <c r="F294" s="499">
        <f t="shared" si="390"/>
        <v>0</v>
      </c>
      <c r="G294" s="201"/>
      <c r="H294" s="233"/>
      <c r="I294" s="112">
        <f t="shared" si="391"/>
        <v>0</v>
      </c>
      <c r="J294" s="233"/>
      <c r="K294" s="59"/>
      <c r="L294" s="112">
        <f t="shared" si="392"/>
        <v>0</v>
      </c>
      <c r="M294" s="420"/>
      <c r="N294" s="363"/>
      <c r="O294" s="419">
        <f t="shared" si="393"/>
        <v>0</v>
      </c>
      <c r="P294" s="423"/>
    </row>
    <row r="295" spans="1:16" ht="12.75" hidden="1" thickTop="1" x14ac:dyDescent="0.25">
      <c r="A295" s="135" t="s">
        <v>276</v>
      </c>
      <c r="B295" s="37" t="s">
        <v>277</v>
      </c>
      <c r="C295" s="57">
        <f t="shared" si="368"/>
        <v>0</v>
      </c>
      <c r="D295" s="201"/>
      <c r="E295" s="498"/>
      <c r="F295" s="499">
        <f t="shared" si="390"/>
        <v>0</v>
      </c>
      <c r="G295" s="201"/>
      <c r="H295" s="233"/>
      <c r="I295" s="112">
        <f t="shared" si="391"/>
        <v>0</v>
      </c>
      <c r="J295" s="233"/>
      <c r="K295" s="59"/>
      <c r="L295" s="112">
        <f t="shared" si="392"/>
        <v>0</v>
      </c>
      <c r="M295" s="420"/>
      <c r="N295" s="363"/>
      <c r="O295" s="419">
        <f t="shared" si="393"/>
        <v>0</v>
      </c>
      <c r="P295" s="423"/>
    </row>
    <row r="296" spans="1:16" ht="24.75" hidden="1" thickTop="1" x14ac:dyDescent="0.25">
      <c r="A296" s="143" t="s">
        <v>278</v>
      </c>
      <c r="B296" s="144" t="s">
        <v>279</v>
      </c>
      <c r="C296" s="124">
        <f t="shared" si="368"/>
        <v>0</v>
      </c>
      <c r="D296" s="206"/>
      <c r="E296" s="523"/>
      <c r="F296" s="543">
        <f t="shared" si="390"/>
        <v>0</v>
      </c>
      <c r="G296" s="206"/>
      <c r="H296" s="237"/>
      <c r="I296" s="261">
        <f t="shared" si="391"/>
        <v>0</v>
      </c>
      <c r="J296" s="237"/>
      <c r="K296" s="126"/>
      <c r="L296" s="261">
        <f t="shared" si="392"/>
        <v>0</v>
      </c>
      <c r="M296" s="449"/>
      <c r="N296" s="448"/>
      <c r="O296" s="446">
        <f t="shared" si="393"/>
        <v>0</v>
      </c>
      <c r="P296" s="447"/>
    </row>
    <row r="297" spans="1:16" s="21" customFormat="1" ht="13.5" hidden="1" thickTop="1" thickBot="1" x14ac:dyDescent="0.3">
      <c r="A297" s="163" t="s">
        <v>280</v>
      </c>
      <c r="B297" s="163" t="s">
        <v>281</v>
      </c>
      <c r="C297" s="164">
        <f t="shared" si="368"/>
        <v>0</v>
      </c>
      <c r="D297" s="214"/>
      <c r="E297" s="530"/>
      <c r="F297" s="546">
        <f t="shared" si="390"/>
        <v>0</v>
      </c>
      <c r="G297" s="214"/>
      <c r="H297" s="244"/>
      <c r="I297" s="251">
        <f t="shared" si="391"/>
        <v>0</v>
      </c>
      <c r="J297" s="244"/>
      <c r="K297" s="165"/>
      <c r="L297" s="251">
        <f t="shared" si="392"/>
        <v>0</v>
      </c>
      <c r="M297" s="472"/>
      <c r="N297" s="471"/>
      <c r="O297" s="465">
        <f t="shared" si="393"/>
        <v>0</v>
      </c>
      <c r="P297" s="466"/>
    </row>
    <row r="298" spans="1:16" s="21" customFormat="1" ht="48.75" hidden="1" thickTop="1" x14ac:dyDescent="0.25">
      <c r="A298" s="162" t="s">
        <v>282</v>
      </c>
      <c r="B298" s="148" t="s">
        <v>283</v>
      </c>
      <c r="C298" s="149">
        <f t="shared" si="368"/>
        <v>0</v>
      </c>
      <c r="D298" s="205"/>
      <c r="E298" s="522"/>
      <c r="F298" s="495">
        <f t="shared" si="390"/>
        <v>0</v>
      </c>
      <c r="G298" s="205"/>
      <c r="H298" s="236"/>
      <c r="I298" s="115">
        <f t="shared" si="391"/>
        <v>0</v>
      </c>
      <c r="J298" s="236"/>
      <c r="K298" s="120"/>
      <c r="L298" s="115">
        <f t="shared" si="392"/>
        <v>0</v>
      </c>
      <c r="M298" s="440"/>
      <c r="N298" s="439"/>
      <c r="O298" s="408">
        <f t="shared" si="393"/>
        <v>0</v>
      </c>
      <c r="P298" s="428"/>
    </row>
    <row r="299" spans="1:16" ht="12.75" thickTop="1" x14ac:dyDescent="0.25">
      <c r="A299" s="1"/>
      <c r="B299" s="1"/>
      <c r="C299" s="1"/>
      <c r="D299" s="1"/>
      <c r="E299" s="1"/>
      <c r="F299" s="1"/>
      <c r="G299" s="1"/>
      <c r="H299" s="1"/>
      <c r="I299" s="1"/>
      <c r="J299" s="1"/>
      <c r="K299" s="1"/>
      <c r="L299" s="1"/>
      <c r="M299" s="1"/>
    </row>
    <row r="300" spans="1:16" x14ac:dyDescent="0.25">
      <c r="A300" s="1"/>
      <c r="B300" s="1"/>
      <c r="C300" s="1"/>
      <c r="D300" s="1"/>
      <c r="E300" s="1"/>
      <c r="F300" s="1"/>
      <c r="G300" s="1"/>
      <c r="H300" s="1"/>
      <c r="I300" s="1"/>
      <c r="J300" s="1"/>
      <c r="K300" s="1"/>
      <c r="L300" s="1"/>
      <c r="M300" s="1"/>
    </row>
    <row r="301" spans="1:16" x14ac:dyDescent="0.25">
      <c r="A301" s="1"/>
      <c r="B301" s="1"/>
      <c r="C301" s="1"/>
      <c r="D301" s="1"/>
      <c r="E301" s="1"/>
      <c r="F301" s="1"/>
      <c r="G301" s="1"/>
      <c r="H301" s="1"/>
      <c r="I301" s="1"/>
      <c r="J301" s="1"/>
      <c r="K301" s="1"/>
      <c r="L301" s="1"/>
      <c r="M301" s="1"/>
    </row>
    <row r="302" spans="1:16" x14ac:dyDescent="0.25">
      <c r="A302" s="1"/>
      <c r="B302" s="1"/>
      <c r="C302" s="1"/>
      <c r="D302" s="1"/>
      <c r="E302" s="1"/>
      <c r="F302" s="1"/>
      <c r="G302" s="1"/>
      <c r="H302" s="1"/>
      <c r="I302" s="1"/>
      <c r="J302" s="1"/>
      <c r="K302" s="1"/>
      <c r="L302" s="1"/>
      <c r="M302" s="1"/>
    </row>
    <row r="303" spans="1:16" x14ac:dyDescent="0.25">
      <c r="A303" s="1"/>
      <c r="B303" s="1"/>
      <c r="C303" s="1"/>
      <c r="D303" s="1"/>
      <c r="E303" s="1"/>
      <c r="F303" s="1"/>
      <c r="G303" s="1"/>
      <c r="H303" s="1"/>
      <c r="I303" s="1"/>
      <c r="J303" s="1"/>
      <c r="K303" s="1"/>
      <c r="L303" s="1"/>
      <c r="M303" s="1"/>
    </row>
    <row r="304" spans="1:16" x14ac:dyDescent="0.25">
      <c r="A304" s="1"/>
      <c r="B304" s="1"/>
      <c r="C304" s="1"/>
      <c r="D304" s="1"/>
      <c r="E304" s="1"/>
      <c r="F304" s="1"/>
      <c r="G304" s="1"/>
      <c r="H304" s="1"/>
      <c r="I304" s="1"/>
      <c r="J304" s="1"/>
      <c r="K304" s="1"/>
      <c r="L304" s="1"/>
      <c r="M304" s="1"/>
    </row>
    <row r="305" spans="1:13" x14ac:dyDescent="0.25">
      <c r="A305" s="1"/>
      <c r="B305" s="1"/>
      <c r="C305" s="1"/>
      <c r="D305" s="1"/>
      <c r="E305" s="1"/>
      <c r="F305" s="1"/>
      <c r="G305" s="1"/>
      <c r="H305" s="1"/>
      <c r="I305" s="1"/>
      <c r="J305" s="1"/>
      <c r="K305" s="1"/>
      <c r="L305" s="1"/>
      <c r="M305" s="1"/>
    </row>
    <row r="306" spans="1:13" x14ac:dyDescent="0.25">
      <c r="A306" s="1"/>
      <c r="B306" s="1"/>
      <c r="C306" s="1"/>
      <c r="D306" s="1"/>
      <c r="E306" s="1"/>
      <c r="F306" s="1"/>
      <c r="G306" s="1"/>
      <c r="H306" s="1"/>
      <c r="I306" s="1"/>
      <c r="J306" s="1"/>
      <c r="K306" s="1"/>
      <c r="L306" s="1"/>
      <c r="M306" s="1"/>
    </row>
    <row r="307" spans="1:13" x14ac:dyDescent="0.25">
      <c r="A307" s="1"/>
      <c r="B307" s="1"/>
      <c r="C307" s="1"/>
      <c r="D307" s="1"/>
      <c r="E307" s="1"/>
      <c r="F307" s="1"/>
      <c r="G307" s="1"/>
      <c r="H307" s="1"/>
      <c r="I307" s="1"/>
      <c r="J307" s="1"/>
      <c r="K307" s="1"/>
      <c r="L307" s="1"/>
      <c r="M307" s="1"/>
    </row>
    <row r="308" spans="1:13" x14ac:dyDescent="0.25">
      <c r="A308" s="1"/>
      <c r="B308" s="1"/>
      <c r="C308" s="1"/>
      <c r="D308" s="1"/>
      <c r="E308" s="1"/>
      <c r="F308" s="1"/>
      <c r="G308" s="1"/>
      <c r="H308" s="1"/>
      <c r="I308" s="1"/>
      <c r="J308" s="1"/>
      <c r="K308" s="1"/>
      <c r="L308" s="1"/>
      <c r="M308" s="1"/>
    </row>
    <row r="309" spans="1:13" x14ac:dyDescent="0.25">
      <c r="A309" s="1"/>
      <c r="B309" s="1"/>
      <c r="C309" s="1"/>
      <c r="D309" s="1"/>
      <c r="E309" s="1"/>
      <c r="F309" s="1"/>
      <c r="G309" s="1"/>
      <c r="H309" s="1"/>
      <c r="I309" s="1"/>
      <c r="J309" s="1"/>
      <c r="K309" s="1"/>
      <c r="L309" s="1"/>
      <c r="M309" s="1"/>
    </row>
    <row r="310" spans="1:13" x14ac:dyDescent="0.25">
      <c r="A310" s="1"/>
      <c r="B310" s="1"/>
      <c r="C310" s="1"/>
      <c r="D310" s="1"/>
      <c r="E310" s="1"/>
      <c r="F310" s="1"/>
      <c r="G310" s="1"/>
      <c r="H310" s="1"/>
      <c r="I310" s="1"/>
      <c r="J310" s="1"/>
      <c r="K310" s="1"/>
      <c r="L310" s="1"/>
      <c r="M310" s="1"/>
    </row>
    <row r="311" spans="1:13" x14ac:dyDescent="0.25">
      <c r="A311" s="1"/>
      <c r="B311" s="1"/>
      <c r="C311" s="1"/>
      <c r="D311" s="1"/>
      <c r="E311" s="1"/>
      <c r="F311" s="1"/>
      <c r="G311" s="1"/>
      <c r="H311" s="1"/>
      <c r="I311" s="1"/>
      <c r="J311" s="1"/>
      <c r="K311" s="1"/>
      <c r="L311" s="1"/>
      <c r="M311" s="1"/>
    </row>
    <row r="312" spans="1:13" x14ac:dyDescent="0.25">
      <c r="A312" s="1"/>
      <c r="B312" s="1"/>
      <c r="C312" s="1"/>
      <c r="D312" s="1"/>
      <c r="E312" s="1"/>
      <c r="F312" s="1"/>
      <c r="G312" s="1"/>
      <c r="H312" s="1"/>
      <c r="I312" s="1"/>
      <c r="J312" s="1"/>
      <c r="K312" s="1"/>
      <c r="L312" s="1"/>
      <c r="M312" s="1"/>
    </row>
    <row r="313" spans="1:13" x14ac:dyDescent="0.25">
      <c r="A313" s="1"/>
      <c r="B313" s="1"/>
      <c r="C313" s="1"/>
      <c r="D313" s="1"/>
      <c r="E313" s="1"/>
      <c r="F313" s="1"/>
      <c r="G313" s="1"/>
      <c r="H313" s="1"/>
      <c r="I313" s="1"/>
      <c r="J313" s="1"/>
      <c r="K313" s="1"/>
      <c r="L313" s="1"/>
      <c r="M313" s="1"/>
    </row>
    <row r="314" spans="1:13" x14ac:dyDescent="0.25">
      <c r="A314" s="1"/>
      <c r="B314" s="1"/>
      <c r="C314" s="1"/>
      <c r="D314" s="1"/>
      <c r="E314" s="1"/>
      <c r="F314" s="1"/>
      <c r="G314" s="1"/>
      <c r="H314" s="1"/>
      <c r="I314" s="1"/>
      <c r="J314" s="1"/>
      <c r="K314" s="1"/>
      <c r="L314" s="1"/>
      <c r="M314" s="1"/>
    </row>
    <row r="315" spans="1:13" x14ac:dyDescent="0.25">
      <c r="A315" s="1"/>
      <c r="B315" s="1"/>
      <c r="C315" s="1"/>
      <c r="D315" s="1"/>
      <c r="E315" s="1"/>
      <c r="F315" s="1"/>
      <c r="G315" s="1"/>
      <c r="H315" s="1"/>
      <c r="I315" s="1"/>
      <c r="J315" s="1"/>
      <c r="K315" s="1"/>
      <c r="L315" s="1"/>
      <c r="M315" s="1"/>
    </row>
  </sheetData>
  <sheetProtection formatCells="0" formatColumns="0" formatRows="0"/>
  <autoFilter ref="A18:P298">
    <filterColumn colId="2">
      <filters blank="1">
        <filter val="1 045 077"/>
        <filter val="1 097"/>
        <filter val="1 145 899"/>
        <filter val="1 323"/>
        <filter val="1 352"/>
        <filter val="1 369"/>
        <filter val="1 409"/>
        <filter val="1 500"/>
        <filter val="1 692"/>
        <filter val="1 766"/>
        <filter val="1 971"/>
        <filter val="1 977"/>
        <filter val="10 928"/>
        <filter val="11 281"/>
        <filter val="-11 281"/>
        <filter val="12 049"/>
        <filter val="13 320"/>
        <filter val="14 385"/>
        <filter val="14 970"/>
        <filter val="146"/>
        <filter val="15 342"/>
        <filter val="15 931"/>
        <filter val="16 174"/>
        <filter val="160"/>
        <filter val="161 285"/>
        <filter val="17 781"/>
        <filter val="180"/>
        <filter val="2 178"/>
        <filter val="2 181"/>
        <filter val="2 314"/>
        <filter val="2 738"/>
        <filter val="201 833"/>
        <filter val="203 832"/>
        <filter val="210"/>
        <filter val="219 244"/>
        <filter val="219 504"/>
        <filter val="222"/>
        <filter val="24 787"/>
        <filter val="240"/>
        <filter val="25 082"/>
        <filter val="25 948"/>
        <filter val="26"/>
        <filter val="260"/>
        <filter val="3 038"/>
        <filter val="3 112"/>
        <filter val="3 267"/>
        <filter val="3 303"/>
        <filter val="3 510"/>
        <filter val="3 543"/>
        <filter val="300"/>
        <filter val="360"/>
        <filter val="40 548"/>
        <filter val="400"/>
        <filter val="50"/>
        <filter val="549"/>
        <filter val="584 617"/>
        <filter val="59 903"/>
        <filter val="6 895"/>
        <filter val="64 508"/>
        <filter val="646 020"/>
        <filter val="654"/>
        <filter val="68"/>
        <filter val="7 233"/>
        <filter val="75"/>
        <filter val="78"/>
        <filter val="78 542"/>
        <filter val="791"/>
        <filter val="8 968"/>
        <filter val="847 853"/>
        <filter val="87 354"/>
        <filter val="89 331"/>
        <filter val="890"/>
        <filter val="9 036"/>
        <filter val="926 395"/>
        <filter val="934"/>
        <filter val="972"/>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87:B287"/>
    <mergeCell ref="A288:B288"/>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4.pielikums Jūrmalas pilsētas domes
2018.gada 23.marta saistošajiem noteikumiem Nr.13
(protokols Nr.5, 1.punkts)</firstHeader>
    <firstFooter>&amp;L&amp;9&amp;D; &amp;T&amp;R&amp;9&amp;P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T315"/>
  <sheetViews>
    <sheetView view="pageLayout" zoomScaleNormal="100" workbookViewId="0">
      <selection activeCell="U6" sqref="U5:U6"/>
    </sheetView>
  </sheetViews>
  <sheetFormatPr defaultRowHeight="12" outlineLevelCol="1" x14ac:dyDescent="0.25"/>
  <cols>
    <col min="1" max="1" width="10.140625" style="6" customWidth="1"/>
    <col min="2" max="2" width="28" style="6" customWidth="1"/>
    <col min="3" max="3" width="7.7109375" style="6" customWidth="1"/>
    <col min="4" max="5" width="7.7109375" style="6" hidden="1" customWidth="1" outlineLevel="1"/>
    <col min="6" max="6" width="7.7109375" style="6" customWidth="1" collapsed="1"/>
    <col min="7" max="7" width="9.7109375" style="6" hidden="1" customWidth="1" outlineLevel="1"/>
    <col min="8" max="8" width="9.42578125" style="6" hidden="1" customWidth="1" outlineLevel="1"/>
    <col min="9" max="9" width="7.7109375" style="6" customWidth="1" collapsed="1"/>
    <col min="10" max="11" width="7.7109375" style="6" hidden="1" customWidth="1" outlineLevel="1"/>
    <col min="12" max="12" width="7.7109375" style="6" customWidth="1" collapsed="1"/>
    <col min="13" max="13" width="7.7109375" style="6" hidden="1" customWidth="1" outlineLevel="1"/>
    <col min="14" max="14" width="7.7109375" style="1" hidden="1" customWidth="1" outlineLevel="1"/>
    <col min="15" max="15" width="7.7109375" style="1" customWidth="1" collapsed="1"/>
    <col min="16" max="16" width="25.85546875" style="1" hidden="1" customWidth="1" outlineLevel="1"/>
    <col min="17" max="17" width="9.140625" style="1" collapsed="1"/>
    <col min="18" max="16384" width="9.140625" style="1"/>
  </cols>
  <sheetData>
    <row r="1" spans="1:17" x14ac:dyDescent="0.25">
      <c r="A1" s="284"/>
      <c r="B1" s="284"/>
      <c r="C1" s="284"/>
      <c r="D1" s="284"/>
      <c r="E1" s="284"/>
      <c r="F1" s="284"/>
      <c r="G1" s="284"/>
      <c r="H1" s="284"/>
      <c r="I1" s="284"/>
      <c r="J1" s="284"/>
      <c r="K1" s="284"/>
      <c r="L1" s="284"/>
      <c r="M1" s="284"/>
      <c r="N1" s="150"/>
      <c r="O1" s="318" t="s">
        <v>328</v>
      </c>
      <c r="P1" s="284"/>
    </row>
    <row r="2" spans="1:17" ht="35.25" customHeight="1" x14ac:dyDescent="0.25">
      <c r="A2" s="883" t="s">
        <v>293</v>
      </c>
      <c r="B2" s="884"/>
      <c r="C2" s="884"/>
      <c r="D2" s="884"/>
      <c r="E2" s="884"/>
      <c r="F2" s="884"/>
      <c r="G2" s="884"/>
      <c r="H2" s="884"/>
      <c r="I2" s="884"/>
      <c r="J2" s="884"/>
      <c r="K2" s="884"/>
      <c r="L2" s="884"/>
      <c r="M2" s="884"/>
      <c r="N2" s="884"/>
      <c r="O2" s="884"/>
      <c r="P2" s="885"/>
      <c r="Q2" s="473"/>
    </row>
    <row r="3" spans="1:17" ht="12.75" customHeight="1" x14ac:dyDescent="0.25">
      <c r="A3" s="4" t="s">
        <v>0</v>
      </c>
      <c r="B3" s="5"/>
      <c r="C3" s="886" t="s">
        <v>320</v>
      </c>
      <c r="D3" s="886"/>
      <c r="E3" s="886"/>
      <c r="F3" s="886"/>
      <c r="G3" s="886"/>
      <c r="H3" s="886"/>
      <c r="I3" s="886"/>
      <c r="J3" s="886"/>
      <c r="K3" s="886"/>
      <c r="L3" s="886"/>
      <c r="M3" s="886"/>
      <c r="N3" s="886"/>
      <c r="O3" s="886"/>
      <c r="P3" s="887"/>
      <c r="Q3" s="473"/>
    </row>
    <row r="4" spans="1:17" ht="12.75" customHeight="1" x14ac:dyDescent="0.25">
      <c r="A4" s="4" t="s">
        <v>1</v>
      </c>
      <c r="B4" s="5"/>
      <c r="C4" s="886" t="s">
        <v>321</v>
      </c>
      <c r="D4" s="886"/>
      <c r="E4" s="886"/>
      <c r="F4" s="886"/>
      <c r="G4" s="886"/>
      <c r="H4" s="886"/>
      <c r="I4" s="886"/>
      <c r="J4" s="886"/>
      <c r="K4" s="886"/>
      <c r="L4" s="886"/>
      <c r="M4" s="886"/>
      <c r="N4" s="886"/>
      <c r="O4" s="886"/>
      <c r="P4" s="887"/>
      <c r="Q4" s="473"/>
    </row>
    <row r="5" spans="1:17" ht="12.75" customHeight="1" x14ac:dyDescent="0.25">
      <c r="A5" s="2" t="s">
        <v>2</v>
      </c>
      <c r="B5" s="3"/>
      <c r="C5" s="881" t="s">
        <v>322</v>
      </c>
      <c r="D5" s="881"/>
      <c r="E5" s="881"/>
      <c r="F5" s="881"/>
      <c r="G5" s="881"/>
      <c r="H5" s="881"/>
      <c r="I5" s="881"/>
      <c r="J5" s="881"/>
      <c r="K5" s="881"/>
      <c r="L5" s="881"/>
      <c r="M5" s="881"/>
      <c r="N5" s="881"/>
      <c r="O5" s="881"/>
      <c r="P5" s="882"/>
      <c r="Q5" s="473"/>
    </row>
    <row r="6" spans="1:17" ht="12.75" customHeight="1" x14ac:dyDescent="0.25">
      <c r="A6" s="2" t="s">
        <v>3</v>
      </c>
      <c r="B6" s="3"/>
      <c r="C6" s="881" t="s">
        <v>323</v>
      </c>
      <c r="D6" s="881"/>
      <c r="E6" s="881"/>
      <c r="F6" s="881"/>
      <c r="G6" s="881"/>
      <c r="H6" s="881"/>
      <c r="I6" s="881"/>
      <c r="J6" s="881"/>
      <c r="K6" s="881"/>
      <c r="L6" s="881"/>
      <c r="M6" s="881"/>
      <c r="N6" s="881"/>
      <c r="O6" s="881"/>
      <c r="P6" s="882"/>
      <c r="Q6" s="473"/>
    </row>
    <row r="7" spans="1:17" ht="24.75" customHeight="1" x14ac:dyDescent="0.25">
      <c r="A7" s="2" t="s">
        <v>4</v>
      </c>
      <c r="B7" s="3"/>
      <c r="C7" s="886" t="s">
        <v>324</v>
      </c>
      <c r="D7" s="886"/>
      <c r="E7" s="886"/>
      <c r="F7" s="886"/>
      <c r="G7" s="886"/>
      <c r="H7" s="886"/>
      <c r="I7" s="886"/>
      <c r="J7" s="886"/>
      <c r="K7" s="886"/>
      <c r="L7" s="886"/>
      <c r="M7" s="886"/>
      <c r="N7" s="886"/>
      <c r="O7" s="886"/>
      <c r="P7" s="887"/>
      <c r="Q7" s="473"/>
    </row>
    <row r="8" spans="1:17" ht="12.75" customHeight="1" x14ac:dyDescent="0.25">
      <c r="A8" s="7" t="s">
        <v>5</v>
      </c>
      <c r="B8" s="3"/>
      <c r="C8" s="879"/>
      <c r="D8" s="879"/>
      <c r="E8" s="879"/>
      <c r="F8" s="879"/>
      <c r="G8" s="879"/>
      <c r="H8" s="879"/>
      <c r="I8" s="879"/>
      <c r="J8" s="879"/>
      <c r="K8" s="879"/>
      <c r="L8" s="879"/>
      <c r="M8" s="879"/>
      <c r="N8" s="879"/>
      <c r="O8" s="879"/>
      <c r="P8" s="880"/>
      <c r="Q8" s="473"/>
    </row>
    <row r="9" spans="1:17" ht="12.75" customHeight="1" x14ac:dyDescent="0.25">
      <c r="A9" s="2"/>
      <c r="B9" s="3" t="s">
        <v>6</v>
      </c>
      <c r="C9" s="881" t="s">
        <v>325</v>
      </c>
      <c r="D9" s="881"/>
      <c r="E9" s="881"/>
      <c r="F9" s="881"/>
      <c r="G9" s="881"/>
      <c r="H9" s="881"/>
      <c r="I9" s="881"/>
      <c r="J9" s="881"/>
      <c r="K9" s="881"/>
      <c r="L9" s="881"/>
      <c r="M9" s="881"/>
      <c r="N9" s="881"/>
      <c r="O9" s="881"/>
      <c r="P9" s="882"/>
      <c r="Q9" s="473"/>
    </row>
    <row r="10" spans="1:17" ht="12.75" customHeight="1" x14ac:dyDescent="0.25">
      <c r="A10" s="2"/>
      <c r="B10" s="3" t="s">
        <v>7</v>
      </c>
      <c r="C10" s="881" t="s">
        <v>326</v>
      </c>
      <c r="D10" s="881"/>
      <c r="E10" s="881"/>
      <c r="F10" s="881"/>
      <c r="G10" s="881"/>
      <c r="H10" s="881"/>
      <c r="I10" s="881"/>
      <c r="J10" s="881"/>
      <c r="K10" s="881"/>
      <c r="L10" s="881"/>
      <c r="M10" s="881"/>
      <c r="N10" s="881"/>
      <c r="O10" s="881"/>
      <c r="P10" s="882"/>
      <c r="Q10" s="473"/>
    </row>
    <row r="11" spans="1:17" ht="12.75" customHeight="1" x14ac:dyDescent="0.25">
      <c r="A11" s="2"/>
      <c r="B11" s="3" t="s">
        <v>8</v>
      </c>
      <c r="C11" s="879"/>
      <c r="D11" s="879"/>
      <c r="E11" s="879"/>
      <c r="F11" s="879"/>
      <c r="G11" s="879"/>
      <c r="H11" s="879"/>
      <c r="I11" s="879"/>
      <c r="J11" s="879"/>
      <c r="K11" s="879"/>
      <c r="L11" s="879"/>
      <c r="M11" s="879"/>
      <c r="N11" s="879"/>
      <c r="O11" s="879"/>
      <c r="P11" s="880"/>
      <c r="Q11" s="473"/>
    </row>
    <row r="12" spans="1:17" ht="12.75" customHeight="1" x14ac:dyDescent="0.25">
      <c r="A12" s="2"/>
      <c r="B12" s="3" t="s">
        <v>9</v>
      </c>
      <c r="C12" s="881" t="s">
        <v>327</v>
      </c>
      <c r="D12" s="881"/>
      <c r="E12" s="881"/>
      <c r="F12" s="881"/>
      <c r="G12" s="881"/>
      <c r="H12" s="881"/>
      <c r="I12" s="881"/>
      <c r="J12" s="881"/>
      <c r="K12" s="881"/>
      <c r="L12" s="881"/>
      <c r="M12" s="881"/>
      <c r="N12" s="881"/>
      <c r="O12" s="881"/>
      <c r="P12" s="882"/>
      <c r="Q12" s="473"/>
    </row>
    <row r="13" spans="1:17" ht="12.75" customHeight="1" x14ac:dyDescent="0.25">
      <c r="A13" s="2"/>
      <c r="B13" s="3" t="s">
        <v>10</v>
      </c>
      <c r="C13" s="881"/>
      <c r="D13" s="881"/>
      <c r="E13" s="881"/>
      <c r="F13" s="881"/>
      <c r="G13" s="881"/>
      <c r="H13" s="881"/>
      <c r="I13" s="881"/>
      <c r="J13" s="881"/>
      <c r="K13" s="881"/>
      <c r="L13" s="881"/>
      <c r="M13" s="881"/>
      <c r="N13" s="881"/>
      <c r="O13" s="881"/>
      <c r="P13" s="882"/>
      <c r="Q13" s="473"/>
    </row>
    <row r="14" spans="1:17" ht="12.75" customHeight="1" x14ac:dyDescent="0.25">
      <c r="A14" s="8"/>
      <c r="B14" s="9"/>
      <c r="C14" s="857"/>
      <c r="D14" s="857"/>
      <c r="E14" s="857"/>
      <c r="F14" s="857"/>
      <c r="G14" s="857"/>
      <c r="H14" s="857"/>
      <c r="I14" s="857"/>
      <c r="J14" s="857"/>
      <c r="K14" s="857"/>
      <c r="L14" s="857"/>
      <c r="M14" s="857"/>
      <c r="N14" s="857"/>
      <c r="O14" s="857"/>
      <c r="P14" s="858"/>
      <c r="Q14" s="473"/>
    </row>
    <row r="15" spans="1:17" s="10" customFormat="1" ht="12.75" customHeight="1" x14ac:dyDescent="0.25">
      <c r="A15" s="859" t="s">
        <v>11</v>
      </c>
      <c r="B15" s="862" t="s">
        <v>12</v>
      </c>
      <c r="C15" s="864" t="s">
        <v>294</v>
      </c>
      <c r="D15" s="865"/>
      <c r="E15" s="865"/>
      <c r="F15" s="865"/>
      <c r="G15" s="865"/>
      <c r="H15" s="865"/>
      <c r="I15" s="865"/>
      <c r="J15" s="865"/>
      <c r="K15" s="865"/>
      <c r="L15" s="865"/>
      <c r="M15" s="865"/>
      <c r="N15" s="865"/>
      <c r="O15" s="865"/>
      <c r="P15" s="866"/>
      <c r="Q15" s="474"/>
    </row>
    <row r="16" spans="1:17" s="10" customFormat="1" ht="12.75" customHeight="1" x14ac:dyDescent="0.25">
      <c r="A16" s="860"/>
      <c r="B16" s="863"/>
      <c r="C16" s="867" t="s">
        <v>13</v>
      </c>
      <c r="D16" s="869" t="s">
        <v>311</v>
      </c>
      <c r="E16" s="871" t="s">
        <v>312</v>
      </c>
      <c r="F16" s="873" t="s">
        <v>14</v>
      </c>
      <c r="G16" s="875" t="s">
        <v>313</v>
      </c>
      <c r="H16" s="877" t="s">
        <v>319</v>
      </c>
      <c r="I16" s="849" t="s">
        <v>308</v>
      </c>
      <c r="J16" s="851" t="s">
        <v>314</v>
      </c>
      <c r="K16" s="851" t="s">
        <v>317</v>
      </c>
      <c r="L16" s="841" t="s">
        <v>15</v>
      </c>
      <c r="M16" s="853" t="s">
        <v>315</v>
      </c>
      <c r="N16" s="855" t="s">
        <v>316</v>
      </c>
      <c r="O16" s="841" t="s">
        <v>16</v>
      </c>
      <c r="P16" s="843" t="s">
        <v>318</v>
      </c>
    </row>
    <row r="17" spans="1:20" s="11" customFormat="1" ht="71.25" customHeight="1" thickBot="1" x14ac:dyDescent="0.3">
      <c r="A17" s="861"/>
      <c r="B17" s="863"/>
      <c r="C17" s="868"/>
      <c r="D17" s="870"/>
      <c r="E17" s="872"/>
      <c r="F17" s="874"/>
      <c r="G17" s="876"/>
      <c r="H17" s="878"/>
      <c r="I17" s="850"/>
      <c r="J17" s="852"/>
      <c r="K17" s="852"/>
      <c r="L17" s="842"/>
      <c r="M17" s="854"/>
      <c r="N17" s="856"/>
      <c r="O17" s="842"/>
      <c r="P17" s="844"/>
    </row>
    <row r="18" spans="1:20" s="11" customFormat="1" ht="9.75" customHeight="1" thickTop="1" x14ac:dyDescent="0.25">
      <c r="A18" s="12" t="s">
        <v>17</v>
      </c>
      <c r="B18" s="12">
        <v>2</v>
      </c>
      <c r="C18" s="13">
        <v>3</v>
      </c>
      <c r="D18" s="180">
        <v>4</v>
      </c>
      <c r="E18" s="475">
        <v>5</v>
      </c>
      <c r="F18" s="12">
        <v>6</v>
      </c>
      <c r="G18" s="180">
        <v>7</v>
      </c>
      <c r="H18" s="215">
        <v>8</v>
      </c>
      <c r="I18" s="15">
        <v>9</v>
      </c>
      <c r="J18" s="215">
        <v>10</v>
      </c>
      <c r="K18" s="14">
        <v>11</v>
      </c>
      <c r="L18" s="15">
        <v>12</v>
      </c>
      <c r="M18" s="13">
        <v>13</v>
      </c>
      <c r="N18" s="14">
        <v>14</v>
      </c>
      <c r="O18" s="15">
        <v>15</v>
      </c>
      <c r="P18" s="15">
        <v>16</v>
      </c>
    </row>
    <row r="19" spans="1:20" s="21" customFormat="1" x14ac:dyDescent="0.25">
      <c r="A19" s="16"/>
      <c r="B19" s="17" t="s">
        <v>18</v>
      </c>
      <c r="C19" s="18"/>
      <c r="D19" s="181"/>
      <c r="E19" s="476"/>
      <c r="F19" s="95"/>
      <c r="G19" s="181"/>
      <c r="H19" s="216"/>
      <c r="I19" s="306"/>
      <c r="J19" s="216"/>
      <c r="K19" s="19"/>
      <c r="L19" s="306"/>
      <c r="M19" s="265"/>
      <c r="N19" s="19"/>
      <c r="O19" s="306"/>
      <c r="P19" s="20"/>
    </row>
    <row r="20" spans="1:20" s="21" customFormat="1" ht="12.75" thickBot="1" x14ac:dyDescent="0.3">
      <c r="A20" s="22"/>
      <c r="B20" s="23" t="s">
        <v>19</v>
      </c>
      <c r="C20" s="24">
        <f>F20+I20+L20+O20</f>
        <v>365357</v>
      </c>
      <c r="D20" s="182">
        <f>SUM(D21,D24,D25,D41,D43)</f>
        <v>343320</v>
      </c>
      <c r="E20" s="477">
        <f t="shared" ref="E20:F20" si="0">SUM(E21,E24,E25,E41,E43)</f>
        <v>0</v>
      </c>
      <c r="F20" s="478">
        <f t="shared" si="0"/>
        <v>343320</v>
      </c>
      <c r="G20" s="182">
        <f>SUM(G21,G24,G43)</f>
        <v>21056</v>
      </c>
      <c r="H20" s="217">
        <f t="shared" ref="H20:I20" si="1">SUM(H21,H24,H43)</f>
        <v>0</v>
      </c>
      <c r="I20" s="26">
        <f t="shared" si="1"/>
        <v>21056</v>
      </c>
      <c r="J20" s="217">
        <f>SUM(J21,J26,J43)</f>
        <v>981</v>
      </c>
      <c r="K20" s="25">
        <f t="shared" ref="K20:L20" si="2">SUM(K21,K26,K43)</f>
        <v>0</v>
      </c>
      <c r="L20" s="26">
        <f t="shared" si="2"/>
        <v>981</v>
      </c>
      <c r="M20" s="24">
        <f>SUM(M21,M45)</f>
        <v>0</v>
      </c>
      <c r="N20" s="25">
        <f t="shared" ref="N20:O20" si="3">SUM(N21,N45)</f>
        <v>0</v>
      </c>
      <c r="O20" s="26">
        <f t="shared" si="3"/>
        <v>0</v>
      </c>
      <c r="P20" s="285"/>
      <c r="R20" s="177"/>
      <c r="S20" s="177"/>
      <c r="T20" s="177"/>
    </row>
    <row r="21" spans="1:20" ht="12.75" hidden="1" thickTop="1" x14ac:dyDescent="0.25">
      <c r="A21" s="27"/>
      <c r="B21" s="28" t="s">
        <v>20</v>
      </c>
      <c r="C21" s="29">
        <f t="shared" ref="C21:C84" si="4">F21+I21+L21+O21</f>
        <v>0</v>
      </c>
      <c r="D21" s="183">
        <f>SUM(D22:D23)</f>
        <v>0</v>
      </c>
      <c r="E21" s="506">
        <f t="shared" ref="E21" si="5">SUM(E22:E23)</f>
        <v>0</v>
      </c>
      <c r="F21" s="532">
        <f>SUM(F22:F23)</f>
        <v>0</v>
      </c>
      <c r="G21" s="183">
        <f>SUM(G22:G23)</f>
        <v>0</v>
      </c>
      <c r="H21" s="218">
        <f t="shared" ref="H21:I21" si="6">SUM(H22:H23)</f>
        <v>0</v>
      </c>
      <c r="I21" s="31">
        <f t="shared" si="6"/>
        <v>0</v>
      </c>
      <c r="J21" s="218">
        <f>SUM(J22:J23)</f>
        <v>0</v>
      </c>
      <c r="K21" s="30">
        <f t="shared" ref="K21:L21" si="7">SUM(K22:K23)</f>
        <v>0</v>
      </c>
      <c r="L21" s="31">
        <f t="shared" si="7"/>
        <v>0</v>
      </c>
      <c r="M21" s="29">
        <f>SUM(M22:M23)</f>
        <v>0</v>
      </c>
      <c r="N21" s="30">
        <f t="shared" ref="N21:O21" si="8">SUM(N22:N23)</f>
        <v>0</v>
      </c>
      <c r="O21" s="31">
        <f t="shared" si="8"/>
        <v>0</v>
      </c>
      <c r="P21" s="286"/>
      <c r="R21" s="177"/>
      <c r="S21" s="177"/>
      <c r="T21" s="177"/>
    </row>
    <row r="22" spans="1:20" ht="12.75" hidden="1" thickTop="1" x14ac:dyDescent="0.25">
      <c r="A22" s="32"/>
      <c r="B22" s="33" t="s">
        <v>21</v>
      </c>
      <c r="C22" s="34">
        <f t="shared" si="4"/>
        <v>0</v>
      </c>
      <c r="D22" s="184"/>
      <c r="E22" s="507"/>
      <c r="F22" s="533">
        <f>D22+E22</f>
        <v>0</v>
      </c>
      <c r="G22" s="184"/>
      <c r="H22" s="219"/>
      <c r="I22" s="307">
        <f>G22+H22</f>
        <v>0</v>
      </c>
      <c r="J22" s="219"/>
      <c r="K22" s="35"/>
      <c r="L22" s="307">
        <f>J22+K22</f>
        <v>0</v>
      </c>
      <c r="M22" s="266"/>
      <c r="N22" s="35"/>
      <c r="O22" s="307">
        <f>M22+N22</f>
        <v>0</v>
      </c>
      <c r="P22" s="36"/>
      <c r="R22" s="177"/>
      <c r="S22" s="177"/>
      <c r="T22" s="177"/>
    </row>
    <row r="23" spans="1:20" ht="12.75" hidden="1" thickTop="1" x14ac:dyDescent="0.25">
      <c r="A23" s="37"/>
      <c r="B23" s="38" t="s">
        <v>22</v>
      </c>
      <c r="C23" s="39">
        <f t="shared" si="4"/>
        <v>0</v>
      </c>
      <c r="D23" s="185"/>
      <c r="E23" s="508"/>
      <c r="F23" s="499">
        <f>D23+E23</f>
        <v>0</v>
      </c>
      <c r="G23" s="185"/>
      <c r="H23" s="220"/>
      <c r="I23" s="259">
        <f>G23+H23</f>
        <v>0</v>
      </c>
      <c r="J23" s="220"/>
      <c r="K23" s="40"/>
      <c r="L23" s="259">
        <f>J23+K23</f>
        <v>0</v>
      </c>
      <c r="M23" s="316"/>
      <c r="N23" s="40"/>
      <c r="O23" s="259">
        <f>M23+N23</f>
        <v>0</v>
      </c>
      <c r="P23" s="155"/>
      <c r="R23" s="177"/>
      <c r="S23" s="177"/>
      <c r="T23" s="177"/>
    </row>
    <row r="24" spans="1:20" s="21" customFormat="1" ht="25.5" thickTop="1" thickBot="1" x14ac:dyDescent="0.3">
      <c r="A24" s="41">
        <v>19300</v>
      </c>
      <c r="B24" s="41" t="s">
        <v>304</v>
      </c>
      <c r="C24" s="42">
        <f>F24+I24</f>
        <v>364376</v>
      </c>
      <c r="D24" s="186">
        <v>343320</v>
      </c>
      <c r="E24" s="479"/>
      <c r="F24" s="480">
        <f>D24+E24</f>
        <v>343320</v>
      </c>
      <c r="G24" s="186">
        <v>21056</v>
      </c>
      <c r="H24" s="221"/>
      <c r="I24" s="308">
        <f>G24+H24</f>
        <v>21056</v>
      </c>
      <c r="J24" s="245" t="s">
        <v>23</v>
      </c>
      <c r="K24" s="43" t="s">
        <v>23</v>
      </c>
      <c r="L24" s="44" t="s">
        <v>23</v>
      </c>
      <c r="M24" s="267" t="s">
        <v>23</v>
      </c>
      <c r="N24" s="43" t="s">
        <v>23</v>
      </c>
      <c r="O24" s="44" t="s">
        <v>23</v>
      </c>
      <c r="P24" s="287"/>
      <c r="R24" s="177"/>
      <c r="S24" s="177"/>
      <c r="T24" s="177"/>
    </row>
    <row r="25" spans="1:20" s="21" customFormat="1" ht="24.75" hidden="1" thickTop="1" x14ac:dyDescent="0.25">
      <c r="A25" s="168"/>
      <c r="B25" s="45" t="s">
        <v>24</v>
      </c>
      <c r="C25" s="46">
        <f>F25</f>
        <v>0</v>
      </c>
      <c r="D25" s="187"/>
      <c r="E25" s="509"/>
      <c r="F25" s="495">
        <f>D25+E25</f>
        <v>0</v>
      </c>
      <c r="G25" s="188" t="s">
        <v>23</v>
      </c>
      <c r="H25" s="222" t="s">
        <v>23</v>
      </c>
      <c r="I25" s="48" t="s">
        <v>23</v>
      </c>
      <c r="J25" s="222" t="s">
        <v>23</v>
      </c>
      <c r="K25" s="47" t="s">
        <v>23</v>
      </c>
      <c r="L25" s="48" t="s">
        <v>23</v>
      </c>
      <c r="M25" s="268" t="s">
        <v>23</v>
      </c>
      <c r="N25" s="47" t="s">
        <v>23</v>
      </c>
      <c r="O25" s="48" t="s">
        <v>23</v>
      </c>
      <c r="P25" s="288"/>
      <c r="R25" s="177"/>
      <c r="S25" s="177"/>
      <c r="T25" s="177"/>
    </row>
    <row r="26" spans="1:20" s="21" customFormat="1" ht="36.75" thickTop="1" x14ac:dyDescent="0.25">
      <c r="A26" s="45">
        <v>21300</v>
      </c>
      <c r="B26" s="45" t="s">
        <v>305</v>
      </c>
      <c r="C26" s="46">
        <f>L26</f>
        <v>976</v>
      </c>
      <c r="D26" s="188" t="s">
        <v>23</v>
      </c>
      <c r="E26" s="510" t="s">
        <v>23</v>
      </c>
      <c r="F26" s="534" t="s">
        <v>23</v>
      </c>
      <c r="G26" s="188" t="s">
        <v>23</v>
      </c>
      <c r="H26" s="222" t="s">
        <v>23</v>
      </c>
      <c r="I26" s="48" t="s">
        <v>23</v>
      </c>
      <c r="J26" s="104">
        <f>SUM(J27,J31,J33,J36)</f>
        <v>976</v>
      </c>
      <c r="K26" s="49">
        <f t="shared" ref="K26:L26" si="9">SUM(K27,K31,K33,K36)</f>
        <v>0</v>
      </c>
      <c r="L26" s="115">
        <f t="shared" si="9"/>
        <v>976</v>
      </c>
      <c r="M26" s="268" t="s">
        <v>23</v>
      </c>
      <c r="N26" s="47" t="s">
        <v>23</v>
      </c>
      <c r="O26" s="48" t="s">
        <v>23</v>
      </c>
      <c r="P26" s="288"/>
      <c r="R26" s="177"/>
      <c r="S26" s="177"/>
      <c r="T26" s="177"/>
    </row>
    <row r="27" spans="1:20" s="21" customFormat="1" ht="24" hidden="1" x14ac:dyDescent="0.25">
      <c r="A27" s="50">
        <v>21350</v>
      </c>
      <c r="B27" s="45" t="s">
        <v>25</v>
      </c>
      <c r="C27" s="46">
        <f t="shared" ref="C27:C40" si="10">L27</f>
        <v>0</v>
      </c>
      <c r="D27" s="188" t="s">
        <v>23</v>
      </c>
      <c r="E27" s="510" t="s">
        <v>23</v>
      </c>
      <c r="F27" s="534" t="s">
        <v>23</v>
      </c>
      <c r="G27" s="188" t="s">
        <v>23</v>
      </c>
      <c r="H27" s="222" t="s">
        <v>23</v>
      </c>
      <c r="I27" s="48" t="s">
        <v>23</v>
      </c>
      <c r="J27" s="104">
        <f>SUM(J28:J30)</f>
        <v>0</v>
      </c>
      <c r="K27" s="49">
        <f t="shared" ref="K27:L27" si="11">SUM(K28:K30)</f>
        <v>0</v>
      </c>
      <c r="L27" s="115">
        <f t="shared" si="11"/>
        <v>0</v>
      </c>
      <c r="M27" s="268" t="s">
        <v>23</v>
      </c>
      <c r="N27" s="47" t="s">
        <v>23</v>
      </c>
      <c r="O27" s="48" t="s">
        <v>23</v>
      </c>
      <c r="P27" s="288"/>
      <c r="R27" s="177"/>
      <c r="S27" s="177"/>
      <c r="T27" s="177"/>
    </row>
    <row r="28" spans="1:20" hidden="1" x14ac:dyDescent="0.25">
      <c r="A28" s="32">
        <v>21351</v>
      </c>
      <c r="B28" s="51" t="s">
        <v>26</v>
      </c>
      <c r="C28" s="52">
        <f t="shared" si="10"/>
        <v>0</v>
      </c>
      <c r="D28" s="189" t="s">
        <v>23</v>
      </c>
      <c r="E28" s="511" t="s">
        <v>23</v>
      </c>
      <c r="F28" s="535" t="s">
        <v>23</v>
      </c>
      <c r="G28" s="189" t="s">
        <v>23</v>
      </c>
      <c r="H28" s="223" t="s">
        <v>23</v>
      </c>
      <c r="I28" s="55" t="s">
        <v>23</v>
      </c>
      <c r="J28" s="232"/>
      <c r="K28" s="54"/>
      <c r="L28" s="307">
        <f>J28+K28</f>
        <v>0</v>
      </c>
      <c r="M28" s="269" t="s">
        <v>23</v>
      </c>
      <c r="N28" s="53" t="s">
        <v>23</v>
      </c>
      <c r="O28" s="55" t="s">
        <v>23</v>
      </c>
      <c r="P28" s="289"/>
      <c r="R28" s="177"/>
      <c r="S28" s="177"/>
      <c r="T28" s="177"/>
    </row>
    <row r="29" spans="1:20" hidden="1" x14ac:dyDescent="0.25">
      <c r="A29" s="37">
        <v>21352</v>
      </c>
      <c r="B29" s="56" t="s">
        <v>27</v>
      </c>
      <c r="C29" s="57">
        <f t="shared" si="10"/>
        <v>0</v>
      </c>
      <c r="D29" s="190" t="s">
        <v>23</v>
      </c>
      <c r="E29" s="512" t="s">
        <v>23</v>
      </c>
      <c r="F29" s="536" t="s">
        <v>23</v>
      </c>
      <c r="G29" s="190" t="s">
        <v>23</v>
      </c>
      <c r="H29" s="224" t="s">
        <v>23</v>
      </c>
      <c r="I29" s="60" t="s">
        <v>23</v>
      </c>
      <c r="J29" s="233"/>
      <c r="K29" s="59"/>
      <c r="L29" s="259">
        <f>J29+K29</f>
        <v>0</v>
      </c>
      <c r="M29" s="270" t="s">
        <v>23</v>
      </c>
      <c r="N29" s="58" t="s">
        <v>23</v>
      </c>
      <c r="O29" s="60" t="s">
        <v>23</v>
      </c>
      <c r="P29" s="290"/>
      <c r="R29" s="177"/>
      <c r="S29" s="177"/>
      <c r="T29" s="177"/>
    </row>
    <row r="30" spans="1:20" ht="24" hidden="1" x14ac:dyDescent="0.25">
      <c r="A30" s="37">
        <v>21359</v>
      </c>
      <c r="B30" s="56" t="s">
        <v>28</v>
      </c>
      <c r="C30" s="57">
        <f t="shared" si="10"/>
        <v>0</v>
      </c>
      <c r="D30" s="190" t="s">
        <v>23</v>
      </c>
      <c r="E30" s="512" t="s">
        <v>23</v>
      </c>
      <c r="F30" s="536" t="s">
        <v>23</v>
      </c>
      <c r="G30" s="190" t="s">
        <v>23</v>
      </c>
      <c r="H30" s="224" t="s">
        <v>23</v>
      </c>
      <c r="I30" s="60" t="s">
        <v>23</v>
      </c>
      <c r="J30" s="233"/>
      <c r="K30" s="59"/>
      <c r="L30" s="259">
        <f>J30+K30</f>
        <v>0</v>
      </c>
      <c r="M30" s="270" t="s">
        <v>23</v>
      </c>
      <c r="N30" s="58" t="s">
        <v>23</v>
      </c>
      <c r="O30" s="60" t="s">
        <v>23</v>
      </c>
      <c r="P30" s="290"/>
      <c r="R30" s="177"/>
      <c r="S30" s="177"/>
      <c r="T30" s="177"/>
    </row>
    <row r="31" spans="1:20" s="21" customFormat="1" ht="36" hidden="1" x14ac:dyDescent="0.25">
      <c r="A31" s="50">
        <v>21370</v>
      </c>
      <c r="B31" s="45" t="s">
        <v>29</v>
      </c>
      <c r="C31" s="46">
        <f t="shared" si="10"/>
        <v>0</v>
      </c>
      <c r="D31" s="188" t="s">
        <v>23</v>
      </c>
      <c r="E31" s="510" t="s">
        <v>23</v>
      </c>
      <c r="F31" s="534" t="s">
        <v>23</v>
      </c>
      <c r="G31" s="188" t="s">
        <v>23</v>
      </c>
      <c r="H31" s="222" t="s">
        <v>23</v>
      </c>
      <c r="I31" s="48" t="s">
        <v>23</v>
      </c>
      <c r="J31" s="104">
        <f>SUM(J32)</f>
        <v>0</v>
      </c>
      <c r="K31" s="49">
        <f t="shared" ref="K31:L31" si="12">SUM(K32)</f>
        <v>0</v>
      </c>
      <c r="L31" s="115">
        <f t="shared" si="12"/>
        <v>0</v>
      </c>
      <c r="M31" s="268" t="s">
        <v>23</v>
      </c>
      <c r="N31" s="47" t="s">
        <v>23</v>
      </c>
      <c r="O31" s="48" t="s">
        <v>23</v>
      </c>
      <c r="P31" s="288"/>
      <c r="R31" s="177"/>
      <c r="S31" s="177"/>
      <c r="T31" s="177"/>
    </row>
    <row r="32" spans="1:20" ht="36" hidden="1" x14ac:dyDescent="0.25">
      <c r="A32" s="61">
        <v>21379</v>
      </c>
      <c r="B32" s="62" t="s">
        <v>30</v>
      </c>
      <c r="C32" s="63">
        <f t="shared" si="10"/>
        <v>0</v>
      </c>
      <c r="D32" s="191" t="s">
        <v>23</v>
      </c>
      <c r="E32" s="513" t="s">
        <v>23</v>
      </c>
      <c r="F32" s="537" t="s">
        <v>23</v>
      </c>
      <c r="G32" s="191" t="s">
        <v>23</v>
      </c>
      <c r="H32" s="225" t="s">
        <v>23</v>
      </c>
      <c r="I32" s="66" t="s">
        <v>23</v>
      </c>
      <c r="J32" s="241"/>
      <c r="K32" s="65"/>
      <c r="L32" s="309">
        <f>J32+K32</f>
        <v>0</v>
      </c>
      <c r="M32" s="271" t="s">
        <v>23</v>
      </c>
      <c r="N32" s="64" t="s">
        <v>23</v>
      </c>
      <c r="O32" s="66" t="s">
        <v>23</v>
      </c>
      <c r="P32" s="291"/>
      <c r="R32" s="177"/>
      <c r="S32" s="177"/>
      <c r="T32" s="177"/>
    </row>
    <row r="33" spans="1:20" s="21" customFormat="1" x14ac:dyDescent="0.25">
      <c r="A33" s="50">
        <v>21380</v>
      </c>
      <c r="B33" s="45" t="s">
        <v>31</v>
      </c>
      <c r="C33" s="46">
        <f t="shared" si="10"/>
        <v>976</v>
      </c>
      <c r="D33" s="188" t="s">
        <v>23</v>
      </c>
      <c r="E33" s="510" t="s">
        <v>23</v>
      </c>
      <c r="F33" s="534" t="s">
        <v>23</v>
      </c>
      <c r="G33" s="188" t="s">
        <v>23</v>
      </c>
      <c r="H33" s="222" t="s">
        <v>23</v>
      </c>
      <c r="I33" s="48" t="s">
        <v>23</v>
      </c>
      <c r="J33" s="104">
        <f>SUM(J34:J35)</f>
        <v>976</v>
      </c>
      <c r="K33" s="49">
        <f t="shared" ref="K33:L33" si="13">SUM(K34:K35)</f>
        <v>0</v>
      </c>
      <c r="L33" s="115">
        <f t="shared" si="13"/>
        <v>976</v>
      </c>
      <c r="M33" s="268" t="s">
        <v>23</v>
      </c>
      <c r="N33" s="47" t="s">
        <v>23</v>
      </c>
      <c r="O33" s="48" t="s">
        <v>23</v>
      </c>
      <c r="P33" s="288"/>
      <c r="R33" s="177"/>
      <c r="S33" s="177"/>
      <c r="T33" s="177"/>
    </row>
    <row r="34" spans="1:20" x14ac:dyDescent="0.25">
      <c r="A34" s="33">
        <v>21381</v>
      </c>
      <c r="B34" s="51" t="s">
        <v>306</v>
      </c>
      <c r="C34" s="52">
        <f t="shared" si="10"/>
        <v>976</v>
      </c>
      <c r="D34" s="189" t="s">
        <v>23</v>
      </c>
      <c r="E34" s="511" t="s">
        <v>23</v>
      </c>
      <c r="F34" s="535" t="s">
        <v>23</v>
      </c>
      <c r="G34" s="189" t="s">
        <v>23</v>
      </c>
      <c r="H34" s="223" t="s">
        <v>23</v>
      </c>
      <c r="I34" s="55" t="s">
        <v>23</v>
      </c>
      <c r="J34" s="232">
        <v>976</v>
      </c>
      <c r="K34" s="54"/>
      <c r="L34" s="307">
        <f>J34+K34</f>
        <v>976</v>
      </c>
      <c r="M34" s="269" t="s">
        <v>23</v>
      </c>
      <c r="N34" s="53" t="s">
        <v>23</v>
      </c>
      <c r="O34" s="55" t="s">
        <v>23</v>
      </c>
      <c r="P34" s="289"/>
      <c r="R34" s="177"/>
      <c r="S34" s="177"/>
      <c r="T34" s="177"/>
    </row>
    <row r="35" spans="1:20" ht="24" hidden="1" x14ac:dyDescent="0.25">
      <c r="A35" s="38">
        <v>21383</v>
      </c>
      <c r="B35" s="56" t="s">
        <v>32</v>
      </c>
      <c r="C35" s="57">
        <f t="shared" si="10"/>
        <v>0</v>
      </c>
      <c r="D35" s="190" t="s">
        <v>23</v>
      </c>
      <c r="E35" s="512" t="s">
        <v>23</v>
      </c>
      <c r="F35" s="536" t="s">
        <v>23</v>
      </c>
      <c r="G35" s="190" t="s">
        <v>23</v>
      </c>
      <c r="H35" s="224" t="s">
        <v>23</v>
      </c>
      <c r="I35" s="60" t="s">
        <v>23</v>
      </c>
      <c r="J35" s="233"/>
      <c r="K35" s="59"/>
      <c r="L35" s="259">
        <f>J35+K35</f>
        <v>0</v>
      </c>
      <c r="M35" s="270" t="s">
        <v>23</v>
      </c>
      <c r="N35" s="58" t="s">
        <v>23</v>
      </c>
      <c r="O35" s="60" t="s">
        <v>23</v>
      </c>
      <c r="P35" s="290"/>
      <c r="R35" s="177"/>
      <c r="S35" s="177"/>
      <c r="T35" s="177"/>
    </row>
    <row r="36" spans="1:20" s="21" customFormat="1" ht="25.5" hidden="1" customHeight="1" x14ac:dyDescent="0.25">
      <c r="A36" s="50">
        <v>21390</v>
      </c>
      <c r="B36" s="45" t="s">
        <v>307</v>
      </c>
      <c r="C36" s="46">
        <f t="shared" si="10"/>
        <v>0</v>
      </c>
      <c r="D36" s="188" t="s">
        <v>23</v>
      </c>
      <c r="E36" s="510" t="s">
        <v>23</v>
      </c>
      <c r="F36" s="534" t="s">
        <v>23</v>
      </c>
      <c r="G36" s="188" t="s">
        <v>23</v>
      </c>
      <c r="H36" s="222" t="s">
        <v>23</v>
      </c>
      <c r="I36" s="48" t="s">
        <v>23</v>
      </c>
      <c r="J36" s="104">
        <f>SUM(J37:J40)</f>
        <v>0</v>
      </c>
      <c r="K36" s="49">
        <f t="shared" ref="K36:L36" si="14">SUM(K37:K40)</f>
        <v>0</v>
      </c>
      <c r="L36" s="115">
        <f t="shared" si="14"/>
        <v>0</v>
      </c>
      <c r="M36" s="268" t="s">
        <v>23</v>
      </c>
      <c r="N36" s="47" t="s">
        <v>23</v>
      </c>
      <c r="O36" s="48" t="s">
        <v>23</v>
      </c>
      <c r="P36" s="288"/>
      <c r="R36" s="177"/>
      <c r="S36" s="177"/>
      <c r="T36" s="177"/>
    </row>
    <row r="37" spans="1:20" ht="24" hidden="1" x14ac:dyDescent="0.25">
      <c r="A37" s="33">
        <v>21391</v>
      </c>
      <c r="B37" s="51" t="s">
        <v>33</v>
      </c>
      <c r="C37" s="52">
        <f t="shared" si="10"/>
        <v>0</v>
      </c>
      <c r="D37" s="189" t="s">
        <v>23</v>
      </c>
      <c r="E37" s="511" t="s">
        <v>23</v>
      </c>
      <c r="F37" s="535" t="s">
        <v>23</v>
      </c>
      <c r="G37" s="189" t="s">
        <v>23</v>
      </c>
      <c r="H37" s="223" t="s">
        <v>23</v>
      </c>
      <c r="I37" s="55" t="s">
        <v>23</v>
      </c>
      <c r="J37" s="232"/>
      <c r="K37" s="54"/>
      <c r="L37" s="307">
        <f>J37+K37</f>
        <v>0</v>
      </c>
      <c r="M37" s="269" t="s">
        <v>23</v>
      </c>
      <c r="N37" s="53" t="s">
        <v>23</v>
      </c>
      <c r="O37" s="55" t="s">
        <v>23</v>
      </c>
      <c r="P37" s="289"/>
      <c r="R37" s="177"/>
      <c r="S37" s="177"/>
      <c r="T37" s="177"/>
    </row>
    <row r="38" spans="1:20" hidden="1" x14ac:dyDescent="0.25">
      <c r="A38" s="38">
        <v>21393</v>
      </c>
      <c r="B38" s="56" t="s">
        <v>34</v>
      </c>
      <c r="C38" s="57">
        <f t="shared" si="10"/>
        <v>0</v>
      </c>
      <c r="D38" s="190" t="s">
        <v>23</v>
      </c>
      <c r="E38" s="512" t="s">
        <v>23</v>
      </c>
      <c r="F38" s="536" t="s">
        <v>23</v>
      </c>
      <c r="G38" s="190" t="s">
        <v>23</v>
      </c>
      <c r="H38" s="224" t="s">
        <v>23</v>
      </c>
      <c r="I38" s="60" t="s">
        <v>23</v>
      </c>
      <c r="J38" s="233"/>
      <c r="K38" s="59"/>
      <c r="L38" s="259">
        <f>J38+K38</f>
        <v>0</v>
      </c>
      <c r="M38" s="270" t="s">
        <v>23</v>
      </c>
      <c r="N38" s="58" t="s">
        <v>23</v>
      </c>
      <c r="O38" s="60" t="s">
        <v>23</v>
      </c>
      <c r="P38" s="290"/>
      <c r="R38" s="177"/>
      <c r="S38" s="177"/>
      <c r="T38" s="177"/>
    </row>
    <row r="39" spans="1:20" hidden="1" x14ac:dyDescent="0.25">
      <c r="A39" s="38">
        <v>21395</v>
      </c>
      <c r="B39" s="56" t="s">
        <v>35</v>
      </c>
      <c r="C39" s="57">
        <f t="shared" si="10"/>
        <v>0</v>
      </c>
      <c r="D39" s="190" t="s">
        <v>23</v>
      </c>
      <c r="E39" s="512" t="s">
        <v>23</v>
      </c>
      <c r="F39" s="536" t="s">
        <v>23</v>
      </c>
      <c r="G39" s="190" t="s">
        <v>23</v>
      </c>
      <c r="H39" s="224" t="s">
        <v>23</v>
      </c>
      <c r="I39" s="60" t="s">
        <v>23</v>
      </c>
      <c r="J39" s="233"/>
      <c r="K39" s="59"/>
      <c r="L39" s="259">
        <f>J39+K39</f>
        <v>0</v>
      </c>
      <c r="M39" s="270" t="s">
        <v>23</v>
      </c>
      <c r="N39" s="58" t="s">
        <v>23</v>
      </c>
      <c r="O39" s="60" t="s">
        <v>23</v>
      </c>
      <c r="P39" s="290"/>
      <c r="R39" s="177"/>
      <c r="S39" s="177"/>
      <c r="T39" s="177"/>
    </row>
    <row r="40" spans="1:20" ht="24" hidden="1" x14ac:dyDescent="0.25">
      <c r="A40" s="171">
        <v>21399</v>
      </c>
      <c r="B40" s="151" t="s">
        <v>36</v>
      </c>
      <c r="C40" s="152">
        <f t="shared" si="10"/>
        <v>0</v>
      </c>
      <c r="D40" s="192" t="s">
        <v>23</v>
      </c>
      <c r="E40" s="514" t="s">
        <v>23</v>
      </c>
      <c r="F40" s="538" t="s">
        <v>23</v>
      </c>
      <c r="G40" s="192" t="s">
        <v>23</v>
      </c>
      <c r="H40" s="226" t="s">
        <v>23</v>
      </c>
      <c r="I40" s="173" t="s">
        <v>23</v>
      </c>
      <c r="J40" s="246"/>
      <c r="K40" s="172"/>
      <c r="L40" s="539">
        <f>J40+K40</f>
        <v>0</v>
      </c>
      <c r="M40" s="272" t="s">
        <v>23</v>
      </c>
      <c r="N40" s="74" t="s">
        <v>23</v>
      </c>
      <c r="O40" s="173" t="s">
        <v>23</v>
      </c>
      <c r="P40" s="292"/>
      <c r="R40" s="177"/>
      <c r="S40" s="177"/>
      <c r="T40" s="177"/>
    </row>
    <row r="41" spans="1:20" s="21" customFormat="1" ht="26.25" hidden="1" customHeight="1" x14ac:dyDescent="0.25">
      <c r="A41" s="174">
        <v>21420</v>
      </c>
      <c r="B41" s="175" t="s">
        <v>37</v>
      </c>
      <c r="C41" s="80">
        <f>F41</f>
        <v>0</v>
      </c>
      <c r="D41" s="77">
        <f>SUM(D42)</f>
        <v>0</v>
      </c>
      <c r="E41" s="515">
        <f t="shared" ref="E41:F41" si="15">SUM(E42)</f>
        <v>0</v>
      </c>
      <c r="F41" s="483">
        <f t="shared" si="15"/>
        <v>0</v>
      </c>
      <c r="G41" s="194" t="s">
        <v>23</v>
      </c>
      <c r="H41" s="227" t="s">
        <v>23</v>
      </c>
      <c r="I41" s="170" t="s">
        <v>23</v>
      </c>
      <c r="J41" s="227" t="s">
        <v>23</v>
      </c>
      <c r="K41" s="78" t="s">
        <v>23</v>
      </c>
      <c r="L41" s="170" t="s">
        <v>23</v>
      </c>
      <c r="M41" s="273" t="s">
        <v>23</v>
      </c>
      <c r="N41" s="78" t="s">
        <v>23</v>
      </c>
      <c r="O41" s="170" t="s">
        <v>23</v>
      </c>
      <c r="P41" s="293"/>
      <c r="R41" s="177"/>
      <c r="S41" s="177"/>
      <c r="T41" s="177"/>
    </row>
    <row r="42" spans="1:20" s="21" customFormat="1" ht="26.25" hidden="1" customHeight="1" x14ac:dyDescent="0.25">
      <c r="A42" s="171">
        <v>21429</v>
      </c>
      <c r="B42" s="151" t="s">
        <v>310</v>
      </c>
      <c r="C42" s="152">
        <f>F42</f>
        <v>0</v>
      </c>
      <c r="D42" s="193"/>
      <c r="E42" s="516"/>
      <c r="F42" s="540">
        <f>D42+E42</f>
        <v>0</v>
      </c>
      <c r="G42" s="192" t="s">
        <v>23</v>
      </c>
      <c r="H42" s="226" t="s">
        <v>23</v>
      </c>
      <c r="I42" s="173" t="s">
        <v>23</v>
      </c>
      <c r="J42" s="226" t="s">
        <v>23</v>
      </c>
      <c r="K42" s="74" t="s">
        <v>23</v>
      </c>
      <c r="L42" s="173" t="s">
        <v>23</v>
      </c>
      <c r="M42" s="272" t="s">
        <v>23</v>
      </c>
      <c r="N42" s="74" t="s">
        <v>23</v>
      </c>
      <c r="O42" s="173" t="s">
        <v>23</v>
      </c>
      <c r="P42" s="292"/>
      <c r="R42" s="177"/>
      <c r="S42" s="177"/>
      <c r="T42" s="177"/>
    </row>
    <row r="43" spans="1:20" s="21" customFormat="1" ht="24" x14ac:dyDescent="0.25">
      <c r="A43" s="50">
        <v>21490</v>
      </c>
      <c r="B43" s="45" t="s">
        <v>38</v>
      </c>
      <c r="C43" s="67">
        <f>F43+I43+L43</f>
        <v>5</v>
      </c>
      <c r="D43" s="72">
        <f>D44</f>
        <v>0</v>
      </c>
      <c r="E43" s="517">
        <f t="shared" ref="E43:F43" si="16">E44</f>
        <v>0</v>
      </c>
      <c r="F43" s="541">
        <f t="shared" si="16"/>
        <v>0</v>
      </c>
      <c r="G43" s="72">
        <f t="shared" ref="G43:L43" si="17">G44</f>
        <v>0</v>
      </c>
      <c r="H43" s="176">
        <f t="shared" si="17"/>
        <v>0</v>
      </c>
      <c r="I43" s="247">
        <f t="shared" si="17"/>
        <v>0</v>
      </c>
      <c r="J43" s="176">
        <f t="shared" si="17"/>
        <v>5</v>
      </c>
      <c r="K43" s="73">
        <f t="shared" si="17"/>
        <v>0</v>
      </c>
      <c r="L43" s="247">
        <f t="shared" si="17"/>
        <v>5</v>
      </c>
      <c r="M43" s="268" t="s">
        <v>23</v>
      </c>
      <c r="N43" s="47" t="s">
        <v>23</v>
      </c>
      <c r="O43" s="48" t="s">
        <v>23</v>
      </c>
      <c r="P43" s="288"/>
      <c r="R43" s="177"/>
      <c r="S43" s="177"/>
      <c r="T43" s="177"/>
    </row>
    <row r="44" spans="1:20" s="21" customFormat="1" ht="24" x14ac:dyDescent="0.25">
      <c r="A44" s="38">
        <v>21499</v>
      </c>
      <c r="B44" s="56" t="s">
        <v>39</v>
      </c>
      <c r="C44" s="179">
        <f>F44+I44+L44</f>
        <v>5</v>
      </c>
      <c r="D44" s="252"/>
      <c r="E44" s="518"/>
      <c r="F44" s="542">
        <f>D44+E44</f>
        <v>0</v>
      </c>
      <c r="G44" s="252"/>
      <c r="H44" s="253"/>
      <c r="I44" s="309">
        <f>G44+H44</f>
        <v>0</v>
      </c>
      <c r="J44" s="253">
        <v>5</v>
      </c>
      <c r="K44" s="69"/>
      <c r="L44" s="309">
        <f>J44+K44</f>
        <v>5</v>
      </c>
      <c r="M44" s="271" t="s">
        <v>23</v>
      </c>
      <c r="N44" s="64" t="s">
        <v>23</v>
      </c>
      <c r="O44" s="66" t="s">
        <v>23</v>
      </c>
      <c r="P44" s="291"/>
      <c r="R44" s="177"/>
      <c r="S44" s="177"/>
      <c r="T44" s="177"/>
    </row>
    <row r="45" spans="1:20" ht="12.75" hidden="1" customHeight="1" x14ac:dyDescent="0.25">
      <c r="A45" s="70">
        <v>23000</v>
      </c>
      <c r="B45" s="71" t="s">
        <v>40</v>
      </c>
      <c r="C45" s="67">
        <f>O45</f>
        <v>0</v>
      </c>
      <c r="D45" s="188" t="s">
        <v>23</v>
      </c>
      <c r="E45" s="510" t="s">
        <v>23</v>
      </c>
      <c r="F45" s="534" t="s">
        <v>23</v>
      </c>
      <c r="G45" s="188" t="s">
        <v>23</v>
      </c>
      <c r="H45" s="222" t="s">
        <v>23</v>
      </c>
      <c r="I45" s="48" t="s">
        <v>23</v>
      </c>
      <c r="J45" s="222" t="s">
        <v>23</v>
      </c>
      <c r="K45" s="47" t="s">
        <v>23</v>
      </c>
      <c r="L45" s="48" t="s">
        <v>23</v>
      </c>
      <c r="M45" s="67">
        <f>SUM(M46:M47)</f>
        <v>0</v>
      </c>
      <c r="N45" s="73">
        <f t="shared" ref="N45:O45" si="18">SUM(N46:N47)</f>
        <v>0</v>
      </c>
      <c r="O45" s="247">
        <f t="shared" si="18"/>
        <v>0</v>
      </c>
      <c r="P45" s="294"/>
      <c r="R45" s="177"/>
      <c r="S45" s="177"/>
      <c r="T45" s="177"/>
    </row>
    <row r="46" spans="1:20" ht="24" hidden="1" x14ac:dyDescent="0.25">
      <c r="A46" s="75">
        <v>23410</v>
      </c>
      <c r="B46" s="76" t="s">
        <v>41</v>
      </c>
      <c r="C46" s="80">
        <f t="shared" ref="C46:C47" si="19">O46</f>
        <v>0</v>
      </c>
      <c r="D46" s="194" t="s">
        <v>23</v>
      </c>
      <c r="E46" s="519" t="s">
        <v>23</v>
      </c>
      <c r="F46" s="482" t="s">
        <v>23</v>
      </c>
      <c r="G46" s="194" t="s">
        <v>23</v>
      </c>
      <c r="H46" s="227" t="s">
        <v>23</v>
      </c>
      <c r="I46" s="170" t="s">
        <v>23</v>
      </c>
      <c r="J46" s="227" t="s">
        <v>23</v>
      </c>
      <c r="K46" s="78" t="s">
        <v>23</v>
      </c>
      <c r="L46" s="170" t="s">
        <v>23</v>
      </c>
      <c r="M46" s="274"/>
      <c r="N46" s="254"/>
      <c r="O46" s="156">
        <f>M46+N46</f>
        <v>0</v>
      </c>
      <c r="P46" s="79"/>
      <c r="R46" s="177"/>
      <c r="S46" s="177"/>
      <c r="T46" s="177"/>
    </row>
    <row r="47" spans="1:20" ht="24" hidden="1" x14ac:dyDescent="0.25">
      <c r="A47" s="75">
        <v>23510</v>
      </c>
      <c r="B47" s="76" t="s">
        <v>42</v>
      </c>
      <c r="C47" s="80">
        <f t="shared" si="19"/>
        <v>0</v>
      </c>
      <c r="D47" s="194" t="s">
        <v>23</v>
      </c>
      <c r="E47" s="519" t="s">
        <v>23</v>
      </c>
      <c r="F47" s="482" t="s">
        <v>23</v>
      </c>
      <c r="G47" s="194" t="s">
        <v>23</v>
      </c>
      <c r="H47" s="227" t="s">
        <v>23</v>
      </c>
      <c r="I47" s="170" t="s">
        <v>23</v>
      </c>
      <c r="J47" s="227" t="s">
        <v>23</v>
      </c>
      <c r="K47" s="78" t="s">
        <v>23</v>
      </c>
      <c r="L47" s="170" t="s">
        <v>23</v>
      </c>
      <c r="M47" s="274"/>
      <c r="N47" s="254"/>
      <c r="O47" s="156">
        <f>M47+N47</f>
        <v>0</v>
      </c>
      <c r="P47" s="79"/>
      <c r="R47" s="177"/>
      <c r="S47" s="177"/>
      <c r="T47" s="177"/>
    </row>
    <row r="48" spans="1:20" x14ac:dyDescent="0.25">
      <c r="A48" s="81"/>
      <c r="B48" s="76"/>
      <c r="C48" s="82"/>
      <c r="D48" s="310"/>
      <c r="E48" s="481"/>
      <c r="F48" s="482"/>
      <c r="G48" s="310"/>
      <c r="H48" s="313"/>
      <c r="I48" s="259"/>
      <c r="J48" s="315"/>
      <c r="K48" s="254"/>
      <c r="L48" s="156"/>
      <c r="M48" s="274"/>
      <c r="N48" s="254"/>
      <c r="O48" s="156"/>
      <c r="P48" s="79"/>
      <c r="R48" s="177"/>
      <c r="S48" s="177"/>
      <c r="T48" s="177"/>
    </row>
    <row r="49" spans="1:20" s="21" customFormat="1" x14ac:dyDescent="0.25">
      <c r="A49" s="83"/>
      <c r="B49" s="84" t="s">
        <v>43</v>
      </c>
      <c r="C49" s="85"/>
      <c r="D49" s="311"/>
      <c r="E49" s="484"/>
      <c r="F49" s="485"/>
      <c r="G49" s="311"/>
      <c r="H49" s="314"/>
      <c r="I49" s="157"/>
      <c r="J49" s="314"/>
      <c r="K49" s="312"/>
      <c r="L49" s="157"/>
      <c r="M49" s="317"/>
      <c r="N49" s="312"/>
      <c r="O49" s="157"/>
      <c r="P49" s="295"/>
      <c r="R49" s="177"/>
      <c r="S49" s="177"/>
      <c r="T49" s="177"/>
    </row>
    <row r="50" spans="1:20" s="21" customFormat="1" ht="12.75" thickBot="1" x14ac:dyDescent="0.3">
      <c r="A50" s="86"/>
      <c r="B50" s="22" t="s">
        <v>44</v>
      </c>
      <c r="C50" s="87">
        <f t="shared" si="4"/>
        <v>365357</v>
      </c>
      <c r="D50" s="195">
        <f>SUM(D51,D283)</f>
        <v>343320</v>
      </c>
      <c r="E50" s="486">
        <f t="shared" ref="E50:F50" si="20">SUM(E51,E283)</f>
        <v>0</v>
      </c>
      <c r="F50" s="487">
        <f t="shared" si="20"/>
        <v>343320</v>
      </c>
      <c r="G50" s="195">
        <f>SUM(G51,G283)</f>
        <v>21056</v>
      </c>
      <c r="H50" s="228">
        <f t="shared" ref="H50:I50" si="21">SUM(H51,H283)</f>
        <v>0</v>
      </c>
      <c r="I50" s="89">
        <f t="shared" si="21"/>
        <v>21056</v>
      </c>
      <c r="J50" s="228">
        <f>SUM(J51,J283)</f>
        <v>981</v>
      </c>
      <c r="K50" s="88">
        <f t="shared" ref="K50:L50" si="22">SUM(K51,K283)</f>
        <v>0</v>
      </c>
      <c r="L50" s="89">
        <f t="shared" si="22"/>
        <v>981</v>
      </c>
      <c r="M50" s="87">
        <f>SUM(M51,M283)</f>
        <v>0</v>
      </c>
      <c r="N50" s="88">
        <f t="shared" ref="N50:O50" si="23">SUM(N51,N283)</f>
        <v>0</v>
      </c>
      <c r="O50" s="89">
        <f t="shared" si="23"/>
        <v>0</v>
      </c>
      <c r="P50" s="296"/>
      <c r="R50" s="177"/>
      <c r="S50" s="177"/>
      <c r="T50" s="177"/>
    </row>
    <row r="51" spans="1:20" s="21" customFormat="1" ht="36.75" thickTop="1" x14ac:dyDescent="0.25">
      <c r="A51" s="90"/>
      <c r="B51" s="91" t="s">
        <v>45</v>
      </c>
      <c r="C51" s="92">
        <f t="shared" si="4"/>
        <v>365357</v>
      </c>
      <c r="D51" s="196">
        <f>SUM(D52,D194)</f>
        <v>343320</v>
      </c>
      <c r="E51" s="488">
        <f t="shared" ref="E51:F51" si="24">SUM(E52,E194)</f>
        <v>0</v>
      </c>
      <c r="F51" s="489">
        <f t="shared" si="24"/>
        <v>343320</v>
      </c>
      <c r="G51" s="196">
        <f>SUM(G52,G194)</f>
        <v>21056</v>
      </c>
      <c r="H51" s="229">
        <f t="shared" ref="H51:I51" si="25">SUM(H52,H194)</f>
        <v>0</v>
      </c>
      <c r="I51" s="94">
        <f t="shared" si="25"/>
        <v>21056</v>
      </c>
      <c r="J51" s="229">
        <f>SUM(J52,J194)</f>
        <v>981</v>
      </c>
      <c r="K51" s="93">
        <f t="shared" ref="K51:L51" si="26">SUM(K52,K194)</f>
        <v>0</v>
      </c>
      <c r="L51" s="94">
        <f t="shared" si="26"/>
        <v>981</v>
      </c>
      <c r="M51" s="92">
        <f>SUM(M52,M194)</f>
        <v>0</v>
      </c>
      <c r="N51" s="93">
        <f t="shared" ref="N51:O51" si="27">SUM(N52,N194)</f>
        <v>0</v>
      </c>
      <c r="O51" s="94">
        <f t="shared" si="27"/>
        <v>0</v>
      </c>
      <c r="P51" s="297"/>
      <c r="R51" s="177"/>
      <c r="S51" s="177"/>
      <c r="T51" s="177"/>
    </row>
    <row r="52" spans="1:20" s="21" customFormat="1" ht="24" x14ac:dyDescent="0.25">
      <c r="A52" s="95"/>
      <c r="B52" s="16" t="s">
        <v>46</v>
      </c>
      <c r="C52" s="96">
        <f t="shared" si="4"/>
        <v>363507</v>
      </c>
      <c r="D52" s="197">
        <f>SUM(D53,D75,D173,D187)</f>
        <v>341470</v>
      </c>
      <c r="E52" s="490">
        <f t="shared" ref="E52:F52" si="28">SUM(E53,E75,E173,E187)</f>
        <v>0</v>
      </c>
      <c r="F52" s="491">
        <f t="shared" si="28"/>
        <v>341470</v>
      </c>
      <c r="G52" s="197">
        <f>SUM(G53,G75,G173,G187)</f>
        <v>21056</v>
      </c>
      <c r="H52" s="230">
        <f t="shared" ref="H52:I52" si="29">SUM(H53,H75,H173,H187)</f>
        <v>0</v>
      </c>
      <c r="I52" s="98">
        <f t="shared" si="29"/>
        <v>21056</v>
      </c>
      <c r="J52" s="230">
        <f>SUM(J53,J75,J173,J187)</f>
        <v>981</v>
      </c>
      <c r="K52" s="97">
        <f t="shared" ref="K52:L52" si="30">SUM(K53,K75,K173,K187)</f>
        <v>0</v>
      </c>
      <c r="L52" s="98">
        <f t="shared" si="30"/>
        <v>981</v>
      </c>
      <c r="M52" s="96">
        <f>SUM(M53,M75,M173,M187)</f>
        <v>0</v>
      </c>
      <c r="N52" s="97">
        <f t="shared" ref="N52:O52" si="31">SUM(N53,N75,N173,N187)</f>
        <v>0</v>
      </c>
      <c r="O52" s="98">
        <f t="shared" si="31"/>
        <v>0</v>
      </c>
      <c r="P52" s="298"/>
      <c r="R52" s="177"/>
      <c r="S52" s="177"/>
      <c r="T52" s="177"/>
    </row>
    <row r="53" spans="1:20" s="21" customFormat="1" x14ac:dyDescent="0.25">
      <c r="A53" s="99">
        <v>1000</v>
      </c>
      <c r="B53" s="99" t="s">
        <v>47</v>
      </c>
      <c r="C53" s="100">
        <f t="shared" si="4"/>
        <v>314383</v>
      </c>
      <c r="D53" s="198">
        <f>SUM(D54,D67)</f>
        <v>293327</v>
      </c>
      <c r="E53" s="492">
        <f t="shared" ref="E53:F53" si="32">SUM(E54,E67)</f>
        <v>0</v>
      </c>
      <c r="F53" s="493">
        <f t="shared" si="32"/>
        <v>293327</v>
      </c>
      <c r="G53" s="198">
        <f>SUM(G54,G67)</f>
        <v>21056</v>
      </c>
      <c r="H53" s="231">
        <f t="shared" ref="H53:I53" si="33">SUM(H54,H67)</f>
        <v>0</v>
      </c>
      <c r="I53" s="102">
        <f t="shared" si="33"/>
        <v>21056</v>
      </c>
      <c r="J53" s="231">
        <f>SUM(J54,J67)</f>
        <v>0</v>
      </c>
      <c r="K53" s="101">
        <f t="shared" ref="K53:L53" si="34">SUM(K54,K67)</f>
        <v>0</v>
      </c>
      <c r="L53" s="102">
        <f t="shared" si="34"/>
        <v>0</v>
      </c>
      <c r="M53" s="100">
        <f>SUM(M54,M67)</f>
        <v>0</v>
      </c>
      <c r="N53" s="101">
        <f t="shared" ref="N53:O53" si="35">SUM(N54,N67)</f>
        <v>0</v>
      </c>
      <c r="O53" s="102">
        <f t="shared" si="35"/>
        <v>0</v>
      </c>
      <c r="P53" s="299"/>
      <c r="R53" s="177"/>
      <c r="S53" s="177"/>
      <c r="T53" s="177"/>
    </row>
    <row r="54" spans="1:20" x14ac:dyDescent="0.25">
      <c r="A54" s="45">
        <v>1100</v>
      </c>
      <c r="B54" s="103" t="s">
        <v>48</v>
      </c>
      <c r="C54" s="46">
        <f t="shared" si="4"/>
        <v>237140</v>
      </c>
      <c r="D54" s="199">
        <f>SUM(D55,D58,D66)</f>
        <v>220472</v>
      </c>
      <c r="E54" s="494">
        <f t="shared" ref="E54:F54" si="36">SUM(E55,E58,E66)</f>
        <v>0</v>
      </c>
      <c r="F54" s="495">
        <f t="shared" si="36"/>
        <v>220472</v>
      </c>
      <c r="G54" s="199">
        <f>SUM(G55,G58,G66)</f>
        <v>16868</v>
      </c>
      <c r="H54" s="104">
        <f t="shared" ref="H54:I54" si="37">SUM(H55,H58,H66)</f>
        <v>-200</v>
      </c>
      <c r="I54" s="115">
        <f t="shared" si="37"/>
        <v>16668</v>
      </c>
      <c r="J54" s="104">
        <f>SUM(J55,J58,J66)</f>
        <v>0</v>
      </c>
      <c r="K54" s="49">
        <f t="shared" ref="K54:L54" si="38">SUM(K55,K58,K66)</f>
        <v>0</v>
      </c>
      <c r="L54" s="115">
        <f t="shared" si="38"/>
        <v>0</v>
      </c>
      <c r="M54" s="127">
        <f>SUM(M55,M58,M66)</f>
        <v>0</v>
      </c>
      <c r="N54" s="128">
        <f t="shared" ref="N54:O54" si="39">SUM(N55,N58,N66)</f>
        <v>0</v>
      </c>
      <c r="O54" s="248">
        <f t="shared" si="39"/>
        <v>0</v>
      </c>
      <c r="P54" s="300"/>
      <c r="R54" s="177"/>
      <c r="S54" s="177"/>
      <c r="T54" s="177"/>
    </row>
    <row r="55" spans="1:20" x14ac:dyDescent="0.25">
      <c r="A55" s="105">
        <v>1110</v>
      </c>
      <c r="B55" s="76" t="s">
        <v>49</v>
      </c>
      <c r="C55" s="82">
        <f t="shared" si="4"/>
        <v>213541</v>
      </c>
      <c r="D55" s="129">
        <f>SUM(D56:D57)</f>
        <v>197953</v>
      </c>
      <c r="E55" s="496">
        <f t="shared" ref="E55:F55" si="40">SUM(E56:E57)</f>
        <v>0</v>
      </c>
      <c r="F55" s="497">
        <f t="shared" si="40"/>
        <v>197953</v>
      </c>
      <c r="G55" s="129">
        <f>SUM(G56:G57)</f>
        <v>15788</v>
      </c>
      <c r="H55" s="178">
        <f t="shared" ref="H55:I55" si="41">SUM(H56:H57)</f>
        <v>-200</v>
      </c>
      <c r="I55" s="107">
        <f t="shared" si="41"/>
        <v>15588</v>
      </c>
      <c r="J55" s="178">
        <f>SUM(J56:J57)</f>
        <v>0</v>
      </c>
      <c r="K55" s="106">
        <f t="shared" ref="K55:L55" si="42">SUM(K56:K57)</f>
        <v>0</v>
      </c>
      <c r="L55" s="107">
        <f t="shared" si="42"/>
        <v>0</v>
      </c>
      <c r="M55" s="82">
        <f>SUM(M56:M57)</f>
        <v>0</v>
      </c>
      <c r="N55" s="106">
        <f t="shared" ref="N55:O55" si="43">SUM(N56:N57)</f>
        <v>0</v>
      </c>
      <c r="O55" s="107">
        <f t="shared" si="43"/>
        <v>0</v>
      </c>
      <c r="P55" s="114"/>
      <c r="R55" s="177"/>
      <c r="S55" s="177"/>
      <c r="T55" s="177"/>
    </row>
    <row r="56" spans="1:20" hidden="1" x14ac:dyDescent="0.25">
      <c r="A56" s="33">
        <v>1111</v>
      </c>
      <c r="B56" s="51" t="s">
        <v>50</v>
      </c>
      <c r="C56" s="52">
        <f t="shared" si="4"/>
        <v>0</v>
      </c>
      <c r="D56" s="200"/>
      <c r="E56" s="500"/>
      <c r="F56" s="501">
        <f t="shared" ref="F56:F57" si="44">D56+E56</f>
        <v>0</v>
      </c>
      <c r="G56" s="200"/>
      <c r="H56" s="232"/>
      <c r="I56" s="118">
        <f t="shared" ref="I56:I57" si="45">G56+H56</f>
        <v>0</v>
      </c>
      <c r="J56" s="232"/>
      <c r="K56" s="54"/>
      <c r="L56" s="118">
        <f t="shared" ref="L56:L57" si="46">J56+K56</f>
        <v>0</v>
      </c>
      <c r="M56" s="275"/>
      <c r="N56" s="54"/>
      <c r="O56" s="118">
        <f>M56+N56</f>
        <v>0</v>
      </c>
      <c r="P56" s="108"/>
      <c r="R56" s="177"/>
      <c r="S56" s="177"/>
      <c r="T56" s="177"/>
    </row>
    <row r="57" spans="1:20" ht="24" customHeight="1" x14ac:dyDescent="0.25">
      <c r="A57" s="38">
        <v>1119</v>
      </c>
      <c r="B57" s="56" t="s">
        <v>51</v>
      </c>
      <c r="C57" s="57">
        <f t="shared" si="4"/>
        <v>213541</v>
      </c>
      <c r="D57" s="201">
        <v>197953</v>
      </c>
      <c r="E57" s="498"/>
      <c r="F57" s="499">
        <f t="shared" si="44"/>
        <v>197953</v>
      </c>
      <c r="G57" s="201">
        <v>15788</v>
      </c>
      <c r="H57" s="233">
        <v>-200</v>
      </c>
      <c r="I57" s="112">
        <f t="shared" si="45"/>
        <v>15588</v>
      </c>
      <c r="J57" s="233"/>
      <c r="K57" s="59"/>
      <c r="L57" s="112">
        <f t="shared" si="46"/>
        <v>0</v>
      </c>
      <c r="M57" s="276"/>
      <c r="N57" s="59"/>
      <c r="O57" s="112">
        <f>M57+N57</f>
        <v>0</v>
      </c>
      <c r="P57" s="320" t="s">
        <v>330</v>
      </c>
      <c r="R57" s="177"/>
      <c r="S57" s="177"/>
      <c r="T57" s="177"/>
    </row>
    <row r="58" spans="1:20" x14ac:dyDescent="0.25">
      <c r="A58" s="110">
        <v>1140</v>
      </c>
      <c r="B58" s="56" t="s">
        <v>295</v>
      </c>
      <c r="C58" s="57">
        <f t="shared" si="4"/>
        <v>22174</v>
      </c>
      <c r="D58" s="202">
        <f>SUM(D59:D65)</f>
        <v>21094</v>
      </c>
      <c r="E58" s="502">
        <f t="shared" ref="E58:F58" si="47">SUM(E59:E65)</f>
        <v>0</v>
      </c>
      <c r="F58" s="499">
        <f t="shared" si="47"/>
        <v>21094</v>
      </c>
      <c r="G58" s="202">
        <f>SUM(G59:G65)</f>
        <v>1080</v>
      </c>
      <c r="H58" s="119">
        <f t="shared" ref="H58:I58" si="48">SUM(H59:H65)</f>
        <v>0</v>
      </c>
      <c r="I58" s="112">
        <f t="shared" si="48"/>
        <v>1080</v>
      </c>
      <c r="J58" s="119">
        <f>SUM(J59:J65)</f>
        <v>0</v>
      </c>
      <c r="K58" s="111">
        <f t="shared" ref="K58:L58" si="49">SUM(K59:K65)</f>
        <v>0</v>
      </c>
      <c r="L58" s="112">
        <f t="shared" si="49"/>
        <v>0</v>
      </c>
      <c r="M58" s="57">
        <f>SUM(M59:M65)</f>
        <v>0</v>
      </c>
      <c r="N58" s="111">
        <f t="shared" ref="N58:O58" si="50">SUM(N59:N65)</f>
        <v>0</v>
      </c>
      <c r="O58" s="112">
        <f t="shared" si="50"/>
        <v>0</v>
      </c>
      <c r="P58" s="109"/>
      <c r="R58" s="177"/>
      <c r="S58" s="177"/>
      <c r="T58" s="177"/>
    </row>
    <row r="59" spans="1:20" x14ac:dyDescent="0.25">
      <c r="A59" s="38">
        <v>1141</v>
      </c>
      <c r="B59" s="56" t="s">
        <v>52</v>
      </c>
      <c r="C59" s="57">
        <f t="shared" si="4"/>
        <v>4153</v>
      </c>
      <c r="D59" s="201">
        <v>4153</v>
      </c>
      <c r="E59" s="498"/>
      <c r="F59" s="499">
        <f t="shared" ref="F59:F66" si="51">D59+E59</f>
        <v>4153</v>
      </c>
      <c r="G59" s="201"/>
      <c r="H59" s="233"/>
      <c r="I59" s="112">
        <f t="shared" ref="I59:I66" si="52">G59+H59</f>
        <v>0</v>
      </c>
      <c r="J59" s="233"/>
      <c r="K59" s="59"/>
      <c r="L59" s="112">
        <f t="shared" ref="L59:L66" si="53">J59+K59</f>
        <v>0</v>
      </c>
      <c r="M59" s="276"/>
      <c r="N59" s="59"/>
      <c r="O59" s="112">
        <f t="shared" ref="O59:O66" si="54">M59+N59</f>
        <v>0</v>
      </c>
      <c r="P59" s="109"/>
      <c r="R59" s="177"/>
      <c r="S59" s="177"/>
      <c r="T59" s="177"/>
    </row>
    <row r="60" spans="1:20" ht="24.75" customHeight="1" x14ac:dyDescent="0.25">
      <c r="A60" s="38">
        <v>1142</v>
      </c>
      <c r="B60" s="56" t="s">
        <v>53</v>
      </c>
      <c r="C60" s="57">
        <f t="shared" si="4"/>
        <v>1093</v>
      </c>
      <c r="D60" s="201">
        <v>1093</v>
      </c>
      <c r="E60" s="498"/>
      <c r="F60" s="499">
        <f t="shared" si="51"/>
        <v>1093</v>
      </c>
      <c r="G60" s="201"/>
      <c r="H60" s="233"/>
      <c r="I60" s="112">
        <f t="shared" si="52"/>
        <v>0</v>
      </c>
      <c r="J60" s="233"/>
      <c r="K60" s="59"/>
      <c r="L60" s="112">
        <f>J60+K60</f>
        <v>0</v>
      </c>
      <c r="M60" s="276"/>
      <c r="N60" s="59"/>
      <c r="O60" s="112">
        <f t="shared" si="54"/>
        <v>0</v>
      </c>
      <c r="P60" s="109"/>
      <c r="R60" s="177"/>
      <c r="S60" s="177"/>
      <c r="T60" s="177"/>
    </row>
    <row r="61" spans="1:20" ht="24" hidden="1" x14ac:dyDescent="0.25">
      <c r="A61" s="38">
        <v>1145</v>
      </c>
      <c r="B61" s="56" t="s">
        <v>54</v>
      </c>
      <c r="C61" s="57">
        <f t="shared" si="4"/>
        <v>0</v>
      </c>
      <c r="D61" s="201"/>
      <c r="E61" s="498"/>
      <c r="F61" s="499">
        <f t="shared" si="51"/>
        <v>0</v>
      </c>
      <c r="G61" s="201"/>
      <c r="H61" s="233"/>
      <c r="I61" s="112">
        <f t="shared" si="52"/>
        <v>0</v>
      </c>
      <c r="J61" s="233"/>
      <c r="K61" s="59"/>
      <c r="L61" s="112">
        <f t="shared" si="53"/>
        <v>0</v>
      </c>
      <c r="M61" s="276"/>
      <c r="N61" s="59"/>
      <c r="O61" s="112">
        <f>M61+N61</f>
        <v>0</v>
      </c>
      <c r="P61" s="109"/>
      <c r="R61" s="177"/>
      <c r="S61" s="177"/>
      <c r="T61" s="177"/>
    </row>
    <row r="62" spans="1:20" ht="27.75" hidden="1" customHeight="1" x14ac:dyDescent="0.25">
      <c r="A62" s="38">
        <v>1146</v>
      </c>
      <c r="B62" s="56" t="s">
        <v>55</v>
      </c>
      <c r="C62" s="57">
        <f t="shared" si="4"/>
        <v>0</v>
      </c>
      <c r="D62" s="201"/>
      <c r="E62" s="498"/>
      <c r="F62" s="499">
        <f t="shared" si="51"/>
        <v>0</v>
      </c>
      <c r="G62" s="201"/>
      <c r="H62" s="233"/>
      <c r="I62" s="112">
        <f t="shared" si="52"/>
        <v>0</v>
      </c>
      <c r="J62" s="233"/>
      <c r="K62" s="59"/>
      <c r="L62" s="112">
        <f t="shared" si="53"/>
        <v>0</v>
      </c>
      <c r="M62" s="276"/>
      <c r="N62" s="59"/>
      <c r="O62" s="112">
        <f t="shared" si="54"/>
        <v>0</v>
      </c>
      <c r="P62" s="109"/>
      <c r="R62" s="177"/>
      <c r="S62" s="177"/>
      <c r="T62" s="177"/>
    </row>
    <row r="63" spans="1:20" x14ac:dyDescent="0.25">
      <c r="A63" s="38">
        <v>1147</v>
      </c>
      <c r="B63" s="56" t="s">
        <v>56</v>
      </c>
      <c r="C63" s="57">
        <f t="shared" si="4"/>
        <v>2592</v>
      </c>
      <c r="D63" s="201">
        <v>2592</v>
      </c>
      <c r="E63" s="498"/>
      <c r="F63" s="499">
        <f t="shared" si="51"/>
        <v>2592</v>
      </c>
      <c r="G63" s="201"/>
      <c r="H63" s="233"/>
      <c r="I63" s="112">
        <f t="shared" si="52"/>
        <v>0</v>
      </c>
      <c r="J63" s="233"/>
      <c r="K63" s="59"/>
      <c r="L63" s="112">
        <f t="shared" si="53"/>
        <v>0</v>
      </c>
      <c r="M63" s="276"/>
      <c r="N63" s="59"/>
      <c r="O63" s="112">
        <f t="shared" si="54"/>
        <v>0</v>
      </c>
      <c r="P63" s="109"/>
      <c r="R63" s="177"/>
      <c r="S63" s="177"/>
      <c r="T63" s="177"/>
    </row>
    <row r="64" spans="1:20" x14ac:dyDescent="0.25">
      <c r="A64" s="38">
        <v>1148</v>
      </c>
      <c r="B64" s="56" t="s">
        <v>57</v>
      </c>
      <c r="C64" s="57">
        <f t="shared" si="4"/>
        <v>11772</v>
      </c>
      <c r="D64" s="201">
        <v>11772</v>
      </c>
      <c r="E64" s="498"/>
      <c r="F64" s="499">
        <f t="shared" si="51"/>
        <v>11772</v>
      </c>
      <c r="G64" s="201"/>
      <c r="H64" s="233"/>
      <c r="I64" s="112">
        <f t="shared" si="52"/>
        <v>0</v>
      </c>
      <c r="J64" s="233"/>
      <c r="K64" s="59"/>
      <c r="L64" s="112">
        <f t="shared" si="53"/>
        <v>0</v>
      </c>
      <c r="M64" s="276"/>
      <c r="N64" s="59"/>
      <c r="O64" s="112">
        <f t="shared" si="54"/>
        <v>0</v>
      </c>
      <c r="P64" s="109"/>
      <c r="R64" s="177"/>
      <c r="S64" s="177"/>
      <c r="T64" s="177"/>
    </row>
    <row r="65" spans="1:20" ht="24" customHeight="1" x14ac:dyDescent="0.25">
      <c r="A65" s="38">
        <v>1149</v>
      </c>
      <c r="B65" s="56" t="s">
        <v>58</v>
      </c>
      <c r="C65" s="57">
        <f>F65+I65+L65+O65</f>
        <v>2564</v>
      </c>
      <c r="D65" s="201">
        <v>1484</v>
      </c>
      <c r="E65" s="498"/>
      <c r="F65" s="499">
        <f t="shared" si="51"/>
        <v>1484</v>
      </c>
      <c r="G65" s="201">
        <v>1080</v>
      </c>
      <c r="H65" s="233"/>
      <c r="I65" s="112">
        <f t="shared" si="52"/>
        <v>1080</v>
      </c>
      <c r="J65" s="233"/>
      <c r="K65" s="59"/>
      <c r="L65" s="112">
        <f t="shared" si="53"/>
        <v>0</v>
      </c>
      <c r="M65" s="276"/>
      <c r="N65" s="59"/>
      <c r="O65" s="112">
        <f t="shared" si="54"/>
        <v>0</v>
      </c>
      <c r="P65" s="109"/>
      <c r="R65" s="177"/>
      <c r="S65" s="177"/>
      <c r="T65" s="177"/>
    </row>
    <row r="66" spans="1:20" ht="36" x14ac:dyDescent="0.25">
      <c r="A66" s="105">
        <v>1150</v>
      </c>
      <c r="B66" s="76" t="s">
        <v>59</v>
      </c>
      <c r="C66" s="82">
        <f>F66+I66+L66+O66</f>
        <v>1425</v>
      </c>
      <c r="D66" s="203">
        <v>1425</v>
      </c>
      <c r="E66" s="520"/>
      <c r="F66" s="497">
        <f t="shared" si="51"/>
        <v>1425</v>
      </c>
      <c r="G66" s="203"/>
      <c r="H66" s="234"/>
      <c r="I66" s="107">
        <f t="shared" si="52"/>
        <v>0</v>
      </c>
      <c r="J66" s="234"/>
      <c r="K66" s="113"/>
      <c r="L66" s="107">
        <f t="shared" si="53"/>
        <v>0</v>
      </c>
      <c r="M66" s="277"/>
      <c r="N66" s="113"/>
      <c r="O66" s="107">
        <f t="shared" si="54"/>
        <v>0</v>
      </c>
      <c r="P66" s="114"/>
      <c r="R66" s="177"/>
      <c r="S66" s="177"/>
      <c r="T66" s="177"/>
    </row>
    <row r="67" spans="1:20" ht="24" x14ac:dyDescent="0.25">
      <c r="A67" s="45">
        <v>1200</v>
      </c>
      <c r="B67" s="103" t="s">
        <v>296</v>
      </c>
      <c r="C67" s="46">
        <f t="shared" si="4"/>
        <v>77243</v>
      </c>
      <c r="D67" s="199">
        <f>SUM(D68:D69)</f>
        <v>72855</v>
      </c>
      <c r="E67" s="494">
        <f t="shared" ref="E67:F67" si="55">SUM(E68:E69)</f>
        <v>0</v>
      </c>
      <c r="F67" s="495">
        <f t="shared" si="55"/>
        <v>72855</v>
      </c>
      <c r="G67" s="199">
        <f>SUM(G68:G69)</f>
        <v>4188</v>
      </c>
      <c r="H67" s="104">
        <f t="shared" ref="H67:I67" si="56">SUM(H68:H69)</f>
        <v>200</v>
      </c>
      <c r="I67" s="115">
        <f t="shared" si="56"/>
        <v>4388</v>
      </c>
      <c r="J67" s="104">
        <f>SUM(J68:J69)</f>
        <v>0</v>
      </c>
      <c r="K67" s="49">
        <f t="shared" ref="K67:L67" si="57">SUM(K68:K69)</f>
        <v>0</v>
      </c>
      <c r="L67" s="115">
        <f t="shared" si="57"/>
        <v>0</v>
      </c>
      <c r="M67" s="46">
        <f>SUM(M68:M69)</f>
        <v>0</v>
      </c>
      <c r="N67" s="49">
        <f t="shared" ref="N67:O67" si="58">SUM(N68:N69)</f>
        <v>0</v>
      </c>
      <c r="O67" s="115">
        <f t="shared" si="58"/>
        <v>0</v>
      </c>
      <c r="P67" s="121"/>
      <c r="R67" s="177"/>
      <c r="S67" s="177"/>
      <c r="T67" s="177"/>
    </row>
    <row r="68" spans="1:20" ht="24" x14ac:dyDescent="0.25">
      <c r="A68" s="319">
        <v>1210</v>
      </c>
      <c r="B68" s="51" t="s">
        <v>60</v>
      </c>
      <c r="C68" s="52">
        <f t="shared" si="4"/>
        <v>59692</v>
      </c>
      <c r="D68" s="200">
        <v>55604</v>
      </c>
      <c r="E68" s="500"/>
      <c r="F68" s="501">
        <f>D68+E68</f>
        <v>55604</v>
      </c>
      <c r="G68" s="200">
        <v>4088</v>
      </c>
      <c r="H68" s="232"/>
      <c r="I68" s="118">
        <f>G68+H68</f>
        <v>4088</v>
      </c>
      <c r="J68" s="232"/>
      <c r="K68" s="54"/>
      <c r="L68" s="118">
        <f>J68+K68</f>
        <v>0</v>
      </c>
      <c r="M68" s="275"/>
      <c r="N68" s="54"/>
      <c r="O68" s="118">
        <f>M68+N68</f>
        <v>0</v>
      </c>
      <c r="P68" s="108"/>
      <c r="R68" s="177"/>
      <c r="S68" s="177"/>
      <c r="T68" s="177"/>
    </row>
    <row r="69" spans="1:20" ht="24" x14ac:dyDescent="0.25">
      <c r="A69" s="110">
        <v>1220</v>
      </c>
      <c r="B69" s="56" t="s">
        <v>61</v>
      </c>
      <c r="C69" s="57">
        <f t="shared" si="4"/>
        <v>17551</v>
      </c>
      <c r="D69" s="202">
        <f>SUM(D70:D74)</f>
        <v>17251</v>
      </c>
      <c r="E69" s="502">
        <f t="shared" ref="E69:F69" si="59">SUM(E70:E74)</f>
        <v>0</v>
      </c>
      <c r="F69" s="499">
        <f t="shared" si="59"/>
        <v>17251</v>
      </c>
      <c r="G69" s="202">
        <f>SUM(G70:G74)</f>
        <v>100</v>
      </c>
      <c r="H69" s="119">
        <f t="shared" ref="H69:I69" si="60">SUM(H70:H74)</f>
        <v>200</v>
      </c>
      <c r="I69" s="112">
        <f t="shared" si="60"/>
        <v>300</v>
      </c>
      <c r="J69" s="119">
        <f>SUM(J70:J74)</f>
        <v>0</v>
      </c>
      <c r="K69" s="111">
        <f t="shared" ref="K69:L69" si="61">SUM(K70:K74)</f>
        <v>0</v>
      </c>
      <c r="L69" s="112">
        <f t="shared" si="61"/>
        <v>0</v>
      </c>
      <c r="M69" s="57">
        <f>SUM(M70:M74)</f>
        <v>0</v>
      </c>
      <c r="N69" s="111">
        <f t="shared" ref="N69:O69" si="62">SUM(N70:N74)</f>
        <v>0</v>
      </c>
      <c r="O69" s="112">
        <f t="shared" si="62"/>
        <v>0</v>
      </c>
      <c r="P69" s="109"/>
      <c r="R69" s="177"/>
      <c r="S69" s="177"/>
      <c r="T69" s="177"/>
    </row>
    <row r="70" spans="1:20" ht="48" x14ac:dyDescent="0.25">
      <c r="A70" s="38">
        <v>1221</v>
      </c>
      <c r="B70" s="56" t="s">
        <v>297</v>
      </c>
      <c r="C70" s="57">
        <f t="shared" si="4"/>
        <v>10648</v>
      </c>
      <c r="D70" s="201">
        <v>10348</v>
      </c>
      <c r="E70" s="498"/>
      <c r="F70" s="499">
        <f t="shared" ref="F70:F74" si="63">D70+E70</f>
        <v>10348</v>
      </c>
      <c r="G70" s="201">
        <v>100</v>
      </c>
      <c r="H70" s="233">
        <v>200</v>
      </c>
      <c r="I70" s="112">
        <f t="shared" ref="I70:I74" si="64">G70+H70</f>
        <v>300</v>
      </c>
      <c r="J70" s="233"/>
      <c r="K70" s="59"/>
      <c r="L70" s="112">
        <f t="shared" ref="L70:L74" si="65">J70+K70</f>
        <v>0</v>
      </c>
      <c r="M70" s="276"/>
      <c r="N70" s="59"/>
      <c r="O70" s="112">
        <f t="shared" ref="O70:O74" si="66">M70+N70</f>
        <v>0</v>
      </c>
      <c r="P70" s="320" t="s">
        <v>329</v>
      </c>
      <c r="R70" s="177"/>
      <c r="S70" s="177"/>
      <c r="T70" s="177"/>
    </row>
    <row r="71" spans="1:20" hidden="1" x14ac:dyDescent="0.25">
      <c r="A71" s="38">
        <v>1223</v>
      </c>
      <c r="B71" s="56" t="s">
        <v>62</v>
      </c>
      <c r="C71" s="57">
        <f t="shared" si="4"/>
        <v>0</v>
      </c>
      <c r="D71" s="201"/>
      <c r="E71" s="498"/>
      <c r="F71" s="499">
        <f t="shared" si="63"/>
        <v>0</v>
      </c>
      <c r="G71" s="201"/>
      <c r="H71" s="233"/>
      <c r="I71" s="112">
        <f t="shared" si="64"/>
        <v>0</v>
      </c>
      <c r="J71" s="233"/>
      <c r="K71" s="59"/>
      <c r="L71" s="112">
        <f t="shared" si="65"/>
        <v>0</v>
      </c>
      <c r="M71" s="276"/>
      <c r="N71" s="59"/>
      <c r="O71" s="112">
        <f t="shared" si="66"/>
        <v>0</v>
      </c>
      <c r="P71" s="109"/>
      <c r="R71" s="177"/>
      <c r="S71" s="177"/>
      <c r="T71" s="177"/>
    </row>
    <row r="72" spans="1:20" hidden="1" x14ac:dyDescent="0.25">
      <c r="A72" s="38">
        <v>1225</v>
      </c>
      <c r="B72" s="56" t="s">
        <v>63</v>
      </c>
      <c r="C72" s="57">
        <f t="shared" si="4"/>
        <v>0</v>
      </c>
      <c r="D72" s="201"/>
      <c r="E72" s="498"/>
      <c r="F72" s="499">
        <f t="shared" si="63"/>
        <v>0</v>
      </c>
      <c r="G72" s="201"/>
      <c r="H72" s="233"/>
      <c r="I72" s="112">
        <f t="shared" si="64"/>
        <v>0</v>
      </c>
      <c r="J72" s="233"/>
      <c r="K72" s="59"/>
      <c r="L72" s="112">
        <f t="shared" si="65"/>
        <v>0</v>
      </c>
      <c r="M72" s="276"/>
      <c r="N72" s="59"/>
      <c r="O72" s="112">
        <f t="shared" si="66"/>
        <v>0</v>
      </c>
      <c r="P72" s="109"/>
      <c r="R72" s="177"/>
      <c r="S72" s="177"/>
      <c r="T72" s="177"/>
    </row>
    <row r="73" spans="1:20" ht="36" x14ac:dyDescent="0.25">
      <c r="A73" s="38">
        <v>1227</v>
      </c>
      <c r="B73" s="56" t="s">
        <v>64</v>
      </c>
      <c r="C73" s="57">
        <f t="shared" si="4"/>
        <v>6403</v>
      </c>
      <c r="D73" s="201">
        <v>6403</v>
      </c>
      <c r="E73" s="498"/>
      <c r="F73" s="499">
        <f t="shared" si="63"/>
        <v>6403</v>
      </c>
      <c r="G73" s="201"/>
      <c r="H73" s="233"/>
      <c r="I73" s="112">
        <f t="shared" si="64"/>
        <v>0</v>
      </c>
      <c r="J73" s="233"/>
      <c r="K73" s="59"/>
      <c r="L73" s="112">
        <f t="shared" si="65"/>
        <v>0</v>
      </c>
      <c r="M73" s="276"/>
      <c r="N73" s="59"/>
      <c r="O73" s="112">
        <f t="shared" si="66"/>
        <v>0</v>
      </c>
      <c r="P73" s="109"/>
      <c r="R73" s="177"/>
      <c r="S73" s="177"/>
      <c r="T73" s="177"/>
    </row>
    <row r="74" spans="1:20" ht="48" x14ac:dyDescent="0.25">
      <c r="A74" s="38">
        <v>1228</v>
      </c>
      <c r="B74" s="56" t="s">
        <v>298</v>
      </c>
      <c r="C74" s="57">
        <f t="shared" si="4"/>
        <v>500</v>
      </c>
      <c r="D74" s="201">
        <v>500</v>
      </c>
      <c r="E74" s="498"/>
      <c r="F74" s="499">
        <f t="shared" si="63"/>
        <v>500</v>
      </c>
      <c r="G74" s="201"/>
      <c r="H74" s="233"/>
      <c r="I74" s="112">
        <f t="shared" si="64"/>
        <v>0</v>
      </c>
      <c r="J74" s="233"/>
      <c r="K74" s="59"/>
      <c r="L74" s="112">
        <f t="shared" si="65"/>
        <v>0</v>
      </c>
      <c r="M74" s="276"/>
      <c r="N74" s="59"/>
      <c r="O74" s="112">
        <f t="shared" si="66"/>
        <v>0</v>
      </c>
      <c r="P74" s="109"/>
      <c r="R74" s="177"/>
      <c r="S74" s="177"/>
      <c r="T74" s="177"/>
    </row>
    <row r="75" spans="1:20" x14ac:dyDescent="0.25">
      <c r="A75" s="99">
        <v>2000</v>
      </c>
      <c r="B75" s="99" t="s">
        <v>65</v>
      </c>
      <c r="C75" s="100">
        <f t="shared" si="4"/>
        <v>49124</v>
      </c>
      <c r="D75" s="198">
        <f>SUM(D76,D83,D130,D164,D165,D172)</f>
        <v>48143</v>
      </c>
      <c r="E75" s="492">
        <f t="shared" ref="E75:F75" si="67">SUM(E76,E83,E130,E164,E165,E172)</f>
        <v>0</v>
      </c>
      <c r="F75" s="493">
        <f t="shared" si="67"/>
        <v>48143</v>
      </c>
      <c r="G75" s="198">
        <f>SUM(G76,G83,G130,G164,G165,G172)</f>
        <v>0</v>
      </c>
      <c r="H75" s="231">
        <f t="shared" ref="H75:I75" si="68">SUM(H76,H83,H130,H164,H165,H172)</f>
        <v>0</v>
      </c>
      <c r="I75" s="102">
        <f t="shared" si="68"/>
        <v>0</v>
      </c>
      <c r="J75" s="231">
        <f>SUM(J76,J83,J130,J164,J165,J172)</f>
        <v>981</v>
      </c>
      <c r="K75" s="101">
        <f t="shared" ref="K75:L75" si="69">SUM(K76,K83,K130,K164,K165,K172)</f>
        <v>0</v>
      </c>
      <c r="L75" s="102">
        <f t="shared" si="69"/>
        <v>981</v>
      </c>
      <c r="M75" s="100">
        <f>SUM(M76,M83,M130,M164,M165,M172)</f>
        <v>0</v>
      </c>
      <c r="N75" s="101">
        <f t="shared" ref="N75:O75" si="70">SUM(N76,N83,N130,N164,N165,N172)</f>
        <v>0</v>
      </c>
      <c r="O75" s="102">
        <f t="shared" si="70"/>
        <v>0</v>
      </c>
      <c r="P75" s="299"/>
      <c r="R75" s="177"/>
      <c r="S75" s="177"/>
      <c r="T75" s="177"/>
    </row>
    <row r="76" spans="1:20" ht="24" hidden="1" x14ac:dyDescent="0.25">
      <c r="A76" s="45">
        <v>2100</v>
      </c>
      <c r="B76" s="103" t="s">
        <v>66</v>
      </c>
      <c r="C76" s="46">
        <f t="shared" si="4"/>
        <v>0</v>
      </c>
      <c r="D76" s="199">
        <f>SUM(D77,D80)</f>
        <v>0</v>
      </c>
      <c r="E76" s="494">
        <f t="shared" ref="E76:F76" si="71">SUM(E77,E80)</f>
        <v>0</v>
      </c>
      <c r="F76" s="495">
        <f t="shared" si="71"/>
        <v>0</v>
      </c>
      <c r="G76" s="199">
        <f>SUM(G77,G80)</f>
        <v>0</v>
      </c>
      <c r="H76" s="104">
        <f t="shared" ref="H76:I76" si="72">SUM(H77,H80)</f>
        <v>0</v>
      </c>
      <c r="I76" s="115">
        <f t="shared" si="72"/>
        <v>0</v>
      </c>
      <c r="J76" s="104">
        <f>SUM(J77,J80)</f>
        <v>0</v>
      </c>
      <c r="K76" s="49">
        <f t="shared" ref="K76:L76" si="73">SUM(K77,K80)</f>
        <v>0</v>
      </c>
      <c r="L76" s="115">
        <f t="shared" si="73"/>
        <v>0</v>
      </c>
      <c r="M76" s="46">
        <f>SUM(M77,M80)</f>
        <v>0</v>
      </c>
      <c r="N76" s="49">
        <f t="shared" ref="N76:O76" si="74">SUM(N77,N80)</f>
        <v>0</v>
      </c>
      <c r="O76" s="115">
        <f t="shared" si="74"/>
        <v>0</v>
      </c>
      <c r="P76" s="121"/>
      <c r="R76" s="177"/>
      <c r="S76" s="177"/>
      <c r="T76" s="177"/>
    </row>
    <row r="77" spans="1:20" ht="24" hidden="1" x14ac:dyDescent="0.25">
      <c r="A77" s="116">
        <v>2110</v>
      </c>
      <c r="B77" s="51" t="s">
        <v>67</v>
      </c>
      <c r="C77" s="52">
        <f t="shared" si="4"/>
        <v>0</v>
      </c>
      <c r="D77" s="204">
        <f>SUM(D78:D79)</f>
        <v>0</v>
      </c>
      <c r="E77" s="521">
        <f t="shared" ref="E77:F77" si="75">SUM(E78:E79)</f>
        <v>0</v>
      </c>
      <c r="F77" s="501">
        <f t="shared" si="75"/>
        <v>0</v>
      </c>
      <c r="G77" s="204">
        <f>SUM(G78:G79)</f>
        <v>0</v>
      </c>
      <c r="H77" s="235">
        <f t="shared" ref="H77:I77" si="76">SUM(H78:H79)</f>
        <v>0</v>
      </c>
      <c r="I77" s="118">
        <f t="shared" si="76"/>
        <v>0</v>
      </c>
      <c r="J77" s="235">
        <f>SUM(J78:J79)</f>
        <v>0</v>
      </c>
      <c r="K77" s="117">
        <f t="shared" ref="K77:L77" si="77">SUM(K78:K79)</f>
        <v>0</v>
      </c>
      <c r="L77" s="118">
        <f t="shared" si="77"/>
        <v>0</v>
      </c>
      <c r="M77" s="52">
        <f>SUM(M78:M79)</f>
        <v>0</v>
      </c>
      <c r="N77" s="117">
        <f t="shared" ref="N77:O77" si="78">SUM(N78:N79)</f>
        <v>0</v>
      </c>
      <c r="O77" s="118">
        <f t="shared" si="78"/>
        <v>0</v>
      </c>
      <c r="P77" s="108"/>
      <c r="R77" s="177"/>
      <c r="S77" s="177"/>
      <c r="T77" s="177"/>
    </row>
    <row r="78" spans="1:20" hidden="1" x14ac:dyDescent="0.25">
      <c r="A78" s="38">
        <v>2111</v>
      </c>
      <c r="B78" s="56" t="s">
        <v>68</v>
      </c>
      <c r="C78" s="57">
        <f t="shared" si="4"/>
        <v>0</v>
      </c>
      <c r="D78" s="201"/>
      <c r="E78" s="498"/>
      <c r="F78" s="499">
        <f t="shared" ref="F78:F79" si="79">D78+E78</f>
        <v>0</v>
      </c>
      <c r="G78" s="201"/>
      <c r="H78" s="233"/>
      <c r="I78" s="112">
        <f t="shared" ref="I78:I79" si="80">G78+H78</f>
        <v>0</v>
      </c>
      <c r="J78" s="233"/>
      <c r="K78" s="59"/>
      <c r="L78" s="112">
        <f t="shared" ref="L78:L79" si="81">J78+K78</f>
        <v>0</v>
      </c>
      <c r="M78" s="276"/>
      <c r="N78" s="59"/>
      <c r="O78" s="112">
        <f t="shared" ref="O78:O79" si="82">M78+N78</f>
        <v>0</v>
      </c>
      <c r="P78" s="109"/>
      <c r="R78" s="177"/>
      <c r="S78" s="177"/>
      <c r="T78" s="177"/>
    </row>
    <row r="79" spans="1:20" ht="24" hidden="1" x14ac:dyDescent="0.25">
      <c r="A79" s="38">
        <v>2112</v>
      </c>
      <c r="B79" s="56" t="s">
        <v>69</v>
      </c>
      <c r="C79" s="57">
        <f t="shared" si="4"/>
        <v>0</v>
      </c>
      <c r="D79" s="201"/>
      <c r="E79" s="498"/>
      <c r="F79" s="499">
        <f t="shared" si="79"/>
        <v>0</v>
      </c>
      <c r="G79" s="201"/>
      <c r="H79" s="233"/>
      <c r="I79" s="112">
        <f t="shared" si="80"/>
        <v>0</v>
      </c>
      <c r="J79" s="233"/>
      <c r="K79" s="59"/>
      <c r="L79" s="112">
        <f t="shared" si="81"/>
        <v>0</v>
      </c>
      <c r="M79" s="276"/>
      <c r="N79" s="59"/>
      <c r="O79" s="112">
        <f t="shared" si="82"/>
        <v>0</v>
      </c>
      <c r="P79" s="109"/>
      <c r="R79" s="177"/>
      <c r="S79" s="177"/>
      <c r="T79" s="177"/>
    </row>
    <row r="80" spans="1:20" ht="24" hidden="1" x14ac:dyDescent="0.25">
      <c r="A80" s="110">
        <v>2120</v>
      </c>
      <c r="B80" s="56" t="s">
        <v>70</v>
      </c>
      <c r="C80" s="57">
        <f t="shared" si="4"/>
        <v>0</v>
      </c>
      <c r="D80" s="202">
        <f>SUM(D81:D82)</f>
        <v>0</v>
      </c>
      <c r="E80" s="502">
        <f t="shared" ref="E80:F80" si="83">SUM(E81:E82)</f>
        <v>0</v>
      </c>
      <c r="F80" s="499">
        <f t="shared" si="83"/>
        <v>0</v>
      </c>
      <c r="G80" s="202">
        <f>SUM(G81:G82)</f>
        <v>0</v>
      </c>
      <c r="H80" s="119">
        <f t="shared" ref="H80:I80" si="84">SUM(H81:H82)</f>
        <v>0</v>
      </c>
      <c r="I80" s="112">
        <f t="shared" si="84"/>
        <v>0</v>
      </c>
      <c r="J80" s="119">
        <f>SUM(J81:J82)</f>
        <v>0</v>
      </c>
      <c r="K80" s="111">
        <f t="shared" ref="K80:L80" si="85">SUM(K81:K82)</f>
        <v>0</v>
      </c>
      <c r="L80" s="112">
        <f t="shared" si="85"/>
        <v>0</v>
      </c>
      <c r="M80" s="57">
        <f>SUM(M81:M82)</f>
        <v>0</v>
      </c>
      <c r="N80" s="111">
        <f t="shared" ref="N80:O80" si="86">SUM(N81:N82)</f>
        <v>0</v>
      </c>
      <c r="O80" s="112">
        <f t="shared" si="86"/>
        <v>0</v>
      </c>
      <c r="P80" s="109"/>
      <c r="R80" s="177"/>
      <c r="S80" s="177"/>
      <c r="T80" s="177"/>
    </row>
    <row r="81" spans="1:20" hidden="1" x14ac:dyDescent="0.25">
      <c r="A81" s="38">
        <v>2121</v>
      </c>
      <c r="B81" s="56" t="s">
        <v>68</v>
      </c>
      <c r="C81" s="57">
        <f t="shared" si="4"/>
        <v>0</v>
      </c>
      <c r="D81" s="201"/>
      <c r="E81" s="498"/>
      <c r="F81" s="499">
        <f t="shared" ref="F81:F82" si="87">D81+E81</f>
        <v>0</v>
      </c>
      <c r="G81" s="201"/>
      <c r="H81" s="233"/>
      <c r="I81" s="112">
        <f t="shared" ref="I81:I82" si="88">G81+H81</f>
        <v>0</v>
      </c>
      <c r="J81" s="233"/>
      <c r="K81" s="59"/>
      <c r="L81" s="112">
        <f t="shared" ref="L81:L82" si="89">J81+K81</f>
        <v>0</v>
      </c>
      <c r="M81" s="276"/>
      <c r="N81" s="59"/>
      <c r="O81" s="112">
        <f t="shared" ref="O81:O82" si="90">M81+N81</f>
        <v>0</v>
      </c>
      <c r="P81" s="109"/>
      <c r="R81" s="177"/>
      <c r="S81" s="177"/>
      <c r="T81" s="177"/>
    </row>
    <row r="82" spans="1:20" ht="24" hidden="1" x14ac:dyDescent="0.25">
      <c r="A82" s="38">
        <v>2122</v>
      </c>
      <c r="B82" s="56" t="s">
        <v>69</v>
      </c>
      <c r="C82" s="57">
        <f t="shared" si="4"/>
        <v>0</v>
      </c>
      <c r="D82" s="201"/>
      <c r="E82" s="498"/>
      <c r="F82" s="499">
        <f t="shared" si="87"/>
        <v>0</v>
      </c>
      <c r="G82" s="201"/>
      <c r="H82" s="233"/>
      <c r="I82" s="112">
        <f t="shared" si="88"/>
        <v>0</v>
      </c>
      <c r="J82" s="233"/>
      <c r="K82" s="59"/>
      <c r="L82" s="112">
        <f t="shared" si="89"/>
        <v>0</v>
      </c>
      <c r="M82" s="276"/>
      <c r="N82" s="59"/>
      <c r="O82" s="112">
        <f t="shared" si="90"/>
        <v>0</v>
      </c>
      <c r="P82" s="109"/>
      <c r="R82" s="177"/>
      <c r="S82" s="177"/>
      <c r="T82" s="177"/>
    </row>
    <row r="83" spans="1:20" x14ac:dyDescent="0.25">
      <c r="A83" s="45">
        <v>2200</v>
      </c>
      <c r="B83" s="103" t="s">
        <v>71</v>
      </c>
      <c r="C83" s="46">
        <f t="shared" si="4"/>
        <v>41818</v>
      </c>
      <c r="D83" s="199">
        <f>SUM(D84,D89,D95,D103,D112,D116,D122,D128)</f>
        <v>40837</v>
      </c>
      <c r="E83" s="494">
        <f t="shared" ref="E83:F83" si="91">SUM(E84,E89,E95,E103,E112,E116,E122,E128)</f>
        <v>0</v>
      </c>
      <c r="F83" s="495">
        <f t="shared" si="91"/>
        <v>40837</v>
      </c>
      <c r="G83" s="199">
        <f>SUM(G84,G89,G95,G103,G112,G116,G122,G128)</f>
        <v>0</v>
      </c>
      <c r="H83" s="104">
        <f t="shared" ref="H83:I83" si="92">SUM(H84,H89,H95,H103,H112,H116,H122,H128)</f>
        <v>0</v>
      </c>
      <c r="I83" s="115">
        <f t="shared" si="92"/>
        <v>0</v>
      </c>
      <c r="J83" s="104">
        <f>SUM(J84,J89,J95,J103,J112,J116,J122,J128)</f>
        <v>981</v>
      </c>
      <c r="K83" s="49">
        <f t="shared" ref="K83:L83" si="93">SUM(K84,K89,K95,K103,K112,K116,K122,K128)</f>
        <v>0</v>
      </c>
      <c r="L83" s="115">
        <f t="shared" si="93"/>
        <v>981</v>
      </c>
      <c r="M83" s="152">
        <f>SUM(M84,M89,M95,M103,M112,M116,M122,M128)</f>
        <v>0</v>
      </c>
      <c r="N83" s="153">
        <f t="shared" ref="N83:O83" si="94">SUM(N84,N89,N95,N103,N112,N116,N122,N128)</f>
        <v>0</v>
      </c>
      <c r="O83" s="154">
        <f t="shared" si="94"/>
        <v>0</v>
      </c>
      <c r="P83" s="301"/>
      <c r="R83" s="177"/>
      <c r="S83" s="177"/>
      <c r="T83" s="177"/>
    </row>
    <row r="84" spans="1:20" ht="24" x14ac:dyDescent="0.25">
      <c r="A84" s="105">
        <v>2210</v>
      </c>
      <c r="B84" s="76" t="s">
        <v>72</v>
      </c>
      <c r="C84" s="82">
        <f t="shared" si="4"/>
        <v>784</v>
      </c>
      <c r="D84" s="129">
        <f>SUM(D85:D88)</f>
        <v>779</v>
      </c>
      <c r="E84" s="496">
        <f t="shared" ref="E84:F84" si="95">SUM(E85:E88)</f>
        <v>0</v>
      </c>
      <c r="F84" s="497">
        <f t="shared" si="95"/>
        <v>779</v>
      </c>
      <c r="G84" s="129">
        <f>SUM(G85:G88)</f>
        <v>0</v>
      </c>
      <c r="H84" s="178">
        <f t="shared" ref="H84:I84" si="96">SUM(H85:H88)</f>
        <v>0</v>
      </c>
      <c r="I84" s="107">
        <f t="shared" si="96"/>
        <v>0</v>
      </c>
      <c r="J84" s="178">
        <f>SUM(J85:J88)</f>
        <v>5</v>
      </c>
      <c r="K84" s="106">
        <f t="shared" ref="K84:L84" si="97">SUM(K85:K88)</f>
        <v>0</v>
      </c>
      <c r="L84" s="107">
        <f t="shared" si="97"/>
        <v>5</v>
      </c>
      <c r="M84" s="82">
        <f>SUM(M85:M88)</f>
        <v>0</v>
      </c>
      <c r="N84" s="106">
        <f t="shared" ref="N84:O84" si="98">SUM(N85:N88)</f>
        <v>0</v>
      </c>
      <c r="O84" s="107">
        <f t="shared" si="98"/>
        <v>0</v>
      </c>
      <c r="P84" s="114"/>
      <c r="R84" s="177"/>
      <c r="S84" s="177"/>
      <c r="T84" s="177"/>
    </row>
    <row r="85" spans="1:20" ht="24" hidden="1" x14ac:dyDescent="0.25">
      <c r="A85" s="33">
        <v>2211</v>
      </c>
      <c r="B85" s="51" t="s">
        <v>73</v>
      </c>
      <c r="C85" s="52">
        <f t="shared" ref="C85:C148" si="99">F85+I85+L85+O85</f>
        <v>0</v>
      </c>
      <c r="D85" s="200"/>
      <c r="E85" s="500"/>
      <c r="F85" s="501">
        <f t="shared" ref="F85:F88" si="100">D85+E85</f>
        <v>0</v>
      </c>
      <c r="G85" s="200"/>
      <c r="H85" s="232"/>
      <c r="I85" s="118">
        <f t="shared" ref="I85:I88" si="101">G85+H85</f>
        <v>0</v>
      </c>
      <c r="J85" s="232"/>
      <c r="K85" s="54"/>
      <c r="L85" s="118">
        <f t="shared" ref="L85:L88" si="102">J85+K85</f>
        <v>0</v>
      </c>
      <c r="M85" s="275"/>
      <c r="N85" s="54"/>
      <c r="O85" s="118">
        <f t="shared" ref="O85:O88" si="103">M85+N85</f>
        <v>0</v>
      </c>
      <c r="P85" s="108"/>
      <c r="R85" s="177"/>
      <c r="S85" s="177"/>
      <c r="T85" s="177"/>
    </row>
    <row r="86" spans="1:20" ht="36" x14ac:dyDescent="0.25">
      <c r="A86" s="38">
        <v>2212</v>
      </c>
      <c r="B86" s="56" t="s">
        <v>74</v>
      </c>
      <c r="C86" s="57">
        <f t="shared" si="99"/>
        <v>754</v>
      </c>
      <c r="D86" s="201">
        <v>749</v>
      </c>
      <c r="E86" s="498"/>
      <c r="F86" s="499">
        <f t="shared" si="100"/>
        <v>749</v>
      </c>
      <c r="G86" s="201"/>
      <c r="H86" s="233"/>
      <c r="I86" s="112">
        <f t="shared" si="101"/>
        <v>0</v>
      </c>
      <c r="J86" s="233">
        <v>5</v>
      </c>
      <c r="K86" s="59"/>
      <c r="L86" s="112">
        <f t="shared" si="102"/>
        <v>5</v>
      </c>
      <c r="M86" s="276"/>
      <c r="N86" s="59"/>
      <c r="O86" s="112">
        <f t="shared" si="103"/>
        <v>0</v>
      </c>
      <c r="P86" s="109"/>
      <c r="R86" s="177"/>
      <c r="S86" s="177"/>
      <c r="T86" s="177"/>
    </row>
    <row r="87" spans="1:20" ht="24" hidden="1" x14ac:dyDescent="0.25">
      <c r="A87" s="38">
        <v>2214</v>
      </c>
      <c r="B87" s="56" t="s">
        <v>75</v>
      </c>
      <c r="C87" s="57">
        <f t="shared" si="99"/>
        <v>0</v>
      </c>
      <c r="D87" s="201"/>
      <c r="E87" s="498"/>
      <c r="F87" s="499">
        <f t="shared" si="100"/>
        <v>0</v>
      </c>
      <c r="G87" s="201"/>
      <c r="H87" s="233"/>
      <c r="I87" s="112">
        <f t="shared" si="101"/>
        <v>0</v>
      </c>
      <c r="J87" s="233"/>
      <c r="K87" s="59"/>
      <c r="L87" s="112">
        <f t="shared" si="102"/>
        <v>0</v>
      </c>
      <c r="M87" s="276"/>
      <c r="N87" s="59"/>
      <c r="O87" s="112">
        <f t="shared" si="103"/>
        <v>0</v>
      </c>
      <c r="P87" s="109"/>
      <c r="R87" s="177"/>
      <c r="S87" s="177"/>
      <c r="T87" s="177"/>
    </row>
    <row r="88" spans="1:20" x14ac:dyDescent="0.25">
      <c r="A88" s="38">
        <v>2219</v>
      </c>
      <c r="B88" s="56" t="s">
        <v>76</v>
      </c>
      <c r="C88" s="57">
        <f t="shared" si="99"/>
        <v>30</v>
      </c>
      <c r="D88" s="201">
        <v>30</v>
      </c>
      <c r="E88" s="498"/>
      <c r="F88" s="499">
        <f t="shared" si="100"/>
        <v>30</v>
      </c>
      <c r="G88" s="201"/>
      <c r="H88" s="233"/>
      <c r="I88" s="112">
        <f t="shared" si="101"/>
        <v>0</v>
      </c>
      <c r="J88" s="233"/>
      <c r="K88" s="59"/>
      <c r="L88" s="112">
        <f t="shared" si="102"/>
        <v>0</v>
      </c>
      <c r="M88" s="276"/>
      <c r="N88" s="59"/>
      <c r="O88" s="112">
        <f t="shared" si="103"/>
        <v>0</v>
      </c>
      <c r="P88" s="109"/>
      <c r="R88" s="177"/>
      <c r="S88" s="177"/>
      <c r="T88" s="177"/>
    </row>
    <row r="89" spans="1:20" ht="24" x14ac:dyDescent="0.25">
      <c r="A89" s="110">
        <v>2220</v>
      </c>
      <c r="B89" s="56" t="s">
        <v>77</v>
      </c>
      <c r="C89" s="57">
        <f t="shared" si="99"/>
        <v>30115</v>
      </c>
      <c r="D89" s="202">
        <f>SUM(D90:D94)</f>
        <v>29139</v>
      </c>
      <c r="E89" s="502">
        <f t="shared" ref="E89:F89" si="104">SUM(E90:E94)</f>
        <v>0</v>
      </c>
      <c r="F89" s="499">
        <f t="shared" si="104"/>
        <v>29139</v>
      </c>
      <c r="G89" s="202">
        <f>SUM(G90:G94)</f>
        <v>0</v>
      </c>
      <c r="H89" s="119">
        <f t="shared" ref="H89:I89" si="105">SUM(H90:H94)</f>
        <v>0</v>
      </c>
      <c r="I89" s="112">
        <f t="shared" si="105"/>
        <v>0</v>
      </c>
      <c r="J89" s="119">
        <f>SUM(J90:J94)</f>
        <v>976</v>
      </c>
      <c r="K89" s="111">
        <f t="shared" ref="K89:L89" si="106">SUM(K90:K94)</f>
        <v>0</v>
      </c>
      <c r="L89" s="112">
        <f t="shared" si="106"/>
        <v>976</v>
      </c>
      <c r="M89" s="57">
        <f>SUM(M90:M94)</f>
        <v>0</v>
      </c>
      <c r="N89" s="111">
        <f t="shared" ref="N89:O89" si="107">SUM(N90:N94)</f>
        <v>0</v>
      </c>
      <c r="O89" s="112">
        <f t="shared" si="107"/>
        <v>0</v>
      </c>
      <c r="P89" s="109"/>
      <c r="R89" s="177"/>
      <c r="S89" s="177"/>
      <c r="T89" s="177"/>
    </row>
    <row r="90" spans="1:20" ht="24" hidden="1" x14ac:dyDescent="0.25">
      <c r="A90" s="38">
        <v>2221</v>
      </c>
      <c r="B90" s="56" t="s">
        <v>289</v>
      </c>
      <c r="C90" s="57">
        <f t="shared" si="99"/>
        <v>0</v>
      </c>
      <c r="D90" s="201"/>
      <c r="E90" s="498"/>
      <c r="F90" s="499">
        <f t="shared" ref="F90:F94" si="108">D90+E90</f>
        <v>0</v>
      </c>
      <c r="G90" s="201"/>
      <c r="H90" s="233"/>
      <c r="I90" s="112">
        <f t="shared" ref="I90:I94" si="109">G90+H90</f>
        <v>0</v>
      </c>
      <c r="J90" s="233"/>
      <c r="K90" s="59"/>
      <c r="L90" s="112">
        <f t="shared" ref="L90:L94" si="110">J90+K90</f>
        <v>0</v>
      </c>
      <c r="M90" s="276"/>
      <c r="N90" s="59"/>
      <c r="O90" s="112">
        <f t="shared" ref="O90:O94" si="111">M90+N90</f>
        <v>0</v>
      </c>
      <c r="P90" s="109"/>
      <c r="R90" s="177"/>
      <c r="S90" s="177"/>
      <c r="T90" s="177"/>
    </row>
    <row r="91" spans="1:20" hidden="1" x14ac:dyDescent="0.25">
      <c r="A91" s="38">
        <v>2222</v>
      </c>
      <c r="B91" s="56" t="s">
        <v>78</v>
      </c>
      <c r="C91" s="57">
        <f t="shared" si="99"/>
        <v>0</v>
      </c>
      <c r="D91" s="201"/>
      <c r="E91" s="498"/>
      <c r="F91" s="499">
        <f t="shared" si="108"/>
        <v>0</v>
      </c>
      <c r="G91" s="201"/>
      <c r="H91" s="233"/>
      <c r="I91" s="112">
        <f t="shared" si="109"/>
        <v>0</v>
      </c>
      <c r="J91" s="233"/>
      <c r="K91" s="59"/>
      <c r="L91" s="112">
        <f t="shared" si="110"/>
        <v>0</v>
      </c>
      <c r="M91" s="276"/>
      <c r="N91" s="59"/>
      <c r="O91" s="112">
        <f t="shared" si="111"/>
        <v>0</v>
      </c>
      <c r="P91" s="109"/>
      <c r="R91" s="177"/>
      <c r="S91" s="177"/>
      <c r="T91" s="177"/>
    </row>
    <row r="92" spans="1:20" x14ac:dyDescent="0.25">
      <c r="A92" s="38">
        <v>2223</v>
      </c>
      <c r="B92" s="56" t="s">
        <v>79</v>
      </c>
      <c r="C92" s="57">
        <f t="shared" si="99"/>
        <v>29731</v>
      </c>
      <c r="D92" s="201">
        <v>28755</v>
      </c>
      <c r="E92" s="498"/>
      <c r="F92" s="499">
        <f t="shared" si="108"/>
        <v>28755</v>
      </c>
      <c r="G92" s="201"/>
      <c r="H92" s="233"/>
      <c r="I92" s="112">
        <f t="shared" si="109"/>
        <v>0</v>
      </c>
      <c r="J92" s="233">
        <v>976</v>
      </c>
      <c r="K92" s="59"/>
      <c r="L92" s="112">
        <f t="shared" si="110"/>
        <v>976</v>
      </c>
      <c r="M92" s="276"/>
      <c r="N92" s="59"/>
      <c r="O92" s="112">
        <f t="shared" si="111"/>
        <v>0</v>
      </c>
      <c r="P92" s="109"/>
      <c r="R92" s="177"/>
      <c r="S92" s="177"/>
      <c r="T92" s="177"/>
    </row>
    <row r="93" spans="1:20" ht="48" x14ac:dyDescent="0.25">
      <c r="A93" s="38">
        <v>2224</v>
      </c>
      <c r="B93" s="56" t="s">
        <v>299</v>
      </c>
      <c r="C93" s="57">
        <f t="shared" si="99"/>
        <v>384</v>
      </c>
      <c r="D93" s="201">
        <v>384</v>
      </c>
      <c r="E93" s="498"/>
      <c r="F93" s="499">
        <f t="shared" si="108"/>
        <v>384</v>
      </c>
      <c r="G93" s="201"/>
      <c r="H93" s="233"/>
      <c r="I93" s="112">
        <f t="shared" si="109"/>
        <v>0</v>
      </c>
      <c r="J93" s="233"/>
      <c r="K93" s="59"/>
      <c r="L93" s="112">
        <f t="shared" si="110"/>
        <v>0</v>
      </c>
      <c r="M93" s="276"/>
      <c r="N93" s="59"/>
      <c r="O93" s="112">
        <f t="shared" si="111"/>
        <v>0</v>
      </c>
      <c r="P93" s="109"/>
      <c r="R93" s="177"/>
      <c r="S93" s="177"/>
      <c r="T93" s="177"/>
    </row>
    <row r="94" spans="1:20" ht="24" hidden="1" x14ac:dyDescent="0.25">
      <c r="A94" s="38">
        <v>2229</v>
      </c>
      <c r="B94" s="56" t="s">
        <v>80</v>
      </c>
      <c r="C94" s="57">
        <f t="shared" si="99"/>
        <v>0</v>
      </c>
      <c r="D94" s="201"/>
      <c r="E94" s="498"/>
      <c r="F94" s="499">
        <f t="shared" si="108"/>
        <v>0</v>
      </c>
      <c r="G94" s="201"/>
      <c r="H94" s="233"/>
      <c r="I94" s="112">
        <f t="shared" si="109"/>
        <v>0</v>
      </c>
      <c r="J94" s="233"/>
      <c r="K94" s="59"/>
      <c r="L94" s="112">
        <f t="shared" si="110"/>
        <v>0</v>
      </c>
      <c r="M94" s="276"/>
      <c r="N94" s="59"/>
      <c r="O94" s="112">
        <f t="shared" si="111"/>
        <v>0</v>
      </c>
      <c r="P94" s="109"/>
      <c r="R94" s="177"/>
      <c r="S94" s="177"/>
      <c r="T94" s="177"/>
    </row>
    <row r="95" spans="1:20" ht="36" x14ac:dyDescent="0.25">
      <c r="A95" s="110">
        <v>2230</v>
      </c>
      <c r="B95" s="56" t="s">
        <v>81</v>
      </c>
      <c r="C95" s="57">
        <f t="shared" si="99"/>
        <v>1174</v>
      </c>
      <c r="D95" s="202">
        <f>SUM(D96:D102)</f>
        <v>1174</v>
      </c>
      <c r="E95" s="502">
        <f t="shared" ref="E95:F95" si="112">SUM(E96:E102)</f>
        <v>0</v>
      </c>
      <c r="F95" s="499">
        <f t="shared" si="112"/>
        <v>1174</v>
      </c>
      <c r="G95" s="202">
        <f>SUM(G96:G102)</f>
        <v>0</v>
      </c>
      <c r="H95" s="119">
        <f t="shared" ref="H95:I95" si="113">SUM(H96:H102)</f>
        <v>0</v>
      </c>
      <c r="I95" s="112">
        <f t="shared" si="113"/>
        <v>0</v>
      </c>
      <c r="J95" s="119">
        <f>SUM(J96:J102)</f>
        <v>0</v>
      </c>
      <c r="K95" s="111">
        <f t="shared" ref="K95:L95" si="114">SUM(K96:K102)</f>
        <v>0</v>
      </c>
      <c r="L95" s="112">
        <f t="shared" si="114"/>
        <v>0</v>
      </c>
      <c r="M95" s="57">
        <f>SUM(M96:M102)</f>
        <v>0</v>
      </c>
      <c r="N95" s="111">
        <f t="shared" ref="N95:O95" si="115">SUM(N96:N102)</f>
        <v>0</v>
      </c>
      <c r="O95" s="112">
        <f t="shared" si="115"/>
        <v>0</v>
      </c>
      <c r="P95" s="109"/>
      <c r="R95" s="177"/>
      <c r="S95" s="177"/>
      <c r="T95" s="177"/>
    </row>
    <row r="96" spans="1:20" ht="24" hidden="1" x14ac:dyDescent="0.25">
      <c r="A96" s="38">
        <v>2231</v>
      </c>
      <c r="B96" s="56" t="s">
        <v>82</v>
      </c>
      <c r="C96" s="57">
        <f t="shared" si="99"/>
        <v>0</v>
      </c>
      <c r="D96" s="201"/>
      <c r="E96" s="498"/>
      <c r="F96" s="499">
        <f t="shared" ref="F96:F102" si="116">D96+E96</f>
        <v>0</v>
      </c>
      <c r="G96" s="201"/>
      <c r="H96" s="233"/>
      <c r="I96" s="112">
        <f t="shared" ref="I96:I102" si="117">G96+H96</f>
        <v>0</v>
      </c>
      <c r="J96" s="233"/>
      <c r="K96" s="59"/>
      <c r="L96" s="112">
        <f t="shared" ref="L96:L102" si="118">J96+K96</f>
        <v>0</v>
      </c>
      <c r="M96" s="276"/>
      <c r="N96" s="59"/>
      <c r="O96" s="112">
        <f t="shared" ref="O96:O102" si="119">M96+N96</f>
        <v>0</v>
      </c>
      <c r="P96" s="109"/>
      <c r="R96" s="177"/>
      <c r="S96" s="177"/>
      <c r="T96" s="177"/>
    </row>
    <row r="97" spans="1:20" ht="24.75" hidden="1" customHeight="1" x14ac:dyDescent="0.25">
      <c r="A97" s="38">
        <v>2232</v>
      </c>
      <c r="B97" s="56" t="s">
        <v>83</v>
      </c>
      <c r="C97" s="57">
        <f t="shared" si="99"/>
        <v>0</v>
      </c>
      <c r="D97" s="201"/>
      <c r="E97" s="498"/>
      <c r="F97" s="499">
        <f t="shared" si="116"/>
        <v>0</v>
      </c>
      <c r="G97" s="201"/>
      <c r="H97" s="233"/>
      <c r="I97" s="112">
        <f t="shared" si="117"/>
        <v>0</v>
      </c>
      <c r="J97" s="233"/>
      <c r="K97" s="59"/>
      <c r="L97" s="112">
        <f t="shared" si="118"/>
        <v>0</v>
      </c>
      <c r="M97" s="276"/>
      <c r="N97" s="59"/>
      <c r="O97" s="112">
        <f t="shared" si="119"/>
        <v>0</v>
      </c>
      <c r="P97" s="109"/>
      <c r="R97" s="177"/>
      <c r="S97" s="177"/>
      <c r="T97" s="177"/>
    </row>
    <row r="98" spans="1:20" ht="24" hidden="1" x14ac:dyDescent="0.25">
      <c r="A98" s="33">
        <v>2233</v>
      </c>
      <c r="B98" s="51" t="s">
        <v>84</v>
      </c>
      <c r="C98" s="52">
        <f t="shared" si="99"/>
        <v>0</v>
      </c>
      <c r="D98" s="200"/>
      <c r="E98" s="500"/>
      <c r="F98" s="501">
        <f t="shared" si="116"/>
        <v>0</v>
      </c>
      <c r="G98" s="200"/>
      <c r="H98" s="232"/>
      <c r="I98" s="118">
        <f t="shared" si="117"/>
        <v>0</v>
      </c>
      <c r="J98" s="232"/>
      <c r="K98" s="54"/>
      <c r="L98" s="118">
        <f t="shared" si="118"/>
        <v>0</v>
      </c>
      <c r="M98" s="275"/>
      <c r="N98" s="54"/>
      <c r="O98" s="118">
        <f t="shared" si="119"/>
        <v>0</v>
      </c>
      <c r="P98" s="108"/>
      <c r="R98" s="177"/>
      <c r="S98" s="177"/>
      <c r="T98" s="177"/>
    </row>
    <row r="99" spans="1:20" ht="36" hidden="1" x14ac:dyDescent="0.25">
      <c r="A99" s="38">
        <v>2234</v>
      </c>
      <c r="B99" s="56" t="s">
        <v>85</v>
      </c>
      <c r="C99" s="57">
        <f t="shared" si="99"/>
        <v>0</v>
      </c>
      <c r="D99" s="201"/>
      <c r="E99" s="498"/>
      <c r="F99" s="499">
        <f t="shared" si="116"/>
        <v>0</v>
      </c>
      <c r="G99" s="201"/>
      <c r="H99" s="233"/>
      <c r="I99" s="112">
        <f t="shared" si="117"/>
        <v>0</v>
      </c>
      <c r="J99" s="233"/>
      <c r="K99" s="59"/>
      <c r="L99" s="112">
        <f t="shared" si="118"/>
        <v>0</v>
      </c>
      <c r="M99" s="276"/>
      <c r="N99" s="59"/>
      <c r="O99" s="112">
        <f t="shared" si="119"/>
        <v>0</v>
      </c>
      <c r="P99" s="109"/>
      <c r="R99" s="177"/>
      <c r="S99" s="177"/>
      <c r="T99" s="177"/>
    </row>
    <row r="100" spans="1:20" ht="24" x14ac:dyDescent="0.25">
      <c r="A100" s="38">
        <v>2235</v>
      </c>
      <c r="B100" s="56" t="s">
        <v>86</v>
      </c>
      <c r="C100" s="57">
        <f t="shared" si="99"/>
        <v>170</v>
      </c>
      <c r="D100" s="201">
        <v>170</v>
      </c>
      <c r="E100" s="498"/>
      <c r="F100" s="499">
        <f t="shared" si="116"/>
        <v>170</v>
      </c>
      <c r="G100" s="201"/>
      <c r="H100" s="233"/>
      <c r="I100" s="112">
        <f t="shared" si="117"/>
        <v>0</v>
      </c>
      <c r="J100" s="233"/>
      <c r="K100" s="59"/>
      <c r="L100" s="112">
        <f t="shared" si="118"/>
        <v>0</v>
      </c>
      <c r="M100" s="276"/>
      <c r="N100" s="59"/>
      <c r="O100" s="112">
        <f t="shared" si="119"/>
        <v>0</v>
      </c>
      <c r="P100" s="109"/>
      <c r="R100" s="177"/>
      <c r="S100" s="177"/>
      <c r="T100" s="177"/>
    </row>
    <row r="101" spans="1:20" hidden="1" x14ac:dyDescent="0.25">
      <c r="A101" s="38">
        <v>2236</v>
      </c>
      <c r="B101" s="56" t="s">
        <v>87</v>
      </c>
      <c r="C101" s="57">
        <f t="shared" si="99"/>
        <v>0</v>
      </c>
      <c r="D101" s="201"/>
      <c r="E101" s="498"/>
      <c r="F101" s="499">
        <f t="shared" si="116"/>
        <v>0</v>
      </c>
      <c r="G101" s="201"/>
      <c r="H101" s="233"/>
      <c r="I101" s="112">
        <f t="shared" si="117"/>
        <v>0</v>
      </c>
      <c r="J101" s="233"/>
      <c r="K101" s="59"/>
      <c r="L101" s="112">
        <f t="shared" si="118"/>
        <v>0</v>
      </c>
      <c r="M101" s="276"/>
      <c r="N101" s="59"/>
      <c r="O101" s="112">
        <f t="shared" si="119"/>
        <v>0</v>
      </c>
      <c r="P101" s="109"/>
      <c r="R101" s="177"/>
      <c r="S101" s="177"/>
      <c r="T101" s="177"/>
    </row>
    <row r="102" spans="1:20" ht="24" x14ac:dyDescent="0.25">
      <c r="A102" s="38">
        <v>2239</v>
      </c>
      <c r="B102" s="56" t="s">
        <v>88</v>
      </c>
      <c r="C102" s="57">
        <f t="shared" si="99"/>
        <v>1004</v>
      </c>
      <c r="D102" s="201">
        <v>1004</v>
      </c>
      <c r="E102" s="498"/>
      <c r="F102" s="499">
        <f t="shared" si="116"/>
        <v>1004</v>
      </c>
      <c r="G102" s="201"/>
      <c r="H102" s="233"/>
      <c r="I102" s="112">
        <f t="shared" si="117"/>
        <v>0</v>
      </c>
      <c r="J102" s="233"/>
      <c r="K102" s="59"/>
      <c r="L102" s="112">
        <f t="shared" si="118"/>
        <v>0</v>
      </c>
      <c r="M102" s="276"/>
      <c r="N102" s="59"/>
      <c r="O102" s="112">
        <f t="shared" si="119"/>
        <v>0</v>
      </c>
      <c r="P102" s="109"/>
      <c r="R102" s="177"/>
      <c r="S102" s="177"/>
      <c r="T102" s="177"/>
    </row>
    <row r="103" spans="1:20" ht="36" x14ac:dyDescent="0.25">
      <c r="A103" s="110">
        <v>2240</v>
      </c>
      <c r="B103" s="56" t="s">
        <v>89</v>
      </c>
      <c r="C103" s="57">
        <f t="shared" si="99"/>
        <v>8985</v>
      </c>
      <c r="D103" s="202">
        <f>SUM(D104:D111)</f>
        <v>8985</v>
      </c>
      <c r="E103" s="502">
        <f t="shared" ref="E103:F103" si="120">SUM(E104:E111)</f>
        <v>0</v>
      </c>
      <c r="F103" s="499">
        <f t="shared" si="120"/>
        <v>8985</v>
      </c>
      <c r="G103" s="202">
        <f>SUM(G104:G111)</f>
        <v>0</v>
      </c>
      <c r="H103" s="119">
        <f t="shared" ref="H103:I103" si="121">SUM(H104:H111)</f>
        <v>0</v>
      </c>
      <c r="I103" s="112">
        <f t="shared" si="121"/>
        <v>0</v>
      </c>
      <c r="J103" s="119">
        <f>SUM(J104:J111)</f>
        <v>0</v>
      </c>
      <c r="K103" s="111">
        <f t="shared" ref="K103:L103" si="122">SUM(K104:K111)</f>
        <v>0</v>
      </c>
      <c r="L103" s="112">
        <f t="shared" si="122"/>
        <v>0</v>
      </c>
      <c r="M103" s="57">
        <f>SUM(M104:M111)</f>
        <v>0</v>
      </c>
      <c r="N103" s="111">
        <f t="shared" ref="N103:O103" si="123">SUM(N104:N111)</f>
        <v>0</v>
      </c>
      <c r="O103" s="112">
        <f t="shared" si="123"/>
        <v>0</v>
      </c>
      <c r="P103" s="109"/>
      <c r="R103" s="177"/>
      <c r="S103" s="177"/>
      <c r="T103" s="177"/>
    </row>
    <row r="104" spans="1:20" hidden="1" x14ac:dyDescent="0.25">
      <c r="A104" s="38">
        <v>2241</v>
      </c>
      <c r="B104" s="56" t="s">
        <v>90</v>
      </c>
      <c r="C104" s="57">
        <f t="shared" si="99"/>
        <v>0</v>
      </c>
      <c r="D104" s="201"/>
      <c r="E104" s="498"/>
      <c r="F104" s="499">
        <f t="shared" ref="F104:F111" si="124">D104+E104</f>
        <v>0</v>
      </c>
      <c r="G104" s="201"/>
      <c r="H104" s="233"/>
      <c r="I104" s="112">
        <f t="shared" ref="I104:I111" si="125">G104+H104</f>
        <v>0</v>
      </c>
      <c r="J104" s="233"/>
      <c r="K104" s="59"/>
      <c r="L104" s="112">
        <f t="shared" ref="L104:L111" si="126">J104+K104</f>
        <v>0</v>
      </c>
      <c r="M104" s="276"/>
      <c r="N104" s="59"/>
      <c r="O104" s="112">
        <f t="shared" ref="O104:O111" si="127">M104+N104</f>
        <v>0</v>
      </c>
      <c r="P104" s="109"/>
      <c r="R104" s="177"/>
      <c r="S104" s="177"/>
      <c r="T104" s="177"/>
    </row>
    <row r="105" spans="1:20" ht="24" hidden="1" x14ac:dyDescent="0.25">
      <c r="A105" s="38">
        <v>2242</v>
      </c>
      <c r="B105" s="56" t="s">
        <v>91</v>
      </c>
      <c r="C105" s="57">
        <f t="shared" si="99"/>
        <v>0</v>
      </c>
      <c r="D105" s="201"/>
      <c r="E105" s="498"/>
      <c r="F105" s="499">
        <f t="shared" si="124"/>
        <v>0</v>
      </c>
      <c r="G105" s="201"/>
      <c r="H105" s="233"/>
      <c r="I105" s="112">
        <f t="shared" si="125"/>
        <v>0</v>
      </c>
      <c r="J105" s="233"/>
      <c r="K105" s="59"/>
      <c r="L105" s="112">
        <f t="shared" si="126"/>
        <v>0</v>
      </c>
      <c r="M105" s="276"/>
      <c r="N105" s="59"/>
      <c r="O105" s="112">
        <f t="shared" si="127"/>
        <v>0</v>
      </c>
      <c r="P105" s="109"/>
      <c r="R105" s="177"/>
      <c r="S105" s="177"/>
      <c r="T105" s="177"/>
    </row>
    <row r="106" spans="1:20" ht="24" x14ac:dyDescent="0.25">
      <c r="A106" s="38">
        <v>2243</v>
      </c>
      <c r="B106" s="56" t="s">
        <v>92</v>
      </c>
      <c r="C106" s="57">
        <f t="shared" si="99"/>
        <v>630</v>
      </c>
      <c r="D106" s="201">
        <v>630</v>
      </c>
      <c r="E106" s="498"/>
      <c r="F106" s="499">
        <f t="shared" si="124"/>
        <v>630</v>
      </c>
      <c r="G106" s="201"/>
      <c r="H106" s="233"/>
      <c r="I106" s="112">
        <f t="shared" si="125"/>
        <v>0</v>
      </c>
      <c r="J106" s="233"/>
      <c r="K106" s="59"/>
      <c r="L106" s="112">
        <f t="shared" si="126"/>
        <v>0</v>
      </c>
      <c r="M106" s="276"/>
      <c r="N106" s="59"/>
      <c r="O106" s="112">
        <f t="shared" si="127"/>
        <v>0</v>
      </c>
      <c r="P106" s="109"/>
      <c r="R106" s="177"/>
      <c r="S106" s="177"/>
      <c r="T106" s="177"/>
    </row>
    <row r="107" spans="1:20" x14ac:dyDescent="0.25">
      <c r="A107" s="38">
        <v>2244</v>
      </c>
      <c r="B107" s="56" t="s">
        <v>93</v>
      </c>
      <c r="C107" s="57">
        <f t="shared" si="99"/>
        <v>8355</v>
      </c>
      <c r="D107" s="201">
        <v>8355</v>
      </c>
      <c r="E107" s="498"/>
      <c r="F107" s="499">
        <f t="shared" si="124"/>
        <v>8355</v>
      </c>
      <c r="G107" s="201"/>
      <c r="H107" s="233"/>
      <c r="I107" s="112">
        <f t="shared" si="125"/>
        <v>0</v>
      </c>
      <c r="J107" s="233"/>
      <c r="K107" s="59"/>
      <c r="L107" s="112">
        <f t="shared" si="126"/>
        <v>0</v>
      </c>
      <c r="M107" s="276"/>
      <c r="N107" s="59"/>
      <c r="O107" s="112">
        <f t="shared" si="127"/>
        <v>0</v>
      </c>
      <c r="P107" s="109"/>
      <c r="R107" s="177"/>
      <c r="S107" s="177"/>
      <c r="T107" s="177"/>
    </row>
    <row r="108" spans="1:20" ht="24" hidden="1" x14ac:dyDescent="0.25">
      <c r="A108" s="38">
        <v>2246</v>
      </c>
      <c r="B108" s="56" t="s">
        <v>94</v>
      </c>
      <c r="C108" s="57">
        <f t="shared" si="99"/>
        <v>0</v>
      </c>
      <c r="D108" s="201"/>
      <c r="E108" s="498"/>
      <c r="F108" s="499">
        <f t="shared" si="124"/>
        <v>0</v>
      </c>
      <c r="G108" s="201"/>
      <c r="H108" s="233"/>
      <c r="I108" s="112">
        <f t="shared" si="125"/>
        <v>0</v>
      </c>
      <c r="J108" s="233"/>
      <c r="K108" s="59"/>
      <c r="L108" s="112">
        <f t="shared" si="126"/>
        <v>0</v>
      </c>
      <c r="M108" s="276"/>
      <c r="N108" s="59"/>
      <c r="O108" s="112">
        <f t="shared" si="127"/>
        <v>0</v>
      </c>
      <c r="P108" s="109"/>
      <c r="R108" s="177"/>
      <c r="S108" s="177"/>
      <c r="T108" s="177"/>
    </row>
    <row r="109" spans="1:20" hidden="1" x14ac:dyDescent="0.25">
      <c r="A109" s="38">
        <v>2247</v>
      </c>
      <c r="B109" s="56" t="s">
        <v>95</v>
      </c>
      <c r="C109" s="57">
        <f t="shared" si="99"/>
        <v>0</v>
      </c>
      <c r="D109" s="201"/>
      <c r="E109" s="498"/>
      <c r="F109" s="499">
        <f t="shared" si="124"/>
        <v>0</v>
      </c>
      <c r="G109" s="201"/>
      <c r="H109" s="233"/>
      <c r="I109" s="112">
        <f t="shared" si="125"/>
        <v>0</v>
      </c>
      <c r="J109" s="233"/>
      <c r="K109" s="59"/>
      <c r="L109" s="112">
        <f t="shared" si="126"/>
        <v>0</v>
      </c>
      <c r="M109" s="276"/>
      <c r="N109" s="59"/>
      <c r="O109" s="112">
        <f t="shared" si="127"/>
        <v>0</v>
      </c>
      <c r="P109" s="109"/>
      <c r="R109" s="177"/>
      <c r="S109" s="177"/>
      <c r="T109" s="177"/>
    </row>
    <row r="110" spans="1:20" ht="24" hidden="1" x14ac:dyDescent="0.25">
      <c r="A110" s="38">
        <v>2248</v>
      </c>
      <c r="B110" s="56" t="s">
        <v>300</v>
      </c>
      <c r="C110" s="57">
        <f t="shared" si="99"/>
        <v>0</v>
      </c>
      <c r="D110" s="201"/>
      <c r="E110" s="498"/>
      <c r="F110" s="499">
        <f t="shared" si="124"/>
        <v>0</v>
      </c>
      <c r="G110" s="201"/>
      <c r="H110" s="233"/>
      <c r="I110" s="112">
        <f t="shared" si="125"/>
        <v>0</v>
      </c>
      <c r="J110" s="233"/>
      <c r="K110" s="59"/>
      <c r="L110" s="112">
        <f t="shared" si="126"/>
        <v>0</v>
      </c>
      <c r="M110" s="276"/>
      <c r="N110" s="59"/>
      <c r="O110" s="112">
        <f t="shared" si="127"/>
        <v>0</v>
      </c>
      <c r="P110" s="109"/>
      <c r="R110" s="177"/>
      <c r="S110" s="177"/>
      <c r="T110" s="177"/>
    </row>
    <row r="111" spans="1:20" ht="24" hidden="1" x14ac:dyDescent="0.25">
      <c r="A111" s="38">
        <v>2249</v>
      </c>
      <c r="B111" s="56" t="s">
        <v>96</v>
      </c>
      <c r="C111" s="57">
        <f t="shared" si="99"/>
        <v>0</v>
      </c>
      <c r="D111" s="201"/>
      <c r="E111" s="498"/>
      <c r="F111" s="499">
        <f t="shared" si="124"/>
        <v>0</v>
      </c>
      <c r="G111" s="201"/>
      <c r="H111" s="233"/>
      <c r="I111" s="112">
        <f t="shared" si="125"/>
        <v>0</v>
      </c>
      <c r="J111" s="233"/>
      <c r="K111" s="59"/>
      <c r="L111" s="112">
        <f t="shared" si="126"/>
        <v>0</v>
      </c>
      <c r="M111" s="276"/>
      <c r="N111" s="59"/>
      <c r="O111" s="112">
        <f t="shared" si="127"/>
        <v>0</v>
      </c>
      <c r="P111" s="109"/>
      <c r="R111" s="177"/>
      <c r="S111" s="177"/>
      <c r="T111" s="177"/>
    </row>
    <row r="112" spans="1:20" x14ac:dyDescent="0.25">
      <c r="A112" s="110">
        <v>2250</v>
      </c>
      <c r="B112" s="56" t="s">
        <v>97</v>
      </c>
      <c r="C112" s="57">
        <f t="shared" si="99"/>
        <v>166</v>
      </c>
      <c r="D112" s="202">
        <f>SUM(D113:D115)</f>
        <v>166</v>
      </c>
      <c r="E112" s="502">
        <f t="shared" ref="E112:F112" si="128">SUM(E113:E115)</f>
        <v>0</v>
      </c>
      <c r="F112" s="499">
        <f t="shared" si="128"/>
        <v>166</v>
      </c>
      <c r="G112" s="202">
        <f>SUM(G113:G115)</f>
        <v>0</v>
      </c>
      <c r="H112" s="119">
        <f t="shared" ref="H112:I112" si="129">SUM(H113:H115)</f>
        <v>0</v>
      </c>
      <c r="I112" s="112">
        <f t="shared" si="129"/>
        <v>0</v>
      </c>
      <c r="J112" s="119">
        <f>SUM(J113:J115)</f>
        <v>0</v>
      </c>
      <c r="K112" s="111">
        <f t="shared" ref="K112:L112" si="130">SUM(K113:K115)</f>
        <v>0</v>
      </c>
      <c r="L112" s="112">
        <f t="shared" si="130"/>
        <v>0</v>
      </c>
      <c r="M112" s="57">
        <f>SUM(M113:M115)</f>
        <v>0</v>
      </c>
      <c r="N112" s="111">
        <f t="shared" ref="N112:O112" si="131">SUM(N113:N115)</f>
        <v>0</v>
      </c>
      <c r="O112" s="112">
        <f t="shared" si="131"/>
        <v>0</v>
      </c>
      <c r="P112" s="109"/>
      <c r="R112" s="177"/>
      <c r="S112" s="177"/>
      <c r="T112" s="177"/>
    </row>
    <row r="113" spans="1:20" x14ac:dyDescent="0.25">
      <c r="A113" s="38">
        <v>2251</v>
      </c>
      <c r="B113" s="56" t="s">
        <v>98</v>
      </c>
      <c r="C113" s="57">
        <f t="shared" si="99"/>
        <v>166</v>
      </c>
      <c r="D113" s="201">
        <v>166</v>
      </c>
      <c r="E113" s="498"/>
      <c r="F113" s="499">
        <f t="shared" ref="F113:F115" si="132">D113+E113</f>
        <v>166</v>
      </c>
      <c r="G113" s="201"/>
      <c r="H113" s="233"/>
      <c r="I113" s="112">
        <f t="shared" ref="I113:I115" si="133">G113+H113</f>
        <v>0</v>
      </c>
      <c r="J113" s="233"/>
      <c r="K113" s="59"/>
      <c r="L113" s="112">
        <f t="shared" ref="L113:L115" si="134">J113+K113</f>
        <v>0</v>
      </c>
      <c r="M113" s="276"/>
      <c r="N113" s="59"/>
      <c r="O113" s="112">
        <f t="shared" ref="O113:O115" si="135">M113+N113</f>
        <v>0</v>
      </c>
      <c r="P113" s="109"/>
      <c r="R113" s="177"/>
      <c r="S113" s="177"/>
      <c r="T113" s="177"/>
    </row>
    <row r="114" spans="1:20" ht="24" hidden="1" x14ac:dyDescent="0.25">
      <c r="A114" s="38">
        <v>2252</v>
      </c>
      <c r="B114" s="56" t="s">
        <v>99</v>
      </c>
      <c r="C114" s="57">
        <f t="shared" si="99"/>
        <v>0</v>
      </c>
      <c r="D114" s="201"/>
      <c r="E114" s="498"/>
      <c r="F114" s="499">
        <f t="shared" si="132"/>
        <v>0</v>
      </c>
      <c r="G114" s="201"/>
      <c r="H114" s="233"/>
      <c r="I114" s="112">
        <f t="shared" si="133"/>
        <v>0</v>
      </c>
      <c r="J114" s="233"/>
      <c r="K114" s="59"/>
      <c r="L114" s="112">
        <f t="shared" si="134"/>
        <v>0</v>
      </c>
      <c r="M114" s="276"/>
      <c r="N114" s="59"/>
      <c r="O114" s="112">
        <f t="shared" si="135"/>
        <v>0</v>
      </c>
      <c r="P114" s="109"/>
      <c r="R114" s="177"/>
      <c r="S114" s="177"/>
      <c r="T114" s="177"/>
    </row>
    <row r="115" spans="1:20" ht="24" hidden="1" x14ac:dyDescent="0.25">
      <c r="A115" s="38">
        <v>2259</v>
      </c>
      <c r="B115" s="56" t="s">
        <v>100</v>
      </c>
      <c r="C115" s="57">
        <f t="shared" si="99"/>
        <v>0</v>
      </c>
      <c r="D115" s="201"/>
      <c r="E115" s="498"/>
      <c r="F115" s="499">
        <f t="shared" si="132"/>
        <v>0</v>
      </c>
      <c r="G115" s="201"/>
      <c r="H115" s="233"/>
      <c r="I115" s="112">
        <f t="shared" si="133"/>
        <v>0</v>
      </c>
      <c r="J115" s="233"/>
      <c r="K115" s="59"/>
      <c r="L115" s="112">
        <f t="shared" si="134"/>
        <v>0</v>
      </c>
      <c r="M115" s="276"/>
      <c r="N115" s="59"/>
      <c r="O115" s="112">
        <f t="shared" si="135"/>
        <v>0</v>
      </c>
      <c r="P115" s="109"/>
      <c r="R115" s="177"/>
      <c r="S115" s="177"/>
      <c r="T115" s="177"/>
    </row>
    <row r="116" spans="1:20" x14ac:dyDescent="0.25">
      <c r="A116" s="110">
        <v>2260</v>
      </c>
      <c r="B116" s="56" t="s">
        <v>101</v>
      </c>
      <c r="C116" s="57">
        <f t="shared" si="99"/>
        <v>26</v>
      </c>
      <c r="D116" s="202">
        <f>SUM(D117:D121)</f>
        <v>26</v>
      </c>
      <c r="E116" s="502">
        <f t="shared" ref="E116:F116" si="136">SUM(E117:E121)</f>
        <v>0</v>
      </c>
      <c r="F116" s="499">
        <f t="shared" si="136"/>
        <v>26</v>
      </c>
      <c r="G116" s="202">
        <f>SUM(G117:G121)</f>
        <v>0</v>
      </c>
      <c r="H116" s="119">
        <f t="shared" ref="H116:I116" si="137">SUM(H117:H121)</f>
        <v>0</v>
      </c>
      <c r="I116" s="112">
        <f t="shared" si="137"/>
        <v>0</v>
      </c>
      <c r="J116" s="119">
        <f>SUM(J117:J121)</f>
        <v>0</v>
      </c>
      <c r="K116" s="111">
        <f t="shared" ref="K116:L116" si="138">SUM(K117:K121)</f>
        <v>0</v>
      </c>
      <c r="L116" s="112">
        <f t="shared" si="138"/>
        <v>0</v>
      </c>
      <c r="M116" s="57">
        <f>SUM(M117:M121)</f>
        <v>0</v>
      </c>
      <c r="N116" s="111">
        <f t="shared" ref="N116:O116" si="139">SUM(N117:N121)</f>
        <v>0</v>
      </c>
      <c r="O116" s="112">
        <f t="shared" si="139"/>
        <v>0</v>
      </c>
      <c r="P116" s="109"/>
      <c r="R116" s="177"/>
      <c r="S116" s="177"/>
      <c r="T116" s="177"/>
    </row>
    <row r="117" spans="1:20" hidden="1" x14ac:dyDescent="0.25">
      <c r="A117" s="38">
        <v>2261</v>
      </c>
      <c r="B117" s="56" t="s">
        <v>102</v>
      </c>
      <c r="C117" s="57">
        <f t="shared" si="99"/>
        <v>0</v>
      </c>
      <c r="D117" s="201"/>
      <c r="E117" s="498"/>
      <c r="F117" s="499">
        <f t="shared" ref="F117:F121" si="140">D117+E117</f>
        <v>0</v>
      </c>
      <c r="G117" s="201"/>
      <c r="H117" s="233"/>
      <c r="I117" s="112">
        <f t="shared" ref="I117:I121" si="141">G117+H117</f>
        <v>0</v>
      </c>
      <c r="J117" s="233"/>
      <c r="K117" s="59"/>
      <c r="L117" s="112">
        <f t="shared" ref="L117:L121" si="142">J117+K117</f>
        <v>0</v>
      </c>
      <c r="M117" s="276"/>
      <c r="N117" s="59"/>
      <c r="O117" s="112">
        <f t="shared" ref="O117:O121" si="143">M117+N117</f>
        <v>0</v>
      </c>
      <c r="P117" s="109"/>
      <c r="R117" s="177"/>
      <c r="S117" s="177"/>
      <c r="T117" s="177"/>
    </row>
    <row r="118" spans="1:20" hidden="1" x14ac:dyDescent="0.25">
      <c r="A118" s="38">
        <v>2262</v>
      </c>
      <c r="B118" s="56" t="s">
        <v>103</v>
      </c>
      <c r="C118" s="57">
        <f t="shared" si="99"/>
        <v>0</v>
      </c>
      <c r="D118" s="201"/>
      <c r="E118" s="498"/>
      <c r="F118" s="499">
        <f t="shared" si="140"/>
        <v>0</v>
      </c>
      <c r="G118" s="201"/>
      <c r="H118" s="233"/>
      <c r="I118" s="112">
        <f t="shared" si="141"/>
        <v>0</v>
      </c>
      <c r="J118" s="233"/>
      <c r="K118" s="59"/>
      <c r="L118" s="112">
        <f t="shared" si="142"/>
        <v>0</v>
      </c>
      <c r="M118" s="276"/>
      <c r="N118" s="59"/>
      <c r="O118" s="112">
        <f t="shared" si="143"/>
        <v>0</v>
      </c>
      <c r="P118" s="109"/>
      <c r="R118" s="177"/>
      <c r="S118" s="177"/>
      <c r="T118" s="177"/>
    </row>
    <row r="119" spans="1:20" hidden="1" x14ac:dyDescent="0.25">
      <c r="A119" s="38">
        <v>2263</v>
      </c>
      <c r="B119" s="56" t="s">
        <v>104</v>
      </c>
      <c r="C119" s="57">
        <f t="shared" si="99"/>
        <v>0</v>
      </c>
      <c r="D119" s="201"/>
      <c r="E119" s="498"/>
      <c r="F119" s="499">
        <f t="shared" si="140"/>
        <v>0</v>
      </c>
      <c r="G119" s="201"/>
      <c r="H119" s="233"/>
      <c r="I119" s="112">
        <f t="shared" si="141"/>
        <v>0</v>
      </c>
      <c r="J119" s="233"/>
      <c r="K119" s="59"/>
      <c r="L119" s="112">
        <f t="shared" si="142"/>
        <v>0</v>
      </c>
      <c r="M119" s="276"/>
      <c r="N119" s="59"/>
      <c r="O119" s="112">
        <f t="shared" si="143"/>
        <v>0</v>
      </c>
      <c r="P119" s="109"/>
      <c r="R119" s="177"/>
      <c r="S119" s="177"/>
      <c r="T119" s="177"/>
    </row>
    <row r="120" spans="1:20" ht="24" hidden="1" x14ac:dyDescent="0.25">
      <c r="A120" s="38">
        <v>2264</v>
      </c>
      <c r="B120" s="56" t="s">
        <v>105</v>
      </c>
      <c r="C120" s="57">
        <f t="shared" si="99"/>
        <v>0</v>
      </c>
      <c r="D120" s="201"/>
      <c r="E120" s="498"/>
      <c r="F120" s="499">
        <f t="shared" si="140"/>
        <v>0</v>
      </c>
      <c r="G120" s="201"/>
      <c r="H120" s="233"/>
      <c r="I120" s="112">
        <f t="shared" si="141"/>
        <v>0</v>
      </c>
      <c r="J120" s="233"/>
      <c r="K120" s="59"/>
      <c r="L120" s="112">
        <f t="shared" si="142"/>
        <v>0</v>
      </c>
      <c r="M120" s="276"/>
      <c r="N120" s="59"/>
      <c r="O120" s="112">
        <f t="shared" si="143"/>
        <v>0</v>
      </c>
      <c r="P120" s="109"/>
      <c r="R120" s="177"/>
      <c r="S120" s="177"/>
      <c r="T120" s="177"/>
    </row>
    <row r="121" spans="1:20" x14ac:dyDescent="0.25">
      <c r="A121" s="38">
        <v>2269</v>
      </c>
      <c r="B121" s="56" t="s">
        <v>106</v>
      </c>
      <c r="C121" s="57">
        <f t="shared" si="99"/>
        <v>26</v>
      </c>
      <c r="D121" s="201">
        <v>26</v>
      </c>
      <c r="E121" s="498"/>
      <c r="F121" s="499">
        <f t="shared" si="140"/>
        <v>26</v>
      </c>
      <c r="G121" s="201"/>
      <c r="H121" s="233"/>
      <c r="I121" s="112">
        <f t="shared" si="141"/>
        <v>0</v>
      </c>
      <c r="J121" s="233"/>
      <c r="K121" s="59"/>
      <c r="L121" s="112">
        <f t="shared" si="142"/>
        <v>0</v>
      </c>
      <c r="M121" s="276"/>
      <c r="N121" s="59"/>
      <c r="O121" s="112">
        <f t="shared" si="143"/>
        <v>0</v>
      </c>
      <c r="P121" s="109"/>
      <c r="R121" s="177"/>
      <c r="S121" s="177"/>
      <c r="T121" s="177"/>
    </row>
    <row r="122" spans="1:20" x14ac:dyDescent="0.25">
      <c r="A122" s="110">
        <v>2270</v>
      </c>
      <c r="B122" s="56" t="s">
        <v>107</v>
      </c>
      <c r="C122" s="57">
        <f t="shared" si="99"/>
        <v>568</v>
      </c>
      <c r="D122" s="202">
        <f>SUM(D123:D127)</f>
        <v>568</v>
      </c>
      <c r="E122" s="502">
        <f t="shared" ref="E122:F122" si="144">SUM(E123:E127)</f>
        <v>0</v>
      </c>
      <c r="F122" s="499">
        <f t="shared" si="144"/>
        <v>568</v>
      </c>
      <c r="G122" s="202">
        <f>SUM(G123:G127)</f>
        <v>0</v>
      </c>
      <c r="H122" s="119">
        <f t="shared" ref="H122:I122" si="145">SUM(H123:H127)</f>
        <v>0</v>
      </c>
      <c r="I122" s="112">
        <f t="shared" si="145"/>
        <v>0</v>
      </c>
      <c r="J122" s="119">
        <f>SUM(J123:J127)</f>
        <v>0</v>
      </c>
      <c r="K122" s="111">
        <f t="shared" ref="K122:L122" si="146">SUM(K123:K127)</f>
        <v>0</v>
      </c>
      <c r="L122" s="112">
        <f t="shared" si="146"/>
        <v>0</v>
      </c>
      <c r="M122" s="57">
        <f>SUM(M123:M127)</f>
        <v>0</v>
      </c>
      <c r="N122" s="111">
        <f t="shared" ref="N122:O122" si="147">SUM(N123:N127)</f>
        <v>0</v>
      </c>
      <c r="O122" s="112">
        <f t="shared" si="147"/>
        <v>0</v>
      </c>
      <c r="P122" s="109"/>
      <c r="R122" s="177"/>
      <c r="S122" s="177"/>
      <c r="T122" s="177"/>
    </row>
    <row r="123" spans="1:20" hidden="1" x14ac:dyDescent="0.25">
      <c r="A123" s="38">
        <v>2272</v>
      </c>
      <c r="B123" s="135" t="s">
        <v>108</v>
      </c>
      <c r="C123" s="57">
        <f t="shared" si="99"/>
        <v>0</v>
      </c>
      <c r="D123" s="201"/>
      <c r="E123" s="498"/>
      <c r="F123" s="499">
        <f t="shared" ref="F123:F127" si="148">D123+E123</f>
        <v>0</v>
      </c>
      <c r="G123" s="201"/>
      <c r="H123" s="233"/>
      <c r="I123" s="112">
        <f t="shared" ref="I123:I127" si="149">G123+H123</f>
        <v>0</v>
      </c>
      <c r="J123" s="233"/>
      <c r="K123" s="59"/>
      <c r="L123" s="112">
        <f t="shared" ref="L123:L127" si="150">J123+K123</f>
        <v>0</v>
      </c>
      <c r="M123" s="276"/>
      <c r="N123" s="59"/>
      <c r="O123" s="112">
        <f t="shared" ref="O123:O127" si="151">M123+N123</f>
        <v>0</v>
      </c>
      <c r="P123" s="109"/>
      <c r="R123" s="177"/>
      <c r="S123" s="177"/>
      <c r="T123" s="177"/>
    </row>
    <row r="124" spans="1:20" ht="24" hidden="1" x14ac:dyDescent="0.25">
      <c r="A124" s="38">
        <v>2274</v>
      </c>
      <c r="B124" s="167" t="s">
        <v>290</v>
      </c>
      <c r="C124" s="57">
        <f t="shared" si="99"/>
        <v>0</v>
      </c>
      <c r="D124" s="201"/>
      <c r="E124" s="498"/>
      <c r="F124" s="499">
        <f t="shared" si="148"/>
        <v>0</v>
      </c>
      <c r="G124" s="201"/>
      <c r="H124" s="233"/>
      <c r="I124" s="112">
        <f t="shared" si="149"/>
        <v>0</v>
      </c>
      <c r="J124" s="233"/>
      <c r="K124" s="59"/>
      <c r="L124" s="112">
        <f t="shared" si="150"/>
        <v>0</v>
      </c>
      <c r="M124" s="276"/>
      <c r="N124" s="59"/>
      <c r="O124" s="112">
        <f t="shared" si="151"/>
        <v>0</v>
      </c>
      <c r="P124" s="109"/>
      <c r="R124" s="177"/>
      <c r="S124" s="177"/>
      <c r="T124" s="177"/>
    </row>
    <row r="125" spans="1:20" ht="24" hidden="1" x14ac:dyDescent="0.25">
      <c r="A125" s="38">
        <v>2275</v>
      </c>
      <c r="B125" s="56" t="s">
        <v>109</v>
      </c>
      <c r="C125" s="57">
        <f t="shared" si="99"/>
        <v>0</v>
      </c>
      <c r="D125" s="201"/>
      <c r="E125" s="498"/>
      <c r="F125" s="499">
        <f t="shared" si="148"/>
        <v>0</v>
      </c>
      <c r="G125" s="201"/>
      <c r="H125" s="233"/>
      <c r="I125" s="112">
        <f t="shared" si="149"/>
        <v>0</v>
      </c>
      <c r="J125" s="233"/>
      <c r="K125" s="59"/>
      <c r="L125" s="112">
        <f t="shared" si="150"/>
        <v>0</v>
      </c>
      <c r="M125" s="276"/>
      <c r="N125" s="59"/>
      <c r="O125" s="112">
        <f t="shared" si="151"/>
        <v>0</v>
      </c>
      <c r="P125" s="109"/>
      <c r="R125" s="177"/>
      <c r="S125" s="177"/>
      <c r="T125" s="177"/>
    </row>
    <row r="126" spans="1:20" ht="36" hidden="1" x14ac:dyDescent="0.25">
      <c r="A126" s="38">
        <v>2276</v>
      </c>
      <c r="B126" s="56" t="s">
        <v>110</v>
      </c>
      <c r="C126" s="57">
        <f t="shared" si="99"/>
        <v>0</v>
      </c>
      <c r="D126" s="201"/>
      <c r="E126" s="498"/>
      <c r="F126" s="499">
        <f t="shared" si="148"/>
        <v>0</v>
      </c>
      <c r="G126" s="201"/>
      <c r="H126" s="233"/>
      <c r="I126" s="112">
        <f t="shared" si="149"/>
        <v>0</v>
      </c>
      <c r="J126" s="233"/>
      <c r="K126" s="59"/>
      <c r="L126" s="112">
        <f t="shared" si="150"/>
        <v>0</v>
      </c>
      <c r="M126" s="276"/>
      <c r="N126" s="59"/>
      <c r="O126" s="112">
        <f t="shared" si="151"/>
        <v>0</v>
      </c>
      <c r="P126" s="109"/>
      <c r="R126" s="177"/>
      <c r="S126" s="177"/>
      <c r="T126" s="177"/>
    </row>
    <row r="127" spans="1:20" ht="24" x14ac:dyDescent="0.25">
      <c r="A127" s="38">
        <v>2279</v>
      </c>
      <c r="B127" s="56" t="s">
        <v>111</v>
      </c>
      <c r="C127" s="57">
        <f t="shared" si="99"/>
        <v>568</v>
      </c>
      <c r="D127" s="201">
        <v>568</v>
      </c>
      <c r="E127" s="498"/>
      <c r="F127" s="499">
        <f t="shared" si="148"/>
        <v>568</v>
      </c>
      <c r="G127" s="201"/>
      <c r="H127" s="233"/>
      <c r="I127" s="112">
        <f t="shared" si="149"/>
        <v>0</v>
      </c>
      <c r="J127" s="233"/>
      <c r="K127" s="59"/>
      <c r="L127" s="112">
        <f t="shared" si="150"/>
        <v>0</v>
      </c>
      <c r="M127" s="276"/>
      <c r="N127" s="59"/>
      <c r="O127" s="112">
        <f t="shared" si="151"/>
        <v>0</v>
      </c>
      <c r="P127" s="109"/>
      <c r="R127" s="177"/>
      <c r="S127" s="177"/>
      <c r="T127" s="177"/>
    </row>
    <row r="128" spans="1:20" ht="24" hidden="1" x14ac:dyDescent="0.25">
      <c r="A128" s="116">
        <v>2280</v>
      </c>
      <c r="B128" s="51" t="s">
        <v>301</v>
      </c>
      <c r="C128" s="52">
        <f t="shared" si="99"/>
        <v>0</v>
      </c>
      <c r="D128" s="204">
        <f t="shared" ref="D128:O128" si="152">SUM(D129)</f>
        <v>0</v>
      </c>
      <c r="E128" s="521">
        <f t="shared" si="152"/>
        <v>0</v>
      </c>
      <c r="F128" s="501">
        <f t="shared" si="152"/>
        <v>0</v>
      </c>
      <c r="G128" s="204">
        <f t="shared" si="152"/>
        <v>0</v>
      </c>
      <c r="H128" s="235">
        <f t="shared" si="152"/>
        <v>0</v>
      </c>
      <c r="I128" s="118">
        <f t="shared" si="152"/>
        <v>0</v>
      </c>
      <c r="J128" s="235">
        <f t="shared" si="152"/>
        <v>0</v>
      </c>
      <c r="K128" s="117">
        <f t="shared" si="152"/>
        <v>0</v>
      </c>
      <c r="L128" s="118">
        <f t="shared" si="152"/>
        <v>0</v>
      </c>
      <c r="M128" s="57">
        <f t="shared" si="152"/>
        <v>0</v>
      </c>
      <c r="N128" s="111">
        <f t="shared" si="152"/>
        <v>0</v>
      </c>
      <c r="O128" s="112">
        <f t="shared" si="152"/>
        <v>0</v>
      </c>
      <c r="P128" s="109"/>
      <c r="R128" s="177"/>
      <c r="S128" s="177"/>
      <c r="T128" s="177"/>
    </row>
    <row r="129" spans="1:20" ht="24" hidden="1" x14ac:dyDescent="0.25">
      <c r="A129" s="38">
        <v>2283</v>
      </c>
      <c r="B129" s="56" t="s">
        <v>112</v>
      </c>
      <c r="C129" s="57">
        <f t="shared" si="99"/>
        <v>0</v>
      </c>
      <c r="D129" s="201"/>
      <c r="E129" s="498"/>
      <c r="F129" s="499">
        <f>D129+E129</f>
        <v>0</v>
      </c>
      <c r="G129" s="201"/>
      <c r="H129" s="233"/>
      <c r="I129" s="112">
        <f>G129+H129</f>
        <v>0</v>
      </c>
      <c r="J129" s="233"/>
      <c r="K129" s="59"/>
      <c r="L129" s="112">
        <f>J129+K129</f>
        <v>0</v>
      </c>
      <c r="M129" s="276"/>
      <c r="N129" s="59"/>
      <c r="O129" s="112">
        <f>M129+N129</f>
        <v>0</v>
      </c>
      <c r="P129" s="109"/>
      <c r="R129" s="177"/>
      <c r="S129" s="177"/>
      <c r="T129" s="177"/>
    </row>
    <row r="130" spans="1:20" ht="38.25" customHeight="1" x14ac:dyDescent="0.25">
      <c r="A130" s="45">
        <v>2300</v>
      </c>
      <c r="B130" s="103" t="s">
        <v>113</v>
      </c>
      <c r="C130" s="46">
        <f t="shared" si="99"/>
        <v>7231</v>
      </c>
      <c r="D130" s="199">
        <f>SUM(D131,D136,D140,D141,D144,D151,D159,D160,D163)</f>
        <v>7231</v>
      </c>
      <c r="E130" s="494">
        <f t="shared" ref="E130:F130" si="153">SUM(E131,E136,E140,E141,E144,E151,E159,E160,E163)</f>
        <v>0</v>
      </c>
      <c r="F130" s="495">
        <f t="shared" si="153"/>
        <v>7231</v>
      </c>
      <c r="G130" s="199">
        <f>SUM(G131,G136,G140,G141,G144,G151,G159,G160,G163)</f>
        <v>0</v>
      </c>
      <c r="H130" s="104">
        <f t="shared" ref="H130:I130" si="154">SUM(H131,H136,H140,H141,H144,H151,H159,H160,H163)</f>
        <v>0</v>
      </c>
      <c r="I130" s="115">
        <f t="shared" si="154"/>
        <v>0</v>
      </c>
      <c r="J130" s="104">
        <f>SUM(J131,J136,J140,J141,J144,J151,J159,J160,J163)</f>
        <v>0</v>
      </c>
      <c r="K130" s="49">
        <f t="shared" ref="K130:L130" si="155">SUM(K131,K136,K140,K141,K144,K151,K159,K160,K163)</f>
        <v>0</v>
      </c>
      <c r="L130" s="115">
        <f t="shared" si="155"/>
        <v>0</v>
      </c>
      <c r="M130" s="46">
        <f>SUM(M131,M136,M140,M141,M144,M151,M159,M160,M163)</f>
        <v>0</v>
      </c>
      <c r="N130" s="49">
        <f t="shared" ref="N130:O130" si="156">SUM(N131,N136,N140,N141,N144,N151,N159,N160,N163)</f>
        <v>0</v>
      </c>
      <c r="O130" s="115">
        <f t="shared" si="156"/>
        <v>0</v>
      </c>
      <c r="P130" s="121"/>
      <c r="R130" s="177"/>
      <c r="S130" s="177"/>
      <c r="T130" s="177"/>
    </row>
    <row r="131" spans="1:20" ht="24" x14ac:dyDescent="0.25">
      <c r="A131" s="116">
        <v>2310</v>
      </c>
      <c r="B131" s="51" t="s">
        <v>114</v>
      </c>
      <c r="C131" s="52">
        <f t="shared" si="99"/>
        <v>1870</v>
      </c>
      <c r="D131" s="204">
        <f t="shared" ref="D131:M131" si="157">SUM(D132:D135)</f>
        <v>1870</v>
      </c>
      <c r="E131" s="521">
        <f t="shared" ref="E131:F131" si="158">SUM(E132:E135)</f>
        <v>0</v>
      </c>
      <c r="F131" s="501">
        <f t="shared" si="158"/>
        <v>1870</v>
      </c>
      <c r="G131" s="204">
        <f t="shared" si="157"/>
        <v>0</v>
      </c>
      <c r="H131" s="235">
        <f t="shared" ref="H131:I131" si="159">SUM(H132:H135)</f>
        <v>0</v>
      </c>
      <c r="I131" s="118">
        <f t="shared" si="159"/>
        <v>0</v>
      </c>
      <c r="J131" s="235">
        <f t="shared" si="157"/>
        <v>0</v>
      </c>
      <c r="K131" s="117">
        <f t="shared" ref="K131:L131" si="160">SUM(K132:K135)</f>
        <v>0</v>
      </c>
      <c r="L131" s="118">
        <f t="shared" si="160"/>
        <v>0</v>
      </c>
      <c r="M131" s="52">
        <f t="shared" si="157"/>
        <v>0</v>
      </c>
      <c r="N131" s="117">
        <f t="shared" ref="N131:O131" si="161">SUM(N132:N135)</f>
        <v>0</v>
      </c>
      <c r="O131" s="118">
        <f t="shared" si="161"/>
        <v>0</v>
      </c>
      <c r="P131" s="108"/>
      <c r="R131" s="177"/>
      <c r="S131" s="177"/>
      <c r="T131" s="177"/>
    </row>
    <row r="132" spans="1:20" x14ac:dyDescent="0.25">
      <c r="A132" s="38">
        <v>2311</v>
      </c>
      <c r="B132" s="56" t="s">
        <v>115</v>
      </c>
      <c r="C132" s="57">
        <f t="shared" si="99"/>
        <v>954</v>
      </c>
      <c r="D132" s="201">
        <v>954</v>
      </c>
      <c r="E132" s="498"/>
      <c r="F132" s="499">
        <f t="shared" ref="F132:F135" si="162">D132+E132</f>
        <v>954</v>
      </c>
      <c r="G132" s="201"/>
      <c r="H132" s="233"/>
      <c r="I132" s="112">
        <f t="shared" ref="I132:I135" si="163">G132+H132</f>
        <v>0</v>
      </c>
      <c r="J132" s="233"/>
      <c r="K132" s="59"/>
      <c r="L132" s="112">
        <f t="shared" ref="L132:L135" si="164">J132+K132</f>
        <v>0</v>
      </c>
      <c r="M132" s="276"/>
      <c r="N132" s="59"/>
      <c r="O132" s="112">
        <f t="shared" ref="O132:O135" si="165">M132+N132</f>
        <v>0</v>
      </c>
      <c r="P132" s="109"/>
      <c r="R132" s="177"/>
      <c r="S132" s="177"/>
      <c r="T132" s="177"/>
    </row>
    <row r="133" spans="1:20" x14ac:dyDescent="0.25">
      <c r="A133" s="38">
        <v>2312</v>
      </c>
      <c r="B133" s="56" t="s">
        <v>116</v>
      </c>
      <c r="C133" s="57">
        <f t="shared" si="99"/>
        <v>640</v>
      </c>
      <c r="D133" s="201">
        <v>640</v>
      </c>
      <c r="E133" s="498"/>
      <c r="F133" s="499">
        <f t="shared" si="162"/>
        <v>640</v>
      </c>
      <c r="G133" s="201"/>
      <c r="H133" s="233"/>
      <c r="I133" s="112">
        <f t="shared" si="163"/>
        <v>0</v>
      </c>
      <c r="J133" s="233"/>
      <c r="K133" s="59"/>
      <c r="L133" s="112">
        <f t="shared" si="164"/>
        <v>0</v>
      </c>
      <c r="M133" s="276"/>
      <c r="N133" s="59"/>
      <c r="O133" s="112">
        <f t="shared" si="165"/>
        <v>0</v>
      </c>
      <c r="P133" s="109"/>
      <c r="R133" s="177"/>
      <c r="S133" s="177"/>
      <c r="T133" s="177"/>
    </row>
    <row r="134" spans="1:20" x14ac:dyDescent="0.25">
      <c r="A134" s="38">
        <v>2313</v>
      </c>
      <c r="B134" s="56" t="s">
        <v>117</v>
      </c>
      <c r="C134" s="57">
        <f t="shared" si="99"/>
        <v>186</v>
      </c>
      <c r="D134" s="201">
        <v>186</v>
      </c>
      <c r="E134" s="498"/>
      <c r="F134" s="499">
        <f t="shared" si="162"/>
        <v>186</v>
      </c>
      <c r="G134" s="201"/>
      <c r="H134" s="233"/>
      <c r="I134" s="112">
        <f t="shared" si="163"/>
        <v>0</v>
      </c>
      <c r="J134" s="233"/>
      <c r="K134" s="59"/>
      <c r="L134" s="112">
        <f t="shared" si="164"/>
        <v>0</v>
      </c>
      <c r="M134" s="276"/>
      <c r="N134" s="59"/>
      <c r="O134" s="112">
        <f t="shared" si="165"/>
        <v>0</v>
      </c>
      <c r="P134" s="109"/>
      <c r="R134" s="177"/>
      <c r="S134" s="177"/>
      <c r="T134" s="177"/>
    </row>
    <row r="135" spans="1:20" ht="36" customHeight="1" x14ac:dyDescent="0.25">
      <c r="A135" s="38">
        <v>2314</v>
      </c>
      <c r="B135" s="56" t="s">
        <v>291</v>
      </c>
      <c r="C135" s="57">
        <f t="shared" si="99"/>
        <v>90</v>
      </c>
      <c r="D135" s="201">
        <v>90</v>
      </c>
      <c r="E135" s="498"/>
      <c r="F135" s="499">
        <f t="shared" si="162"/>
        <v>90</v>
      </c>
      <c r="G135" s="201"/>
      <c r="H135" s="233"/>
      <c r="I135" s="112">
        <f t="shared" si="163"/>
        <v>0</v>
      </c>
      <c r="J135" s="233"/>
      <c r="K135" s="59"/>
      <c r="L135" s="112">
        <f t="shared" si="164"/>
        <v>0</v>
      </c>
      <c r="M135" s="276"/>
      <c r="N135" s="59"/>
      <c r="O135" s="112">
        <f t="shared" si="165"/>
        <v>0</v>
      </c>
      <c r="P135" s="109"/>
      <c r="R135" s="177"/>
      <c r="S135" s="177"/>
      <c r="T135" s="177"/>
    </row>
    <row r="136" spans="1:20" x14ac:dyDescent="0.25">
      <c r="A136" s="110">
        <v>2320</v>
      </c>
      <c r="B136" s="56" t="s">
        <v>118</v>
      </c>
      <c r="C136" s="57">
        <f t="shared" si="99"/>
        <v>99</v>
      </c>
      <c r="D136" s="202">
        <f>SUM(D137:D139)</f>
        <v>99</v>
      </c>
      <c r="E136" s="502">
        <f t="shared" ref="E136:F136" si="166">SUM(E137:E139)</f>
        <v>0</v>
      </c>
      <c r="F136" s="499">
        <f t="shared" si="166"/>
        <v>99</v>
      </c>
      <c r="G136" s="202">
        <f>SUM(G137:G139)</f>
        <v>0</v>
      </c>
      <c r="H136" s="119">
        <f t="shared" ref="H136:I136" si="167">SUM(H137:H139)</f>
        <v>0</v>
      </c>
      <c r="I136" s="112">
        <f t="shared" si="167"/>
        <v>0</v>
      </c>
      <c r="J136" s="119">
        <f>SUM(J137:J139)</f>
        <v>0</v>
      </c>
      <c r="K136" s="111">
        <f t="shared" ref="K136:L136" si="168">SUM(K137:K139)</f>
        <v>0</v>
      </c>
      <c r="L136" s="112">
        <f t="shared" si="168"/>
        <v>0</v>
      </c>
      <c r="M136" s="57">
        <f>SUM(M137:M139)</f>
        <v>0</v>
      </c>
      <c r="N136" s="111">
        <f t="shared" ref="N136:O136" si="169">SUM(N137:N139)</f>
        <v>0</v>
      </c>
      <c r="O136" s="112">
        <f t="shared" si="169"/>
        <v>0</v>
      </c>
      <c r="P136" s="109"/>
      <c r="R136" s="177"/>
      <c r="S136" s="177"/>
      <c r="T136" s="177"/>
    </row>
    <row r="137" spans="1:20" hidden="1" x14ac:dyDescent="0.25">
      <c r="A137" s="38">
        <v>2321</v>
      </c>
      <c r="B137" s="56" t="s">
        <v>119</v>
      </c>
      <c r="C137" s="57">
        <f t="shared" si="99"/>
        <v>0</v>
      </c>
      <c r="D137" s="201"/>
      <c r="E137" s="498"/>
      <c r="F137" s="499">
        <f t="shared" ref="F137:F140" si="170">D137+E137</f>
        <v>0</v>
      </c>
      <c r="G137" s="201"/>
      <c r="H137" s="233"/>
      <c r="I137" s="112">
        <f t="shared" ref="I137:I140" si="171">G137+H137</f>
        <v>0</v>
      </c>
      <c r="J137" s="233"/>
      <c r="K137" s="59"/>
      <c r="L137" s="112">
        <f t="shared" ref="L137:L140" si="172">J137+K137</f>
        <v>0</v>
      </c>
      <c r="M137" s="276"/>
      <c r="N137" s="59"/>
      <c r="O137" s="112">
        <f t="shared" ref="O137:O140" si="173">M137+N137</f>
        <v>0</v>
      </c>
      <c r="P137" s="109"/>
      <c r="R137" s="177"/>
      <c r="S137" s="177"/>
      <c r="T137" s="177"/>
    </row>
    <row r="138" spans="1:20" x14ac:dyDescent="0.25">
      <c r="A138" s="38">
        <v>2322</v>
      </c>
      <c r="B138" s="56" t="s">
        <v>120</v>
      </c>
      <c r="C138" s="57">
        <f t="shared" si="99"/>
        <v>99</v>
      </c>
      <c r="D138" s="201">
        <v>99</v>
      </c>
      <c r="E138" s="498"/>
      <c r="F138" s="499">
        <f t="shared" si="170"/>
        <v>99</v>
      </c>
      <c r="G138" s="201"/>
      <c r="H138" s="233"/>
      <c r="I138" s="112">
        <f t="shared" si="171"/>
        <v>0</v>
      </c>
      <c r="J138" s="233"/>
      <c r="K138" s="59"/>
      <c r="L138" s="112">
        <f t="shared" si="172"/>
        <v>0</v>
      </c>
      <c r="M138" s="276"/>
      <c r="N138" s="59"/>
      <c r="O138" s="112">
        <f t="shared" si="173"/>
        <v>0</v>
      </c>
      <c r="P138" s="109"/>
      <c r="R138" s="177"/>
      <c r="S138" s="177"/>
      <c r="T138" s="177"/>
    </row>
    <row r="139" spans="1:20" ht="10.5" hidden="1" customHeight="1" x14ac:dyDescent="0.25">
      <c r="A139" s="38">
        <v>2329</v>
      </c>
      <c r="B139" s="56" t="s">
        <v>121</v>
      </c>
      <c r="C139" s="57">
        <f t="shared" si="99"/>
        <v>0</v>
      </c>
      <c r="D139" s="201"/>
      <c r="E139" s="498"/>
      <c r="F139" s="499">
        <f t="shared" si="170"/>
        <v>0</v>
      </c>
      <c r="G139" s="201"/>
      <c r="H139" s="233"/>
      <c r="I139" s="112">
        <f t="shared" si="171"/>
        <v>0</v>
      </c>
      <c r="J139" s="233"/>
      <c r="K139" s="59"/>
      <c r="L139" s="112">
        <f t="shared" si="172"/>
        <v>0</v>
      </c>
      <c r="M139" s="276"/>
      <c r="N139" s="59"/>
      <c r="O139" s="112">
        <f t="shared" si="173"/>
        <v>0</v>
      </c>
      <c r="P139" s="109"/>
      <c r="R139" s="177"/>
      <c r="S139" s="177"/>
      <c r="T139" s="177"/>
    </row>
    <row r="140" spans="1:20" hidden="1" x14ac:dyDescent="0.25">
      <c r="A140" s="110">
        <v>2330</v>
      </c>
      <c r="B140" s="56" t="s">
        <v>122</v>
      </c>
      <c r="C140" s="57">
        <f t="shared" si="99"/>
        <v>0</v>
      </c>
      <c r="D140" s="201"/>
      <c r="E140" s="498"/>
      <c r="F140" s="499">
        <f t="shared" si="170"/>
        <v>0</v>
      </c>
      <c r="G140" s="201"/>
      <c r="H140" s="233"/>
      <c r="I140" s="112">
        <f t="shared" si="171"/>
        <v>0</v>
      </c>
      <c r="J140" s="233"/>
      <c r="K140" s="59"/>
      <c r="L140" s="112">
        <f t="shared" si="172"/>
        <v>0</v>
      </c>
      <c r="M140" s="276"/>
      <c r="N140" s="59"/>
      <c r="O140" s="112">
        <f t="shared" si="173"/>
        <v>0</v>
      </c>
      <c r="P140" s="109"/>
      <c r="R140" s="177"/>
      <c r="S140" s="177"/>
      <c r="T140" s="177"/>
    </row>
    <row r="141" spans="1:20" ht="48" x14ac:dyDescent="0.25">
      <c r="A141" s="110">
        <v>2340</v>
      </c>
      <c r="B141" s="56" t="s">
        <v>302</v>
      </c>
      <c r="C141" s="57">
        <f t="shared" si="99"/>
        <v>90</v>
      </c>
      <c r="D141" s="202">
        <f>SUM(D142:D143)</f>
        <v>90</v>
      </c>
      <c r="E141" s="502">
        <f t="shared" ref="E141:F141" si="174">SUM(E142:E143)</f>
        <v>0</v>
      </c>
      <c r="F141" s="499">
        <f t="shared" si="174"/>
        <v>90</v>
      </c>
      <c r="G141" s="202">
        <f>SUM(G142:G143)</f>
        <v>0</v>
      </c>
      <c r="H141" s="119">
        <f t="shared" ref="H141:I141" si="175">SUM(H142:H143)</f>
        <v>0</v>
      </c>
      <c r="I141" s="112">
        <f t="shared" si="175"/>
        <v>0</v>
      </c>
      <c r="J141" s="119">
        <f>SUM(J142:J143)</f>
        <v>0</v>
      </c>
      <c r="K141" s="111">
        <f t="shared" ref="K141:L141" si="176">SUM(K142:K143)</f>
        <v>0</v>
      </c>
      <c r="L141" s="112">
        <f t="shared" si="176"/>
        <v>0</v>
      </c>
      <c r="M141" s="57">
        <f>SUM(M142:M143)</f>
        <v>0</v>
      </c>
      <c r="N141" s="111">
        <f t="shared" ref="N141:O141" si="177">SUM(N142:N143)</f>
        <v>0</v>
      </c>
      <c r="O141" s="112">
        <f t="shared" si="177"/>
        <v>0</v>
      </c>
      <c r="P141" s="109"/>
      <c r="R141" s="177"/>
      <c r="S141" s="177"/>
      <c r="T141" s="177"/>
    </row>
    <row r="142" spans="1:20" x14ac:dyDescent="0.25">
      <c r="A142" s="38">
        <v>2341</v>
      </c>
      <c r="B142" s="56" t="s">
        <v>123</v>
      </c>
      <c r="C142" s="57">
        <f t="shared" si="99"/>
        <v>90</v>
      </c>
      <c r="D142" s="201">
        <v>90</v>
      </c>
      <c r="E142" s="498"/>
      <c r="F142" s="499">
        <f t="shared" ref="F142:F143" si="178">D142+E142</f>
        <v>90</v>
      </c>
      <c r="G142" s="201"/>
      <c r="H142" s="233"/>
      <c r="I142" s="112">
        <f t="shared" ref="I142:I143" si="179">G142+H142</f>
        <v>0</v>
      </c>
      <c r="J142" s="233"/>
      <c r="K142" s="59"/>
      <c r="L142" s="112">
        <f t="shared" ref="L142:L143" si="180">J142+K142</f>
        <v>0</v>
      </c>
      <c r="M142" s="276"/>
      <c r="N142" s="59"/>
      <c r="O142" s="112">
        <f t="shared" ref="O142:O143" si="181">M142+N142</f>
        <v>0</v>
      </c>
      <c r="P142" s="109"/>
      <c r="R142" s="177"/>
      <c r="S142" s="177"/>
      <c r="T142" s="177"/>
    </row>
    <row r="143" spans="1:20" ht="24" hidden="1" x14ac:dyDescent="0.25">
      <c r="A143" s="38">
        <v>2344</v>
      </c>
      <c r="B143" s="56" t="s">
        <v>124</v>
      </c>
      <c r="C143" s="57">
        <f t="shared" si="99"/>
        <v>0</v>
      </c>
      <c r="D143" s="201"/>
      <c r="E143" s="498"/>
      <c r="F143" s="499">
        <f t="shared" si="178"/>
        <v>0</v>
      </c>
      <c r="G143" s="201"/>
      <c r="H143" s="233"/>
      <c r="I143" s="112">
        <f t="shared" si="179"/>
        <v>0</v>
      </c>
      <c r="J143" s="233"/>
      <c r="K143" s="59"/>
      <c r="L143" s="112">
        <f t="shared" si="180"/>
        <v>0</v>
      </c>
      <c r="M143" s="276"/>
      <c r="N143" s="59"/>
      <c r="O143" s="112">
        <f t="shared" si="181"/>
        <v>0</v>
      </c>
      <c r="P143" s="109"/>
      <c r="R143" s="177"/>
      <c r="S143" s="177"/>
      <c r="T143" s="177"/>
    </row>
    <row r="144" spans="1:20" ht="24" x14ac:dyDescent="0.25">
      <c r="A144" s="105">
        <v>2350</v>
      </c>
      <c r="B144" s="76" t="s">
        <v>125</v>
      </c>
      <c r="C144" s="82">
        <f t="shared" si="99"/>
        <v>2925</v>
      </c>
      <c r="D144" s="129">
        <f>SUM(D145:D150)</f>
        <v>2925</v>
      </c>
      <c r="E144" s="496">
        <f t="shared" ref="E144:F144" si="182">SUM(E145:E150)</f>
        <v>0</v>
      </c>
      <c r="F144" s="497">
        <f t="shared" si="182"/>
        <v>2925</v>
      </c>
      <c r="G144" s="129">
        <f>SUM(G145:G150)</f>
        <v>0</v>
      </c>
      <c r="H144" s="178">
        <f t="shared" ref="H144:I144" si="183">SUM(H145:H150)</f>
        <v>0</v>
      </c>
      <c r="I144" s="107">
        <f t="shared" si="183"/>
        <v>0</v>
      </c>
      <c r="J144" s="178">
        <f>SUM(J145:J150)</f>
        <v>0</v>
      </c>
      <c r="K144" s="106">
        <f t="shared" ref="K144:L144" si="184">SUM(K145:K150)</f>
        <v>0</v>
      </c>
      <c r="L144" s="107">
        <f t="shared" si="184"/>
        <v>0</v>
      </c>
      <c r="M144" s="82">
        <f>SUM(M145:M150)</f>
        <v>0</v>
      </c>
      <c r="N144" s="106">
        <f t="shared" ref="N144:O144" si="185">SUM(N145:N150)</f>
        <v>0</v>
      </c>
      <c r="O144" s="107">
        <f t="shared" si="185"/>
        <v>0</v>
      </c>
      <c r="P144" s="114"/>
      <c r="R144" s="177"/>
      <c r="S144" s="177"/>
      <c r="T144" s="177"/>
    </row>
    <row r="145" spans="1:20" x14ac:dyDescent="0.25">
      <c r="A145" s="33">
        <v>2351</v>
      </c>
      <c r="B145" s="51" t="s">
        <v>126</v>
      </c>
      <c r="C145" s="52">
        <f t="shared" si="99"/>
        <v>483</v>
      </c>
      <c r="D145" s="200">
        <v>483</v>
      </c>
      <c r="E145" s="500"/>
      <c r="F145" s="501">
        <f t="shared" ref="F145:F150" si="186">D145+E145</f>
        <v>483</v>
      </c>
      <c r="G145" s="200"/>
      <c r="H145" s="232"/>
      <c r="I145" s="118">
        <f t="shared" ref="I145:I150" si="187">G145+H145</f>
        <v>0</v>
      </c>
      <c r="J145" s="232"/>
      <c r="K145" s="54"/>
      <c r="L145" s="118">
        <f t="shared" ref="L145:L150" si="188">J145+K145</f>
        <v>0</v>
      </c>
      <c r="M145" s="275"/>
      <c r="N145" s="54"/>
      <c r="O145" s="118">
        <f t="shared" ref="O145:O150" si="189">M145+N145</f>
        <v>0</v>
      </c>
      <c r="P145" s="108"/>
      <c r="R145" s="177"/>
      <c r="S145" s="177"/>
      <c r="T145" s="177"/>
    </row>
    <row r="146" spans="1:20" x14ac:dyDescent="0.25">
      <c r="A146" s="38">
        <v>2352</v>
      </c>
      <c r="B146" s="56" t="s">
        <v>127</v>
      </c>
      <c r="C146" s="57">
        <f t="shared" si="99"/>
        <v>2442</v>
      </c>
      <c r="D146" s="201">
        <v>2442</v>
      </c>
      <c r="E146" s="498"/>
      <c r="F146" s="499">
        <f t="shared" si="186"/>
        <v>2442</v>
      </c>
      <c r="G146" s="201"/>
      <c r="H146" s="233"/>
      <c r="I146" s="112">
        <f t="shared" si="187"/>
        <v>0</v>
      </c>
      <c r="J146" s="233"/>
      <c r="K146" s="59"/>
      <c r="L146" s="112">
        <f t="shared" si="188"/>
        <v>0</v>
      </c>
      <c r="M146" s="276"/>
      <c r="N146" s="59"/>
      <c r="O146" s="112">
        <f t="shared" si="189"/>
        <v>0</v>
      </c>
      <c r="P146" s="109"/>
      <c r="R146" s="177"/>
      <c r="S146" s="177"/>
      <c r="T146" s="177"/>
    </row>
    <row r="147" spans="1:20" ht="24" hidden="1" x14ac:dyDescent="0.25">
      <c r="A147" s="38">
        <v>2353</v>
      </c>
      <c r="B147" s="56" t="s">
        <v>128</v>
      </c>
      <c r="C147" s="57">
        <f t="shared" si="99"/>
        <v>0</v>
      </c>
      <c r="D147" s="201"/>
      <c r="E147" s="498"/>
      <c r="F147" s="499">
        <f t="shared" si="186"/>
        <v>0</v>
      </c>
      <c r="G147" s="201"/>
      <c r="H147" s="233"/>
      <c r="I147" s="112">
        <f t="shared" si="187"/>
        <v>0</v>
      </c>
      <c r="J147" s="233"/>
      <c r="K147" s="59"/>
      <c r="L147" s="112">
        <f t="shared" si="188"/>
        <v>0</v>
      </c>
      <c r="M147" s="276"/>
      <c r="N147" s="59"/>
      <c r="O147" s="112">
        <f t="shared" si="189"/>
        <v>0</v>
      </c>
      <c r="P147" s="109"/>
      <c r="R147" s="177"/>
      <c r="S147" s="177"/>
      <c r="T147" s="177"/>
    </row>
    <row r="148" spans="1:20" ht="24" hidden="1" x14ac:dyDescent="0.25">
      <c r="A148" s="38">
        <v>2354</v>
      </c>
      <c r="B148" s="56" t="s">
        <v>129</v>
      </c>
      <c r="C148" s="57">
        <f t="shared" si="99"/>
        <v>0</v>
      </c>
      <c r="D148" s="201"/>
      <c r="E148" s="498"/>
      <c r="F148" s="499">
        <f t="shared" si="186"/>
        <v>0</v>
      </c>
      <c r="G148" s="201"/>
      <c r="H148" s="233"/>
      <c r="I148" s="112">
        <f t="shared" si="187"/>
        <v>0</v>
      </c>
      <c r="J148" s="233"/>
      <c r="K148" s="59"/>
      <c r="L148" s="112">
        <f t="shared" si="188"/>
        <v>0</v>
      </c>
      <c r="M148" s="276"/>
      <c r="N148" s="59"/>
      <c r="O148" s="112">
        <f t="shared" si="189"/>
        <v>0</v>
      </c>
      <c r="P148" s="109"/>
      <c r="R148" s="177"/>
      <c r="S148" s="177"/>
      <c r="T148" s="177"/>
    </row>
    <row r="149" spans="1:20" ht="24" hidden="1" x14ac:dyDescent="0.25">
      <c r="A149" s="38">
        <v>2355</v>
      </c>
      <c r="B149" s="56" t="s">
        <v>130</v>
      </c>
      <c r="C149" s="57">
        <f t="shared" ref="C149:C212" si="190">F149+I149+L149+O149</f>
        <v>0</v>
      </c>
      <c r="D149" s="201"/>
      <c r="E149" s="498"/>
      <c r="F149" s="499">
        <f t="shared" si="186"/>
        <v>0</v>
      </c>
      <c r="G149" s="201"/>
      <c r="H149" s="233"/>
      <c r="I149" s="112">
        <f t="shared" si="187"/>
        <v>0</v>
      </c>
      <c r="J149" s="233"/>
      <c r="K149" s="59"/>
      <c r="L149" s="112">
        <f t="shared" si="188"/>
        <v>0</v>
      </c>
      <c r="M149" s="276"/>
      <c r="N149" s="59"/>
      <c r="O149" s="112">
        <f t="shared" si="189"/>
        <v>0</v>
      </c>
      <c r="P149" s="109"/>
      <c r="R149" s="177"/>
      <c r="S149" s="177"/>
      <c r="T149" s="177"/>
    </row>
    <row r="150" spans="1:20" ht="24" hidden="1" x14ac:dyDescent="0.25">
      <c r="A150" s="38">
        <v>2359</v>
      </c>
      <c r="B150" s="56" t="s">
        <v>131</v>
      </c>
      <c r="C150" s="57">
        <f t="shared" si="190"/>
        <v>0</v>
      </c>
      <c r="D150" s="201"/>
      <c r="E150" s="498"/>
      <c r="F150" s="499">
        <f t="shared" si="186"/>
        <v>0</v>
      </c>
      <c r="G150" s="201"/>
      <c r="H150" s="233"/>
      <c r="I150" s="112">
        <f t="shared" si="187"/>
        <v>0</v>
      </c>
      <c r="J150" s="233"/>
      <c r="K150" s="59"/>
      <c r="L150" s="112">
        <f t="shared" si="188"/>
        <v>0</v>
      </c>
      <c r="M150" s="276"/>
      <c r="N150" s="59"/>
      <c r="O150" s="112">
        <f t="shared" si="189"/>
        <v>0</v>
      </c>
      <c r="P150" s="109"/>
      <c r="R150" s="177"/>
      <c r="S150" s="177"/>
      <c r="T150" s="177"/>
    </row>
    <row r="151" spans="1:20" ht="24.75" customHeight="1" x14ac:dyDescent="0.25">
      <c r="A151" s="110">
        <v>2360</v>
      </c>
      <c r="B151" s="56" t="s">
        <v>132</v>
      </c>
      <c r="C151" s="57">
        <f t="shared" si="190"/>
        <v>1164</v>
      </c>
      <c r="D151" s="202">
        <f>SUM(D152:D158)</f>
        <v>1164</v>
      </c>
      <c r="E151" s="502">
        <f t="shared" ref="E151:F151" si="191">SUM(E152:E158)</f>
        <v>0</v>
      </c>
      <c r="F151" s="499">
        <f t="shared" si="191"/>
        <v>1164</v>
      </c>
      <c r="G151" s="202">
        <f>SUM(G152:G158)</f>
        <v>0</v>
      </c>
      <c r="H151" s="119">
        <f t="shared" ref="H151:I151" si="192">SUM(H152:H158)</f>
        <v>0</v>
      </c>
      <c r="I151" s="112">
        <f t="shared" si="192"/>
        <v>0</v>
      </c>
      <c r="J151" s="119">
        <f>SUM(J152:J158)</f>
        <v>0</v>
      </c>
      <c r="K151" s="111">
        <f t="shared" ref="K151:L151" si="193">SUM(K152:K158)</f>
        <v>0</v>
      </c>
      <c r="L151" s="112">
        <f t="shared" si="193"/>
        <v>0</v>
      </c>
      <c r="M151" s="57">
        <f>SUM(M152:M158)</f>
        <v>0</v>
      </c>
      <c r="N151" s="111">
        <f t="shared" ref="N151:O151" si="194">SUM(N152:N158)</f>
        <v>0</v>
      </c>
      <c r="O151" s="112">
        <f t="shared" si="194"/>
        <v>0</v>
      </c>
      <c r="P151" s="109"/>
      <c r="R151" s="177"/>
      <c r="S151" s="177"/>
      <c r="T151" s="177"/>
    </row>
    <row r="152" spans="1:20" x14ac:dyDescent="0.25">
      <c r="A152" s="37">
        <v>2361</v>
      </c>
      <c r="B152" s="56" t="s">
        <v>133</v>
      </c>
      <c r="C152" s="57">
        <f t="shared" si="190"/>
        <v>664</v>
      </c>
      <c r="D152" s="201">
        <v>664</v>
      </c>
      <c r="E152" s="498"/>
      <c r="F152" s="499">
        <f t="shared" ref="F152:F159" si="195">D152+E152</f>
        <v>664</v>
      </c>
      <c r="G152" s="201"/>
      <c r="H152" s="233"/>
      <c r="I152" s="112">
        <f t="shared" ref="I152:I159" si="196">G152+H152</f>
        <v>0</v>
      </c>
      <c r="J152" s="233"/>
      <c r="K152" s="59"/>
      <c r="L152" s="112">
        <f t="shared" ref="L152:L159" si="197">J152+K152</f>
        <v>0</v>
      </c>
      <c r="M152" s="276"/>
      <c r="N152" s="59"/>
      <c r="O152" s="112">
        <f t="shared" ref="O152:O159" si="198">M152+N152</f>
        <v>0</v>
      </c>
      <c r="P152" s="109"/>
      <c r="R152" s="177"/>
      <c r="S152" s="177"/>
      <c r="T152" s="177"/>
    </row>
    <row r="153" spans="1:20" ht="24" x14ac:dyDescent="0.25">
      <c r="A153" s="37">
        <v>2362</v>
      </c>
      <c r="B153" s="56" t="s">
        <v>134</v>
      </c>
      <c r="C153" s="57">
        <f t="shared" si="190"/>
        <v>500</v>
      </c>
      <c r="D153" s="201">
        <v>500</v>
      </c>
      <c r="E153" s="498"/>
      <c r="F153" s="499">
        <f t="shared" si="195"/>
        <v>500</v>
      </c>
      <c r="G153" s="201"/>
      <c r="H153" s="233"/>
      <c r="I153" s="112">
        <f t="shared" si="196"/>
        <v>0</v>
      </c>
      <c r="J153" s="233"/>
      <c r="K153" s="59"/>
      <c r="L153" s="112">
        <f t="shared" si="197"/>
        <v>0</v>
      </c>
      <c r="M153" s="276"/>
      <c r="N153" s="59"/>
      <c r="O153" s="112">
        <f t="shared" si="198"/>
        <v>0</v>
      </c>
      <c r="P153" s="109"/>
      <c r="R153" s="177"/>
      <c r="S153" s="177"/>
      <c r="T153" s="177"/>
    </row>
    <row r="154" spans="1:20" hidden="1" x14ac:dyDescent="0.25">
      <c r="A154" s="37">
        <v>2363</v>
      </c>
      <c r="B154" s="56" t="s">
        <v>135</v>
      </c>
      <c r="C154" s="57">
        <f t="shared" si="190"/>
        <v>0</v>
      </c>
      <c r="D154" s="201"/>
      <c r="E154" s="498"/>
      <c r="F154" s="499">
        <f t="shared" si="195"/>
        <v>0</v>
      </c>
      <c r="G154" s="201"/>
      <c r="H154" s="233"/>
      <c r="I154" s="112">
        <f t="shared" si="196"/>
        <v>0</v>
      </c>
      <c r="J154" s="233"/>
      <c r="K154" s="59"/>
      <c r="L154" s="112">
        <f t="shared" si="197"/>
        <v>0</v>
      </c>
      <c r="M154" s="276"/>
      <c r="N154" s="59"/>
      <c r="O154" s="112">
        <f t="shared" si="198"/>
        <v>0</v>
      </c>
      <c r="P154" s="109"/>
      <c r="R154" s="177"/>
      <c r="S154" s="177"/>
      <c r="T154" s="177"/>
    </row>
    <row r="155" spans="1:20" hidden="1" x14ac:dyDescent="0.25">
      <c r="A155" s="37">
        <v>2364</v>
      </c>
      <c r="B155" s="56" t="s">
        <v>136</v>
      </c>
      <c r="C155" s="57">
        <f t="shared" si="190"/>
        <v>0</v>
      </c>
      <c r="D155" s="201"/>
      <c r="E155" s="498"/>
      <c r="F155" s="499">
        <f t="shared" si="195"/>
        <v>0</v>
      </c>
      <c r="G155" s="201"/>
      <c r="H155" s="233"/>
      <c r="I155" s="112">
        <f t="shared" si="196"/>
        <v>0</v>
      </c>
      <c r="J155" s="233"/>
      <c r="K155" s="59"/>
      <c r="L155" s="112">
        <f t="shared" si="197"/>
        <v>0</v>
      </c>
      <c r="M155" s="276"/>
      <c r="N155" s="59"/>
      <c r="O155" s="112">
        <f t="shared" si="198"/>
        <v>0</v>
      </c>
      <c r="P155" s="109"/>
      <c r="R155" s="177"/>
      <c r="S155" s="177"/>
      <c r="T155" s="177"/>
    </row>
    <row r="156" spans="1:20" ht="12.75" hidden="1" customHeight="1" x14ac:dyDescent="0.25">
      <c r="A156" s="37">
        <v>2365</v>
      </c>
      <c r="B156" s="56" t="s">
        <v>137</v>
      </c>
      <c r="C156" s="57">
        <f t="shared" si="190"/>
        <v>0</v>
      </c>
      <c r="D156" s="201"/>
      <c r="E156" s="498"/>
      <c r="F156" s="499">
        <f t="shared" si="195"/>
        <v>0</v>
      </c>
      <c r="G156" s="201"/>
      <c r="H156" s="233"/>
      <c r="I156" s="112">
        <f t="shared" si="196"/>
        <v>0</v>
      </c>
      <c r="J156" s="233"/>
      <c r="K156" s="59"/>
      <c r="L156" s="112">
        <f t="shared" si="197"/>
        <v>0</v>
      </c>
      <c r="M156" s="276"/>
      <c r="N156" s="59"/>
      <c r="O156" s="112">
        <f t="shared" si="198"/>
        <v>0</v>
      </c>
      <c r="P156" s="109"/>
      <c r="R156" s="177"/>
      <c r="S156" s="177"/>
      <c r="T156" s="177"/>
    </row>
    <row r="157" spans="1:20" ht="36" hidden="1" x14ac:dyDescent="0.25">
      <c r="A157" s="37">
        <v>2366</v>
      </c>
      <c r="B157" s="56" t="s">
        <v>138</v>
      </c>
      <c r="C157" s="57">
        <f t="shared" si="190"/>
        <v>0</v>
      </c>
      <c r="D157" s="201"/>
      <c r="E157" s="498"/>
      <c r="F157" s="499">
        <f t="shared" si="195"/>
        <v>0</v>
      </c>
      <c r="G157" s="201"/>
      <c r="H157" s="233"/>
      <c r="I157" s="112">
        <f t="shared" si="196"/>
        <v>0</v>
      </c>
      <c r="J157" s="233"/>
      <c r="K157" s="59"/>
      <c r="L157" s="112">
        <f t="shared" si="197"/>
        <v>0</v>
      </c>
      <c r="M157" s="276"/>
      <c r="N157" s="59"/>
      <c r="O157" s="112">
        <f t="shared" si="198"/>
        <v>0</v>
      </c>
      <c r="P157" s="109"/>
      <c r="R157" s="177"/>
      <c r="S157" s="177"/>
      <c r="T157" s="177"/>
    </row>
    <row r="158" spans="1:20" ht="48" hidden="1" x14ac:dyDescent="0.25">
      <c r="A158" s="37">
        <v>2369</v>
      </c>
      <c r="B158" s="56" t="s">
        <v>139</v>
      </c>
      <c r="C158" s="57">
        <f t="shared" si="190"/>
        <v>0</v>
      </c>
      <c r="D158" s="201"/>
      <c r="E158" s="498"/>
      <c r="F158" s="499">
        <f t="shared" si="195"/>
        <v>0</v>
      </c>
      <c r="G158" s="201"/>
      <c r="H158" s="233"/>
      <c r="I158" s="112">
        <f t="shared" si="196"/>
        <v>0</v>
      </c>
      <c r="J158" s="233"/>
      <c r="K158" s="59"/>
      <c r="L158" s="112">
        <f t="shared" si="197"/>
        <v>0</v>
      </c>
      <c r="M158" s="276"/>
      <c r="N158" s="59"/>
      <c r="O158" s="112">
        <f t="shared" si="198"/>
        <v>0</v>
      </c>
      <c r="P158" s="109"/>
      <c r="R158" s="177"/>
      <c r="S158" s="177"/>
      <c r="T158" s="177"/>
    </row>
    <row r="159" spans="1:20" x14ac:dyDescent="0.25">
      <c r="A159" s="105">
        <v>2370</v>
      </c>
      <c r="B159" s="76" t="s">
        <v>140</v>
      </c>
      <c r="C159" s="82">
        <f t="shared" si="190"/>
        <v>1083</v>
      </c>
      <c r="D159" s="203">
        <v>1083</v>
      </c>
      <c r="E159" s="520"/>
      <c r="F159" s="497">
        <f t="shared" si="195"/>
        <v>1083</v>
      </c>
      <c r="G159" s="203"/>
      <c r="H159" s="234"/>
      <c r="I159" s="107">
        <f t="shared" si="196"/>
        <v>0</v>
      </c>
      <c r="J159" s="234"/>
      <c r="K159" s="113"/>
      <c r="L159" s="107">
        <f t="shared" si="197"/>
        <v>0</v>
      </c>
      <c r="M159" s="277"/>
      <c r="N159" s="113"/>
      <c r="O159" s="107">
        <f t="shared" si="198"/>
        <v>0</v>
      </c>
      <c r="P159" s="114"/>
      <c r="R159" s="177"/>
      <c r="S159" s="177"/>
      <c r="T159" s="177"/>
    </row>
    <row r="160" spans="1:20" hidden="1" x14ac:dyDescent="0.25">
      <c r="A160" s="105">
        <v>2380</v>
      </c>
      <c r="B160" s="76" t="s">
        <v>141</v>
      </c>
      <c r="C160" s="82">
        <f t="shared" si="190"/>
        <v>0</v>
      </c>
      <c r="D160" s="129">
        <f>SUM(D161:D162)</f>
        <v>0</v>
      </c>
      <c r="E160" s="496">
        <f t="shared" ref="E160:F160" si="199">SUM(E161:E162)</f>
        <v>0</v>
      </c>
      <c r="F160" s="497">
        <f t="shared" si="199"/>
        <v>0</v>
      </c>
      <c r="G160" s="129">
        <f>SUM(G161:G162)</f>
        <v>0</v>
      </c>
      <c r="H160" s="178">
        <f t="shared" ref="H160:I160" si="200">SUM(H161:H162)</f>
        <v>0</v>
      </c>
      <c r="I160" s="107">
        <f t="shared" si="200"/>
        <v>0</v>
      </c>
      <c r="J160" s="178">
        <f>SUM(J161:J162)</f>
        <v>0</v>
      </c>
      <c r="K160" s="106">
        <f t="shared" ref="K160:L160" si="201">SUM(K161:K162)</f>
        <v>0</v>
      </c>
      <c r="L160" s="107">
        <f t="shared" si="201"/>
        <v>0</v>
      </c>
      <c r="M160" s="82">
        <f>SUM(M161:M162)</f>
        <v>0</v>
      </c>
      <c r="N160" s="106">
        <f t="shared" ref="N160:O160" si="202">SUM(N161:N162)</f>
        <v>0</v>
      </c>
      <c r="O160" s="107">
        <f t="shared" si="202"/>
        <v>0</v>
      </c>
      <c r="P160" s="114"/>
      <c r="R160" s="177"/>
      <c r="S160" s="177"/>
      <c r="T160" s="177"/>
    </row>
    <row r="161" spans="1:20" hidden="1" x14ac:dyDescent="0.25">
      <c r="A161" s="32">
        <v>2381</v>
      </c>
      <c r="B161" s="51" t="s">
        <v>142</v>
      </c>
      <c r="C161" s="52">
        <f t="shared" si="190"/>
        <v>0</v>
      </c>
      <c r="D161" s="200"/>
      <c r="E161" s="500"/>
      <c r="F161" s="501">
        <f t="shared" ref="F161:F164" si="203">D161+E161</f>
        <v>0</v>
      </c>
      <c r="G161" s="200"/>
      <c r="H161" s="232"/>
      <c r="I161" s="118">
        <f t="shared" ref="I161:I164" si="204">G161+H161</f>
        <v>0</v>
      </c>
      <c r="J161" s="232"/>
      <c r="K161" s="54"/>
      <c r="L161" s="118">
        <f t="shared" ref="L161:L164" si="205">J161+K161</f>
        <v>0</v>
      </c>
      <c r="M161" s="275"/>
      <c r="N161" s="54"/>
      <c r="O161" s="118">
        <f t="shared" ref="O161:O164" si="206">M161+N161</f>
        <v>0</v>
      </c>
      <c r="P161" s="108"/>
      <c r="R161" s="177"/>
      <c r="S161" s="177"/>
      <c r="T161" s="177"/>
    </row>
    <row r="162" spans="1:20" ht="24" hidden="1" x14ac:dyDescent="0.25">
      <c r="A162" s="37">
        <v>2389</v>
      </c>
      <c r="B162" s="56" t="s">
        <v>143</v>
      </c>
      <c r="C162" s="57">
        <f t="shared" si="190"/>
        <v>0</v>
      </c>
      <c r="D162" s="201"/>
      <c r="E162" s="498"/>
      <c r="F162" s="499">
        <f t="shared" si="203"/>
        <v>0</v>
      </c>
      <c r="G162" s="201"/>
      <c r="H162" s="233"/>
      <c r="I162" s="112">
        <f t="shared" si="204"/>
        <v>0</v>
      </c>
      <c r="J162" s="233"/>
      <c r="K162" s="59"/>
      <c r="L162" s="112">
        <f t="shared" si="205"/>
        <v>0</v>
      </c>
      <c r="M162" s="276"/>
      <c r="N162" s="59"/>
      <c r="O162" s="112">
        <f t="shared" si="206"/>
        <v>0</v>
      </c>
      <c r="P162" s="109"/>
      <c r="R162" s="177"/>
      <c r="S162" s="177"/>
      <c r="T162" s="177"/>
    </row>
    <row r="163" spans="1:20" hidden="1" x14ac:dyDescent="0.25">
      <c r="A163" s="105">
        <v>2390</v>
      </c>
      <c r="B163" s="76" t="s">
        <v>144</v>
      </c>
      <c r="C163" s="82">
        <f t="shared" si="190"/>
        <v>0</v>
      </c>
      <c r="D163" s="203"/>
      <c r="E163" s="520"/>
      <c r="F163" s="497">
        <f t="shared" si="203"/>
        <v>0</v>
      </c>
      <c r="G163" s="203"/>
      <c r="H163" s="234"/>
      <c r="I163" s="107">
        <f t="shared" si="204"/>
        <v>0</v>
      </c>
      <c r="J163" s="234"/>
      <c r="K163" s="113"/>
      <c r="L163" s="107">
        <f t="shared" si="205"/>
        <v>0</v>
      </c>
      <c r="M163" s="277"/>
      <c r="N163" s="113"/>
      <c r="O163" s="107">
        <f t="shared" si="206"/>
        <v>0</v>
      </c>
      <c r="P163" s="114"/>
      <c r="R163" s="177"/>
      <c r="S163" s="177"/>
      <c r="T163" s="177"/>
    </row>
    <row r="164" spans="1:20" hidden="1" x14ac:dyDescent="0.25">
      <c r="A164" s="45">
        <v>2400</v>
      </c>
      <c r="B164" s="103" t="s">
        <v>145</v>
      </c>
      <c r="C164" s="46">
        <f t="shared" si="190"/>
        <v>0</v>
      </c>
      <c r="D164" s="205"/>
      <c r="E164" s="522"/>
      <c r="F164" s="495">
        <f t="shared" si="203"/>
        <v>0</v>
      </c>
      <c r="G164" s="205"/>
      <c r="H164" s="236"/>
      <c r="I164" s="115">
        <f t="shared" si="204"/>
        <v>0</v>
      </c>
      <c r="J164" s="236"/>
      <c r="K164" s="120"/>
      <c r="L164" s="115">
        <f t="shared" si="205"/>
        <v>0</v>
      </c>
      <c r="M164" s="278"/>
      <c r="N164" s="120"/>
      <c r="O164" s="118">
        <f t="shared" si="206"/>
        <v>0</v>
      </c>
      <c r="P164" s="121"/>
      <c r="R164" s="177"/>
      <c r="S164" s="177"/>
      <c r="T164" s="177"/>
    </row>
    <row r="165" spans="1:20" ht="24" x14ac:dyDescent="0.25">
      <c r="A165" s="45">
        <v>2500</v>
      </c>
      <c r="B165" s="103" t="s">
        <v>146</v>
      </c>
      <c r="C165" s="46">
        <f t="shared" si="190"/>
        <v>75</v>
      </c>
      <c r="D165" s="199">
        <f>SUM(D166,D171)</f>
        <v>75</v>
      </c>
      <c r="E165" s="494">
        <f t="shared" ref="E165:F165" si="207">SUM(E166,E171)</f>
        <v>0</v>
      </c>
      <c r="F165" s="495">
        <f t="shared" si="207"/>
        <v>75</v>
      </c>
      <c r="G165" s="199">
        <f t="shared" ref="G165:M165" si="208">SUM(G166,G171)</f>
        <v>0</v>
      </c>
      <c r="H165" s="104">
        <f t="shared" ref="H165:I165" si="209">SUM(H166,H171)</f>
        <v>0</v>
      </c>
      <c r="I165" s="115">
        <f t="shared" si="209"/>
        <v>0</v>
      </c>
      <c r="J165" s="104">
        <f t="shared" si="208"/>
        <v>0</v>
      </c>
      <c r="K165" s="49">
        <f t="shared" ref="K165:L165" si="210">SUM(K166,K171)</f>
        <v>0</v>
      </c>
      <c r="L165" s="115">
        <f t="shared" si="210"/>
        <v>0</v>
      </c>
      <c r="M165" s="127">
        <f t="shared" si="208"/>
        <v>0</v>
      </c>
      <c r="N165" s="128">
        <f t="shared" ref="N165:O165" si="211">SUM(N166,N171)</f>
        <v>0</v>
      </c>
      <c r="O165" s="549">
        <f t="shared" si="211"/>
        <v>0</v>
      </c>
      <c r="P165" s="300"/>
      <c r="R165" s="177"/>
      <c r="S165" s="177"/>
      <c r="T165" s="177"/>
    </row>
    <row r="166" spans="1:20" ht="16.5" customHeight="1" x14ac:dyDescent="0.25">
      <c r="A166" s="116">
        <v>2510</v>
      </c>
      <c r="B166" s="51" t="s">
        <v>147</v>
      </c>
      <c r="C166" s="52">
        <f t="shared" si="190"/>
        <v>75</v>
      </c>
      <c r="D166" s="204">
        <f>SUM(D167:D170)</f>
        <v>75</v>
      </c>
      <c r="E166" s="521">
        <f t="shared" ref="E166:F166" si="212">SUM(E167:E170)</f>
        <v>0</v>
      </c>
      <c r="F166" s="501">
        <f t="shared" si="212"/>
        <v>75</v>
      </c>
      <c r="G166" s="204">
        <f t="shared" ref="G166:M166" si="213">SUM(G167:G170)</f>
        <v>0</v>
      </c>
      <c r="H166" s="235">
        <f t="shared" ref="H166:I166" si="214">SUM(H167:H170)</f>
        <v>0</v>
      </c>
      <c r="I166" s="118">
        <f t="shared" si="214"/>
        <v>0</v>
      </c>
      <c r="J166" s="235">
        <f t="shared" si="213"/>
        <v>0</v>
      </c>
      <c r="K166" s="117">
        <f t="shared" ref="K166:L166" si="215">SUM(K167:K170)</f>
        <v>0</v>
      </c>
      <c r="L166" s="118">
        <f t="shared" si="215"/>
        <v>0</v>
      </c>
      <c r="M166" s="63">
        <f t="shared" si="213"/>
        <v>0</v>
      </c>
      <c r="N166" s="255">
        <f t="shared" ref="N166:O166" si="216">SUM(N167:N170)</f>
        <v>0</v>
      </c>
      <c r="O166" s="260">
        <f t="shared" si="216"/>
        <v>0</v>
      </c>
      <c r="P166" s="142"/>
      <c r="R166" s="177"/>
      <c r="S166" s="177"/>
      <c r="T166" s="177"/>
    </row>
    <row r="167" spans="1:20" ht="24" hidden="1" x14ac:dyDescent="0.25">
      <c r="A167" s="38">
        <v>2512</v>
      </c>
      <c r="B167" s="56" t="s">
        <v>148</v>
      </c>
      <c r="C167" s="57">
        <f t="shared" si="190"/>
        <v>0</v>
      </c>
      <c r="D167" s="201"/>
      <c r="E167" s="498"/>
      <c r="F167" s="499">
        <f t="shared" ref="F167:F172" si="217">D167+E167</f>
        <v>0</v>
      </c>
      <c r="G167" s="201"/>
      <c r="H167" s="233"/>
      <c r="I167" s="112">
        <f t="shared" ref="I167:I172" si="218">G167+H167</f>
        <v>0</v>
      </c>
      <c r="J167" s="233"/>
      <c r="K167" s="59"/>
      <c r="L167" s="112">
        <f t="shared" ref="L167:L172" si="219">J167+K167</f>
        <v>0</v>
      </c>
      <c r="M167" s="276"/>
      <c r="N167" s="59"/>
      <c r="O167" s="112">
        <f t="shared" ref="O167:O172" si="220">M167+N167</f>
        <v>0</v>
      </c>
      <c r="P167" s="109"/>
      <c r="R167" s="177"/>
      <c r="S167" s="177"/>
      <c r="T167" s="177"/>
    </row>
    <row r="168" spans="1:20" ht="36" hidden="1" x14ac:dyDescent="0.25">
      <c r="A168" s="38">
        <v>2513</v>
      </c>
      <c r="B168" s="56" t="s">
        <v>149</v>
      </c>
      <c r="C168" s="57">
        <f t="shared" si="190"/>
        <v>0</v>
      </c>
      <c r="D168" s="201"/>
      <c r="E168" s="498"/>
      <c r="F168" s="499">
        <f t="shared" si="217"/>
        <v>0</v>
      </c>
      <c r="G168" s="201"/>
      <c r="H168" s="233"/>
      <c r="I168" s="112">
        <f t="shared" si="218"/>
        <v>0</v>
      </c>
      <c r="J168" s="233"/>
      <c r="K168" s="59"/>
      <c r="L168" s="112">
        <f t="shared" si="219"/>
        <v>0</v>
      </c>
      <c r="M168" s="276"/>
      <c r="N168" s="59"/>
      <c r="O168" s="112">
        <f t="shared" si="220"/>
        <v>0</v>
      </c>
      <c r="P168" s="109"/>
      <c r="R168" s="177"/>
      <c r="S168" s="177"/>
      <c r="T168" s="177"/>
    </row>
    <row r="169" spans="1:20" ht="24" x14ac:dyDescent="0.25">
      <c r="A169" s="38">
        <v>2515</v>
      </c>
      <c r="B169" s="56" t="s">
        <v>150</v>
      </c>
      <c r="C169" s="57">
        <f t="shared" si="190"/>
        <v>75</v>
      </c>
      <c r="D169" s="201">
        <v>75</v>
      </c>
      <c r="E169" s="498"/>
      <c r="F169" s="499">
        <f t="shared" si="217"/>
        <v>75</v>
      </c>
      <c r="G169" s="201"/>
      <c r="H169" s="233"/>
      <c r="I169" s="112">
        <f t="shared" si="218"/>
        <v>0</v>
      </c>
      <c r="J169" s="233"/>
      <c r="K169" s="59"/>
      <c r="L169" s="112">
        <f t="shared" si="219"/>
        <v>0</v>
      </c>
      <c r="M169" s="276"/>
      <c r="N169" s="59"/>
      <c r="O169" s="112">
        <f t="shared" si="220"/>
        <v>0</v>
      </c>
      <c r="P169" s="109"/>
      <c r="R169" s="177"/>
      <c r="S169" s="177"/>
      <c r="T169" s="177"/>
    </row>
    <row r="170" spans="1:20" ht="24" hidden="1" x14ac:dyDescent="0.25">
      <c r="A170" s="38">
        <v>2519</v>
      </c>
      <c r="B170" s="56" t="s">
        <v>151</v>
      </c>
      <c r="C170" s="57">
        <f t="shared" si="190"/>
        <v>0</v>
      </c>
      <c r="D170" s="201"/>
      <c r="E170" s="498"/>
      <c r="F170" s="499">
        <f t="shared" si="217"/>
        <v>0</v>
      </c>
      <c r="G170" s="201"/>
      <c r="H170" s="233"/>
      <c r="I170" s="112">
        <f t="shared" si="218"/>
        <v>0</v>
      </c>
      <c r="J170" s="233"/>
      <c r="K170" s="59"/>
      <c r="L170" s="112">
        <f t="shared" si="219"/>
        <v>0</v>
      </c>
      <c r="M170" s="276"/>
      <c r="N170" s="59"/>
      <c r="O170" s="112">
        <f t="shared" si="220"/>
        <v>0</v>
      </c>
      <c r="P170" s="109"/>
      <c r="R170" s="177"/>
      <c r="S170" s="177"/>
      <c r="T170" s="177"/>
    </row>
    <row r="171" spans="1:20" ht="24" hidden="1" x14ac:dyDescent="0.25">
      <c r="A171" s="110">
        <v>2520</v>
      </c>
      <c r="B171" s="56" t="s">
        <v>152</v>
      </c>
      <c r="C171" s="57">
        <f t="shared" si="190"/>
        <v>0</v>
      </c>
      <c r="D171" s="201"/>
      <c r="E171" s="498"/>
      <c r="F171" s="499">
        <f t="shared" si="217"/>
        <v>0</v>
      </c>
      <c r="G171" s="201"/>
      <c r="H171" s="233"/>
      <c r="I171" s="112">
        <f t="shared" si="218"/>
        <v>0</v>
      </c>
      <c r="J171" s="233"/>
      <c r="K171" s="59"/>
      <c r="L171" s="112">
        <f t="shared" si="219"/>
        <v>0</v>
      </c>
      <c r="M171" s="276"/>
      <c r="N171" s="59"/>
      <c r="O171" s="112">
        <f t="shared" si="220"/>
        <v>0</v>
      </c>
      <c r="P171" s="109"/>
      <c r="R171" s="177"/>
      <c r="S171" s="177"/>
      <c r="T171" s="177"/>
    </row>
    <row r="172" spans="1:20" s="122" customFormat="1" ht="36" hidden="1" customHeight="1" x14ac:dyDescent="0.25">
      <c r="A172" s="17">
        <v>2800</v>
      </c>
      <c r="B172" s="51" t="s">
        <v>153</v>
      </c>
      <c r="C172" s="52">
        <f t="shared" si="190"/>
        <v>0</v>
      </c>
      <c r="D172" s="184"/>
      <c r="E172" s="507"/>
      <c r="F172" s="533">
        <f t="shared" si="217"/>
        <v>0</v>
      </c>
      <c r="G172" s="184"/>
      <c r="H172" s="219"/>
      <c r="I172" s="307">
        <f t="shared" si="218"/>
        <v>0</v>
      </c>
      <c r="J172" s="219"/>
      <c r="K172" s="35"/>
      <c r="L172" s="307">
        <f t="shared" si="219"/>
        <v>0</v>
      </c>
      <c r="M172" s="266"/>
      <c r="N172" s="35"/>
      <c r="O172" s="307">
        <f t="shared" si="220"/>
        <v>0</v>
      </c>
      <c r="P172" s="36"/>
      <c r="R172" s="177"/>
      <c r="S172" s="177"/>
      <c r="T172" s="177"/>
    </row>
    <row r="173" spans="1:20" hidden="1" x14ac:dyDescent="0.25">
      <c r="A173" s="99">
        <v>3000</v>
      </c>
      <c r="B173" s="99" t="s">
        <v>154</v>
      </c>
      <c r="C173" s="100">
        <f t="shared" si="190"/>
        <v>0</v>
      </c>
      <c r="D173" s="198">
        <f>SUM(D174,D184)</f>
        <v>0</v>
      </c>
      <c r="E173" s="492">
        <f t="shared" ref="E173:F173" si="221">SUM(E174,E184)</f>
        <v>0</v>
      </c>
      <c r="F173" s="493">
        <f t="shared" si="221"/>
        <v>0</v>
      </c>
      <c r="G173" s="198">
        <f>SUM(G174,G184)</f>
        <v>0</v>
      </c>
      <c r="H173" s="231">
        <f t="shared" ref="H173:I173" si="222">SUM(H174,H184)</f>
        <v>0</v>
      </c>
      <c r="I173" s="102">
        <f t="shared" si="222"/>
        <v>0</v>
      </c>
      <c r="J173" s="231">
        <f>SUM(J174,J184)</f>
        <v>0</v>
      </c>
      <c r="K173" s="101">
        <f t="shared" ref="K173:L173" si="223">SUM(K174,K184)</f>
        <v>0</v>
      </c>
      <c r="L173" s="102">
        <f t="shared" si="223"/>
        <v>0</v>
      </c>
      <c r="M173" s="100">
        <f>SUM(M174,M184)</f>
        <v>0</v>
      </c>
      <c r="N173" s="101">
        <f t="shared" ref="N173:O173" si="224">SUM(N174,N184)</f>
        <v>0</v>
      </c>
      <c r="O173" s="102">
        <f t="shared" si="224"/>
        <v>0</v>
      </c>
      <c r="P173" s="299"/>
      <c r="R173" s="177"/>
      <c r="S173" s="177"/>
      <c r="T173" s="177"/>
    </row>
    <row r="174" spans="1:20" ht="24" hidden="1" x14ac:dyDescent="0.25">
      <c r="A174" s="45">
        <v>3200</v>
      </c>
      <c r="B174" s="123" t="s">
        <v>155</v>
      </c>
      <c r="C174" s="46">
        <f t="shared" si="190"/>
        <v>0</v>
      </c>
      <c r="D174" s="199">
        <f>SUM(D175,D179)</f>
        <v>0</v>
      </c>
      <c r="E174" s="494">
        <f t="shared" ref="E174:F174" si="225">SUM(E175,E179)</f>
        <v>0</v>
      </c>
      <c r="F174" s="495">
        <f t="shared" si="225"/>
        <v>0</v>
      </c>
      <c r="G174" s="199">
        <f t="shared" ref="G174:M174" si="226">SUM(G175,G179)</f>
        <v>0</v>
      </c>
      <c r="H174" s="104">
        <f t="shared" ref="H174:I174" si="227">SUM(H175,H179)</f>
        <v>0</v>
      </c>
      <c r="I174" s="115">
        <f t="shared" si="227"/>
        <v>0</v>
      </c>
      <c r="J174" s="104">
        <f t="shared" si="226"/>
        <v>0</v>
      </c>
      <c r="K174" s="49">
        <f t="shared" ref="K174:L174" si="228">SUM(K175,K179)</f>
        <v>0</v>
      </c>
      <c r="L174" s="115">
        <f t="shared" si="228"/>
        <v>0</v>
      </c>
      <c r="M174" s="127">
        <f t="shared" si="226"/>
        <v>0</v>
      </c>
      <c r="N174" s="128">
        <f t="shared" ref="N174:O174" si="229">SUM(N175,N179)</f>
        <v>0</v>
      </c>
      <c r="O174" s="248">
        <f t="shared" si="229"/>
        <v>0</v>
      </c>
      <c r="P174" s="300"/>
      <c r="R174" s="177"/>
      <c r="S174" s="177"/>
      <c r="T174" s="177"/>
    </row>
    <row r="175" spans="1:20" ht="36" hidden="1" x14ac:dyDescent="0.25">
      <c r="A175" s="116">
        <v>3260</v>
      </c>
      <c r="B175" s="51" t="s">
        <v>156</v>
      </c>
      <c r="C175" s="52">
        <f t="shared" si="190"/>
        <v>0</v>
      </c>
      <c r="D175" s="204">
        <f>SUM(D176:D178)</f>
        <v>0</v>
      </c>
      <c r="E175" s="521">
        <f t="shared" ref="E175:F175" si="230">SUM(E176:E178)</f>
        <v>0</v>
      </c>
      <c r="F175" s="501">
        <f t="shared" si="230"/>
        <v>0</v>
      </c>
      <c r="G175" s="204">
        <f>SUM(G176:G178)</f>
        <v>0</v>
      </c>
      <c r="H175" s="235">
        <f t="shared" ref="H175:I175" si="231">SUM(H176:H178)</f>
        <v>0</v>
      </c>
      <c r="I175" s="118">
        <f t="shared" si="231"/>
        <v>0</v>
      </c>
      <c r="J175" s="235">
        <f>SUM(J176:J178)</f>
        <v>0</v>
      </c>
      <c r="K175" s="117">
        <f t="shared" ref="K175:L175" si="232">SUM(K176:K178)</f>
        <v>0</v>
      </c>
      <c r="L175" s="118">
        <f t="shared" si="232"/>
        <v>0</v>
      </c>
      <c r="M175" s="52">
        <f>SUM(M176:M178)</f>
        <v>0</v>
      </c>
      <c r="N175" s="117">
        <f t="shared" ref="N175:O175" si="233">SUM(N176:N178)</f>
        <v>0</v>
      </c>
      <c r="O175" s="118">
        <f t="shared" si="233"/>
        <v>0</v>
      </c>
      <c r="P175" s="108"/>
      <c r="R175" s="177"/>
      <c r="S175" s="177"/>
      <c r="T175" s="177"/>
    </row>
    <row r="176" spans="1:20" ht="24" hidden="1" x14ac:dyDescent="0.25">
      <c r="A176" s="38">
        <v>3261</v>
      </c>
      <c r="B176" s="56" t="s">
        <v>157</v>
      </c>
      <c r="C176" s="57">
        <f t="shared" si="190"/>
        <v>0</v>
      </c>
      <c r="D176" s="201"/>
      <c r="E176" s="498"/>
      <c r="F176" s="499">
        <f t="shared" ref="F176:F178" si="234">D176+E176</f>
        <v>0</v>
      </c>
      <c r="G176" s="201"/>
      <c r="H176" s="233"/>
      <c r="I176" s="112">
        <f t="shared" ref="I176:I178" si="235">G176+H176</f>
        <v>0</v>
      </c>
      <c r="J176" s="233"/>
      <c r="K176" s="59"/>
      <c r="L176" s="112">
        <f t="shared" ref="L176:L178" si="236">J176+K176</f>
        <v>0</v>
      </c>
      <c r="M176" s="276"/>
      <c r="N176" s="59"/>
      <c r="O176" s="112">
        <f t="shared" ref="O176:O178" si="237">M176+N176</f>
        <v>0</v>
      </c>
      <c r="P176" s="109"/>
      <c r="R176" s="177"/>
      <c r="S176" s="177"/>
      <c r="T176" s="177"/>
    </row>
    <row r="177" spans="1:20" ht="36" hidden="1" x14ac:dyDescent="0.25">
      <c r="A177" s="38">
        <v>3262</v>
      </c>
      <c r="B177" s="56" t="s">
        <v>158</v>
      </c>
      <c r="C177" s="57">
        <f t="shared" si="190"/>
        <v>0</v>
      </c>
      <c r="D177" s="201"/>
      <c r="E177" s="498"/>
      <c r="F177" s="499">
        <f t="shared" si="234"/>
        <v>0</v>
      </c>
      <c r="G177" s="201"/>
      <c r="H177" s="233"/>
      <c r="I177" s="112">
        <f t="shared" si="235"/>
        <v>0</v>
      </c>
      <c r="J177" s="233"/>
      <c r="K177" s="59"/>
      <c r="L177" s="112">
        <f t="shared" si="236"/>
        <v>0</v>
      </c>
      <c r="M177" s="276"/>
      <c r="N177" s="59"/>
      <c r="O177" s="112">
        <f t="shared" si="237"/>
        <v>0</v>
      </c>
      <c r="P177" s="109"/>
      <c r="R177" s="177"/>
      <c r="S177" s="177"/>
      <c r="T177" s="177"/>
    </row>
    <row r="178" spans="1:20" ht="24" hidden="1" x14ac:dyDescent="0.25">
      <c r="A178" s="38">
        <v>3263</v>
      </c>
      <c r="B178" s="56" t="s">
        <v>159</v>
      </c>
      <c r="C178" s="57">
        <f t="shared" si="190"/>
        <v>0</v>
      </c>
      <c r="D178" s="201"/>
      <c r="E178" s="498"/>
      <c r="F178" s="499">
        <f t="shared" si="234"/>
        <v>0</v>
      </c>
      <c r="G178" s="201"/>
      <c r="H178" s="233"/>
      <c r="I178" s="112">
        <f t="shared" si="235"/>
        <v>0</v>
      </c>
      <c r="J178" s="233"/>
      <c r="K178" s="59"/>
      <c r="L178" s="112">
        <f t="shared" si="236"/>
        <v>0</v>
      </c>
      <c r="M178" s="276"/>
      <c r="N178" s="59"/>
      <c r="O178" s="112">
        <f t="shared" si="237"/>
        <v>0</v>
      </c>
      <c r="P178" s="109"/>
      <c r="R178" s="177"/>
      <c r="S178" s="177"/>
      <c r="T178" s="177"/>
    </row>
    <row r="179" spans="1:20" ht="84" hidden="1" x14ac:dyDescent="0.25">
      <c r="A179" s="116">
        <v>3290</v>
      </c>
      <c r="B179" s="51" t="s">
        <v>286</v>
      </c>
      <c r="C179" s="124">
        <f t="shared" si="190"/>
        <v>0</v>
      </c>
      <c r="D179" s="204">
        <f>SUM(D180:D183)</f>
        <v>0</v>
      </c>
      <c r="E179" s="521">
        <f t="shared" ref="E179:F179" si="238">SUM(E180:E183)</f>
        <v>0</v>
      </c>
      <c r="F179" s="501">
        <f t="shared" si="238"/>
        <v>0</v>
      </c>
      <c r="G179" s="204">
        <f t="shared" ref="G179:M179" si="239">SUM(G180:G183)</f>
        <v>0</v>
      </c>
      <c r="H179" s="235">
        <f t="shared" ref="H179:I179" si="240">SUM(H180:H183)</f>
        <v>0</v>
      </c>
      <c r="I179" s="118">
        <f t="shared" si="240"/>
        <v>0</v>
      </c>
      <c r="J179" s="235">
        <f t="shared" si="239"/>
        <v>0</v>
      </c>
      <c r="K179" s="117">
        <f t="shared" ref="K179:L179" si="241">SUM(K180:K183)</f>
        <v>0</v>
      </c>
      <c r="L179" s="118">
        <f t="shared" si="241"/>
        <v>0</v>
      </c>
      <c r="M179" s="124">
        <f t="shared" si="239"/>
        <v>0</v>
      </c>
      <c r="N179" s="256">
        <f t="shared" ref="N179:O179" si="242">SUM(N180:N183)</f>
        <v>0</v>
      </c>
      <c r="O179" s="261">
        <f t="shared" si="242"/>
        <v>0</v>
      </c>
      <c r="P179" s="145"/>
      <c r="R179" s="177"/>
      <c r="S179" s="177"/>
      <c r="T179" s="177"/>
    </row>
    <row r="180" spans="1:20" ht="72" hidden="1" x14ac:dyDescent="0.25">
      <c r="A180" s="38">
        <v>3291</v>
      </c>
      <c r="B180" s="56" t="s">
        <v>160</v>
      </c>
      <c r="C180" s="57">
        <f t="shared" si="190"/>
        <v>0</v>
      </c>
      <c r="D180" s="201"/>
      <c r="E180" s="498"/>
      <c r="F180" s="499">
        <f t="shared" ref="F180:F183" si="243">D180+E180</f>
        <v>0</v>
      </c>
      <c r="G180" s="201"/>
      <c r="H180" s="233"/>
      <c r="I180" s="112">
        <f t="shared" ref="I180:I183" si="244">G180+H180</f>
        <v>0</v>
      </c>
      <c r="J180" s="233"/>
      <c r="K180" s="59"/>
      <c r="L180" s="112">
        <f t="shared" ref="L180:L183" si="245">J180+K180</f>
        <v>0</v>
      </c>
      <c r="M180" s="276"/>
      <c r="N180" s="59"/>
      <c r="O180" s="112">
        <f t="shared" ref="O180:O183" si="246">M180+N180</f>
        <v>0</v>
      </c>
      <c r="P180" s="109"/>
      <c r="R180" s="177"/>
      <c r="S180" s="177"/>
      <c r="T180" s="177"/>
    </row>
    <row r="181" spans="1:20" ht="72" hidden="1" x14ac:dyDescent="0.25">
      <c r="A181" s="38">
        <v>3292</v>
      </c>
      <c r="B181" s="56" t="s">
        <v>161</v>
      </c>
      <c r="C181" s="57">
        <f t="shared" si="190"/>
        <v>0</v>
      </c>
      <c r="D181" s="201"/>
      <c r="E181" s="498"/>
      <c r="F181" s="499">
        <f t="shared" si="243"/>
        <v>0</v>
      </c>
      <c r="G181" s="201"/>
      <c r="H181" s="233"/>
      <c r="I181" s="112">
        <f t="shared" si="244"/>
        <v>0</v>
      </c>
      <c r="J181" s="233"/>
      <c r="K181" s="59"/>
      <c r="L181" s="112">
        <f t="shared" si="245"/>
        <v>0</v>
      </c>
      <c r="M181" s="276"/>
      <c r="N181" s="59"/>
      <c r="O181" s="112">
        <f t="shared" si="246"/>
        <v>0</v>
      </c>
      <c r="P181" s="109"/>
      <c r="R181" s="177"/>
      <c r="S181" s="177"/>
      <c r="T181" s="177"/>
    </row>
    <row r="182" spans="1:20" ht="72" hidden="1" x14ac:dyDescent="0.25">
      <c r="A182" s="38">
        <v>3293</v>
      </c>
      <c r="B182" s="56" t="s">
        <v>162</v>
      </c>
      <c r="C182" s="57">
        <f t="shared" si="190"/>
        <v>0</v>
      </c>
      <c r="D182" s="201"/>
      <c r="E182" s="498"/>
      <c r="F182" s="499">
        <f t="shared" si="243"/>
        <v>0</v>
      </c>
      <c r="G182" s="201"/>
      <c r="H182" s="233"/>
      <c r="I182" s="112">
        <f t="shared" si="244"/>
        <v>0</v>
      </c>
      <c r="J182" s="233"/>
      <c r="K182" s="59"/>
      <c r="L182" s="112">
        <f t="shared" si="245"/>
        <v>0</v>
      </c>
      <c r="M182" s="276"/>
      <c r="N182" s="59"/>
      <c r="O182" s="112">
        <f t="shared" si="246"/>
        <v>0</v>
      </c>
      <c r="P182" s="109"/>
      <c r="R182" s="177"/>
      <c r="S182" s="177"/>
      <c r="T182" s="177"/>
    </row>
    <row r="183" spans="1:20" ht="60" hidden="1" x14ac:dyDescent="0.25">
      <c r="A183" s="125">
        <v>3294</v>
      </c>
      <c r="B183" s="56" t="s">
        <v>163</v>
      </c>
      <c r="C183" s="124">
        <f t="shared" si="190"/>
        <v>0</v>
      </c>
      <c r="D183" s="206"/>
      <c r="E183" s="523"/>
      <c r="F183" s="543">
        <f t="shared" si="243"/>
        <v>0</v>
      </c>
      <c r="G183" s="206"/>
      <c r="H183" s="237"/>
      <c r="I183" s="261">
        <f t="shared" si="244"/>
        <v>0</v>
      </c>
      <c r="J183" s="237"/>
      <c r="K183" s="126"/>
      <c r="L183" s="261">
        <f t="shared" si="245"/>
        <v>0</v>
      </c>
      <c r="M183" s="279"/>
      <c r="N183" s="126"/>
      <c r="O183" s="261">
        <f t="shared" si="246"/>
        <v>0</v>
      </c>
      <c r="P183" s="145"/>
      <c r="R183" s="177"/>
      <c r="S183" s="177"/>
      <c r="T183" s="177"/>
    </row>
    <row r="184" spans="1:20" ht="48" hidden="1" x14ac:dyDescent="0.25">
      <c r="A184" s="68">
        <v>3300</v>
      </c>
      <c r="B184" s="123" t="s">
        <v>164</v>
      </c>
      <c r="C184" s="127">
        <f t="shared" si="190"/>
        <v>0</v>
      </c>
      <c r="D184" s="207">
        <f>SUM(D185:D186)</f>
        <v>0</v>
      </c>
      <c r="E184" s="524">
        <f t="shared" ref="E184:F184" si="247">SUM(E185:E186)</f>
        <v>0</v>
      </c>
      <c r="F184" s="544">
        <f t="shared" si="247"/>
        <v>0</v>
      </c>
      <c r="G184" s="207">
        <f t="shared" ref="G184:M184" si="248">SUM(G185:G186)</f>
        <v>0</v>
      </c>
      <c r="H184" s="238">
        <f t="shared" ref="H184:I184" si="249">SUM(H185:H186)</f>
        <v>0</v>
      </c>
      <c r="I184" s="248">
        <f t="shared" si="249"/>
        <v>0</v>
      </c>
      <c r="J184" s="238">
        <f t="shared" si="248"/>
        <v>0</v>
      </c>
      <c r="K184" s="128">
        <f t="shared" ref="K184:L184" si="250">SUM(K185:K186)</f>
        <v>0</v>
      </c>
      <c r="L184" s="248">
        <f t="shared" si="250"/>
        <v>0</v>
      </c>
      <c r="M184" s="127">
        <f t="shared" si="248"/>
        <v>0</v>
      </c>
      <c r="N184" s="128">
        <f t="shared" ref="N184:O184" si="251">SUM(N185:N186)</f>
        <v>0</v>
      </c>
      <c r="O184" s="248">
        <f t="shared" si="251"/>
        <v>0</v>
      </c>
      <c r="P184" s="300"/>
      <c r="R184" s="177"/>
      <c r="S184" s="177"/>
      <c r="T184" s="177"/>
    </row>
    <row r="185" spans="1:20" ht="48" hidden="1" x14ac:dyDescent="0.25">
      <c r="A185" s="75">
        <v>3310</v>
      </c>
      <c r="B185" s="76" t="s">
        <v>165</v>
      </c>
      <c r="C185" s="82">
        <f t="shared" si="190"/>
        <v>0</v>
      </c>
      <c r="D185" s="203"/>
      <c r="E185" s="520"/>
      <c r="F185" s="497">
        <f t="shared" ref="F185:F186" si="252">D185+E185</f>
        <v>0</v>
      </c>
      <c r="G185" s="203"/>
      <c r="H185" s="234"/>
      <c r="I185" s="107">
        <f t="shared" ref="I185:I186" si="253">G185+H185</f>
        <v>0</v>
      </c>
      <c r="J185" s="234"/>
      <c r="K185" s="113"/>
      <c r="L185" s="107">
        <f t="shared" ref="L185:L186" si="254">J185+K185</f>
        <v>0</v>
      </c>
      <c r="M185" s="277"/>
      <c r="N185" s="113"/>
      <c r="O185" s="107">
        <f t="shared" ref="O185:O186" si="255">M185+N185</f>
        <v>0</v>
      </c>
      <c r="P185" s="114"/>
      <c r="R185" s="177"/>
      <c r="S185" s="177"/>
      <c r="T185" s="177"/>
    </row>
    <row r="186" spans="1:20" ht="48.75" hidden="1" customHeight="1" x14ac:dyDescent="0.25">
      <c r="A186" s="33">
        <v>3320</v>
      </c>
      <c r="B186" s="51" t="s">
        <v>166</v>
      </c>
      <c r="C186" s="52">
        <f t="shared" si="190"/>
        <v>0</v>
      </c>
      <c r="D186" s="200"/>
      <c r="E186" s="500"/>
      <c r="F186" s="501">
        <f t="shared" si="252"/>
        <v>0</v>
      </c>
      <c r="G186" s="200"/>
      <c r="H186" s="232"/>
      <c r="I186" s="118">
        <f t="shared" si="253"/>
        <v>0</v>
      </c>
      <c r="J186" s="232"/>
      <c r="K186" s="54"/>
      <c r="L186" s="118">
        <f t="shared" si="254"/>
        <v>0</v>
      </c>
      <c r="M186" s="275"/>
      <c r="N186" s="54"/>
      <c r="O186" s="118">
        <f t="shared" si="255"/>
        <v>0</v>
      </c>
      <c r="P186" s="108"/>
      <c r="R186" s="177"/>
      <c r="S186" s="177"/>
      <c r="T186" s="177"/>
    </row>
    <row r="187" spans="1:20" hidden="1" x14ac:dyDescent="0.25">
      <c r="A187" s="130">
        <v>4000</v>
      </c>
      <c r="B187" s="99" t="s">
        <v>167</v>
      </c>
      <c r="C187" s="100">
        <f t="shared" si="190"/>
        <v>0</v>
      </c>
      <c r="D187" s="198">
        <f>SUM(D188,D191)</f>
        <v>0</v>
      </c>
      <c r="E187" s="492">
        <f t="shared" ref="E187:F187" si="256">SUM(E188,E191)</f>
        <v>0</v>
      </c>
      <c r="F187" s="493">
        <f t="shared" si="256"/>
        <v>0</v>
      </c>
      <c r="G187" s="198">
        <f>SUM(G188,G191)</f>
        <v>0</v>
      </c>
      <c r="H187" s="231">
        <f t="shared" ref="H187:I187" si="257">SUM(H188,H191)</f>
        <v>0</v>
      </c>
      <c r="I187" s="102">
        <f t="shared" si="257"/>
        <v>0</v>
      </c>
      <c r="J187" s="231">
        <f>SUM(J188,J191)</f>
        <v>0</v>
      </c>
      <c r="K187" s="101">
        <f t="shared" ref="K187:L187" si="258">SUM(K188,K191)</f>
        <v>0</v>
      </c>
      <c r="L187" s="102">
        <f t="shared" si="258"/>
        <v>0</v>
      </c>
      <c r="M187" s="100">
        <f>SUM(M188,M191)</f>
        <v>0</v>
      </c>
      <c r="N187" s="101">
        <f t="shared" ref="N187:O187" si="259">SUM(N188,N191)</f>
        <v>0</v>
      </c>
      <c r="O187" s="102">
        <f t="shared" si="259"/>
        <v>0</v>
      </c>
      <c r="P187" s="299"/>
      <c r="R187" s="177"/>
      <c r="S187" s="177"/>
      <c r="T187" s="177"/>
    </row>
    <row r="188" spans="1:20" ht="24" hidden="1" x14ac:dyDescent="0.25">
      <c r="A188" s="131">
        <v>4200</v>
      </c>
      <c r="B188" s="103" t="s">
        <v>168</v>
      </c>
      <c r="C188" s="46">
        <f t="shared" si="190"/>
        <v>0</v>
      </c>
      <c r="D188" s="199">
        <f>SUM(D189,D190)</f>
        <v>0</v>
      </c>
      <c r="E188" s="494">
        <f t="shared" ref="E188:F188" si="260">SUM(E189,E190)</f>
        <v>0</v>
      </c>
      <c r="F188" s="495">
        <f t="shared" si="260"/>
        <v>0</v>
      </c>
      <c r="G188" s="199">
        <f>SUM(G189,G190)</f>
        <v>0</v>
      </c>
      <c r="H188" s="104">
        <f t="shared" ref="H188:I188" si="261">SUM(H189,H190)</f>
        <v>0</v>
      </c>
      <c r="I188" s="115">
        <f t="shared" si="261"/>
        <v>0</v>
      </c>
      <c r="J188" s="104">
        <f>SUM(J189,J190)</f>
        <v>0</v>
      </c>
      <c r="K188" s="49">
        <f t="shared" ref="K188:L188" si="262">SUM(K189,K190)</f>
        <v>0</v>
      </c>
      <c r="L188" s="115">
        <f t="shared" si="262"/>
        <v>0</v>
      </c>
      <c r="M188" s="46">
        <f>SUM(M189,M190)</f>
        <v>0</v>
      </c>
      <c r="N188" s="49">
        <f t="shared" ref="N188:O188" si="263">SUM(N189,N190)</f>
        <v>0</v>
      </c>
      <c r="O188" s="115">
        <f t="shared" si="263"/>
        <v>0</v>
      </c>
      <c r="P188" s="121"/>
      <c r="R188" s="177"/>
      <c r="S188" s="177"/>
      <c r="T188" s="177"/>
    </row>
    <row r="189" spans="1:20" ht="36" hidden="1" x14ac:dyDescent="0.25">
      <c r="A189" s="116">
        <v>4240</v>
      </c>
      <c r="B189" s="51" t="s">
        <v>169</v>
      </c>
      <c r="C189" s="52">
        <f t="shared" si="190"/>
        <v>0</v>
      </c>
      <c r="D189" s="200"/>
      <c r="E189" s="500"/>
      <c r="F189" s="501">
        <f t="shared" ref="F189:F190" si="264">D189+E189</f>
        <v>0</v>
      </c>
      <c r="G189" s="200"/>
      <c r="H189" s="232"/>
      <c r="I189" s="118">
        <f t="shared" ref="I189:I190" si="265">G189+H189</f>
        <v>0</v>
      </c>
      <c r="J189" s="232"/>
      <c r="K189" s="54"/>
      <c r="L189" s="118">
        <f t="shared" ref="L189:L190" si="266">J189+K189</f>
        <v>0</v>
      </c>
      <c r="M189" s="275"/>
      <c r="N189" s="54"/>
      <c r="O189" s="118">
        <f t="shared" ref="O189:O190" si="267">M189+N189</f>
        <v>0</v>
      </c>
      <c r="P189" s="108"/>
      <c r="R189" s="177"/>
      <c r="S189" s="177"/>
      <c r="T189" s="177"/>
    </row>
    <row r="190" spans="1:20" ht="24" hidden="1" x14ac:dyDescent="0.25">
      <c r="A190" s="110">
        <v>4250</v>
      </c>
      <c r="B190" s="56" t="s">
        <v>170</v>
      </c>
      <c r="C190" s="57">
        <f t="shared" si="190"/>
        <v>0</v>
      </c>
      <c r="D190" s="201"/>
      <c r="E190" s="498"/>
      <c r="F190" s="499">
        <f t="shared" si="264"/>
        <v>0</v>
      </c>
      <c r="G190" s="201"/>
      <c r="H190" s="233"/>
      <c r="I190" s="112">
        <f t="shared" si="265"/>
        <v>0</v>
      </c>
      <c r="J190" s="233"/>
      <c r="K190" s="59"/>
      <c r="L190" s="112">
        <f t="shared" si="266"/>
        <v>0</v>
      </c>
      <c r="M190" s="276"/>
      <c r="N190" s="59"/>
      <c r="O190" s="112">
        <f t="shared" si="267"/>
        <v>0</v>
      </c>
      <c r="P190" s="109"/>
      <c r="R190" s="177"/>
      <c r="S190" s="177"/>
      <c r="T190" s="177"/>
    </row>
    <row r="191" spans="1:20" hidden="1" x14ac:dyDescent="0.25">
      <c r="A191" s="45">
        <v>4300</v>
      </c>
      <c r="B191" s="103" t="s">
        <v>171</v>
      </c>
      <c r="C191" s="46">
        <f t="shared" si="190"/>
        <v>0</v>
      </c>
      <c r="D191" s="199">
        <f>SUM(D192)</f>
        <v>0</v>
      </c>
      <c r="E191" s="494">
        <f t="shared" ref="E191:F191" si="268">SUM(E192)</f>
        <v>0</v>
      </c>
      <c r="F191" s="495">
        <f t="shared" si="268"/>
        <v>0</v>
      </c>
      <c r="G191" s="199">
        <f>SUM(G192)</f>
        <v>0</v>
      </c>
      <c r="H191" s="104">
        <f t="shared" ref="H191:I191" si="269">SUM(H192)</f>
        <v>0</v>
      </c>
      <c r="I191" s="115">
        <f t="shared" si="269"/>
        <v>0</v>
      </c>
      <c r="J191" s="104">
        <f>SUM(J192)</f>
        <v>0</v>
      </c>
      <c r="K191" s="49">
        <f t="shared" ref="K191:L191" si="270">SUM(K192)</f>
        <v>0</v>
      </c>
      <c r="L191" s="115">
        <f t="shared" si="270"/>
        <v>0</v>
      </c>
      <c r="M191" s="46">
        <f>SUM(M192)</f>
        <v>0</v>
      </c>
      <c r="N191" s="49">
        <f t="shared" ref="N191:O191" si="271">SUM(N192)</f>
        <v>0</v>
      </c>
      <c r="O191" s="115">
        <f t="shared" si="271"/>
        <v>0</v>
      </c>
      <c r="P191" s="121"/>
      <c r="R191" s="177"/>
      <c r="S191" s="177"/>
      <c r="T191" s="177"/>
    </row>
    <row r="192" spans="1:20" ht="24" hidden="1" x14ac:dyDescent="0.25">
      <c r="A192" s="116">
        <v>4310</v>
      </c>
      <c r="B192" s="51" t="s">
        <v>172</v>
      </c>
      <c r="C192" s="52">
        <f t="shared" si="190"/>
        <v>0</v>
      </c>
      <c r="D192" s="204">
        <f>SUM(D193:D193)</f>
        <v>0</v>
      </c>
      <c r="E192" s="521">
        <f t="shared" ref="E192:F192" si="272">SUM(E193:E193)</f>
        <v>0</v>
      </c>
      <c r="F192" s="501">
        <f t="shared" si="272"/>
        <v>0</v>
      </c>
      <c r="G192" s="204">
        <f>SUM(G193:G193)</f>
        <v>0</v>
      </c>
      <c r="H192" s="235">
        <f t="shared" ref="H192:I192" si="273">SUM(H193:H193)</f>
        <v>0</v>
      </c>
      <c r="I192" s="118">
        <f t="shared" si="273"/>
        <v>0</v>
      </c>
      <c r="J192" s="235">
        <f>SUM(J193:J193)</f>
        <v>0</v>
      </c>
      <c r="K192" s="117">
        <f t="shared" ref="K192:L192" si="274">SUM(K193:K193)</f>
        <v>0</v>
      </c>
      <c r="L192" s="118">
        <f t="shared" si="274"/>
        <v>0</v>
      </c>
      <c r="M192" s="52">
        <f>SUM(M193:M193)</f>
        <v>0</v>
      </c>
      <c r="N192" s="117">
        <f t="shared" ref="N192:O192" si="275">SUM(N193:N193)</f>
        <v>0</v>
      </c>
      <c r="O192" s="118">
        <f t="shared" si="275"/>
        <v>0</v>
      </c>
      <c r="P192" s="108"/>
      <c r="R192" s="177"/>
      <c r="S192" s="177"/>
      <c r="T192" s="177"/>
    </row>
    <row r="193" spans="1:20" ht="36" hidden="1" x14ac:dyDescent="0.25">
      <c r="A193" s="38">
        <v>4311</v>
      </c>
      <c r="B193" s="56" t="s">
        <v>173</v>
      </c>
      <c r="C193" s="57">
        <f t="shared" si="190"/>
        <v>0</v>
      </c>
      <c r="D193" s="201"/>
      <c r="E193" s="498"/>
      <c r="F193" s="499">
        <f>D193+E193</f>
        <v>0</v>
      </c>
      <c r="G193" s="201"/>
      <c r="H193" s="233"/>
      <c r="I193" s="112">
        <f>G193+H193</f>
        <v>0</v>
      </c>
      <c r="J193" s="233"/>
      <c r="K193" s="59"/>
      <c r="L193" s="112">
        <f>J193+K193</f>
        <v>0</v>
      </c>
      <c r="M193" s="276"/>
      <c r="N193" s="59"/>
      <c r="O193" s="112">
        <f>M193+N193</f>
        <v>0</v>
      </c>
      <c r="P193" s="109"/>
      <c r="R193" s="177"/>
      <c r="S193" s="177"/>
      <c r="T193" s="177"/>
    </row>
    <row r="194" spans="1:20" s="21" customFormat="1" ht="24" x14ac:dyDescent="0.25">
      <c r="A194" s="132"/>
      <c r="B194" s="17" t="s">
        <v>174</v>
      </c>
      <c r="C194" s="96">
        <f t="shared" si="190"/>
        <v>1850</v>
      </c>
      <c r="D194" s="197">
        <f>SUM(D195,D230,D269)</f>
        <v>1850</v>
      </c>
      <c r="E194" s="490">
        <f t="shared" ref="E194:F194" si="276">SUM(E195,E230,E269)</f>
        <v>0</v>
      </c>
      <c r="F194" s="491">
        <f t="shared" si="276"/>
        <v>1850</v>
      </c>
      <c r="G194" s="197">
        <f>SUM(G195,G230,G269)</f>
        <v>0</v>
      </c>
      <c r="H194" s="230">
        <f t="shared" ref="H194:I194" si="277">SUM(H195,H230,H269)</f>
        <v>0</v>
      </c>
      <c r="I194" s="98">
        <f t="shared" si="277"/>
        <v>0</v>
      </c>
      <c r="J194" s="230">
        <f>SUM(J195,J230,J269)</f>
        <v>0</v>
      </c>
      <c r="K194" s="97">
        <f t="shared" ref="K194:L194" si="278">SUM(K195,K230,K269)</f>
        <v>0</v>
      </c>
      <c r="L194" s="98">
        <f t="shared" si="278"/>
        <v>0</v>
      </c>
      <c r="M194" s="280">
        <f>SUM(M195,M230,M269)</f>
        <v>0</v>
      </c>
      <c r="N194" s="257">
        <f t="shared" ref="N194:O194" si="279">SUM(N195,N230,N269)</f>
        <v>0</v>
      </c>
      <c r="O194" s="262">
        <f t="shared" si="279"/>
        <v>0</v>
      </c>
      <c r="P194" s="302"/>
      <c r="R194" s="177"/>
      <c r="S194" s="177"/>
      <c r="T194" s="177"/>
    </row>
    <row r="195" spans="1:20" x14ac:dyDescent="0.25">
      <c r="A195" s="99">
        <v>5000</v>
      </c>
      <c r="B195" s="99" t="s">
        <v>175</v>
      </c>
      <c r="C195" s="100">
        <f t="shared" si="190"/>
        <v>1850</v>
      </c>
      <c r="D195" s="198">
        <f>D196+D204</f>
        <v>1850</v>
      </c>
      <c r="E195" s="492">
        <f t="shared" ref="E195:F195" si="280">E196+E204</f>
        <v>0</v>
      </c>
      <c r="F195" s="493">
        <f t="shared" si="280"/>
        <v>1850</v>
      </c>
      <c r="G195" s="198">
        <f>G196+G204</f>
        <v>0</v>
      </c>
      <c r="H195" s="231">
        <f t="shared" ref="H195:I195" si="281">H196+H204</f>
        <v>0</v>
      </c>
      <c r="I195" s="102">
        <f t="shared" si="281"/>
        <v>0</v>
      </c>
      <c r="J195" s="231">
        <f>J196+J204</f>
        <v>0</v>
      </c>
      <c r="K195" s="101">
        <f t="shared" ref="K195:L195" si="282">K196+K204</f>
        <v>0</v>
      </c>
      <c r="L195" s="102">
        <f t="shared" si="282"/>
        <v>0</v>
      </c>
      <c r="M195" s="100">
        <f>M196+M204</f>
        <v>0</v>
      </c>
      <c r="N195" s="101">
        <f t="shared" ref="N195:O195" si="283">N196+N204</f>
        <v>0</v>
      </c>
      <c r="O195" s="102">
        <f t="shared" si="283"/>
        <v>0</v>
      </c>
      <c r="P195" s="299"/>
      <c r="R195" s="177"/>
      <c r="S195" s="177"/>
      <c r="T195" s="177"/>
    </row>
    <row r="196" spans="1:20" hidden="1" x14ac:dyDescent="0.25">
      <c r="A196" s="45">
        <v>5100</v>
      </c>
      <c r="B196" s="103" t="s">
        <v>176</v>
      </c>
      <c r="C196" s="46">
        <f t="shared" si="190"/>
        <v>0</v>
      </c>
      <c r="D196" s="199">
        <f>D197+D198+D201+D202+D203</f>
        <v>0</v>
      </c>
      <c r="E196" s="494">
        <f t="shared" ref="E196:F196" si="284">E197+E198+E201+E202+E203</f>
        <v>0</v>
      </c>
      <c r="F196" s="495">
        <f t="shared" si="284"/>
        <v>0</v>
      </c>
      <c r="G196" s="199">
        <f>G197+G198+G201+G202+G203</f>
        <v>0</v>
      </c>
      <c r="H196" s="104">
        <f t="shared" ref="H196:I196" si="285">H197+H198+H201+H202+H203</f>
        <v>0</v>
      </c>
      <c r="I196" s="115">
        <f t="shared" si="285"/>
        <v>0</v>
      </c>
      <c r="J196" s="104">
        <f>J197+J198+J201+J202+J203</f>
        <v>0</v>
      </c>
      <c r="K196" s="49">
        <f t="shared" ref="K196:L196" si="286">K197+K198+K201+K202+K203</f>
        <v>0</v>
      </c>
      <c r="L196" s="115">
        <f t="shared" si="286"/>
        <v>0</v>
      </c>
      <c r="M196" s="46">
        <f>M197+M198+M201+M202+M203</f>
        <v>0</v>
      </c>
      <c r="N196" s="49">
        <f t="shared" ref="N196:O196" si="287">N197+N198+N201+N202+N203</f>
        <v>0</v>
      </c>
      <c r="O196" s="115">
        <f t="shared" si="287"/>
        <v>0</v>
      </c>
      <c r="P196" s="121"/>
      <c r="R196" s="177"/>
      <c r="S196" s="177"/>
      <c r="T196" s="177"/>
    </row>
    <row r="197" spans="1:20" hidden="1" x14ac:dyDescent="0.25">
      <c r="A197" s="116">
        <v>5110</v>
      </c>
      <c r="B197" s="51" t="s">
        <v>177</v>
      </c>
      <c r="C197" s="52">
        <f t="shared" si="190"/>
        <v>0</v>
      </c>
      <c r="D197" s="200"/>
      <c r="E197" s="500"/>
      <c r="F197" s="501">
        <f>D197+E197</f>
        <v>0</v>
      </c>
      <c r="G197" s="200"/>
      <c r="H197" s="232"/>
      <c r="I197" s="118">
        <f>G197+H197</f>
        <v>0</v>
      </c>
      <c r="J197" s="232"/>
      <c r="K197" s="54"/>
      <c r="L197" s="118">
        <f>J197+K197</f>
        <v>0</v>
      </c>
      <c r="M197" s="275"/>
      <c r="N197" s="54"/>
      <c r="O197" s="118">
        <f>M197+N197</f>
        <v>0</v>
      </c>
      <c r="P197" s="108"/>
      <c r="R197" s="177"/>
      <c r="S197" s="177"/>
      <c r="T197" s="177"/>
    </row>
    <row r="198" spans="1:20" ht="24" hidden="1" x14ac:dyDescent="0.25">
      <c r="A198" s="110">
        <v>5120</v>
      </c>
      <c r="B198" s="56" t="s">
        <v>178</v>
      </c>
      <c r="C198" s="57">
        <f t="shared" si="190"/>
        <v>0</v>
      </c>
      <c r="D198" s="202">
        <f>D199+D200</f>
        <v>0</v>
      </c>
      <c r="E198" s="502">
        <f t="shared" ref="E198:F198" si="288">E199+E200</f>
        <v>0</v>
      </c>
      <c r="F198" s="499">
        <f t="shared" si="288"/>
        <v>0</v>
      </c>
      <c r="G198" s="202">
        <f>G199+G200</f>
        <v>0</v>
      </c>
      <c r="H198" s="119">
        <f t="shared" ref="H198:I198" si="289">H199+H200</f>
        <v>0</v>
      </c>
      <c r="I198" s="112">
        <f t="shared" si="289"/>
        <v>0</v>
      </c>
      <c r="J198" s="119">
        <f>J199+J200</f>
        <v>0</v>
      </c>
      <c r="K198" s="111">
        <f t="shared" ref="K198:L198" si="290">K199+K200</f>
        <v>0</v>
      </c>
      <c r="L198" s="112">
        <f t="shared" si="290"/>
        <v>0</v>
      </c>
      <c r="M198" s="57">
        <f>M199+M200</f>
        <v>0</v>
      </c>
      <c r="N198" s="111">
        <f t="shared" ref="N198:O198" si="291">N199+N200</f>
        <v>0</v>
      </c>
      <c r="O198" s="112">
        <f t="shared" si="291"/>
        <v>0</v>
      </c>
      <c r="P198" s="109"/>
      <c r="R198" s="177"/>
      <c r="S198" s="177"/>
      <c r="T198" s="177"/>
    </row>
    <row r="199" spans="1:20" hidden="1" x14ac:dyDescent="0.25">
      <c r="A199" s="38">
        <v>5121</v>
      </c>
      <c r="B199" s="56" t="s">
        <v>179</v>
      </c>
      <c r="C199" s="57">
        <f t="shared" si="190"/>
        <v>0</v>
      </c>
      <c r="D199" s="201"/>
      <c r="E199" s="498"/>
      <c r="F199" s="499">
        <f t="shared" ref="F199:F203" si="292">D199+E199</f>
        <v>0</v>
      </c>
      <c r="G199" s="201"/>
      <c r="H199" s="233"/>
      <c r="I199" s="112">
        <f t="shared" ref="I199:I203" si="293">G199+H199</f>
        <v>0</v>
      </c>
      <c r="J199" s="233"/>
      <c r="K199" s="59"/>
      <c r="L199" s="112">
        <f t="shared" ref="L199:L203" si="294">J199+K199</f>
        <v>0</v>
      </c>
      <c r="M199" s="276"/>
      <c r="N199" s="59"/>
      <c r="O199" s="112">
        <f t="shared" ref="O199:O203" si="295">M199+N199</f>
        <v>0</v>
      </c>
      <c r="P199" s="109"/>
      <c r="R199" s="177"/>
      <c r="S199" s="177"/>
      <c r="T199" s="177"/>
    </row>
    <row r="200" spans="1:20" ht="24" hidden="1" x14ac:dyDescent="0.25">
      <c r="A200" s="38">
        <v>5129</v>
      </c>
      <c r="B200" s="56" t="s">
        <v>180</v>
      </c>
      <c r="C200" s="57">
        <f t="shared" si="190"/>
        <v>0</v>
      </c>
      <c r="D200" s="201"/>
      <c r="E200" s="498"/>
      <c r="F200" s="499">
        <f t="shared" si="292"/>
        <v>0</v>
      </c>
      <c r="G200" s="201"/>
      <c r="H200" s="233"/>
      <c r="I200" s="112">
        <f t="shared" si="293"/>
        <v>0</v>
      </c>
      <c r="J200" s="233"/>
      <c r="K200" s="59"/>
      <c r="L200" s="112">
        <f t="shared" si="294"/>
        <v>0</v>
      </c>
      <c r="M200" s="276"/>
      <c r="N200" s="59"/>
      <c r="O200" s="112">
        <f t="shared" si="295"/>
        <v>0</v>
      </c>
      <c r="P200" s="109"/>
      <c r="R200" s="177"/>
      <c r="S200" s="177"/>
      <c r="T200" s="177"/>
    </row>
    <row r="201" spans="1:20" hidden="1" x14ac:dyDescent="0.25">
      <c r="A201" s="110">
        <v>5130</v>
      </c>
      <c r="B201" s="56" t="s">
        <v>181</v>
      </c>
      <c r="C201" s="57">
        <f t="shared" si="190"/>
        <v>0</v>
      </c>
      <c r="D201" s="201"/>
      <c r="E201" s="498"/>
      <c r="F201" s="499">
        <f t="shared" si="292"/>
        <v>0</v>
      </c>
      <c r="G201" s="201"/>
      <c r="H201" s="233"/>
      <c r="I201" s="112">
        <f t="shared" si="293"/>
        <v>0</v>
      </c>
      <c r="J201" s="233"/>
      <c r="K201" s="59"/>
      <c r="L201" s="112">
        <f t="shared" si="294"/>
        <v>0</v>
      </c>
      <c r="M201" s="276"/>
      <c r="N201" s="59"/>
      <c r="O201" s="112">
        <f t="shared" si="295"/>
        <v>0</v>
      </c>
      <c r="P201" s="109"/>
      <c r="R201" s="177"/>
      <c r="S201" s="177"/>
      <c r="T201" s="177"/>
    </row>
    <row r="202" spans="1:20" hidden="1" x14ac:dyDescent="0.25">
      <c r="A202" s="110">
        <v>5140</v>
      </c>
      <c r="B202" s="56" t="s">
        <v>182</v>
      </c>
      <c r="C202" s="57">
        <f t="shared" si="190"/>
        <v>0</v>
      </c>
      <c r="D202" s="201"/>
      <c r="E202" s="498"/>
      <c r="F202" s="499">
        <f t="shared" si="292"/>
        <v>0</v>
      </c>
      <c r="G202" s="201"/>
      <c r="H202" s="233"/>
      <c r="I202" s="112">
        <f t="shared" si="293"/>
        <v>0</v>
      </c>
      <c r="J202" s="233"/>
      <c r="K202" s="59"/>
      <c r="L202" s="112">
        <f t="shared" si="294"/>
        <v>0</v>
      </c>
      <c r="M202" s="276"/>
      <c r="N202" s="59"/>
      <c r="O202" s="112">
        <f t="shared" si="295"/>
        <v>0</v>
      </c>
      <c r="P202" s="109"/>
      <c r="R202" s="177"/>
      <c r="S202" s="177"/>
      <c r="T202" s="177"/>
    </row>
    <row r="203" spans="1:20" ht="24" hidden="1" x14ac:dyDescent="0.25">
      <c r="A203" s="110">
        <v>5170</v>
      </c>
      <c r="B203" s="56" t="s">
        <v>183</v>
      </c>
      <c r="C203" s="57">
        <f t="shared" si="190"/>
        <v>0</v>
      </c>
      <c r="D203" s="201"/>
      <c r="E203" s="498"/>
      <c r="F203" s="499">
        <f t="shared" si="292"/>
        <v>0</v>
      </c>
      <c r="G203" s="201"/>
      <c r="H203" s="233"/>
      <c r="I203" s="112">
        <f t="shared" si="293"/>
        <v>0</v>
      </c>
      <c r="J203" s="233"/>
      <c r="K203" s="59"/>
      <c r="L203" s="112">
        <f t="shared" si="294"/>
        <v>0</v>
      </c>
      <c r="M203" s="276"/>
      <c r="N203" s="59"/>
      <c r="O203" s="112">
        <f t="shared" si="295"/>
        <v>0</v>
      </c>
      <c r="P203" s="109"/>
      <c r="R203" s="177"/>
      <c r="S203" s="177"/>
      <c r="T203" s="177"/>
    </row>
    <row r="204" spans="1:20" x14ac:dyDescent="0.25">
      <c r="A204" s="45">
        <v>5200</v>
      </c>
      <c r="B204" s="103" t="s">
        <v>184</v>
      </c>
      <c r="C204" s="46">
        <f t="shared" si="190"/>
        <v>1850</v>
      </c>
      <c r="D204" s="199">
        <f>D205+D215+D216+D225+D226+D227+D229</f>
        <v>1850</v>
      </c>
      <c r="E204" s="494">
        <f t="shared" ref="E204:F204" si="296">E205+E215+E216+E225+E226+E227+E229</f>
        <v>0</v>
      </c>
      <c r="F204" s="495">
        <f t="shared" si="296"/>
        <v>1850</v>
      </c>
      <c r="G204" s="199">
        <f>G205+G215+G216+G225+G226+G227+G229</f>
        <v>0</v>
      </c>
      <c r="H204" s="104">
        <f t="shared" ref="H204:I204" si="297">H205+H215+H216+H225+H226+H227+H229</f>
        <v>0</v>
      </c>
      <c r="I204" s="115">
        <f t="shared" si="297"/>
        <v>0</v>
      </c>
      <c r="J204" s="104">
        <f>J205+J215+J216+J225+J226+J227+J229</f>
        <v>0</v>
      </c>
      <c r="K204" s="49">
        <f t="shared" ref="K204:L204" si="298">K205+K215+K216+K225+K226+K227+K229</f>
        <v>0</v>
      </c>
      <c r="L204" s="115">
        <f t="shared" si="298"/>
        <v>0</v>
      </c>
      <c r="M204" s="46">
        <f>M205+M215+M216+M225+M226+M227+M229</f>
        <v>0</v>
      </c>
      <c r="N204" s="49">
        <f t="shared" ref="N204:O204" si="299">N205+N215+N216+N225+N226+N227+N229</f>
        <v>0</v>
      </c>
      <c r="O204" s="115">
        <f t="shared" si="299"/>
        <v>0</v>
      </c>
      <c r="P204" s="121"/>
      <c r="R204" s="177"/>
      <c r="S204" s="177"/>
      <c r="T204" s="177"/>
    </row>
    <row r="205" spans="1:20" hidden="1" x14ac:dyDescent="0.25">
      <c r="A205" s="105">
        <v>5210</v>
      </c>
      <c r="B205" s="76" t="s">
        <v>185</v>
      </c>
      <c r="C205" s="82">
        <f t="shared" si="190"/>
        <v>0</v>
      </c>
      <c r="D205" s="129">
        <f>SUM(D206:D214)</f>
        <v>0</v>
      </c>
      <c r="E205" s="496">
        <f t="shared" ref="E205:F205" si="300">SUM(E206:E214)</f>
        <v>0</v>
      </c>
      <c r="F205" s="497">
        <f t="shared" si="300"/>
        <v>0</v>
      </c>
      <c r="G205" s="129">
        <f>SUM(G206:G214)</f>
        <v>0</v>
      </c>
      <c r="H205" s="178">
        <f t="shared" ref="H205:I205" si="301">SUM(H206:H214)</f>
        <v>0</v>
      </c>
      <c r="I205" s="107">
        <f t="shared" si="301"/>
        <v>0</v>
      </c>
      <c r="J205" s="178">
        <f>SUM(J206:J214)</f>
        <v>0</v>
      </c>
      <c r="K205" s="106">
        <f t="shared" ref="K205:L205" si="302">SUM(K206:K214)</f>
        <v>0</v>
      </c>
      <c r="L205" s="107">
        <f t="shared" si="302"/>
        <v>0</v>
      </c>
      <c r="M205" s="82">
        <f>SUM(M206:M214)</f>
        <v>0</v>
      </c>
      <c r="N205" s="106">
        <f t="shared" ref="N205:O205" si="303">SUM(N206:N214)</f>
        <v>0</v>
      </c>
      <c r="O205" s="107">
        <f t="shared" si="303"/>
        <v>0</v>
      </c>
      <c r="P205" s="114"/>
      <c r="R205" s="177"/>
      <c r="S205" s="177"/>
      <c r="T205" s="177"/>
    </row>
    <row r="206" spans="1:20" hidden="1" x14ac:dyDescent="0.25">
      <c r="A206" s="33">
        <v>5211</v>
      </c>
      <c r="B206" s="51" t="s">
        <v>186</v>
      </c>
      <c r="C206" s="52">
        <f t="shared" si="190"/>
        <v>0</v>
      </c>
      <c r="D206" s="200"/>
      <c r="E206" s="500"/>
      <c r="F206" s="501">
        <f t="shared" ref="F206:F215" si="304">D206+E206</f>
        <v>0</v>
      </c>
      <c r="G206" s="200"/>
      <c r="H206" s="232"/>
      <c r="I206" s="118">
        <f t="shared" ref="I206:I215" si="305">G206+H206</f>
        <v>0</v>
      </c>
      <c r="J206" s="232"/>
      <c r="K206" s="54"/>
      <c r="L206" s="118">
        <f t="shared" ref="L206:L215" si="306">J206+K206</f>
        <v>0</v>
      </c>
      <c r="M206" s="275"/>
      <c r="N206" s="54"/>
      <c r="O206" s="118">
        <f t="shared" ref="O206:O215" si="307">M206+N206</f>
        <v>0</v>
      </c>
      <c r="P206" s="108"/>
      <c r="R206" s="177"/>
      <c r="S206" s="177"/>
      <c r="T206" s="177"/>
    </row>
    <row r="207" spans="1:20" hidden="1" x14ac:dyDescent="0.25">
      <c r="A207" s="38">
        <v>5212</v>
      </c>
      <c r="B207" s="56" t="s">
        <v>187</v>
      </c>
      <c r="C207" s="57">
        <f t="shared" si="190"/>
        <v>0</v>
      </c>
      <c r="D207" s="201"/>
      <c r="E207" s="498"/>
      <c r="F207" s="499">
        <f t="shared" si="304"/>
        <v>0</v>
      </c>
      <c r="G207" s="201"/>
      <c r="H207" s="233"/>
      <c r="I207" s="112">
        <f t="shared" si="305"/>
        <v>0</v>
      </c>
      <c r="J207" s="233"/>
      <c r="K207" s="59"/>
      <c r="L207" s="112">
        <f t="shared" si="306"/>
        <v>0</v>
      </c>
      <c r="M207" s="276"/>
      <c r="N207" s="59"/>
      <c r="O207" s="112">
        <f t="shared" si="307"/>
        <v>0</v>
      </c>
      <c r="P207" s="109"/>
      <c r="R207" s="177"/>
      <c r="S207" s="177"/>
      <c r="T207" s="177"/>
    </row>
    <row r="208" spans="1:20" hidden="1" x14ac:dyDescent="0.25">
      <c r="A208" s="38">
        <v>5213</v>
      </c>
      <c r="B208" s="56" t="s">
        <v>188</v>
      </c>
      <c r="C208" s="57">
        <f t="shared" si="190"/>
        <v>0</v>
      </c>
      <c r="D208" s="201"/>
      <c r="E208" s="498"/>
      <c r="F208" s="499">
        <f t="shared" si="304"/>
        <v>0</v>
      </c>
      <c r="G208" s="201"/>
      <c r="H208" s="233"/>
      <c r="I208" s="112">
        <f t="shared" si="305"/>
        <v>0</v>
      </c>
      <c r="J208" s="233"/>
      <c r="K208" s="59"/>
      <c r="L208" s="112">
        <f t="shared" si="306"/>
        <v>0</v>
      </c>
      <c r="M208" s="276"/>
      <c r="N208" s="59"/>
      <c r="O208" s="112">
        <f t="shared" si="307"/>
        <v>0</v>
      </c>
      <c r="P208" s="109"/>
      <c r="R208" s="177"/>
      <c r="S208" s="177"/>
      <c r="T208" s="177"/>
    </row>
    <row r="209" spans="1:20" hidden="1" x14ac:dyDescent="0.25">
      <c r="A209" s="38">
        <v>5214</v>
      </c>
      <c r="B209" s="56" t="s">
        <v>189</v>
      </c>
      <c r="C209" s="57">
        <f t="shared" si="190"/>
        <v>0</v>
      </c>
      <c r="D209" s="201"/>
      <c r="E209" s="498"/>
      <c r="F209" s="499">
        <f t="shared" si="304"/>
        <v>0</v>
      </c>
      <c r="G209" s="201"/>
      <c r="H209" s="233"/>
      <c r="I209" s="112">
        <f t="shared" si="305"/>
        <v>0</v>
      </c>
      <c r="J209" s="233"/>
      <c r="K209" s="59"/>
      <c r="L209" s="112">
        <f t="shared" si="306"/>
        <v>0</v>
      </c>
      <c r="M209" s="276"/>
      <c r="N209" s="59"/>
      <c r="O209" s="112">
        <f t="shared" si="307"/>
        <v>0</v>
      </c>
      <c r="P209" s="109"/>
      <c r="R209" s="177"/>
      <c r="S209" s="177"/>
      <c r="T209" s="177"/>
    </row>
    <row r="210" spans="1:20" hidden="1" x14ac:dyDescent="0.25">
      <c r="A210" s="38">
        <v>5215</v>
      </c>
      <c r="B210" s="56" t="s">
        <v>190</v>
      </c>
      <c r="C210" s="57">
        <f t="shared" si="190"/>
        <v>0</v>
      </c>
      <c r="D210" s="201"/>
      <c r="E210" s="498"/>
      <c r="F210" s="499">
        <f t="shared" si="304"/>
        <v>0</v>
      </c>
      <c r="G210" s="201"/>
      <c r="H210" s="233"/>
      <c r="I210" s="112">
        <f t="shared" si="305"/>
        <v>0</v>
      </c>
      <c r="J210" s="233"/>
      <c r="K210" s="59"/>
      <c r="L210" s="112">
        <f t="shared" si="306"/>
        <v>0</v>
      </c>
      <c r="M210" s="276"/>
      <c r="N210" s="59"/>
      <c r="O210" s="112">
        <f t="shared" si="307"/>
        <v>0</v>
      </c>
      <c r="P210" s="109"/>
      <c r="R210" s="177"/>
      <c r="S210" s="177"/>
      <c r="T210" s="177"/>
    </row>
    <row r="211" spans="1:20" ht="14.25" hidden="1" customHeight="1" x14ac:dyDescent="0.25">
      <c r="A211" s="38">
        <v>5216</v>
      </c>
      <c r="B211" s="56" t="s">
        <v>191</v>
      </c>
      <c r="C211" s="57">
        <f t="shared" si="190"/>
        <v>0</v>
      </c>
      <c r="D211" s="201"/>
      <c r="E211" s="498"/>
      <c r="F211" s="499">
        <f t="shared" si="304"/>
        <v>0</v>
      </c>
      <c r="G211" s="201"/>
      <c r="H211" s="233"/>
      <c r="I211" s="112">
        <f t="shared" si="305"/>
        <v>0</v>
      </c>
      <c r="J211" s="233"/>
      <c r="K211" s="59"/>
      <c r="L211" s="112">
        <f t="shared" si="306"/>
        <v>0</v>
      </c>
      <c r="M211" s="276"/>
      <c r="N211" s="59"/>
      <c r="O211" s="112">
        <f t="shared" si="307"/>
        <v>0</v>
      </c>
      <c r="P211" s="109"/>
      <c r="R211" s="177"/>
      <c r="S211" s="177"/>
      <c r="T211" s="177"/>
    </row>
    <row r="212" spans="1:20" hidden="1" x14ac:dyDescent="0.25">
      <c r="A212" s="38">
        <v>5217</v>
      </c>
      <c r="B212" s="56" t="s">
        <v>192</v>
      </c>
      <c r="C212" s="57">
        <f t="shared" si="190"/>
        <v>0</v>
      </c>
      <c r="D212" s="201"/>
      <c r="E212" s="498"/>
      <c r="F212" s="499">
        <f t="shared" si="304"/>
        <v>0</v>
      </c>
      <c r="G212" s="201"/>
      <c r="H212" s="233"/>
      <c r="I212" s="112">
        <f t="shared" si="305"/>
        <v>0</v>
      </c>
      <c r="J212" s="233"/>
      <c r="K212" s="59"/>
      <c r="L212" s="112">
        <f t="shared" si="306"/>
        <v>0</v>
      </c>
      <c r="M212" s="276"/>
      <c r="N212" s="59"/>
      <c r="O212" s="112">
        <f t="shared" si="307"/>
        <v>0</v>
      </c>
      <c r="P212" s="109"/>
      <c r="R212" s="177"/>
      <c r="S212" s="177"/>
      <c r="T212" s="177"/>
    </row>
    <row r="213" spans="1:20" hidden="1" x14ac:dyDescent="0.25">
      <c r="A213" s="38">
        <v>5218</v>
      </c>
      <c r="B213" s="56" t="s">
        <v>193</v>
      </c>
      <c r="C213" s="57">
        <f t="shared" ref="C213:C276" si="308">F213+I213+L213+O213</f>
        <v>0</v>
      </c>
      <c r="D213" s="201"/>
      <c r="E213" s="498"/>
      <c r="F213" s="499">
        <f t="shared" si="304"/>
        <v>0</v>
      </c>
      <c r="G213" s="201"/>
      <c r="H213" s="233"/>
      <c r="I213" s="112">
        <f t="shared" si="305"/>
        <v>0</v>
      </c>
      <c r="J213" s="233"/>
      <c r="K213" s="59"/>
      <c r="L213" s="112">
        <f t="shared" si="306"/>
        <v>0</v>
      </c>
      <c r="M213" s="276"/>
      <c r="N213" s="59"/>
      <c r="O213" s="112">
        <f t="shared" si="307"/>
        <v>0</v>
      </c>
      <c r="P213" s="109"/>
      <c r="R213" s="177"/>
      <c r="S213" s="177"/>
      <c r="T213" s="177"/>
    </row>
    <row r="214" spans="1:20" hidden="1" x14ac:dyDescent="0.25">
      <c r="A214" s="38">
        <v>5219</v>
      </c>
      <c r="B214" s="56" t="s">
        <v>194</v>
      </c>
      <c r="C214" s="57">
        <f t="shared" si="308"/>
        <v>0</v>
      </c>
      <c r="D214" s="201"/>
      <c r="E214" s="498"/>
      <c r="F214" s="499">
        <f t="shared" si="304"/>
        <v>0</v>
      </c>
      <c r="G214" s="201"/>
      <c r="H214" s="233"/>
      <c r="I214" s="112">
        <f t="shared" si="305"/>
        <v>0</v>
      </c>
      <c r="J214" s="233"/>
      <c r="K214" s="59"/>
      <c r="L214" s="112">
        <f t="shared" si="306"/>
        <v>0</v>
      </c>
      <c r="M214" s="276"/>
      <c r="N214" s="59"/>
      <c r="O214" s="112">
        <f t="shared" si="307"/>
        <v>0</v>
      </c>
      <c r="P214" s="109"/>
      <c r="R214" s="177"/>
      <c r="S214" s="177"/>
      <c r="T214" s="177"/>
    </row>
    <row r="215" spans="1:20" ht="13.5" hidden="1" customHeight="1" x14ac:dyDescent="0.25">
      <c r="A215" s="110">
        <v>5220</v>
      </c>
      <c r="B215" s="56" t="s">
        <v>195</v>
      </c>
      <c r="C215" s="57">
        <f t="shared" si="308"/>
        <v>0</v>
      </c>
      <c r="D215" s="201"/>
      <c r="E215" s="498"/>
      <c r="F215" s="499">
        <f t="shared" si="304"/>
        <v>0</v>
      </c>
      <c r="G215" s="201"/>
      <c r="H215" s="233"/>
      <c r="I215" s="112">
        <f t="shared" si="305"/>
        <v>0</v>
      </c>
      <c r="J215" s="233"/>
      <c r="K215" s="59"/>
      <c r="L215" s="112">
        <f t="shared" si="306"/>
        <v>0</v>
      </c>
      <c r="M215" s="276"/>
      <c r="N215" s="59"/>
      <c r="O215" s="112">
        <f t="shared" si="307"/>
        <v>0</v>
      </c>
      <c r="P215" s="109"/>
      <c r="R215" s="177"/>
      <c r="S215" s="177"/>
      <c r="T215" s="177"/>
    </row>
    <row r="216" spans="1:20" x14ac:dyDescent="0.25">
      <c r="A216" s="110">
        <v>5230</v>
      </c>
      <c r="B216" s="56" t="s">
        <v>196</v>
      </c>
      <c r="C216" s="57">
        <f t="shared" si="308"/>
        <v>1850</v>
      </c>
      <c r="D216" s="202">
        <f>SUM(D217:D224)</f>
        <v>1850</v>
      </c>
      <c r="E216" s="502">
        <f t="shared" ref="E216:F216" si="309">SUM(E217:E224)</f>
        <v>0</v>
      </c>
      <c r="F216" s="499">
        <f t="shared" si="309"/>
        <v>1850</v>
      </c>
      <c r="G216" s="202">
        <f>SUM(G217:G224)</f>
        <v>0</v>
      </c>
      <c r="H216" s="119">
        <f t="shared" ref="H216:I216" si="310">SUM(H217:H224)</f>
        <v>0</v>
      </c>
      <c r="I216" s="112">
        <f t="shared" si="310"/>
        <v>0</v>
      </c>
      <c r="J216" s="119">
        <f>SUM(J217:J224)</f>
        <v>0</v>
      </c>
      <c r="K216" s="111">
        <f t="shared" ref="K216:L216" si="311">SUM(K217:K224)</f>
        <v>0</v>
      </c>
      <c r="L216" s="112">
        <f t="shared" si="311"/>
        <v>0</v>
      </c>
      <c r="M216" s="57">
        <f>SUM(M217:M224)</f>
        <v>0</v>
      </c>
      <c r="N216" s="111">
        <f t="shared" ref="N216:O216" si="312">SUM(N217:N224)</f>
        <v>0</v>
      </c>
      <c r="O216" s="112">
        <f t="shared" si="312"/>
        <v>0</v>
      </c>
      <c r="P216" s="109"/>
      <c r="R216" s="177"/>
      <c r="S216" s="177"/>
      <c r="T216" s="177"/>
    </row>
    <row r="217" spans="1:20" hidden="1" x14ac:dyDescent="0.25">
      <c r="A217" s="38">
        <v>5231</v>
      </c>
      <c r="B217" s="56" t="s">
        <v>197</v>
      </c>
      <c r="C217" s="57">
        <f t="shared" si="308"/>
        <v>0</v>
      </c>
      <c r="D217" s="201"/>
      <c r="E217" s="498"/>
      <c r="F217" s="499">
        <f t="shared" ref="F217:F226" si="313">D217+E217</f>
        <v>0</v>
      </c>
      <c r="G217" s="201"/>
      <c r="H217" s="233"/>
      <c r="I217" s="112">
        <f t="shared" ref="I217:I226" si="314">G217+H217</f>
        <v>0</v>
      </c>
      <c r="J217" s="233"/>
      <c r="K217" s="59"/>
      <c r="L217" s="112">
        <f t="shared" ref="L217:L226" si="315">J217+K217</f>
        <v>0</v>
      </c>
      <c r="M217" s="276"/>
      <c r="N217" s="59"/>
      <c r="O217" s="112">
        <f t="shared" ref="O217:O226" si="316">M217+N217</f>
        <v>0</v>
      </c>
      <c r="P217" s="109"/>
      <c r="R217" s="177"/>
      <c r="S217" s="177"/>
      <c r="T217" s="177"/>
    </row>
    <row r="218" spans="1:20" x14ac:dyDescent="0.25">
      <c r="A218" s="38">
        <v>5232</v>
      </c>
      <c r="B218" s="56" t="s">
        <v>198</v>
      </c>
      <c r="C218" s="57">
        <f t="shared" si="308"/>
        <v>350</v>
      </c>
      <c r="D218" s="201">
        <v>350</v>
      </c>
      <c r="E218" s="498"/>
      <c r="F218" s="499">
        <f t="shared" si="313"/>
        <v>350</v>
      </c>
      <c r="G218" s="201"/>
      <c r="H218" s="233"/>
      <c r="I218" s="112">
        <f t="shared" si="314"/>
        <v>0</v>
      </c>
      <c r="J218" s="233"/>
      <c r="K218" s="59"/>
      <c r="L218" s="112">
        <f t="shared" si="315"/>
        <v>0</v>
      </c>
      <c r="M218" s="276"/>
      <c r="N218" s="59"/>
      <c r="O218" s="112">
        <f t="shared" si="316"/>
        <v>0</v>
      </c>
      <c r="P218" s="109"/>
      <c r="R218" s="177"/>
      <c r="S218" s="177"/>
      <c r="T218" s="177"/>
    </row>
    <row r="219" spans="1:20" hidden="1" x14ac:dyDescent="0.25">
      <c r="A219" s="38">
        <v>5233</v>
      </c>
      <c r="B219" s="56" t="s">
        <v>199</v>
      </c>
      <c r="C219" s="57">
        <f t="shared" si="308"/>
        <v>0</v>
      </c>
      <c r="D219" s="201"/>
      <c r="E219" s="498"/>
      <c r="F219" s="499">
        <f t="shared" si="313"/>
        <v>0</v>
      </c>
      <c r="G219" s="201"/>
      <c r="H219" s="233"/>
      <c r="I219" s="112">
        <f t="shared" si="314"/>
        <v>0</v>
      </c>
      <c r="J219" s="233"/>
      <c r="K219" s="59"/>
      <c r="L219" s="112">
        <f t="shared" si="315"/>
        <v>0</v>
      </c>
      <c r="M219" s="276"/>
      <c r="N219" s="59"/>
      <c r="O219" s="112">
        <f t="shared" si="316"/>
        <v>0</v>
      </c>
      <c r="P219" s="109"/>
      <c r="R219" s="177"/>
      <c r="S219" s="177"/>
      <c r="T219" s="177"/>
    </row>
    <row r="220" spans="1:20" ht="24" hidden="1" x14ac:dyDescent="0.25">
      <c r="A220" s="38">
        <v>5234</v>
      </c>
      <c r="B220" s="56" t="s">
        <v>200</v>
      </c>
      <c r="C220" s="57">
        <f t="shared" si="308"/>
        <v>0</v>
      </c>
      <c r="D220" s="201"/>
      <c r="E220" s="498"/>
      <c r="F220" s="499">
        <f t="shared" si="313"/>
        <v>0</v>
      </c>
      <c r="G220" s="201"/>
      <c r="H220" s="233"/>
      <c r="I220" s="112">
        <f t="shared" si="314"/>
        <v>0</v>
      </c>
      <c r="J220" s="233"/>
      <c r="K220" s="59"/>
      <c r="L220" s="112">
        <f t="shared" si="315"/>
        <v>0</v>
      </c>
      <c r="M220" s="276"/>
      <c r="N220" s="59"/>
      <c r="O220" s="112">
        <f t="shared" si="316"/>
        <v>0</v>
      </c>
      <c r="P220" s="109"/>
      <c r="R220" s="177"/>
      <c r="S220" s="177"/>
      <c r="T220" s="177"/>
    </row>
    <row r="221" spans="1:20" ht="14.25" hidden="1" customHeight="1" x14ac:dyDescent="0.25">
      <c r="A221" s="38">
        <v>5236</v>
      </c>
      <c r="B221" s="56" t="s">
        <v>201</v>
      </c>
      <c r="C221" s="57">
        <f t="shared" si="308"/>
        <v>0</v>
      </c>
      <c r="D221" s="201"/>
      <c r="E221" s="498"/>
      <c r="F221" s="499">
        <f t="shared" si="313"/>
        <v>0</v>
      </c>
      <c r="G221" s="201"/>
      <c r="H221" s="233"/>
      <c r="I221" s="112">
        <f t="shared" si="314"/>
        <v>0</v>
      </c>
      <c r="J221" s="233"/>
      <c r="K221" s="59"/>
      <c r="L221" s="112">
        <f t="shared" si="315"/>
        <v>0</v>
      </c>
      <c r="M221" s="276"/>
      <c r="N221" s="59"/>
      <c r="O221" s="112">
        <f t="shared" si="316"/>
        <v>0</v>
      </c>
      <c r="P221" s="109"/>
      <c r="R221" s="177"/>
      <c r="S221" s="177"/>
      <c r="T221" s="177"/>
    </row>
    <row r="222" spans="1:20" ht="14.25" hidden="1" customHeight="1" x14ac:dyDescent="0.25">
      <c r="A222" s="38">
        <v>5237</v>
      </c>
      <c r="B222" s="56" t="s">
        <v>202</v>
      </c>
      <c r="C222" s="57">
        <f t="shared" si="308"/>
        <v>0</v>
      </c>
      <c r="D222" s="201"/>
      <c r="E222" s="498"/>
      <c r="F222" s="499">
        <f t="shared" si="313"/>
        <v>0</v>
      </c>
      <c r="G222" s="201"/>
      <c r="H222" s="233"/>
      <c r="I222" s="112">
        <f t="shared" si="314"/>
        <v>0</v>
      </c>
      <c r="J222" s="233"/>
      <c r="K222" s="59"/>
      <c r="L222" s="112">
        <f t="shared" si="315"/>
        <v>0</v>
      </c>
      <c r="M222" s="276"/>
      <c r="N222" s="59"/>
      <c r="O222" s="112">
        <f t="shared" si="316"/>
        <v>0</v>
      </c>
      <c r="P222" s="109"/>
      <c r="R222" s="177"/>
      <c r="S222" s="177"/>
      <c r="T222" s="177"/>
    </row>
    <row r="223" spans="1:20" ht="24" x14ac:dyDescent="0.25">
      <c r="A223" s="38">
        <v>5238</v>
      </c>
      <c r="B223" s="56" t="s">
        <v>203</v>
      </c>
      <c r="C223" s="57">
        <f t="shared" si="308"/>
        <v>1500</v>
      </c>
      <c r="D223" s="201">
        <v>1500</v>
      </c>
      <c r="E223" s="498"/>
      <c r="F223" s="499">
        <f t="shared" si="313"/>
        <v>1500</v>
      </c>
      <c r="G223" s="201"/>
      <c r="H223" s="233"/>
      <c r="I223" s="112">
        <f t="shared" si="314"/>
        <v>0</v>
      </c>
      <c r="J223" s="233"/>
      <c r="K223" s="59"/>
      <c r="L223" s="112">
        <f t="shared" si="315"/>
        <v>0</v>
      </c>
      <c r="M223" s="276"/>
      <c r="N223" s="59"/>
      <c r="O223" s="112">
        <f t="shared" si="316"/>
        <v>0</v>
      </c>
      <c r="P223" s="109"/>
      <c r="R223" s="177"/>
      <c r="S223" s="177"/>
      <c r="T223" s="177"/>
    </row>
    <row r="224" spans="1:20" ht="24" hidden="1" x14ac:dyDescent="0.25">
      <c r="A224" s="38">
        <v>5239</v>
      </c>
      <c r="B224" s="56" t="s">
        <v>204</v>
      </c>
      <c r="C224" s="57">
        <f t="shared" si="308"/>
        <v>0</v>
      </c>
      <c r="D224" s="201"/>
      <c r="E224" s="498"/>
      <c r="F224" s="499">
        <f t="shared" si="313"/>
        <v>0</v>
      </c>
      <c r="G224" s="201"/>
      <c r="H224" s="233"/>
      <c r="I224" s="112">
        <f t="shared" si="314"/>
        <v>0</v>
      </c>
      <c r="J224" s="233"/>
      <c r="K224" s="59"/>
      <c r="L224" s="112">
        <f t="shared" si="315"/>
        <v>0</v>
      </c>
      <c r="M224" s="276"/>
      <c r="N224" s="59"/>
      <c r="O224" s="112">
        <f t="shared" si="316"/>
        <v>0</v>
      </c>
      <c r="P224" s="109"/>
      <c r="R224" s="177"/>
      <c r="S224" s="177"/>
      <c r="T224" s="177"/>
    </row>
    <row r="225" spans="1:20" ht="24" hidden="1" x14ac:dyDescent="0.25">
      <c r="A225" s="110">
        <v>5240</v>
      </c>
      <c r="B225" s="56" t="s">
        <v>205</v>
      </c>
      <c r="C225" s="57">
        <f t="shared" si="308"/>
        <v>0</v>
      </c>
      <c r="D225" s="201"/>
      <c r="E225" s="498"/>
      <c r="F225" s="499">
        <f t="shared" si="313"/>
        <v>0</v>
      </c>
      <c r="G225" s="201"/>
      <c r="H225" s="233"/>
      <c r="I225" s="112">
        <f t="shared" si="314"/>
        <v>0</v>
      </c>
      <c r="J225" s="233"/>
      <c r="K225" s="59"/>
      <c r="L225" s="112">
        <f t="shared" si="315"/>
        <v>0</v>
      </c>
      <c r="M225" s="276"/>
      <c r="N225" s="59"/>
      <c r="O225" s="112">
        <f t="shared" si="316"/>
        <v>0</v>
      </c>
      <c r="P225" s="109"/>
      <c r="R225" s="177"/>
      <c r="S225" s="177"/>
      <c r="T225" s="177"/>
    </row>
    <row r="226" spans="1:20" hidden="1" x14ac:dyDescent="0.25">
      <c r="A226" s="110">
        <v>5250</v>
      </c>
      <c r="B226" s="56" t="s">
        <v>206</v>
      </c>
      <c r="C226" s="57">
        <f t="shared" si="308"/>
        <v>0</v>
      </c>
      <c r="D226" s="201"/>
      <c r="E226" s="498"/>
      <c r="F226" s="499">
        <f t="shared" si="313"/>
        <v>0</v>
      </c>
      <c r="G226" s="201"/>
      <c r="H226" s="233"/>
      <c r="I226" s="112">
        <f t="shared" si="314"/>
        <v>0</v>
      </c>
      <c r="J226" s="233"/>
      <c r="K226" s="59"/>
      <c r="L226" s="112">
        <f t="shared" si="315"/>
        <v>0</v>
      </c>
      <c r="M226" s="276"/>
      <c r="N226" s="59"/>
      <c r="O226" s="112">
        <f t="shared" si="316"/>
        <v>0</v>
      </c>
      <c r="P226" s="109"/>
      <c r="R226" s="177"/>
      <c r="S226" s="177"/>
      <c r="T226" s="177"/>
    </row>
    <row r="227" spans="1:20" hidden="1" x14ac:dyDescent="0.25">
      <c r="A227" s="110">
        <v>5260</v>
      </c>
      <c r="B227" s="56" t="s">
        <v>207</v>
      </c>
      <c r="C227" s="57">
        <f t="shared" si="308"/>
        <v>0</v>
      </c>
      <c r="D227" s="202">
        <f>SUM(D228)</f>
        <v>0</v>
      </c>
      <c r="E227" s="502">
        <f t="shared" ref="E227:F227" si="317">SUM(E228)</f>
        <v>0</v>
      </c>
      <c r="F227" s="499">
        <f t="shared" si="317"/>
        <v>0</v>
      </c>
      <c r="G227" s="202">
        <f>SUM(G228)</f>
        <v>0</v>
      </c>
      <c r="H227" s="119">
        <f t="shared" ref="H227:I227" si="318">SUM(H228)</f>
        <v>0</v>
      </c>
      <c r="I227" s="112">
        <f t="shared" si="318"/>
        <v>0</v>
      </c>
      <c r="J227" s="119">
        <f>SUM(J228)</f>
        <v>0</v>
      </c>
      <c r="K227" s="111">
        <f t="shared" ref="K227:L227" si="319">SUM(K228)</f>
        <v>0</v>
      </c>
      <c r="L227" s="112">
        <f t="shared" si="319"/>
        <v>0</v>
      </c>
      <c r="M227" s="57">
        <f>SUM(M228)</f>
        <v>0</v>
      </c>
      <c r="N227" s="111">
        <f t="shared" ref="N227:O227" si="320">SUM(N228)</f>
        <v>0</v>
      </c>
      <c r="O227" s="112">
        <f t="shared" si="320"/>
        <v>0</v>
      </c>
      <c r="P227" s="109"/>
      <c r="R227" s="177"/>
      <c r="S227" s="177"/>
      <c r="T227" s="177"/>
    </row>
    <row r="228" spans="1:20" ht="24" hidden="1" x14ac:dyDescent="0.25">
      <c r="A228" s="38">
        <v>5269</v>
      </c>
      <c r="B228" s="56" t="s">
        <v>208</v>
      </c>
      <c r="C228" s="57">
        <f t="shared" si="308"/>
        <v>0</v>
      </c>
      <c r="D228" s="201"/>
      <c r="E228" s="498"/>
      <c r="F228" s="499">
        <f t="shared" ref="F228:F229" si="321">D228+E228</f>
        <v>0</v>
      </c>
      <c r="G228" s="201"/>
      <c r="H228" s="233"/>
      <c r="I228" s="112">
        <f t="shared" ref="I228:I229" si="322">G228+H228</f>
        <v>0</v>
      </c>
      <c r="J228" s="233"/>
      <c r="K228" s="59"/>
      <c r="L228" s="112">
        <f t="shared" ref="L228:L229" si="323">J228+K228</f>
        <v>0</v>
      </c>
      <c r="M228" s="276"/>
      <c r="N228" s="59"/>
      <c r="O228" s="112">
        <f t="shared" ref="O228:O229" si="324">M228+N228</f>
        <v>0</v>
      </c>
      <c r="P228" s="109"/>
      <c r="R228" s="177"/>
      <c r="S228" s="177"/>
      <c r="T228" s="177"/>
    </row>
    <row r="229" spans="1:20" ht="24" hidden="1" x14ac:dyDescent="0.25">
      <c r="A229" s="105">
        <v>5270</v>
      </c>
      <c r="B229" s="76" t="s">
        <v>209</v>
      </c>
      <c r="C229" s="82">
        <f t="shared" si="308"/>
        <v>0</v>
      </c>
      <c r="D229" s="203"/>
      <c r="E229" s="520"/>
      <c r="F229" s="497">
        <f t="shared" si="321"/>
        <v>0</v>
      </c>
      <c r="G229" s="203"/>
      <c r="H229" s="234"/>
      <c r="I229" s="107">
        <f t="shared" si="322"/>
        <v>0</v>
      </c>
      <c r="J229" s="234"/>
      <c r="K229" s="113"/>
      <c r="L229" s="107">
        <f t="shared" si="323"/>
        <v>0</v>
      </c>
      <c r="M229" s="277"/>
      <c r="N229" s="113"/>
      <c r="O229" s="107">
        <f t="shared" si="324"/>
        <v>0</v>
      </c>
      <c r="P229" s="114"/>
      <c r="R229" s="177"/>
      <c r="S229" s="177"/>
      <c r="T229" s="177"/>
    </row>
    <row r="230" spans="1:20" hidden="1" x14ac:dyDescent="0.25">
      <c r="A230" s="99">
        <v>6000</v>
      </c>
      <c r="B230" s="99" t="s">
        <v>210</v>
      </c>
      <c r="C230" s="100">
        <f t="shared" si="308"/>
        <v>0</v>
      </c>
      <c r="D230" s="198">
        <f>D231+D251+D259</f>
        <v>0</v>
      </c>
      <c r="E230" s="492">
        <f t="shared" ref="E230:F230" si="325">E231+E251+E259</f>
        <v>0</v>
      </c>
      <c r="F230" s="493">
        <f t="shared" si="325"/>
        <v>0</v>
      </c>
      <c r="G230" s="198">
        <f>G231+G251+G259</f>
        <v>0</v>
      </c>
      <c r="H230" s="231">
        <f t="shared" ref="H230:I230" si="326">H231+H251+H259</f>
        <v>0</v>
      </c>
      <c r="I230" s="102">
        <f t="shared" si="326"/>
        <v>0</v>
      </c>
      <c r="J230" s="231">
        <f>J231+J251+J259</f>
        <v>0</v>
      </c>
      <c r="K230" s="101">
        <f t="shared" ref="K230:L230" si="327">K231+K251+K259</f>
        <v>0</v>
      </c>
      <c r="L230" s="102">
        <f t="shared" si="327"/>
        <v>0</v>
      </c>
      <c r="M230" s="100">
        <f>M231+M251+M259</f>
        <v>0</v>
      </c>
      <c r="N230" s="101">
        <f t="shared" ref="N230:O230" si="328">N231+N251+N259</f>
        <v>0</v>
      </c>
      <c r="O230" s="102">
        <f t="shared" si="328"/>
        <v>0</v>
      </c>
      <c r="P230" s="299"/>
      <c r="R230" s="177"/>
      <c r="S230" s="177"/>
      <c r="T230" s="177"/>
    </row>
    <row r="231" spans="1:20" ht="14.25" hidden="1" customHeight="1" x14ac:dyDescent="0.25">
      <c r="A231" s="68">
        <v>6200</v>
      </c>
      <c r="B231" s="123" t="s">
        <v>211</v>
      </c>
      <c r="C231" s="127">
        <f t="shared" si="308"/>
        <v>0</v>
      </c>
      <c r="D231" s="207">
        <f>SUM(D232,D233,D235,D238,D244,D245,D246)</f>
        <v>0</v>
      </c>
      <c r="E231" s="524">
        <f t="shared" ref="E231:F231" si="329">SUM(E232,E233,E235,E238,E244,E245,E246)</f>
        <v>0</v>
      </c>
      <c r="F231" s="544">
        <f t="shared" si="329"/>
        <v>0</v>
      </c>
      <c r="G231" s="207">
        <f>SUM(G232,G233,G235,G238,G244,G245,G246)</f>
        <v>0</v>
      </c>
      <c r="H231" s="238">
        <f t="shared" ref="H231:I231" si="330">SUM(H232,H233,H235,H238,H244,H245,H246)</f>
        <v>0</v>
      </c>
      <c r="I231" s="248">
        <f t="shared" si="330"/>
        <v>0</v>
      </c>
      <c r="J231" s="238">
        <f>SUM(J232,J233,J235,J238,J244,J245,J246)</f>
        <v>0</v>
      </c>
      <c r="K231" s="128">
        <f t="shared" ref="K231:L231" si="331">SUM(K232,K233,K235,K238,K244,K245,K246)</f>
        <v>0</v>
      </c>
      <c r="L231" s="248">
        <f t="shared" si="331"/>
        <v>0</v>
      </c>
      <c r="M231" s="127">
        <f>SUM(M232,M233,M235,M238,M244,M245,M246)</f>
        <v>0</v>
      </c>
      <c r="N231" s="128">
        <f t="shared" ref="N231:O231" si="332">SUM(N232,N233,N235,N238,N244,N245,N246)</f>
        <v>0</v>
      </c>
      <c r="O231" s="248">
        <f t="shared" si="332"/>
        <v>0</v>
      </c>
      <c r="P231" s="300"/>
      <c r="R231" s="177"/>
      <c r="S231" s="177"/>
      <c r="T231" s="177"/>
    </row>
    <row r="232" spans="1:20" ht="24" hidden="1" x14ac:dyDescent="0.25">
      <c r="A232" s="116">
        <v>6220</v>
      </c>
      <c r="B232" s="51" t="s">
        <v>212</v>
      </c>
      <c r="C232" s="52">
        <f t="shared" si="308"/>
        <v>0</v>
      </c>
      <c r="D232" s="200"/>
      <c r="E232" s="500"/>
      <c r="F232" s="501">
        <f>D232+E232</f>
        <v>0</v>
      </c>
      <c r="G232" s="200"/>
      <c r="H232" s="232"/>
      <c r="I232" s="118">
        <f>G232+H232</f>
        <v>0</v>
      </c>
      <c r="J232" s="232"/>
      <c r="K232" s="54"/>
      <c r="L232" s="118">
        <f>J232+K232</f>
        <v>0</v>
      </c>
      <c r="M232" s="275"/>
      <c r="N232" s="54"/>
      <c r="O232" s="118">
        <f>M232+N232</f>
        <v>0</v>
      </c>
      <c r="P232" s="108"/>
      <c r="R232" s="177"/>
      <c r="S232" s="177"/>
      <c r="T232" s="177"/>
    </row>
    <row r="233" spans="1:20" hidden="1" x14ac:dyDescent="0.25">
      <c r="A233" s="110">
        <v>6230</v>
      </c>
      <c r="B233" s="56" t="s">
        <v>213</v>
      </c>
      <c r="C233" s="57">
        <f t="shared" si="308"/>
        <v>0</v>
      </c>
      <c r="D233" s="202">
        <f t="shared" ref="D233:O233" si="333">SUM(D234)</f>
        <v>0</v>
      </c>
      <c r="E233" s="502">
        <f t="shared" si="333"/>
        <v>0</v>
      </c>
      <c r="F233" s="499">
        <f t="shared" si="333"/>
        <v>0</v>
      </c>
      <c r="G233" s="202">
        <f t="shared" si="333"/>
        <v>0</v>
      </c>
      <c r="H233" s="119">
        <f t="shared" si="333"/>
        <v>0</v>
      </c>
      <c r="I233" s="112">
        <f t="shared" si="333"/>
        <v>0</v>
      </c>
      <c r="J233" s="119">
        <f t="shared" si="333"/>
        <v>0</v>
      </c>
      <c r="K233" s="111">
        <f t="shared" si="333"/>
        <v>0</v>
      </c>
      <c r="L233" s="112">
        <f t="shared" si="333"/>
        <v>0</v>
      </c>
      <c r="M233" s="57">
        <f t="shared" si="333"/>
        <v>0</v>
      </c>
      <c r="N233" s="111">
        <f t="shared" si="333"/>
        <v>0</v>
      </c>
      <c r="O233" s="112">
        <f t="shared" si="333"/>
        <v>0</v>
      </c>
      <c r="P233" s="109"/>
      <c r="R233" s="177"/>
      <c r="S233" s="177"/>
      <c r="T233" s="177"/>
    </row>
    <row r="234" spans="1:20" ht="24" hidden="1" x14ac:dyDescent="0.25">
      <c r="A234" s="38">
        <v>6239</v>
      </c>
      <c r="B234" s="51" t="s">
        <v>214</v>
      </c>
      <c r="C234" s="57">
        <f t="shared" si="308"/>
        <v>0</v>
      </c>
      <c r="D234" s="200"/>
      <c r="E234" s="500"/>
      <c r="F234" s="501">
        <f>D234+E234</f>
        <v>0</v>
      </c>
      <c r="G234" s="200"/>
      <c r="H234" s="232"/>
      <c r="I234" s="118">
        <f>G234+H234</f>
        <v>0</v>
      </c>
      <c r="J234" s="232"/>
      <c r="K234" s="54"/>
      <c r="L234" s="118">
        <f>J234+K234</f>
        <v>0</v>
      </c>
      <c r="M234" s="275"/>
      <c r="N234" s="54"/>
      <c r="O234" s="118">
        <f>M234+N234</f>
        <v>0</v>
      </c>
      <c r="P234" s="108"/>
      <c r="R234" s="177"/>
      <c r="S234" s="177"/>
      <c r="T234" s="177"/>
    </row>
    <row r="235" spans="1:20" ht="24" hidden="1" x14ac:dyDescent="0.25">
      <c r="A235" s="110">
        <v>6240</v>
      </c>
      <c r="B235" s="56" t="s">
        <v>215</v>
      </c>
      <c r="C235" s="57">
        <f t="shared" si="308"/>
        <v>0</v>
      </c>
      <c r="D235" s="202">
        <f>SUM(D236:D237)</f>
        <v>0</v>
      </c>
      <c r="E235" s="502">
        <f t="shared" ref="E235:F235" si="334">SUM(E236:E237)</f>
        <v>0</v>
      </c>
      <c r="F235" s="499">
        <f t="shared" si="334"/>
        <v>0</v>
      </c>
      <c r="G235" s="202">
        <f>SUM(G236:G237)</f>
        <v>0</v>
      </c>
      <c r="H235" s="119">
        <f t="shared" ref="H235:I235" si="335">SUM(H236:H237)</f>
        <v>0</v>
      </c>
      <c r="I235" s="112">
        <f t="shared" si="335"/>
        <v>0</v>
      </c>
      <c r="J235" s="119">
        <f>SUM(J236:J237)</f>
        <v>0</v>
      </c>
      <c r="K235" s="111">
        <f t="shared" ref="K235:L235" si="336">SUM(K236:K237)</f>
        <v>0</v>
      </c>
      <c r="L235" s="112">
        <f t="shared" si="336"/>
        <v>0</v>
      </c>
      <c r="M235" s="57">
        <f>SUM(M236:M237)</f>
        <v>0</v>
      </c>
      <c r="N235" s="111">
        <f t="shared" ref="N235:O235" si="337">SUM(N236:N237)</f>
        <v>0</v>
      </c>
      <c r="O235" s="112">
        <f t="shared" si="337"/>
        <v>0</v>
      </c>
      <c r="P235" s="109"/>
      <c r="R235" s="177"/>
      <c r="S235" s="177"/>
      <c r="T235" s="177"/>
    </row>
    <row r="236" spans="1:20" hidden="1" x14ac:dyDescent="0.25">
      <c r="A236" s="38">
        <v>6241</v>
      </c>
      <c r="B236" s="56" t="s">
        <v>216</v>
      </c>
      <c r="C236" s="57">
        <f t="shared" si="308"/>
        <v>0</v>
      </c>
      <c r="D236" s="201"/>
      <c r="E236" s="498"/>
      <c r="F236" s="499">
        <f t="shared" ref="F236:F237" si="338">D236+E236</f>
        <v>0</v>
      </c>
      <c r="G236" s="201"/>
      <c r="H236" s="233"/>
      <c r="I236" s="112">
        <f t="shared" ref="I236:I237" si="339">G236+H236</f>
        <v>0</v>
      </c>
      <c r="J236" s="233"/>
      <c r="K236" s="59"/>
      <c r="L236" s="112">
        <f t="shared" ref="L236:L237" si="340">J236+K236</f>
        <v>0</v>
      </c>
      <c r="M236" s="276"/>
      <c r="N236" s="59"/>
      <c r="O236" s="112">
        <f t="shared" ref="O236:O237" si="341">M236+N236</f>
        <v>0</v>
      </c>
      <c r="P236" s="109"/>
      <c r="R236" s="177"/>
      <c r="S236" s="177"/>
      <c r="T236" s="177"/>
    </row>
    <row r="237" spans="1:20" hidden="1" x14ac:dyDescent="0.25">
      <c r="A237" s="38">
        <v>6242</v>
      </c>
      <c r="B237" s="56" t="s">
        <v>217</v>
      </c>
      <c r="C237" s="57">
        <f t="shared" si="308"/>
        <v>0</v>
      </c>
      <c r="D237" s="201"/>
      <c r="E237" s="498"/>
      <c r="F237" s="499">
        <f t="shared" si="338"/>
        <v>0</v>
      </c>
      <c r="G237" s="201"/>
      <c r="H237" s="233"/>
      <c r="I237" s="112">
        <f t="shared" si="339"/>
        <v>0</v>
      </c>
      <c r="J237" s="233"/>
      <c r="K237" s="59"/>
      <c r="L237" s="112">
        <f t="shared" si="340"/>
        <v>0</v>
      </c>
      <c r="M237" s="276"/>
      <c r="N237" s="59"/>
      <c r="O237" s="112">
        <f t="shared" si="341"/>
        <v>0</v>
      </c>
      <c r="P237" s="109"/>
      <c r="R237" s="177"/>
      <c r="S237" s="177"/>
      <c r="T237" s="177"/>
    </row>
    <row r="238" spans="1:20" ht="25.5" hidden="1" customHeight="1" x14ac:dyDescent="0.25">
      <c r="A238" s="110">
        <v>6250</v>
      </c>
      <c r="B238" s="56" t="s">
        <v>218</v>
      </c>
      <c r="C238" s="57">
        <f t="shared" si="308"/>
        <v>0</v>
      </c>
      <c r="D238" s="202">
        <f>SUM(D239:D243)</f>
        <v>0</v>
      </c>
      <c r="E238" s="502">
        <f t="shared" ref="E238:F238" si="342">SUM(E239:E243)</f>
        <v>0</v>
      </c>
      <c r="F238" s="499">
        <f t="shared" si="342"/>
        <v>0</v>
      </c>
      <c r="G238" s="202">
        <f>SUM(G239:G243)</f>
        <v>0</v>
      </c>
      <c r="H238" s="119">
        <f t="shared" ref="H238:I238" si="343">SUM(H239:H243)</f>
        <v>0</v>
      </c>
      <c r="I238" s="112">
        <f t="shared" si="343"/>
        <v>0</v>
      </c>
      <c r="J238" s="119">
        <f>SUM(J239:J243)</f>
        <v>0</v>
      </c>
      <c r="K238" s="111">
        <f t="shared" ref="K238:L238" si="344">SUM(K239:K243)</f>
        <v>0</v>
      </c>
      <c r="L238" s="112">
        <f t="shared" si="344"/>
        <v>0</v>
      </c>
      <c r="M238" s="57">
        <f>SUM(M239:M243)</f>
        <v>0</v>
      </c>
      <c r="N238" s="111">
        <f t="shared" ref="N238:O238" si="345">SUM(N239:N243)</f>
        <v>0</v>
      </c>
      <c r="O238" s="112">
        <f t="shared" si="345"/>
        <v>0</v>
      </c>
      <c r="P238" s="109"/>
      <c r="R238" s="177"/>
      <c r="S238" s="177"/>
      <c r="T238" s="177"/>
    </row>
    <row r="239" spans="1:20" ht="14.25" hidden="1" customHeight="1" x14ac:dyDescent="0.25">
      <c r="A239" s="38">
        <v>6252</v>
      </c>
      <c r="B239" s="56" t="s">
        <v>219</v>
      </c>
      <c r="C239" s="57">
        <f t="shared" si="308"/>
        <v>0</v>
      </c>
      <c r="D239" s="201"/>
      <c r="E239" s="498"/>
      <c r="F239" s="499">
        <f t="shared" ref="F239:F245" si="346">D239+E239</f>
        <v>0</v>
      </c>
      <c r="G239" s="201"/>
      <c r="H239" s="233"/>
      <c r="I239" s="112">
        <f t="shared" ref="I239:I245" si="347">G239+H239</f>
        <v>0</v>
      </c>
      <c r="J239" s="233"/>
      <c r="K239" s="59"/>
      <c r="L239" s="112">
        <f t="shared" ref="L239:L245" si="348">J239+K239</f>
        <v>0</v>
      </c>
      <c r="M239" s="276"/>
      <c r="N239" s="59"/>
      <c r="O239" s="112">
        <f t="shared" ref="O239:O245" si="349">M239+N239</f>
        <v>0</v>
      </c>
      <c r="P239" s="109"/>
      <c r="R239" s="177"/>
      <c r="S239" s="177"/>
      <c r="T239" s="177"/>
    </row>
    <row r="240" spans="1:20" ht="14.25" hidden="1" customHeight="1" x14ac:dyDescent="0.25">
      <c r="A240" s="38">
        <v>6253</v>
      </c>
      <c r="B240" s="56" t="s">
        <v>220</v>
      </c>
      <c r="C240" s="57">
        <f t="shared" si="308"/>
        <v>0</v>
      </c>
      <c r="D240" s="201"/>
      <c r="E240" s="498"/>
      <c r="F240" s="499">
        <f t="shared" si="346"/>
        <v>0</v>
      </c>
      <c r="G240" s="201"/>
      <c r="H240" s="233"/>
      <c r="I240" s="112">
        <f t="shared" si="347"/>
        <v>0</v>
      </c>
      <c r="J240" s="233"/>
      <c r="K240" s="59"/>
      <c r="L240" s="112">
        <f t="shared" si="348"/>
        <v>0</v>
      </c>
      <c r="M240" s="276"/>
      <c r="N240" s="59"/>
      <c r="O240" s="112">
        <f t="shared" si="349"/>
        <v>0</v>
      </c>
      <c r="P240" s="109"/>
      <c r="R240" s="177"/>
      <c r="S240" s="177"/>
      <c r="T240" s="177"/>
    </row>
    <row r="241" spans="1:20" ht="24" hidden="1" x14ac:dyDescent="0.25">
      <c r="A241" s="38">
        <v>6254</v>
      </c>
      <c r="B241" s="56" t="s">
        <v>221</v>
      </c>
      <c r="C241" s="57">
        <f t="shared" si="308"/>
        <v>0</v>
      </c>
      <c r="D241" s="201"/>
      <c r="E241" s="498"/>
      <c r="F241" s="499">
        <f t="shared" si="346"/>
        <v>0</v>
      </c>
      <c r="G241" s="201"/>
      <c r="H241" s="233"/>
      <c r="I241" s="112">
        <f t="shared" si="347"/>
        <v>0</v>
      </c>
      <c r="J241" s="233"/>
      <c r="K241" s="59"/>
      <c r="L241" s="112">
        <f t="shared" si="348"/>
        <v>0</v>
      </c>
      <c r="M241" s="276"/>
      <c r="N241" s="59"/>
      <c r="O241" s="112">
        <f t="shared" si="349"/>
        <v>0</v>
      </c>
      <c r="P241" s="109"/>
      <c r="R241" s="177"/>
      <c r="S241" s="177"/>
      <c r="T241" s="177"/>
    </row>
    <row r="242" spans="1:20" ht="24" hidden="1" x14ac:dyDescent="0.25">
      <c r="A242" s="38">
        <v>6255</v>
      </c>
      <c r="B242" s="56" t="s">
        <v>222</v>
      </c>
      <c r="C242" s="57">
        <f t="shared" si="308"/>
        <v>0</v>
      </c>
      <c r="D242" s="201"/>
      <c r="E242" s="498"/>
      <c r="F242" s="499">
        <f t="shared" si="346"/>
        <v>0</v>
      </c>
      <c r="G242" s="201"/>
      <c r="H242" s="233"/>
      <c r="I242" s="112">
        <f t="shared" si="347"/>
        <v>0</v>
      </c>
      <c r="J242" s="233"/>
      <c r="K242" s="59"/>
      <c r="L242" s="112">
        <f t="shared" si="348"/>
        <v>0</v>
      </c>
      <c r="M242" s="276"/>
      <c r="N242" s="59"/>
      <c r="O242" s="112">
        <f t="shared" si="349"/>
        <v>0</v>
      </c>
      <c r="P242" s="109"/>
      <c r="R242" s="177"/>
      <c r="S242" s="177"/>
      <c r="T242" s="177"/>
    </row>
    <row r="243" spans="1:20" hidden="1" x14ac:dyDescent="0.25">
      <c r="A243" s="38">
        <v>6259</v>
      </c>
      <c r="B243" s="56" t="s">
        <v>223</v>
      </c>
      <c r="C243" s="57">
        <f t="shared" si="308"/>
        <v>0</v>
      </c>
      <c r="D243" s="201"/>
      <c r="E243" s="498"/>
      <c r="F243" s="499">
        <f t="shared" si="346"/>
        <v>0</v>
      </c>
      <c r="G243" s="201"/>
      <c r="H243" s="233"/>
      <c r="I243" s="112">
        <f t="shared" si="347"/>
        <v>0</v>
      </c>
      <c r="J243" s="233"/>
      <c r="K243" s="59"/>
      <c r="L243" s="112">
        <f t="shared" si="348"/>
        <v>0</v>
      </c>
      <c r="M243" s="276"/>
      <c r="N243" s="59"/>
      <c r="O243" s="112">
        <f t="shared" si="349"/>
        <v>0</v>
      </c>
      <c r="P243" s="109"/>
      <c r="R243" s="177"/>
      <c r="S243" s="177"/>
      <c r="T243" s="177"/>
    </row>
    <row r="244" spans="1:20" ht="24" hidden="1" x14ac:dyDescent="0.25">
      <c r="A244" s="110">
        <v>6260</v>
      </c>
      <c r="B244" s="56" t="s">
        <v>224</v>
      </c>
      <c r="C244" s="57">
        <f t="shared" si="308"/>
        <v>0</v>
      </c>
      <c r="D244" s="201"/>
      <c r="E244" s="498"/>
      <c r="F244" s="499">
        <f t="shared" si="346"/>
        <v>0</v>
      </c>
      <c r="G244" s="201"/>
      <c r="H244" s="233"/>
      <c r="I244" s="112">
        <f t="shared" si="347"/>
        <v>0</v>
      </c>
      <c r="J244" s="233"/>
      <c r="K244" s="59"/>
      <c r="L244" s="112">
        <f t="shared" si="348"/>
        <v>0</v>
      </c>
      <c r="M244" s="276"/>
      <c r="N244" s="59"/>
      <c r="O244" s="112">
        <f t="shared" si="349"/>
        <v>0</v>
      </c>
      <c r="P244" s="109"/>
      <c r="R244" s="177"/>
      <c r="S244" s="177"/>
      <c r="T244" s="177"/>
    </row>
    <row r="245" spans="1:20" hidden="1" x14ac:dyDescent="0.25">
      <c r="A245" s="110">
        <v>6270</v>
      </c>
      <c r="B245" s="56" t="s">
        <v>225</v>
      </c>
      <c r="C245" s="57">
        <f t="shared" si="308"/>
        <v>0</v>
      </c>
      <c r="D245" s="201"/>
      <c r="E245" s="498"/>
      <c r="F245" s="499">
        <f t="shared" si="346"/>
        <v>0</v>
      </c>
      <c r="G245" s="201"/>
      <c r="H245" s="233"/>
      <c r="I245" s="112">
        <f t="shared" si="347"/>
        <v>0</v>
      </c>
      <c r="J245" s="233"/>
      <c r="K245" s="59"/>
      <c r="L245" s="112">
        <f t="shared" si="348"/>
        <v>0</v>
      </c>
      <c r="M245" s="276"/>
      <c r="N245" s="59"/>
      <c r="O245" s="112">
        <f t="shared" si="349"/>
        <v>0</v>
      </c>
      <c r="P245" s="109"/>
      <c r="R245" s="177"/>
      <c r="S245" s="177"/>
      <c r="T245" s="177"/>
    </row>
    <row r="246" spans="1:20" ht="24" hidden="1" x14ac:dyDescent="0.25">
      <c r="A246" s="116">
        <v>6290</v>
      </c>
      <c r="B246" s="51" t="s">
        <v>226</v>
      </c>
      <c r="C246" s="124">
        <f t="shared" si="308"/>
        <v>0</v>
      </c>
      <c r="D246" s="204">
        <f>SUM(D247:D250)</f>
        <v>0</v>
      </c>
      <c r="E246" s="521">
        <f t="shared" ref="E246:F246" si="350">SUM(E247:E250)</f>
        <v>0</v>
      </c>
      <c r="F246" s="501">
        <f t="shared" si="350"/>
        <v>0</v>
      </c>
      <c r="G246" s="204">
        <f t="shared" ref="G246:M246" si="351">SUM(G247:G250)</f>
        <v>0</v>
      </c>
      <c r="H246" s="235">
        <f t="shared" ref="H246:I246" si="352">SUM(H247:H250)</f>
        <v>0</v>
      </c>
      <c r="I246" s="118">
        <f t="shared" si="352"/>
        <v>0</v>
      </c>
      <c r="J246" s="235">
        <f t="shared" si="351"/>
        <v>0</v>
      </c>
      <c r="K246" s="117">
        <f t="shared" ref="K246:L246" si="353">SUM(K247:K250)</f>
        <v>0</v>
      </c>
      <c r="L246" s="118">
        <f t="shared" si="353"/>
        <v>0</v>
      </c>
      <c r="M246" s="124">
        <f t="shared" si="351"/>
        <v>0</v>
      </c>
      <c r="N246" s="256">
        <f t="shared" ref="N246:O246" si="354">SUM(N247:N250)</f>
        <v>0</v>
      </c>
      <c r="O246" s="261">
        <f t="shared" si="354"/>
        <v>0</v>
      </c>
      <c r="P246" s="145"/>
      <c r="R246" s="177"/>
      <c r="S246" s="177"/>
      <c r="T246" s="177"/>
    </row>
    <row r="247" spans="1:20" hidden="1" x14ac:dyDescent="0.25">
      <c r="A247" s="38">
        <v>6291</v>
      </c>
      <c r="B247" s="56" t="s">
        <v>227</v>
      </c>
      <c r="C247" s="57">
        <f t="shared" si="308"/>
        <v>0</v>
      </c>
      <c r="D247" s="201"/>
      <c r="E247" s="498"/>
      <c r="F247" s="499">
        <f t="shared" ref="F247:F250" si="355">D247+E247</f>
        <v>0</v>
      </c>
      <c r="G247" s="201"/>
      <c r="H247" s="233"/>
      <c r="I247" s="112">
        <f t="shared" ref="I247:I250" si="356">G247+H247</f>
        <v>0</v>
      </c>
      <c r="J247" s="233"/>
      <c r="K247" s="59"/>
      <c r="L247" s="112">
        <f t="shared" ref="L247:L250" si="357">J247+K247</f>
        <v>0</v>
      </c>
      <c r="M247" s="276"/>
      <c r="N247" s="59"/>
      <c r="O247" s="112">
        <f t="shared" ref="O247:O250" si="358">M247+N247</f>
        <v>0</v>
      </c>
      <c r="P247" s="109"/>
      <c r="R247" s="177"/>
      <c r="S247" s="177"/>
      <c r="T247" s="177"/>
    </row>
    <row r="248" spans="1:20" hidden="1" x14ac:dyDescent="0.25">
      <c r="A248" s="38">
        <v>6292</v>
      </c>
      <c r="B248" s="56" t="s">
        <v>228</v>
      </c>
      <c r="C248" s="57">
        <f t="shared" si="308"/>
        <v>0</v>
      </c>
      <c r="D248" s="201"/>
      <c r="E248" s="498"/>
      <c r="F248" s="499">
        <f t="shared" si="355"/>
        <v>0</v>
      </c>
      <c r="G248" s="201"/>
      <c r="H248" s="233"/>
      <c r="I248" s="112">
        <f t="shared" si="356"/>
        <v>0</v>
      </c>
      <c r="J248" s="233"/>
      <c r="K248" s="59"/>
      <c r="L248" s="112">
        <f t="shared" si="357"/>
        <v>0</v>
      </c>
      <c r="M248" s="276"/>
      <c r="N248" s="59"/>
      <c r="O248" s="112">
        <f t="shared" si="358"/>
        <v>0</v>
      </c>
      <c r="P248" s="109"/>
      <c r="R248" s="177"/>
      <c r="S248" s="177"/>
      <c r="T248" s="177"/>
    </row>
    <row r="249" spans="1:20" ht="72" hidden="1" x14ac:dyDescent="0.25">
      <c r="A249" s="38">
        <v>6296</v>
      </c>
      <c r="B249" s="56" t="s">
        <v>229</v>
      </c>
      <c r="C249" s="57">
        <f t="shared" si="308"/>
        <v>0</v>
      </c>
      <c r="D249" s="201"/>
      <c r="E249" s="498"/>
      <c r="F249" s="499">
        <f t="shared" si="355"/>
        <v>0</v>
      </c>
      <c r="G249" s="201"/>
      <c r="H249" s="233"/>
      <c r="I249" s="112">
        <f t="shared" si="356"/>
        <v>0</v>
      </c>
      <c r="J249" s="233"/>
      <c r="K249" s="59"/>
      <c r="L249" s="112">
        <f t="shared" si="357"/>
        <v>0</v>
      </c>
      <c r="M249" s="276"/>
      <c r="N249" s="59"/>
      <c r="O249" s="112">
        <f t="shared" si="358"/>
        <v>0</v>
      </c>
      <c r="P249" s="109"/>
      <c r="R249" s="177"/>
      <c r="S249" s="177"/>
      <c r="T249" s="177"/>
    </row>
    <row r="250" spans="1:20" ht="39.75" hidden="1" customHeight="1" x14ac:dyDescent="0.25">
      <c r="A250" s="38">
        <v>6299</v>
      </c>
      <c r="B250" s="56" t="s">
        <v>230</v>
      </c>
      <c r="C250" s="57">
        <f t="shared" si="308"/>
        <v>0</v>
      </c>
      <c r="D250" s="201"/>
      <c r="E250" s="498"/>
      <c r="F250" s="499">
        <f t="shared" si="355"/>
        <v>0</v>
      </c>
      <c r="G250" s="201"/>
      <c r="H250" s="233"/>
      <c r="I250" s="112">
        <f t="shared" si="356"/>
        <v>0</v>
      </c>
      <c r="J250" s="233"/>
      <c r="K250" s="59"/>
      <c r="L250" s="112">
        <f t="shared" si="357"/>
        <v>0</v>
      </c>
      <c r="M250" s="276"/>
      <c r="N250" s="59"/>
      <c r="O250" s="112">
        <f t="shared" si="358"/>
        <v>0</v>
      </c>
      <c r="P250" s="109"/>
      <c r="R250" s="177"/>
      <c r="S250" s="177"/>
      <c r="T250" s="177"/>
    </row>
    <row r="251" spans="1:20" hidden="1" x14ac:dyDescent="0.25">
      <c r="A251" s="45">
        <v>6300</v>
      </c>
      <c r="B251" s="103" t="s">
        <v>231</v>
      </c>
      <c r="C251" s="46">
        <f t="shared" si="308"/>
        <v>0</v>
      </c>
      <c r="D251" s="199">
        <f>SUM(D252,D257,D258)</f>
        <v>0</v>
      </c>
      <c r="E251" s="494">
        <f t="shared" ref="E251:F251" si="359">SUM(E252,E257,E258)</f>
        <v>0</v>
      </c>
      <c r="F251" s="495">
        <f t="shared" si="359"/>
        <v>0</v>
      </c>
      <c r="G251" s="199">
        <f t="shared" ref="G251:M251" si="360">SUM(G252,G257,G258)</f>
        <v>0</v>
      </c>
      <c r="H251" s="104">
        <f t="shared" ref="H251:I251" si="361">SUM(H252,H257,H258)</f>
        <v>0</v>
      </c>
      <c r="I251" s="115">
        <f t="shared" si="361"/>
        <v>0</v>
      </c>
      <c r="J251" s="104">
        <f t="shared" si="360"/>
        <v>0</v>
      </c>
      <c r="K251" s="49">
        <f t="shared" ref="K251:L251" si="362">SUM(K252,K257,K258)</f>
        <v>0</v>
      </c>
      <c r="L251" s="115">
        <f t="shared" si="362"/>
        <v>0</v>
      </c>
      <c r="M251" s="152">
        <f t="shared" si="360"/>
        <v>0</v>
      </c>
      <c r="N251" s="153">
        <f t="shared" ref="N251:O251" si="363">SUM(N252,N257,N258)</f>
        <v>0</v>
      </c>
      <c r="O251" s="154">
        <f t="shared" si="363"/>
        <v>0</v>
      </c>
      <c r="P251" s="301"/>
      <c r="R251" s="177"/>
      <c r="S251" s="177"/>
      <c r="T251" s="177"/>
    </row>
    <row r="252" spans="1:20" ht="24" hidden="1" x14ac:dyDescent="0.25">
      <c r="A252" s="116">
        <v>6320</v>
      </c>
      <c r="B252" s="51" t="s">
        <v>303</v>
      </c>
      <c r="C252" s="124">
        <f t="shared" si="308"/>
        <v>0</v>
      </c>
      <c r="D252" s="204">
        <f>SUM(D253:D256)</f>
        <v>0</v>
      </c>
      <c r="E252" s="521">
        <f t="shared" ref="E252:F252" si="364">SUM(E253:E256)</f>
        <v>0</v>
      </c>
      <c r="F252" s="501">
        <f t="shared" si="364"/>
        <v>0</v>
      </c>
      <c r="G252" s="204">
        <f t="shared" ref="G252:M252" si="365">SUM(G253:G256)</f>
        <v>0</v>
      </c>
      <c r="H252" s="235">
        <f t="shared" ref="H252:I252" si="366">SUM(H253:H256)</f>
        <v>0</v>
      </c>
      <c r="I252" s="118">
        <f t="shared" si="366"/>
        <v>0</v>
      </c>
      <c r="J252" s="235">
        <f t="shared" si="365"/>
        <v>0</v>
      </c>
      <c r="K252" s="117">
        <f t="shared" ref="K252:L252" si="367">SUM(K253:K256)</f>
        <v>0</v>
      </c>
      <c r="L252" s="118">
        <f t="shared" si="367"/>
        <v>0</v>
      </c>
      <c r="M252" s="52">
        <f t="shared" si="365"/>
        <v>0</v>
      </c>
      <c r="N252" s="117">
        <f t="shared" ref="N252:O252" si="368">SUM(N253:N256)</f>
        <v>0</v>
      </c>
      <c r="O252" s="118">
        <f t="shared" si="368"/>
        <v>0</v>
      </c>
      <c r="P252" s="108"/>
      <c r="R252" s="177"/>
      <c r="S252" s="177"/>
      <c r="T252" s="177"/>
    </row>
    <row r="253" spans="1:20" hidden="1" x14ac:dyDescent="0.25">
      <c r="A253" s="38">
        <v>6322</v>
      </c>
      <c r="B253" s="56" t="s">
        <v>232</v>
      </c>
      <c r="C253" s="57">
        <f t="shared" si="308"/>
        <v>0</v>
      </c>
      <c r="D253" s="201"/>
      <c r="E253" s="498"/>
      <c r="F253" s="499">
        <f t="shared" ref="F253:F258" si="369">D253+E253</f>
        <v>0</v>
      </c>
      <c r="G253" s="201"/>
      <c r="H253" s="233"/>
      <c r="I253" s="112">
        <f t="shared" ref="I253:I258" si="370">G253+H253</f>
        <v>0</v>
      </c>
      <c r="J253" s="233"/>
      <c r="K253" s="59"/>
      <c r="L253" s="112">
        <f t="shared" ref="L253:L258" si="371">J253+K253</f>
        <v>0</v>
      </c>
      <c r="M253" s="276"/>
      <c r="N253" s="59"/>
      <c r="O253" s="112">
        <f t="shared" ref="O253:O258" si="372">M253+N253</f>
        <v>0</v>
      </c>
      <c r="P253" s="109"/>
      <c r="R253" s="177"/>
      <c r="S253" s="177"/>
      <c r="T253" s="177"/>
    </row>
    <row r="254" spans="1:20" ht="24" hidden="1" x14ac:dyDescent="0.25">
      <c r="A254" s="38">
        <v>6323</v>
      </c>
      <c r="B254" s="56" t="s">
        <v>233</v>
      </c>
      <c r="C254" s="57">
        <f t="shared" si="308"/>
        <v>0</v>
      </c>
      <c r="D254" s="201"/>
      <c r="E254" s="498"/>
      <c r="F254" s="499">
        <f t="shared" si="369"/>
        <v>0</v>
      </c>
      <c r="G254" s="201"/>
      <c r="H254" s="233"/>
      <c r="I254" s="112">
        <f t="shared" si="370"/>
        <v>0</v>
      </c>
      <c r="J254" s="233"/>
      <c r="K254" s="59"/>
      <c r="L254" s="112">
        <f t="shared" si="371"/>
        <v>0</v>
      </c>
      <c r="M254" s="276"/>
      <c r="N254" s="59"/>
      <c r="O254" s="112">
        <f t="shared" si="372"/>
        <v>0</v>
      </c>
      <c r="P254" s="109"/>
      <c r="R254" s="177"/>
      <c r="S254" s="177"/>
      <c r="T254" s="177"/>
    </row>
    <row r="255" spans="1:20" ht="24" hidden="1" x14ac:dyDescent="0.25">
      <c r="A255" s="38">
        <v>6324</v>
      </c>
      <c r="B255" s="56" t="s">
        <v>287</v>
      </c>
      <c r="C255" s="57">
        <f t="shared" si="308"/>
        <v>0</v>
      </c>
      <c r="D255" s="201"/>
      <c r="E255" s="498"/>
      <c r="F255" s="499">
        <f t="shared" si="369"/>
        <v>0</v>
      </c>
      <c r="G255" s="201"/>
      <c r="H255" s="233"/>
      <c r="I255" s="112">
        <f t="shared" si="370"/>
        <v>0</v>
      </c>
      <c r="J255" s="233"/>
      <c r="K255" s="59"/>
      <c r="L255" s="112">
        <f t="shared" si="371"/>
        <v>0</v>
      </c>
      <c r="M255" s="276"/>
      <c r="N255" s="59"/>
      <c r="O255" s="112">
        <f t="shared" si="372"/>
        <v>0</v>
      </c>
      <c r="P255" s="109"/>
      <c r="R255" s="177"/>
      <c r="S255" s="177"/>
      <c r="T255" s="177"/>
    </row>
    <row r="256" spans="1:20" hidden="1" x14ac:dyDescent="0.25">
      <c r="A256" s="33">
        <v>6329</v>
      </c>
      <c r="B256" s="51" t="s">
        <v>288</v>
      </c>
      <c r="C256" s="52">
        <f t="shared" si="308"/>
        <v>0</v>
      </c>
      <c r="D256" s="200"/>
      <c r="E256" s="500"/>
      <c r="F256" s="501">
        <f t="shared" si="369"/>
        <v>0</v>
      </c>
      <c r="G256" s="200"/>
      <c r="H256" s="232"/>
      <c r="I256" s="118">
        <f t="shared" si="370"/>
        <v>0</v>
      </c>
      <c r="J256" s="232"/>
      <c r="K256" s="54"/>
      <c r="L256" s="118">
        <f t="shared" si="371"/>
        <v>0</v>
      </c>
      <c r="M256" s="275"/>
      <c r="N256" s="54"/>
      <c r="O256" s="118">
        <f t="shared" si="372"/>
        <v>0</v>
      </c>
      <c r="P256" s="108"/>
      <c r="R256" s="177"/>
      <c r="S256" s="177"/>
      <c r="T256" s="177"/>
    </row>
    <row r="257" spans="1:20" ht="24" hidden="1" x14ac:dyDescent="0.25">
      <c r="A257" s="133">
        <v>6330</v>
      </c>
      <c r="B257" s="134" t="s">
        <v>234</v>
      </c>
      <c r="C257" s="124">
        <f t="shared" si="308"/>
        <v>0</v>
      </c>
      <c r="D257" s="206"/>
      <c r="E257" s="523"/>
      <c r="F257" s="543">
        <f t="shared" si="369"/>
        <v>0</v>
      </c>
      <c r="G257" s="206"/>
      <c r="H257" s="237"/>
      <c r="I257" s="261">
        <f t="shared" si="370"/>
        <v>0</v>
      </c>
      <c r="J257" s="237"/>
      <c r="K257" s="126"/>
      <c r="L257" s="261">
        <f t="shared" si="371"/>
        <v>0</v>
      </c>
      <c r="M257" s="279"/>
      <c r="N257" s="126"/>
      <c r="O257" s="261">
        <f t="shared" si="372"/>
        <v>0</v>
      </c>
      <c r="P257" s="145"/>
      <c r="R257" s="177"/>
      <c r="S257" s="177"/>
      <c r="T257" s="177"/>
    </row>
    <row r="258" spans="1:20" hidden="1" x14ac:dyDescent="0.25">
      <c r="A258" s="110">
        <v>6360</v>
      </c>
      <c r="B258" s="56" t="s">
        <v>235</v>
      </c>
      <c r="C258" s="57">
        <f t="shared" si="308"/>
        <v>0</v>
      </c>
      <c r="D258" s="201"/>
      <c r="E258" s="498"/>
      <c r="F258" s="499">
        <f t="shared" si="369"/>
        <v>0</v>
      </c>
      <c r="G258" s="201"/>
      <c r="H258" s="233"/>
      <c r="I258" s="112">
        <f t="shared" si="370"/>
        <v>0</v>
      </c>
      <c r="J258" s="233"/>
      <c r="K258" s="59"/>
      <c r="L258" s="112">
        <f t="shared" si="371"/>
        <v>0</v>
      </c>
      <c r="M258" s="276"/>
      <c r="N258" s="59"/>
      <c r="O258" s="112">
        <f t="shared" si="372"/>
        <v>0</v>
      </c>
      <c r="P258" s="109"/>
      <c r="R258" s="177"/>
      <c r="S258" s="177"/>
      <c r="T258" s="177"/>
    </row>
    <row r="259" spans="1:20" ht="36" hidden="1" x14ac:dyDescent="0.25">
      <c r="A259" s="45">
        <v>6400</v>
      </c>
      <c r="B259" s="103" t="s">
        <v>236</v>
      </c>
      <c r="C259" s="46">
        <f t="shared" si="308"/>
        <v>0</v>
      </c>
      <c r="D259" s="199">
        <f>SUM(D260,D264)</f>
        <v>0</v>
      </c>
      <c r="E259" s="494">
        <f t="shared" ref="E259:F259" si="373">SUM(E260,E264)</f>
        <v>0</v>
      </c>
      <c r="F259" s="495">
        <f t="shared" si="373"/>
        <v>0</v>
      </c>
      <c r="G259" s="199">
        <f t="shared" ref="G259:M259" si="374">SUM(G260,G264)</f>
        <v>0</v>
      </c>
      <c r="H259" s="104">
        <f t="shared" ref="H259:I259" si="375">SUM(H260,H264)</f>
        <v>0</v>
      </c>
      <c r="I259" s="115">
        <f t="shared" si="375"/>
        <v>0</v>
      </c>
      <c r="J259" s="104">
        <f t="shared" si="374"/>
        <v>0</v>
      </c>
      <c r="K259" s="49">
        <f t="shared" ref="K259:L259" si="376">SUM(K260,K264)</f>
        <v>0</v>
      </c>
      <c r="L259" s="115">
        <f t="shared" si="376"/>
        <v>0</v>
      </c>
      <c r="M259" s="152">
        <f t="shared" si="374"/>
        <v>0</v>
      </c>
      <c r="N259" s="153">
        <f t="shared" ref="N259:O259" si="377">SUM(N260,N264)</f>
        <v>0</v>
      </c>
      <c r="O259" s="154">
        <f t="shared" si="377"/>
        <v>0</v>
      </c>
      <c r="P259" s="301"/>
      <c r="R259" s="177"/>
      <c r="S259" s="177"/>
      <c r="T259" s="177"/>
    </row>
    <row r="260" spans="1:20" ht="24" hidden="1" x14ac:dyDescent="0.25">
      <c r="A260" s="116">
        <v>6410</v>
      </c>
      <c r="B260" s="51" t="s">
        <v>237</v>
      </c>
      <c r="C260" s="52">
        <f t="shared" si="308"/>
        <v>0</v>
      </c>
      <c r="D260" s="204">
        <f>SUM(D261:D263)</f>
        <v>0</v>
      </c>
      <c r="E260" s="521">
        <f t="shared" ref="E260:F260" si="378">SUM(E261:E263)</f>
        <v>0</v>
      </c>
      <c r="F260" s="501">
        <f t="shared" si="378"/>
        <v>0</v>
      </c>
      <c r="G260" s="204">
        <f t="shared" ref="G260:M260" si="379">SUM(G261:G263)</f>
        <v>0</v>
      </c>
      <c r="H260" s="235">
        <f t="shared" ref="H260:I260" si="380">SUM(H261:H263)</f>
        <v>0</v>
      </c>
      <c r="I260" s="118">
        <f t="shared" si="380"/>
        <v>0</v>
      </c>
      <c r="J260" s="235">
        <f t="shared" si="379"/>
        <v>0</v>
      </c>
      <c r="K260" s="117">
        <f t="shared" ref="K260:L260" si="381">SUM(K261:K263)</f>
        <v>0</v>
      </c>
      <c r="L260" s="118">
        <f t="shared" si="381"/>
        <v>0</v>
      </c>
      <c r="M260" s="63">
        <f t="shared" si="379"/>
        <v>0</v>
      </c>
      <c r="N260" s="255">
        <f t="shared" ref="N260:O260" si="382">SUM(N261:N263)</f>
        <v>0</v>
      </c>
      <c r="O260" s="260">
        <f t="shared" si="382"/>
        <v>0</v>
      </c>
      <c r="P260" s="142"/>
      <c r="R260" s="177"/>
      <c r="S260" s="177"/>
      <c r="T260" s="177"/>
    </row>
    <row r="261" spans="1:20" hidden="1" x14ac:dyDescent="0.25">
      <c r="A261" s="38">
        <v>6411</v>
      </c>
      <c r="B261" s="135" t="s">
        <v>238</v>
      </c>
      <c r="C261" s="57">
        <f t="shared" si="308"/>
        <v>0</v>
      </c>
      <c r="D261" s="201"/>
      <c r="E261" s="498"/>
      <c r="F261" s="499">
        <f t="shared" ref="F261:F263" si="383">D261+E261</f>
        <v>0</v>
      </c>
      <c r="G261" s="201"/>
      <c r="H261" s="233"/>
      <c r="I261" s="112">
        <f t="shared" ref="I261:I263" si="384">G261+H261</f>
        <v>0</v>
      </c>
      <c r="J261" s="233"/>
      <c r="K261" s="59"/>
      <c r="L261" s="112">
        <f t="shared" ref="L261:L263" si="385">J261+K261</f>
        <v>0</v>
      </c>
      <c r="M261" s="276"/>
      <c r="N261" s="59"/>
      <c r="O261" s="112">
        <f t="shared" ref="O261:O263" si="386">M261+N261</f>
        <v>0</v>
      </c>
      <c r="P261" s="109"/>
      <c r="R261" s="177"/>
      <c r="S261" s="177"/>
      <c r="T261" s="177"/>
    </row>
    <row r="262" spans="1:20" ht="36" hidden="1" x14ac:dyDescent="0.25">
      <c r="A262" s="38">
        <v>6412</v>
      </c>
      <c r="B262" s="56" t="s">
        <v>239</v>
      </c>
      <c r="C262" s="57">
        <f t="shared" si="308"/>
        <v>0</v>
      </c>
      <c r="D262" s="201"/>
      <c r="E262" s="498"/>
      <c r="F262" s="499">
        <f t="shared" si="383"/>
        <v>0</v>
      </c>
      <c r="G262" s="201"/>
      <c r="H262" s="233"/>
      <c r="I262" s="112">
        <f t="shared" si="384"/>
        <v>0</v>
      </c>
      <c r="J262" s="233"/>
      <c r="K262" s="59"/>
      <c r="L262" s="112">
        <f t="shared" si="385"/>
        <v>0</v>
      </c>
      <c r="M262" s="276"/>
      <c r="N262" s="59"/>
      <c r="O262" s="112">
        <f t="shared" si="386"/>
        <v>0</v>
      </c>
      <c r="P262" s="109"/>
      <c r="R262" s="177"/>
      <c r="S262" s="177"/>
      <c r="T262" s="177"/>
    </row>
    <row r="263" spans="1:20" ht="36" hidden="1" x14ac:dyDescent="0.25">
      <c r="A263" s="38">
        <v>6419</v>
      </c>
      <c r="B263" s="56" t="s">
        <v>240</v>
      </c>
      <c r="C263" s="57">
        <f t="shared" si="308"/>
        <v>0</v>
      </c>
      <c r="D263" s="201"/>
      <c r="E263" s="498"/>
      <c r="F263" s="499">
        <f t="shared" si="383"/>
        <v>0</v>
      </c>
      <c r="G263" s="201"/>
      <c r="H263" s="233"/>
      <c r="I263" s="112">
        <f t="shared" si="384"/>
        <v>0</v>
      </c>
      <c r="J263" s="233"/>
      <c r="K263" s="59"/>
      <c r="L263" s="112">
        <f t="shared" si="385"/>
        <v>0</v>
      </c>
      <c r="M263" s="276"/>
      <c r="N263" s="59"/>
      <c r="O263" s="112">
        <f t="shared" si="386"/>
        <v>0</v>
      </c>
      <c r="P263" s="109"/>
      <c r="R263" s="177"/>
      <c r="S263" s="177"/>
      <c r="T263" s="177"/>
    </row>
    <row r="264" spans="1:20" ht="36" hidden="1" x14ac:dyDescent="0.25">
      <c r="A264" s="110">
        <v>6420</v>
      </c>
      <c r="B264" s="56" t="s">
        <v>241</v>
      </c>
      <c r="C264" s="57">
        <f t="shared" si="308"/>
        <v>0</v>
      </c>
      <c r="D264" s="202">
        <f>SUM(D265:D268)</f>
        <v>0</v>
      </c>
      <c r="E264" s="502">
        <f t="shared" ref="E264:F264" si="387">SUM(E265:E268)</f>
        <v>0</v>
      </c>
      <c r="F264" s="499">
        <f t="shared" si="387"/>
        <v>0</v>
      </c>
      <c r="G264" s="202">
        <f>SUM(G265:G268)</f>
        <v>0</v>
      </c>
      <c r="H264" s="119">
        <f t="shared" ref="H264:I264" si="388">SUM(H265:H268)</f>
        <v>0</v>
      </c>
      <c r="I264" s="112">
        <f t="shared" si="388"/>
        <v>0</v>
      </c>
      <c r="J264" s="119">
        <f>SUM(J265:J268)</f>
        <v>0</v>
      </c>
      <c r="K264" s="111">
        <f t="shared" ref="K264:L264" si="389">SUM(K265:K268)</f>
        <v>0</v>
      </c>
      <c r="L264" s="112">
        <f t="shared" si="389"/>
        <v>0</v>
      </c>
      <c r="M264" s="57">
        <f>SUM(M265:M268)</f>
        <v>0</v>
      </c>
      <c r="N264" s="111">
        <f t="shared" ref="N264:O264" si="390">SUM(N265:N268)</f>
        <v>0</v>
      </c>
      <c r="O264" s="112">
        <f t="shared" si="390"/>
        <v>0</v>
      </c>
      <c r="P264" s="109"/>
      <c r="R264" s="177"/>
      <c r="S264" s="177"/>
      <c r="T264" s="177"/>
    </row>
    <row r="265" spans="1:20" hidden="1" x14ac:dyDescent="0.25">
      <c r="A265" s="38">
        <v>6421</v>
      </c>
      <c r="B265" s="56" t="s">
        <v>242</v>
      </c>
      <c r="C265" s="57">
        <f t="shared" si="308"/>
        <v>0</v>
      </c>
      <c r="D265" s="201"/>
      <c r="E265" s="498"/>
      <c r="F265" s="499">
        <f t="shared" ref="F265:F268" si="391">D265+E265</f>
        <v>0</v>
      </c>
      <c r="G265" s="201"/>
      <c r="H265" s="233"/>
      <c r="I265" s="112">
        <f t="shared" ref="I265:I268" si="392">G265+H265</f>
        <v>0</v>
      </c>
      <c r="J265" s="233"/>
      <c r="K265" s="59"/>
      <c r="L265" s="112">
        <f t="shared" ref="L265:L268" si="393">J265+K265</f>
        <v>0</v>
      </c>
      <c r="M265" s="276"/>
      <c r="N265" s="59"/>
      <c r="O265" s="112">
        <f t="shared" ref="O265:O268" si="394">M265+N265</f>
        <v>0</v>
      </c>
      <c r="P265" s="109"/>
      <c r="R265" s="177"/>
      <c r="S265" s="177"/>
      <c r="T265" s="177"/>
    </row>
    <row r="266" spans="1:20" hidden="1" x14ac:dyDescent="0.25">
      <c r="A266" s="38">
        <v>6422</v>
      </c>
      <c r="B266" s="56" t="s">
        <v>243</v>
      </c>
      <c r="C266" s="57">
        <f t="shared" si="308"/>
        <v>0</v>
      </c>
      <c r="D266" s="201"/>
      <c r="E266" s="498"/>
      <c r="F266" s="499">
        <f t="shared" si="391"/>
        <v>0</v>
      </c>
      <c r="G266" s="201"/>
      <c r="H266" s="233"/>
      <c r="I266" s="112">
        <f t="shared" si="392"/>
        <v>0</v>
      </c>
      <c r="J266" s="233"/>
      <c r="K266" s="59"/>
      <c r="L266" s="112">
        <f t="shared" si="393"/>
        <v>0</v>
      </c>
      <c r="M266" s="276"/>
      <c r="N266" s="59"/>
      <c r="O266" s="112">
        <f t="shared" si="394"/>
        <v>0</v>
      </c>
      <c r="P266" s="109"/>
      <c r="R266" s="177"/>
      <c r="S266" s="177"/>
      <c r="T266" s="177"/>
    </row>
    <row r="267" spans="1:20" ht="13.5" hidden="1" customHeight="1" x14ac:dyDescent="0.25">
      <c r="A267" s="38">
        <v>6423</v>
      </c>
      <c r="B267" s="56" t="s">
        <v>244</v>
      </c>
      <c r="C267" s="57">
        <f t="shared" si="308"/>
        <v>0</v>
      </c>
      <c r="D267" s="201"/>
      <c r="E267" s="498"/>
      <c r="F267" s="499">
        <f t="shared" si="391"/>
        <v>0</v>
      </c>
      <c r="G267" s="201"/>
      <c r="H267" s="233"/>
      <c r="I267" s="112">
        <f t="shared" si="392"/>
        <v>0</v>
      </c>
      <c r="J267" s="233"/>
      <c r="K267" s="59"/>
      <c r="L267" s="112">
        <f t="shared" si="393"/>
        <v>0</v>
      </c>
      <c r="M267" s="276"/>
      <c r="N267" s="59"/>
      <c r="O267" s="112">
        <f t="shared" si="394"/>
        <v>0</v>
      </c>
      <c r="P267" s="109"/>
      <c r="R267" s="177"/>
      <c r="S267" s="177"/>
      <c r="T267" s="177"/>
    </row>
    <row r="268" spans="1:20" ht="36" hidden="1" x14ac:dyDescent="0.25">
      <c r="A268" s="38">
        <v>6424</v>
      </c>
      <c r="B268" s="56" t="s">
        <v>245</v>
      </c>
      <c r="C268" s="57">
        <f t="shared" si="308"/>
        <v>0</v>
      </c>
      <c r="D268" s="201"/>
      <c r="E268" s="498"/>
      <c r="F268" s="499">
        <f t="shared" si="391"/>
        <v>0</v>
      </c>
      <c r="G268" s="201"/>
      <c r="H268" s="233"/>
      <c r="I268" s="112">
        <f t="shared" si="392"/>
        <v>0</v>
      </c>
      <c r="J268" s="233"/>
      <c r="K268" s="59"/>
      <c r="L268" s="112">
        <f t="shared" si="393"/>
        <v>0</v>
      </c>
      <c r="M268" s="276"/>
      <c r="N268" s="59"/>
      <c r="O268" s="112">
        <f t="shared" si="394"/>
        <v>0</v>
      </c>
      <c r="P268" s="109"/>
      <c r="R268" s="177"/>
      <c r="S268" s="177"/>
      <c r="T268" s="177"/>
    </row>
    <row r="269" spans="1:20" ht="36" hidden="1" x14ac:dyDescent="0.25">
      <c r="A269" s="137">
        <v>7000</v>
      </c>
      <c r="B269" s="137" t="s">
        <v>246</v>
      </c>
      <c r="C269" s="139">
        <f t="shared" si="308"/>
        <v>0</v>
      </c>
      <c r="D269" s="208">
        <f>SUM(D270,D281)</f>
        <v>0</v>
      </c>
      <c r="E269" s="525">
        <f t="shared" ref="E269:F269" si="395">SUM(E270,E281)</f>
        <v>0</v>
      </c>
      <c r="F269" s="545">
        <f t="shared" si="395"/>
        <v>0</v>
      </c>
      <c r="G269" s="208">
        <f>SUM(G270,G281)</f>
        <v>0</v>
      </c>
      <c r="H269" s="239">
        <f t="shared" ref="H269:I269" si="396">SUM(H270,H281)</f>
        <v>0</v>
      </c>
      <c r="I269" s="249">
        <f t="shared" si="396"/>
        <v>0</v>
      </c>
      <c r="J269" s="239">
        <f>SUM(J270,J281)</f>
        <v>0</v>
      </c>
      <c r="K269" s="138">
        <f t="shared" ref="K269:L269" si="397">SUM(K270,K281)</f>
        <v>0</v>
      </c>
      <c r="L269" s="249">
        <f t="shared" si="397"/>
        <v>0</v>
      </c>
      <c r="M269" s="281">
        <f>SUM(M270,M281)</f>
        <v>0</v>
      </c>
      <c r="N269" s="258">
        <f t="shared" ref="N269:O269" si="398">SUM(N270,N281)</f>
        <v>0</v>
      </c>
      <c r="O269" s="263">
        <f t="shared" si="398"/>
        <v>0</v>
      </c>
      <c r="P269" s="303"/>
      <c r="R269" s="177"/>
      <c r="S269" s="177"/>
      <c r="T269" s="177"/>
    </row>
    <row r="270" spans="1:20" ht="24" hidden="1" x14ac:dyDescent="0.25">
      <c r="A270" s="45">
        <v>7200</v>
      </c>
      <c r="B270" s="103" t="s">
        <v>247</v>
      </c>
      <c r="C270" s="46">
        <f t="shared" si="308"/>
        <v>0</v>
      </c>
      <c r="D270" s="199">
        <f>SUM(D271,D272,D275,D276,D280)</f>
        <v>0</v>
      </c>
      <c r="E270" s="494">
        <f t="shared" ref="E270:F270" si="399">SUM(E271,E272,E275,E276,E280)</f>
        <v>0</v>
      </c>
      <c r="F270" s="495">
        <f t="shared" si="399"/>
        <v>0</v>
      </c>
      <c r="G270" s="199">
        <f>SUM(G271,G272,G275,G276,G280)</f>
        <v>0</v>
      </c>
      <c r="H270" s="104">
        <f t="shared" ref="H270:I270" si="400">SUM(H271,H272,H275,H276,H280)</f>
        <v>0</v>
      </c>
      <c r="I270" s="115">
        <f t="shared" si="400"/>
        <v>0</v>
      </c>
      <c r="J270" s="104">
        <f>SUM(J271,J272,J275,J276,J280)</f>
        <v>0</v>
      </c>
      <c r="K270" s="49">
        <f t="shared" ref="K270:L270" si="401">SUM(K271,K272,K275,K276,K280)</f>
        <v>0</v>
      </c>
      <c r="L270" s="115">
        <f t="shared" si="401"/>
        <v>0</v>
      </c>
      <c r="M270" s="127">
        <f>SUM(M271,M272,M275,M276,M280)</f>
        <v>0</v>
      </c>
      <c r="N270" s="128">
        <f t="shared" ref="N270:O270" si="402">SUM(N271,N272,N275,N276,N280)</f>
        <v>0</v>
      </c>
      <c r="O270" s="248">
        <f t="shared" si="402"/>
        <v>0</v>
      </c>
      <c r="P270" s="300"/>
      <c r="R270" s="177"/>
      <c r="S270" s="177"/>
      <c r="T270" s="177"/>
    </row>
    <row r="271" spans="1:20" ht="24" hidden="1" x14ac:dyDescent="0.25">
      <c r="A271" s="116">
        <v>7210</v>
      </c>
      <c r="B271" s="51" t="s">
        <v>248</v>
      </c>
      <c r="C271" s="52">
        <f t="shared" si="308"/>
        <v>0</v>
      </c>
      <c r="D271" s="200"/>
      <c r="E271" s="500"/>
      <c r="F271" s="501">
        <f>D271+E271</f>
        <v>0</v>
      </c>
      <c r="G271" s="200"/>
      <c r="H271" s="232"/>
      <c r="I271" s="118">
        <f>G271+H271</f>
        <v>0</v>
      </c>
      <c r="J271" s="232"/>
      <c r="K271" s="54"/>
      <c r="L271" s="118">
        <f>J271+K271</f>
        <v>0</v>
      </c>
      <c r="M271" s="275"/>
      <c r="N271" s="54"/>
      <c r="O271" s="118">
        <f>M271+N271</f>
        <v>0</v>
      </c>
      <c r="P271" s="108"/>
      <c r="R271" s="177"/>
      <c r="S271" s="177"/>
      <c r="T271" s="177"/>
    </row>
    <row r="272" spans="1:20" s="136" customFormat="1" ht="36" hidden="1" x14ac:dyDescent="0.25">
      <c r="A272" s="110">
        <v>7220</v>
      </c>
      <c r="B272" s="56" t="s">
        <v>249</v>
      </c>
      <c r="C272" s="57">
        <f t="shared" si="308"/>
        <v>0</v>
      </c>
      <c r="D272" s="202">
        <f>SUM(D273:D274)</f>
        <v>0</v>
      </c>
      <c r="E272" s="502">
        <f t="shared" ref="E272:F272" si="403">SUM(E273:E274)</f>
        <v>0</v>
      </c>
      <c r="F272" s="499">
        <f t="shared" si="403"/>
        <v>0</v>
      </c>
      <c r="G272" s="202">
        <f>SUM(G273:G274)</f>
        <v>0</v>
      </c>
      <c r="H272" s="119">
        <f t="shared" ref="H272:I272" si="404">SUM(H273:H274)</f>
        <v>0</v>
      </c>
      <c r="I272" s="112">
        <f t="shared" si="404"/>
        <v>0</v>
      </c>
      <c r="J272" s="119">
        <f>SUM(J273:J274)</f>
        <v>0</v>
      </c>
      <c r="K272" s="111">
        <f t="shared" ref="K272:L272" si="405">SUM(K273:K274)</f>
        <v>0</v>
      </c>
      <c r="L272" s="112">
        <f t="shared" si="405"/>
        <v>0</v>
      </c>
      <c r="M272" s="57">
        <f>SUM(M273:M274)</f>
        <v>0</v>
      </c>
      <c r="N272" s="111">
        <f t="shared" ref="N272:O272" si="406">SUM(N273:N274)</f>
        <v>0</v>
      </c>
      <c r="O272" s="112">
        <f t="shared" si="406"/>
        <v>0</v>
      </c>
      <c r="P272" s="109"/>
      <c r="R272" s="177"/>
      <c r="S272" s="177"/>
      <c r="T272" s="177"/>
    </row>
    <row r="273" spans="1:20" s="136" customFormat="1" ht="36" hidden="1" x14ac:dyDescent="0.25">
      <c r="A273" s="38">
        <v>7221</v>
      </c>
      <c r="B273" s="56" t="s">
        <v>250</v>
      </c>
      <c r="C273" s="57">
        <f t="shared" si="308"/>
        <v>0</v>
      </c>
      <c r="D273" s="201"/>
      <c r="E273" s="498"/>
      <c r="F273" s="499">
        <f t="shared" ref="F273:F275" si="407">D273+E273</f>
        <v>0</v>
      </c>
      <c r="G273" s="201"/>
      <c r="H273" s="233"/>
      <c r="I273" s="112">
        <f t="shared" ref="I273:I275" si="408">G273+H273</f>
        <v>0</v>
      </c>
      <c r="J273" s="233"/>
      <c r="K273" s="59"/>
      <c r="L273" s="112">
        <f t="shared" ref="L273:L275" si="409">J273+K273</f>
        <v>0</v>
      </c>
      <c r="M273" s="276"/>
      <c r="N273" s="59"/>
      <c r="O273" s="112">
        <f t="shared" ref="O273:O275" si="410">M273+N273</f>
        <v>0</v>
      </c>
      <c r="P273" s="109"/>
      <c r="R273" s="177"/>
      <c r="S273" s="177"/>
      <c r="T273" s="177"/>
    </row>
    <row r="274" spans="1:20" s="136" customFormat="1" ht="36" hidden="1" x14ac:dyDescent="0.25">
      <c r="A274" s="38">
        <v>7222</v>
      </c>
      <c r="B274" s="56" t="s">
        <v>251</v>
      </c>
      <c r="C274" s="57">
        <f t="shared" si="308"/>
        <v>0</v>
      </c>
      <c r="D274" s="201"/>
      <c r="E274" s="498"/>
      <c r="F274" s="499">
        <f t="shared" si="407"/>
        <v>0</v>
      </c>
      <c r="G274" s="201"/>
      <c r="H274" s="233"/>
      <c r="I274" s="112">
        <f t="shared" si="408"/>
        <v>0</v>
      </c>
      <c r="J274" s="233"/>
      <c r="K274" s="59"/>
      <c r="L274" s="112">
        <f t="shared" si="409"/>
        <v>0</v>
      </c>
      <c r="M274" s="276"/>
      <c r="N274" s="59"/>
      <c r="O274" s="112">
        <f t="shared" si="410"/>
        <v>0</v>
      </c>
      <c r="P274" s="109"/>
      <c r="R274" s="177"/>
      <c r="S274" s="177"/>
      <c r="T274" s="177"/>
    </row>
    <row r="275" spans="1:20" ht="24" hidden="1" x14ac:dyDescent="0.25">
      <c r="A275" s="110">
        <v>7230</v>
      </c>
      <c r="B275" s="56" t="s">
        <v>292</v>
      </c>
      <c r="C275" s="57">
        <f t="shared" si="308"/>
        <v>0</v>
      </c>
      <c r="D275" s="201"/>
      <c r="E275" s="498"/>
      <c r="F275" s="499">
        <f t="shared" si="407"/>
        <v>0</v>
      </c>
      <c r="G275" s="201"/>
      <c r="H275" s="233"/>
      <c r="I275" s="112">
        <f t="shared" si="408"/>
        <v>0</v>
      </c>
      <c r="J275" s="233"/>
      <c r="K275" s="59"/>
      <c r="L275" s="112">
        <f t="shared" si="409"/>
        <v>0</v>
      </c>
      <c r="M275" s="276"/>
      <c r="N275" s="59"/>
      <c r="O275" s="112">
        <f t="shared" si="410"/>
        <v>0</v>
      </c>
      <c r="P275" s="109"/>
      <c r="R275" s="177"/>
      <c r="S275" s="177"/>
      <c r="T275" s="177"/>
    </row>
    <row r="276" spans="1:20" ht="24" hidden="1" x14ac:dyDescent="0.25">
      <c r="A276" s="110">
        <v>7240</v>
      </c>
      <c r="B276" s="56" t="s">
        <v>252</v>
      </c>
      <c r="C276" s="57">
        <f t="shared" si="308"/>
        <v>0</v>
      </c>
      <c r="D276" s="202">
        <f t="shared" ref="D276:M276" si="411">SUM(D277:D279)</f>
        <v>0</v>
      </c>
      <c r="E276" s="502">
        <f t="shared" ref="E276:F276" si="412">SUM(E277:E279)</f>
        <v>0</v>
      </c>
      <c r="F276" s="499">
        <f t="shared" si="412"/>
        <v>0</v>
      </c>
      <c r="G276" s="202">
        <f t="shared" si="411"/>
        <v>0</v>
      </c>
      <c r="H276" s="119">
        <f t="shared" ref="H276:I276" si="413">SUM(H277:H279)</f>
        <v>0</v>
      </c>
      <c r="I276" s="112">
        <f t="shared" si="413"/>
        <v>0</v>
      </c>
      <c r="J276" s="119">
        <f>SUM(J277:J279)</f>
        <v>0</v>
      </c>
      <c r="K276" s="111">
        <f t="shared" ref="K276:L276" si="414">SUM(K277:K279)</f>
        <v>0</v>
      </c>
      <c r="L276" s="112">
        <f t="shared" si="414"/>
        <v>0</v>
      </c>
      <c r="M276" s="57">
        <f t="shared" si="411"/>
        <v>0</v>
      </c>
      <c r="N276" s="111">
        <f t="shared" ref="N276:O276" si="415">SUM(N277:N279)</f>
        <v>0</v>
      </c>
      <c r="O276" s="112">
        <f t="shared" si="415"/>
        <v>0</v>
      </c>
      <c r="P276" s="109"/>
      <c r="R276" s="177"/>
      <c r="S276" s="177"/>
      <c r="T276" s="177"/>
    </row>
    <row r="277" spans="1:20" ht="48" hidden="1" x14ac:dyDescent="0.25">
      <c r="A277" s="38">
        <v>7245</v>
      </c>
      <c r="B277" s="56" t="s">
        <v>253</v>
      </c>
      <c r="C277" s="57">
        <f t="shared" ref="C277:C298" si="416">F277+I277+L277+O277</f>
        <v>0</v>
      </c>
      <c r="D277" s="201"/>
      <c r="E277" s="498"/>
      <c r="F277" s="499">
        <f t="shared" ref="F277:F280" si="417">D277+E277</f>
        <v>0</v>
      </c>
      <c r="G277" s="201"/>
      <c r="H277" s="233"/>
      <c r="I277" s="112">
        <f t="shared" ref="I277:I280" si="418">G277+H277</f>
        <v>0</v>
      </c>
      <c r="J277" s="233"/>
      <c r="K277" s="59"/>
      <c r="L277" s="112">
        <f t="shared" ref="L277:L280" si="419">J277+K277</f>
        <v>0</v>
      </c>
      <c r="M277" s="276"/>
      <c r="N277" s="59"/>
      <c r="O277" s="112">
        <f t="shared" ref="O277:O280" si="420">M277+N277</f>
        <v>0</v>
      </c>
      <c r="P277" s="109"/>
      <c r="R277" s="177"/>
      <c r="S277" s="177"/>
      <c r="T277" s="177"/>
    </row>
    <row r="278" spans="1:20" ht="84.75" hidden="1" customHeight="1" x14ac:dyDescent="0.25">
      <c r="A278" s="38">
        <v>7246</v>
      </c>
      <c r="B278" s="56" t="s">
        <v>254</v>
      </c>
      <c r="C278" s="57">
        <f t="shared" si="416"/>
        <v>0</v>
      </c>
      <c r="D278" s="201"/>
      <c r="E278" s="498"/>
      <c r="F278" s="499">
        <f t="shared" si="417"/>
        <v>0</v>
      </c>
      <c r="G278" s="201"/>
      <c r="H278" s="233"/>
      <c r="I278" s="112">
        <f t="shared" si="418"/>
        <v>0</v>
      </c>
      <c r="J278" s="233"/>
      <c r="K278" s="59"/>
      <c r="L278" s="112">
        <f t="shared" si="419"/>
        <v>0</v>
      </c>
      <c r="M278" s="276"/>
      <c r="N278" s="59"/>
      <c r="O278" s="112">
        <f t="shared" si="420"/>
        <v>0</v>
      </c>
      <c r="P278" s="109"/>
      <c r="R278" s="177"/>
      <c r="S278" s="177"/>
      <c r="T278" s="177"/>
    </row>
    <row r="279" spans="1:20" ht="36" hidden="1" x14ac:dyDescent="0.25">
      <c r="A279" s="38">
        <v>7247</v>
      </c>
      <c r="B279" s="56" t="s">
        <v>309</v>
      </c>
      <c r="C279" s="57">
        <f t="shared" si="416"/>
        <v>0</v>
      </c>
      <c r="D279" s="201"/>
      <c r="E279" s="498"/>
      <c r="F279" s="499">
        <f t="shared" si="417"/>
        <v>0</v>
      </c>
      <c r="G279" s="201"/>
      <c r="H279" s="233"/>
      <c r="I279" s="112">
        <f t="shared" si="418"/>
        <v>0</v>
      </c>
      <c r="J279" s="233"/>
      <c r="K279" s="59"/>
      <c r="L279" s="112">
        <f t="shared" si="419"/>
        <v>0</v>
      </c>
      <c r="M279" s="276"/>
      <c r="N279" s="59"/>
      <c r="O279" s="112">
        <f t="shared" si="420"/>
        <v>0</v>
      </c>
      <c r="P279" s="109"/>
      <c r="R279" s="177"/>
      <c r="S279" s="177"/>
      <c r="T279" s="177"/>
    </row>
    <row r="280" spans="1:20" ht="24" hidden="1" x14ac:dyDescent="0.25">
      <c r="A280" s="169">
        <v>7260</v>
      </c>
      <c r="B280" s="51" t="s">
        <v>255</v>
      </c>
      <c r="C280" s="52">
        <f t="shared" si="416"/>
        <v>0</v>
      </c>
      <c r="D280" s="200"/>
      <c r="E280" s="500"/>
      <c r="F280" s="501">
        <f t="shared" si="417"/>
        <v>0</v>
      </c>
      <c r="G280" s="200"/>
      <c r="H280" s="232"/>
      <c r="I280" s="118">
        <f t="shared" si="418"/>
        <v>0</v>
      </c>
      <c r="J280" s="232"/>
      <c r="K280" s="54"/>
      <c r="L280" s="118">
        <f t="shared" si="419"/>
        <v>0</v>
      </c>
      <c r="M280" s="275"/>
      <c r="N280" s="54"/>
      <c r="O280" s="118">
        <f t="shared" si="420"/>
        <v>0</v>
      </c>
      <c r="P280" s="108"/>
      <c r="R280" s="177"/>
      <c r="S280" s="177"/>
      <c r="T280" s="177"/>
    </row>
    <row r="281" spans="1:20" hidden="1" x14ac:dyDescent="0.25">
      <c r="A281" s="71">
        <v>7700</v>
      </c>
      <c r="B281" s="151" t="s">
        <v>284</v>
      </c>
      <c r="C281" s="152">
        <f t="shared" si="416"/>
        <v>0</v>
      </c>
      <c r="D281" s="209">
        <f t="shared" ref="D281:O281" si="421">D282</f>
        <v>0</v>
      </c>
      <c r="E281" s="526">
        <f t="shared" si="421"/>
        <v>0</v>
      </c>
      <c r="F281" s="540">
        <f t="shared" si="421"/>
        <v>0</v>
      </c>
      <c r="G281" s="209">
        <f t="shared" si="421"/>
        <v>0</v>
      </c>
      <c r="H281" s="240">
        <f t="shared" si="421"/>
        <v>0</v>
      </c>
      <c r="I281" s="154">
        <f t="shared" si="421"/>
        <v>0</v>
      </c>
      <c r="J281" s="240">
        <f t="shared" si="421"/>
        <v>0</v>
      </c>
      <c r="K281" s="153">
        <f t="shared" si="421"/>
        <v>0</v>
      </c>
      <c r="L281" s="154">
        <f t="shared" si="421"/>
        <v>0</v>
      </c>
      <c r="M281" s="152">
        <f t="shared" si="421"/>
        <v>0</v>
      </c>
      <c r="N281" s="153">
        <f t="shared" si="421"/>
        <v>0</v>
      </c>
      <c r="O281" s="154">
        <f t="shared" si="421"/>
        <v>0</v>
      </c>
      <c r="P281" s="301"/>
      <c r="R281" s="177"/>
      <c r="S281" s="177"/>
      <c r="T281" s="177"/>
    </row>
    <row r="282" spans="1:20" hidden="1" x14ac:dyDescent="0.25">
      <c r="A282" s="105">
        <v>7720</v>
      </c>
      <c r="B282" s="51" t="s">
        <v>285</v>
      </c>
      <c r="C282" s="63">
        <f t="shared" si="416"/>
        <v>0</v>
      </c>
      <c r="D282" s="210"/>
      <c r="E282" s="527"/>
      <c r="F282" s="542">
        <f>D282+E282</f>
        <v>0</v>
      </c>
      <c r="G282" s="210"/>
      <c r="H282" s="241"/>
      <c r="I282" s="260">
        <f>G282+H282</f>
        <v>0</v>
      </c>
      <c r="J282" s="241"/>
      <c r="K282" s="65"/>
      <c r="L282" s="260">
        <f>J282+K282</f>
        <v>0</v>
      </c>
      <c r="M282" s="282"/>
      <c r="N282" s="65"/>
      <c r="O282" s="260">
        <f>M282+N282</f>
        <v>0</v>
      </c>
      <c r="P282" s="142"/>
      <c r="R282" s="177"/>
      <c r="S282" s="177"/>
      <c r="T282" s="177"/>
    </row>
    <row r="283" spans="1:20" hidden="1" x14ac:dyDescent="0.25">
      <c r="A283" s="135"/>
      <c r="B283" s="56" t="s">
        <v>256</v>
      </c>
      <c r="C283" s="57">
        <f t="shared" si="416"/>
        <v>0</v>
      </c>
      <c r="D283" s="202">
        <f>SUM(D284:D285)</f>
        <v>0</v>
      </c>
      <c r="E283" s="502">
        <f t="shared" ref="E283:F283" si="422">SUM(E284:E285)</f>
        <v>0</v>
      </c>
      <c r="F283" s="499">
        <f t="shared" si="422"/>
        <v>0</v>
      </c>
      <c r="G283" s="202">
        <f>SUM(G284:G285)</f>
        <v>0</v>
      </c>
      <c r="H283" s="119">
        <f t="shared" ref="H283:I283" si="423">SUM(H284:H285)</f>
        <v>0</v>
      </c>
      <c r="I283" s="112">
        <f t="shared" si="423"/>
        <v>0</v>
      </c>
      <c r="J283" s="119">
        <f>SUM(J284:J285)</f>
        <v>0</v>
      </c>
      <c r="K283" s="111">
        <f t="shared" ref="K283:L283" si="424">SUM(K284:K285)</f>
        <v>0</v>
      </c>
      <c r="L283" s="112">
        <f t="shared" si="424"/>
        <v>0</v>
      </c>
      <c r="M283" s="57">
        <f>SUM(M284:M285)</f>
        <v>0</v>
      </c>
      <c r="N283" s="111">
        <f t="shared" ref="N283:O283" si="425">SUM(N284:N285)</f>
        <v>0</v>
      </c>
      <c r="O283" s="112">
        <f t="shared" si="425"/>
        <v>0</v>
      </c>
      <c r="P283" s="109"/>
      <c r="R283" s="177"/>
      <c r="S283" s="177"/>
      <c r="T283" s="177"/>
    </row>
    <row r="284" spans="1:20" hidden="1" x14ac:dyDescent="0.25">
      <c r="A284" s="135" t="s">
        <v>257</v>
      </c>
      <c r="B284" s="38" t="s">
        <v>258</v>
      </c>
      <c r="C284" s="57">
        <f t="shared" si="416"/>
        <v>0</v>
      </c>
      <c r="D284" s="201"/>
      <c r="E284" s="498"/>
      <c r="F284" s="499">
        <f t="shared" ref="F284:F285" si="426">D284+E284</f>
        <v>0</v>
      </c>
      <c r="G284" s="201"/>
      <c r="H284" s="233"/>
      <c r="I284" s="112">
        <f t="shared" ref="I284:I285" si="427">G284+H284</f>
        <v>0</v>
      </c>
      <c r="J284" s="233"/>
      <c r="K284" s="59"/>
      <c r="L284" s="112">
        <f t="shared" ref="L284:L285" si="428">J284+K284</f>
        <v>0</v>
      </c>
      <c r="M284" s="276"/>
      <c r="N284" s="59"/>
      <c r="O284" s="112">
        <f t="shared" ref="O284:O285" si="429">M284+N284</f>
        <v>0</v>
      </c>
      <c r="P284" s="109"/>
      <c r="R284" s="177"/>
      <c r="S284" s="177"/>
      <c r="T284" s="177"/>
    </row>
    <row r="285" spans="1:20" ht="24" hidden="1" x14ac:dyDescent="0.25">
      <c r="A285" s="135" t="s">
        <v>259</v>
      </c>
      <c r="B285" s="140" t="s">
        <v>260</v>
      </c>
      <c r="C285" s="52">
        <f t="shared" si="416"/>
        <v>0</v>
      </c>
      <c r="D285" s="200"/>
      <c r="E285" s="500"/>
      <c r="F285" s="501">
        <f t="shared" si="426"/>
        <v>0</v>
      </c>
      <c r="G285" s="200"/>
      <c r="H285" s="232"/>
      <c r="I285" s="118">
        <f t="shared" si="427"/>
        <v>0</v>
      </c>
      <c r="J285" s="232"/>
      <c r="K285" s="54"/>
      <c r="L285" s="118">
        <f t="shared" si="428"/>
        <v>0</v>
      </c>
      <c r="M285" s="275"/>
      <c r="N285" s="54"/>
      <c r="O285" s="118">
        <f t="shared" si="429"/>
        <v>0</v>
      </c>
      <c r="P285" s="108"/>
      <c r="R285" s="177"/>
      <c r="S285" s="177"/>
      <c r="T285" s="177"/>
    </row>
    <row r="286" spans="1:20" ht="12.75" thickBot="1" x14ac:dyDescent="0.3">
      <c r="A286" s="158"/>
      <c r="B286" s="158" t="s">
        <v>261</v>
      </c>
      <c r="C286" s="264">
        <f t="shared" si="416"/>
        <v>365357</v>
      </c>
      <c r="D286" s="211">
        <f t="shared" ref="D286:M286" si="430">SUM(D283,D269,D230,D195,D187,D173,D75,D53)</f>
        <v>343320</v>
      </c>
      <c r="E286" s="503">
        <f t="shared" ref="E286:F286" si="431">SUM(E283,E269,E230,E195,E187,E173,E75,E53)</f>
        <v>0</v>
      </c>
      <c r="F286" s="504">
        <f t="shared" si="431"/>
        <v>343320</v>
      </c>
      <c r="G286" s="211">
        <f t="shared" si="430"/>
        <v>21056</v>
      </c>
      <c r="H286" s="160">
        <f t="shared" ref="H286:I286" si="432">SUM(H283,H269,H230,H195,H187,H173,H75,H53)</f>
        <v>0</v>
      </c>
      <c r="I286" s="250">
        <f t="shared" si="432"/>
        <v>21056</v>
      </c>
      <c r="J286" s="160">
        <f t="shared" si="430"/>
        <v>981</v>
      </c>
      <c r="K286" s="159">
        <f t="shared" ref="K286:L286" si="433">SUM(K283,K269,K230,K195,K187,K173,K75,K53)</f>
        <v>0</v>
      </c>
      <c r="L286" s="250">
        <f t="shared" si="433"/>
        <v>981</v>
      </c>
      <c r="M286" s="264">
        <f t="shared" si="430"/>
        <v>0</v>
      </c>
      <c r="N286" s="159">
        <f t="shared" ref="N286:O286" si="434">SUM(N283,N269,N230,N195,N187,N173,N75,N53)</f>
        <v>0</v>
      </c>
      <c r="O286" s="250">
        <f t="shared" si="434"/>
        <v>0</v>
      </c>
      <c r="P286" s="304"/>
      <c r="R286" s="177"/>
      <c r="S286" s="177"/>
      <c r="T286" s="177"/>
    </row>
    <row r="287" spans="1:20" s="21" customFormat="1" ht="13.5" hidden="1" thickTop="1" thickBot="1" x14ac:dyDescent="0.3">
      <c r="A287" s="845" t="s">
        <v>262</v>
      </c>
      <c r="B287" s="846"/>
      <c r="C287" s="164">
        <f t="shared" si="416"/>
        <v>0</v>
      </c>
      <c r="D287" s="212">
        <f>SUM(D24,D25,D41)-D51</f>
        <v>0</v>
      </c>
      <c r="E287" s="528">
        <f t="shared" ref="E287:F287" si="435">SUM(E24,E25,E41)-E51</f>
        <v>0</v>
      </c>
      <c r="F287" s="546">
        <f t="shared" si="435"/>
        <v>0</v>
      </c>
      <c r="G287" s="212">
        <f>SUM(G24,G25,G41)-G51</f>
        <v>0</v>
      </c>
      <c r="H287" s="242">
        <f t="shared" ref="H287:I287" si="436">SUM(H24,H25,H41)-H51</f>
        <v>0</v>
      </c>
      <c r="I287" s="251">
        <f t="shared" si="436"/>
        <v>0</v>
      </c>
      <c r="J287" s="242">
        <f>(J26+J43)-J51</f>
        <v>0</v>
      </c>
      <c r="K287" s="161">
        <f t="shared" ref="K287:L287" si="437">(K26+K43)-K51</f>
        <v>0</v>
      </c>
      <c r="L287" s="251">
        <f t="shared" si="437"/>
        <v>0</v>
      </c>
      <c r="M287" s="164">
        <f>M45-M51</f>
        <v>0</v>
      </c>
      <c r="N287" s="161">
        <f t="shared" ref="N287:O287" si="438">N45-N51</f>
        <v>0</v>
      </c>
      <c r="O287" s="251">
        <f t="shared" si="438"/>
        <v>0</v>
      </c>
      <c r="P287" s="166"/>
      <c r="R287" s="177"/>
      <c r="S287" s="177"/>
      <c r="T287" s="177"/>
    </row>
    <row r="288" spans="1:20" s="21" customFormat="1" ht="12.75" hidden="1" thickTop="1" x14ac:dyDescent="0.25">
      <c r="A288" s="847" t="s">
        <v>263</v>
      </c>
      <c r="B288" s="848"/>
      <c r="C288" s="149">
        <f t="shared" si="416"/>
        <v>0</v>
      </c>
      <c r="D288" s="213">
        <f t="shared" ref="D288:M288" si="439">SUM(D289,D290)-D297+D298</f>
        <v>0</v>
      </c>
      <c r="E288" s="529">
        <f t="shared" ref="E288:F288" si="440">SUM(E289,E290)-E297+E298</f>
        <v>0</v>
      </c>
      <c r="F288" s="547">
        <f t="shared" si="440"/>
        <v>0</v>
      </c>
      <c r="G288" s="213">
        <f t="shared" si="439"/>
        <v>0</v>
      </c>
      <c r="H288" s="243">
        <f t="shared" ref="H288:I288" si="441">SUM(H289,H290)-H297+H298</f>
        <v>0</v>
      </c>
      <c r="I288" s="147">
        <f t="shared" si="441"/>
        <v>0</v>
      </c>
      <c r="J288" s="243">
        <f t="shared" si="439"/>
        <v>0</v>
      </c>
      <c r="K288" s="146">
        <f t="shared" ref="K288:L288" si="442">SUM(K289,K290)-K297+K298</f>
        <v>0</v>
      </c>
      <c r="L288" s="147">
        <f t="shared" si="442"/>
        <v>0</v>
      </c>
      <c r="M288" s="149">
        <f t="shared" si="439"/>
        <v>0</v>
      </c>
      <c r="N288" s="146">
        <f t="shared" ref="N288:O288" si="443">SUM(N289,N290)-N297+N298</f>
        <v>0</v>
      </c>
      <c r="O288" s="147">
        <f t="shared" si="443"/>
        <v>0</v>
      </c>
      <c r="P288" s="305"/>
      <c r="R288" s="177"/>
      <c r="S288" s="177"/>
      <c r="T288" s="177"/>
    </row>
    <row r="289" spans="1:20" s="21" customFormat="1" ht="13.5" hidden="1" thickTop="1" thickBot="1" x14ac:dyDescent="0.3">
      <c r="A289" s="86" t="s">
        <v>264</v>
      </c>
      <c r="B289" s="86" t="s">
        <v>265</v>
      </c>
      <c r="C289" s="87">
        <f t="shared" si="416"/>
        <v>0</v>
      </c>
      <c r="D289" s="195">
        <f t="shared" ref="D289:M289" si="444">D21-D283</f>
        <v>0</v>
      </c>
      <c r="E289" s="486">
        <f t="shared" ref="E289:F289" si="445">E21-E283</f>
        <v>0</v>
      </c>
      <c r="F289" s="487">
        <f t="shared" si="445"/>
        <v>0</v>
      </c>
      <c r="G289" s="195">
        <f t="shared" si="444"/>
        <v>0</v>
      </c>
      <c r="H289" s="228">
        <f t="shared" ref="H289:I289" si="446">H21-H283</f>
        <v>0</v>
      </c>
      <c r="I289" s="89">
        <f t="shared" si="446"/>
        <v>0</v>
      </c>
      <c r="J289" s="228">
        <f t="shared" si="444"/>
        <v>0</v>
      </c>
      <c r="K289" s="88">
        <f t="shared" ref="K289:L289" si="447">K21-K283</f>
        <v>0</v>
      </c>
      <c r="L289" s="89">
        <f t="shared" si="447"/>
        <v>0</v>
      </c>
      <c r="M289" s="87">
        <f t="shared" si="444"/>
        <v>0</v>
      </c>
      <c r="N289" s="88">
        <f t="shared" ref="N289:O289" si="448">N21-N283</f>
        <v>0</v>
      </c>
      <c r="O289" s="89">
        <f t="shared" si="448"/>
        <v>0</v>
      </c>
      <c r="P289" s="296"/>
      <c r="R289" s="177"/>
      <c r="S289" s="177"/>
      <c r="T289" s="177"/>
    </row>
    <row r="290" spans="1:20" s="21" customFormat="1" ht="12.75" hidden="1" thickTop="1" x14ac:dyDescent="0.25">
      <c r="A290" s="162" t="s">
        <v>266</v>
      </c>
      <c r="B290" s="162" t="s">
        <v>267</v>
      </c>
      <c r="C290" s="149">
        <f t="shared" si="416"/>
        <v>0</v>
      </c>
      <c r="D290" s="213">
        <f t="shared" ref="D290:M290" si="449">SUM(D291,D293,D295)-SUM(D292,D294,D296)</f>
        <v>0</v>
      </c>
      <c r="E290" s="529">
        <f t="shared" ref="E290:F290" si="450">SUM(E291,E293,E295)-SUM(E292,E294,E296)</f>
        <v>0</v>
      </c>
      <c r="F290" s="547">
        <f t="shared" si="450"/>
        <v>0</v>
      </c>
      <c r="G290" s="213">
        <f t="shared" si="449"/>
        <v>0</v>
      </c>
      <c r="H290" s="243">
        <f t="shared" ref="H290:I290" si="451">SUM(H291,H293,H295)-SUM(H292,H294,H296)</f>
        <v>0</v>
      </c>
      <c r="I290" s="147">
        <f t="shared" si="451"/>
        <v>0</v>
      </c>
      <c r="J290" s="243">
        <f t="shared" si="449"/>
        <v>0</v>
      </c>
      <c r="K290" s="146">
        <f t="shared" ref="K290:L290" si="452">SUM(K291,K293,K295)-SUM(K292,K294,K296)</f>
        <v>0</v>
      </c>
      <c r="L290" s="147">
        <f t="shared" si="452"/>
        <v>0</v>
      </c>
      <c r="M290" s="149">
        <f t="shared" si="449"/>
        <v>0</v>
      </c>
      <c r="N290" s="146">
        <f t="shared" ref="N290:O290" si="453">SUM(N291,N293,N295)-SUM(N292,N294,N296)</f>
        <v>0</v>
      </c>
      <c r="O290" s="147">
        <f t="shared" si="453"/>
        <v>0</v>
      </c>
      <c r="P290" s="305"/>
      <c r="R290" s="177"/>
      <c r="S290" s="177"/>
      <c r="T290" s="177"/>
    </row>
    <row r="291" spans="1:20" ht="12.75" hidden="1" thickTop="1" x14ac:dyDescent="0.25">
      <c r="A291" s="141" t="s">
        <v>268</v>
      </c>
      <c r="B291" s="81" t="s">
        <v>269</v>
      </c>
      <c r="C291" s="63">
        <f t="shared" si="416"/>
        <v>0</v>
      </c>
      <c r="D291" s="210"/>
      <c r="E291" s="527"/>
      <c r="F291" s="542">
        <f t="shared" ref="F291:F298" si="454">D291+E291</f>
        <v>0</v>
      </c>
      <c r="G291" s="210"/>
      <c r="H291" s="241"/>
      <c r="I291" s="260">
        <f t="shared" ref="I291:I298" si="455">G291+H291</f>
        <v>0</v>
      </c>
      <c r="J291" s="241"/>
      <c r="K291" s="65"/>
      <c r="L291" s="260">
        <f t="shared" ref="L291:L298" si="456">J291+K291</f>
        <v>0</v>
      </c>
      <c r="M291" s="282"/>
      <c r="N291" s="65"/>
      <c r="O291" s="260">
        <f t="shared" ref="O291:O298" si="457">M291+N291</f>
        <v>0</v>
      </c>
      <c r="P291" s="142"/>
      <c r="R291" s="177"/>
      <c r="S291" s="177"/>
      <c r="T291" s="177"/>
    </row>
    <row r="292" spans="1:20" ht="24.75" hidden="1" thickTop="1" x14ac:dyDescent="0.25">
      <c r="A292" s="135" t="s">
        <v>270</v>
      </c>
      <c r="B292" s="37" t="s">
        <v>271</v>
      </c>
      <c r="C292" s="57">
        <f t="shared" si="416"/>
        <v>0</v>
      </c>
      <c r="D292" s="201"/>
      <c r="E292" s="498"/>
      <c r="F292" s="499">
        <f t="shared" si="454"/>
        <v>0</v>
      </c>
      <c r="G292" s="201"/>
      <c r="H292" s="233"/>
      <c r="I292" s="112">
        <f t="shared" si="455"/>
        <v>0</v>
      </c>
      <c r="J292" s="233"/>
      <c r="K292" s="59"/>
      <c r="L292" s="112">
        <f t="shared" si="456"/>
        <v>0</v>
      </c>
      <c r="M292" s="276"/>
      <c r="N292" s="59"/>
      <c r="O292" s="112">
        <f t="shared" si="457"/>
        <v>0</v>
      </c>
      <c r="P292" s="109"/>
      <c r="R292" s="177"/>
      <c r="S292" s="177"/>
      <c r="T292" s="177"/>
    </row>
    <row r="293" spans="1:20" ht="12.75" hidden="1" thickTop="1" x14ac:dyDescent="0.25">
      <c r="A293" s="135" t="s">
        <v>272</v>
      </c>
      <c r="B293" s="37" t="s">
        <v>273</v>
      </c>
      <c r="C293" s="57">
        <f t="shared" si="416"/>
        <v>0</v>
      </c>
      <c r="D293" s="201"/>
      <c r="E293" s="498"/>
      <c r="F293" s="499">
        <f t="shared" si="454"/>
        <v>0</v>
      </c>
      <c r="G293" s="201"/>
      <c r="H293" s="233"/>
      <c r="I293" s="112">
        <f t="shared" si="455"/>
        <v>0</v>
      </c>
      <c r="J293" s="233"/>
      <c r="K293" s="59"/>
      <c r="L293" s="112">
        <f t="shared" si="456"/>
        <v>0</v>
      </c>
      <c r="M293" s="276"/>
      <c r="N293" s="59"/>
      <c r="O293" s="112">
        <f t="shared" si="457"/>
        <v>0</v>
      </c>
      <c r="P293" s="109"/>
      <c r="R293" s="177"/>
      <c r="S293" s="177"/>
      <c r="T293" s="177"/>
    </row>
    <row r="294" spans="1:20" ht="24.75" hidden="1" thickTop="1" x14ac:dyDescent="0.25">
      <c r="A294" s="135" t="s">
        <v>274</v>
      </c>
      <c r="B294" s="37" t="s">
        <v>275</v>
      </c>
      <c r="C294" s="57">
        <f>F294+I294+L294+O294</f>
        <v>0</v>
      </c>
      <c r="D294" s="201"/>
      <c r="E294" s="498"/>
      <c r="F294" s="499">
        <f t="shared" si="454"/>
        <v>0</v>
      </c>
      <c r="G294" s="201"/>
      <c r="H294" s="233"/>
      <c r="I294" s="112">
        <f t="shared" si="455"/>
        <v>0</v>
      </c>
      <c r="J294" s="233"/>
      <c r="K294" s="59"/>
      <c r="L294" s="112">
        <f t="shared" si="456"/>
        <v>0</v>
      </c>
      <c r="M294" s="276"/>
      <c r="N294" s="59"/>
      <c r="O294" s="112">
        <f t="shared" si="457"/>
        <v>0</v>
      </c>
      <c r="P294" s="109"/>
      <c r="R294" s="177"/>
      <c r="S294" s="177"/>
      <c r="T294" s="177"/>
    </row>
    <row r="295" spans="1:20" ht="12.75" hidden="1" thickTop="1" x14ac:dyDescent="0.25">
      <c r="A295" s="135" t="s">
        <v>276</v>
      </c>
      <c r="B295" s="37" t="s">
        <v>277</v>
      </c>
      <c r="C295" s="57">
        <f t="shared" si="416"/>
        <v>0</v>
      </c>
      <c r="D295" s="201"/>
      <c r="E295" s="498"/>
      <c r="F295" s="499">
        <f t="shared" si="454"/>
        <v>0</v>
      </c>
      <c r="G295" s="201"/>
      <c r="H295" s="233"/>
      <c r="I295" s="112">
        <f t="shared" si="455"/>
        <v>0</v>
      </c>
      <c r="J295" s="233"/>
      <c r="K295" s="59"/>
      <c r="L295" s="112">
        <f t="shared" si="456"/>
        <v>0</v>
      </c>
      <c r="M295" s="276"/>
      <c r="N295" s="59"/>
      <c r="O295" s="112">
        <f t="shared" si="457"/>
        <v>0</v>
      </c>
      <c r="P295" s="109"/>
      <c r="R295" s="177"/>
      <c r="S295" s="177"/>
      <c r="T295" s="177"/>
    </row>
    <row r="296" spans="1:20" ht="24.75" hidden="1" thickTop="1" x14ac:dyDescent="0.25">
      <c r="A296" s="143" t="s">
        <v>278</v>
      </c>
      <c r="B296" s="144" t="s">
        <v>279</v>
      </c>
      <c r="C296" s="124">
        <f t="shared" si="416"/>
        <v>0</v>
      </c>
      <c r="D296" s="206"/>
      <c r="E296" s="523"/>
      <c r="F296" s="543">
        <f t="shared" si="454"/>
        <v>0</v>
      </c>
      <c r="G296" s="206"/>
      <c r="H296" s="237"/>
      <c r="I296" s="261">
        <f t="shared" si="455"/>
        <v>0</v>
      </c>
      <c r="J296" s="237"/>
      <c r="K296" s="126"/>
      <c r="L296" s="261">
        <f t="shared" si="456"/>
        <v>0</v>
      </c>
      <c r="M296" s="279"/>
      <c r="N296" s="126"/>
      <c r="O296" s="261">
        <f t="shared" si="457"/>
        <v>0</v>
      </c>
      <c r="P296" s="145"/>
      <c r="R296" s="177"/>
      <c r="S296" s="177"/>
      <c r="T296" s="177"/>
    </row>
    <row r="297" spans="1:20" s="21" customFormat="1" ht="13.5" hidden="1" thickTop="1" thickBot="1" x14ac:dyDescent="0.3">
      <c r="A297" s="163" t="s">
        <v>280</v>
      </c>
      <c r="B297" s="163" t="s">
        <v>281</v>
      </c>
      <c r="C297" s="164">
        <f t="shared" si="416"/>
        <v>0</v>
      </c>
      <c r="D297" s="214"/>
      <c r="E297" s="530"/>
      <c r="F297" s="546">
        <f t="shared" si="454"/>
        <v>0</v>
      </c>
      <c r="G297" s="214"/>
      <c r="H297" s="244"/>
      <c r="I297" s="251">
        <f t="shared" si="455"/>
        <v>0</v>
      </c>
      <c r="J297" s="244"/>
      <c r="K297" s="165"/>
      <c r="L297" s="251">
        <f t="shared" si="456"/>
        <v>0</v>
      </c>
      <c r="M297" s="283"/>
      <c r="N297" s="165"/>
      <c r="O297" s="251">
        <f t="shared" si="457"/>
        <v>0</v>
      </c>
      <c r="P297" s="166"/>
      <c r="R297" s="177"/>
      <c r="S297" s="177"/>
      <c r="T297" s="177"/>
    </row>
    <row r="298" spans="1:20" s="21" customFormat="1" ht="48.75" hidden="1" thickTop="1" x14ac:dyDescent="0.25">
      <c r="A298" s="162" t="s">
        <v>282</v>
      </c>
      <c r="B298" s="148" t="s">
        <v>283</v>
      </c>
      <c r="C298" s="149">
        <f t="shared" si="416"/>
        <v>0</v>
      </c>
      <c r="D298" s="205"/>
      <c r="E298" s="522"/>
      <c r="F298" s="495">
        <f t="shared" si="454"/>
        <v>0</v>
      </c>
      <c r="G298" s="205"/>
      <c r="H298" s="236"/>
      <c r="I298" s="115">
        <f t="shared" si="455"/>
        <v>0</v>
      </c>
      <c r="J298" s="236"/>
      <c r="K298" s="120"/>
      <c r="L298" s="115">
        <f t="shared" si="456"/>
        <v>0</v>
      </c>
      <c r="M298" s="278"/>
      <c r="N298" s="120"/>
      <c r="O298" s="115">
        <f t="shared" si="457"/>
        <v>0</v>
      </c>
      <c r="P298" s="121"/>
      <c r="R298" s="177"/>
      <c r="S298" s="177"/>
      <c r="T298" s="177"/>
    </row>
    <row r="299" spans="1:20" ht="12.75" thickTop="1" x14ac:dyDescent="0.25">
      <c r="A299" s="1"/>
      <c r="B299" s="1"/>
      <c r="C299" s="1"/>
      <c r="D299" s="1"/>
      <c r="E299" s="1"/>
      <c r="F299" s="1"/>
      <c r="G299" s="1"/>
      <c r="H299" s="1"/>
      <c r="I299" s="1"/>
      <c r="J299" s="1"/>
      <c r="K299" s="1"/>
      <c r="L299" s="1"/>
      <c r="M299" s="1"/>
    </row>
    <row r="300" spans="1:20" x14ac:dyDescent="0.25">
      <c r="A300" s="1"/>
      <c r="B300" s="1"/>
      <c r="C300" s="1"/>
      <c r="D300" s="1"/>
      <c r="E300" s="1"/>
      <c r="F300" s="1"/>
      <c r="G300" s="1"/>
      <c r="H300" s="1"/>
      <c r="I300" s="1"/>
      <c r="J300" s="1"/>
      <c r="K300" s="1"/>
      <c r="L300" s="1"/>
      <c r="M300" s="1"/>
    </row>
    <row r="301" spans="1:20" x14ac:dyDescent="0.25">
      <c r="A301" s="1"/>
      <c r="B301" s="1"/>
      <c r="C301" s="1"/>
      <c r="D301" s="1"/>
      <c r="E301" s="1"/>
      <c r="F301" s="1"/>
      <c r="G301" s="1"/>
      <c r="H301" s="1"/>
      <c r="I301" s="1"/>
      <c r="J301" s="1"/>
      <c r="K301" s="1"/>
      <c r="L301" s="1"/>
      <c r="M301" s="1"/>
    </row>
    <row r="302" spans="1:20" x14ac:dyDescent="0.25">
      <c r="A302" s="1"/>
      <c r="B302" s="1"/>
      <c r="C302" s="1"/>
      <c r="D302" s="1"/>
      <c r="E302" s="1"/>
      <c r="F302" s="1"/>
      <c r="G302" s="1"/>
      <c r="H302" s="1"/>
      <c r="I302" s="1"/>
      <c r="J302" s="1"/>
      <c r="K302" s="1"/>
      <c r="L302" s="1"/>
      <c r="M302" s="1"/>
    </row>
    <row r="303" spans="1:20" x14ac:dyDescent="0.25">
      <c r="A303" s="1"/>
      <c r="B303" s="1"/>
      <c r="C303" s="1"/>
      <c r="D303" s="1"/>
      <c r="E303" s="1"/>
      <c r="F303" s="1"/>
      <c r="G303" s="1"/>
      <c r="H303" s="1"/>
      <c r="I303" s="1"/>
      <c r="J303" s="1"/>
      <c r="K303" s="1"/>
      <c r="L303" s="1"/>
      <c r="M303" s="1"/>
    </row>
    <row r="304" spans="1:20" x14ac:dyDescent="0.25">
      <c r="A304" s="1"/>
      <c r="B304" s="1"/>
      <c r="C304" s="1"/>
      <c r="D304" s="1"/>
      <c r="E304" s="1"/>
      <c r="F304" s="1"/>
      <c r="G304" s="1"/>
      <c r="H304" s="1"/>
      <c r="I304" s="1"/>
      <c r="J304" s="1"/>
      <c r="K304" s="1"/>
      <c r="L304" s="1"/>
      <c r="M304" s="1"/>
    </row>
    <row r="305" spans="1:13" x14ac:dyDescent="0.25">
      <c r="A305" s="1"/>
      <c r="B305" s="1"/>
      <c r="C305" s="1"/>
      <c r="D305" s="1"/>
      <c r="E305" s="1"/>
      <c r="F305" s="1"/>
      <c r="G305" s="1"/>
      <c r="H305" s="1"/>
      <c r="I305" s="1"/>
      <c r="J305" s="1"/>
      <c r="K305" s="1"/>
      <c r="L305" s="1"/>
      <c r="M305" s="1"/>
    </row>
    <row r="306" spans="1:13" x14ac:dyDescent="0.25">
      <c r="A306" s="1"/>
      <c r="B306" s="1"/>
      <c r="C306" s="1"/>
      <c r="D306" s="1"/>
      <c r="E306" s="1"/>
      <c r="F306" s="1"/>
      <c r="G306" s="1"/>
      <c r="H306" s="1"/>
      <c r="I306" s="1"/>
      <c r="J306" s="1"/>
      <c r="K306" s="1"/>
      <c r="L306" s="1"/>
      <c r="M306" s="1"/>
    </row>
    <row r="307" spans="1:13" x14ac:dyDescent="0.25">
      <c r="A307" s="1"/>
      <c r="B307" s="1"/>
      <c r="C307" s="1"/>
      <c r="D307" s="1"/>
      <c r="E307" s="1"/>
      <c r="F307" s="1"/>
      <c r="G307" s="1"/>
      <c r="H307" s="1"/>
      <c r="I307" s="1"/>
      <c r="J307" s="1"/>
      <c r="K307" s="1"/>
      <c r="L307" s="1"/>
      <c r="M307" s="1"/>
    </row>
    <row r="308" spans="1:13" x14ac:dyDescent="0.25">
      <c r="A308" s="1"/>
      <c r="B308" s="1"/>
      <c r="C308" s="1"/>
      <c r="D308" s="1"/>
      <c r="E308" s="1"/>
      <c r="F308" s="1"/>
      <c r="G308" s="1"/>
      <c r="H308" s="1"/>
      <c r="I308" s="1"/>
      <c r="J308" s="1"/>
      <c r="K308" s="1"/>
      <c r="L308" s="1"/>
      <c r="M308" s="1"/>
    </row>
    <row r="309" spans="1:13" x14ac:dyDescent="0.25">
      <c r="A309" s="1"/>
      <c r="B309" s="1"/>
      <c r="C309" s="1"/>
      <c r="D309" s="1"/>
      <c r="E309" s="1"/>
      <c r="F309" s="1"/>
      <c r="G309" s="1"/>
      <c r="H309" s="1"/>
      <c r="I309" s="1"/>
      <c r="J309" s="1"/>
      <c r="K309" s="1"/>
      <c r="L309" s="1"/>
      <c r="M309" s="1"/>
    </row>
    <row r="310" spans="1:13" x14ac:dyDescent="0.25">
      <c r="A310" s="1"/>
      <c r="B310" s="1"/>
      <c r="C310" s="1"/>
      <c r="D310" s="1"/>
      <c r="E310" s="1"/>
      <c r="F310" s="1"/>
      <c r="G310" s="1"/>
      <c r="H310" s="1"/>
      <c r="I310" s="1"/>
      <c r="J310" s="1"/>
      <c r="K310" s="1"/>
      <c r="L310" s="1"/>
      <c r="M310" s="1"/>
    </row>
    <row r="311" spans="1:13" x14ac:dyDescent="0.25">
      <c r="A311" s="1"/>
      <c r="B311" s="1"/>
      <c r="C311" s="1"/>
      <c r="D311" s="1"/>
      <c r="E311" s="1"/>
      <c r="F311" s="1"/>
      <c r="G311" s="1"/>
      <c r="H311" s="1"/>
      <c r="I311" s="1"/>
      <c r="J311" s="1"/>
      <c r="K311" s="1"/>
      <c r="L311" s="1"/>
      <c r="M311" s="1"/>
    </row>
    <row r="312" spans="1:13" x14ac:dyDescent="0.25">
      <c r="A312" s="1"/>
      <c r="B312" s="1"/>
      <c r="C312" s="1"/>
      <c r="D312" s="1"/>
      <c r="E312" s="1"/>
      <c r="F312" s="1"/>
      <c r="G312" s="1"/>
      <c r="H312" s="1"/>
      <c r="I312" s="1"/>
      <c r="J312" s="1"/>
      <c r="K312" s="1"/>
      <c r="L312" s="1"/>
      <c r="M312" s="1"/>
    </row>
    <row r="313" spans="1:13" x14ac:dyDescent="0.25">
      <c r="A313" s="1"/>
      <c r="B313" s="1"/>
      <c r="C313" s="1"/>
      <c r="D313" s="1"/>
      <c r="E313" s="1"/>
      <c r="F313" s="1"/>
      <c r="G313" s="1"/>
      <c r="H313" s="1"/>
      <c r="I313" s="1"/>
      <c r="J313" s="1"/>
      <c r="K313" s="1"/>
      <c r="L313" s="1"/>
      <c r="M313" s="1"/>
    </row>
    <row r="314" spans="1:13" x14ac:dyDescent="0.25">
      <c r="A314" s="1"/>
      <c r="B314" s="1"/>
      <c r="C314" s="1"/>
      <c r="D314" s="1"/>
      <c r="E314" s="1"/>
      <c r="F314" s="1"/>
      <c r="G314" s="1"/>
      <c r="H314" s="1"/>
      <c r="I314" s="1"/>
      <c r="J314" s="1"/>
      <c r="K314" s="1"/>
      <c r="L314" s="1"/>
      <c r="M314" s="1"/>
    </row>
    <row r="315" spans="1:13" x14ac:dyDescent="0.25">
      <c r="A315" s="1"/>
      <c r="B315" s="1"/>
      <c r="C315" s="1"/>
      <c r="D315" s="1"/>
      <c r="E315" s="1"/>
      <c r="F315" s="1"/>
      <c r="G315" s="1"/>
      <c r="H315" s="1"/>
      <c r="I315" s="1"/>
      <c r="J315" s="1"/>
      <c r="K315" s="1"/>
      <c r="L315" s="1"/>
      <c r="M315" s="1"/>
    </row>
  </sheetData>
  <sheetProtection formatCells="0" formatColumns="0" formatRows="0"/>
  <autoFilter ref="A18:P298">
    <filterColumn colId="2">
      <filters blank="1">
        <filter val="1 004"/>
        <filter val="1 083"/>
        <filter val="1 093"/>
        <filter val="1 164"/>
        <filter val="1 174"/>
        <filter val="1 425"/>
        <filter val="1 500"/>
        <filter val="1 850"/>
        <filter val="1 870"/>
        <filter val="10 648"/>
        <filter val="11 772"/>
        <filter val="166"/>
        <filter val="17 551"/>
        <filter val="170"/>
        <filter val="186"/>
        <filter val="2 442"/>
        <filter val="2 564"/>
        <filter val="2 592"/>
        <filter val="2 925"/>
        <filter val="213 541"/>
        <filter val="22 174"/>
        <filter val="237 140"/>
        <filter val="26"/>
        <filter val="29 731"/>
        <filter val="30"/>
        <filter val="30 115"/>
        <filter val="314 383"/>
        <filter val="350"/>
        <filter val="363 507"/>
        <filter val="364 376"/>
        <filter val="365 357"/>
        <filter val="384"/>
        <filter val="4 153"/>
        <filter val="41 818"/>
        <filter val="483"/>
        <filter val="49 124"/>
        <filter val="5"/>
        <filter val="500"/>
        <filter val="568"/>
        <filter val="59 692"/>
        <filter val="6 403"/>
        <filter val="630"/>
        <filter val="640"/>
        <filter val="664"/>
        <filter val="7 231"/>
        <filter val="75"/>
        <filter val="754"/>
        <filter val="77 243"/>
        <filter val="784"/>
        <filter val="8 355"/>
        <filter val="8 985"/>
        <filter val="90"/>
        <filter val="954"/>
        <filter val="976"/>
        <filter val="99"/>
      </filters>
    </filterColumn>
  </autoFilter>
  <mergeCells count="32">
    <mergeCell ref="P16:P17"/>
    <mergeCell ref="C15:P15"/>
    <mergeCell ref="A2:P2"/>
    <mergeCell ref="C3:P3"/>
    <mergeCell ref="C4:P4"/>
    <mergeCell ref="C5:P5"/>
    <mergeCell ref="C6:P6"/>
    <mergeCell ref="C7:P7"/>
    <mergeCell ref="C8:P8"/>
    <mergeCell ref="C9:P9"/>
    <mergeCell ref="C10:P10"/>
    <mergeCell ref="C11:P11"/>
    <mergeCell ref="C12:P12"/>
    <mergeCell ref="C13:P13"/>
    <mergeCell ref="C14:P14"/>
    <mergeCell ref="L16:L17"/>
    <mergeCell ref="K16:K17"/>
    <mergeCell ref="N16:N17"/>
    <mergeCell ref="O16:O17"/>
    <mergeCell ref="A288:B288"/>
    <mergeCell ref="C16:C17"/>
    <mergeCell ref="D16:D17"/>
    <mergeCell ref="G16:G17"/>
    <mergeCell ref="J16:J17"/>
    <mergeCell ref="M16:M17"/>
    <mergeCell ref="A287:B287"/>
    <mergeCell ref="A15:A17"/>
    <mergeCell ref="B15:B17"/>
    <mergeCell ref="E16:E17"/>
    <mergeCell ref="F16:F17"/>
    <mergeCell ref="I16:I17"/>
    <mergeCell ref="H16:H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5.pielikums Jūrmalas pilsētas domes
2018.gada 23.marta saistošajiem noteikumiem Nr.13
(protokols Nr.5, 1.punkts)
 </firstHeader>
    <firstFooter>&amp;L&amp;9&amp;D; &amp;T&amp;R&amp;9&amp;P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76"/>
  <sheetViews>
    <sheetView view="pageLayout" zoomScaleNormal="100" workbookViewId="0">
      <selection activeCell="C7" sqref="C7:I7"/>
    </sheetView>
  </sheetViews>
  <sheetFormatPr defaultColWidth="9.140625" defaultRowHeight="12" outlineLevelCol="1" x14ac:dyDescent="0.25"/>
  <cols>
    <col min="1" max="1" width="6.5703125" style="638" customWidth="1"/>
    <col min="2" max="2" width="17.28515625" style="638" customWidth="1"/>
    <col min="3" max="3" width="15.28515625" style="638" customWidth="1"/>
    <col min="4" max="4" width="10.5703125" style="638" customWidth="1"/>
    <col min="5" max="5" width="11.85546875" style="638" hidden="1" customWidth="1" outlineLevel="1"/>
    <col min="6" max="6" width="11.42578125" style="638" hidden="1" customWidth="1" outlineLevel="1"/>
    <col min="7" max="7" width="13.5703125" style="638" customWidth="1" collapsed="1"/>
    <col min="8" max="8" width="34" style="638" hidden="1" customWidth="1" outlineLevel="1"/>
    <col min="9" max="9" width="21.7109375" style="638" customWidth="1" collapsed="1"/>
    <col min="10" max="16384" width="9.140625" style="638"/>
  </cols>
  <sheetData>
    <row r="1" spans="1:9" x14ac:dyDescent="0.2">
      <c r="I1" s="612" t="s">
        <v>399</v>
      </c>
    </row>
    <row r="2" spans="1:9" x14ac:dyDescent="0.2">
      <c r="I2" s="612" t="s">
        <v>350</v>
      </c>
    </row>
    <row r="3" spans="1:9" x14ac:dyDescent="0.25">
      <c r="A3" s="897" t="s">
        <v>0</v>
      </c>
      <c r="B3" s="897"/>
      <c r="C3" s="897" t="s">
        <v>343</v>
      </c>
      <c r="D3" s="897"/>
      <c r="E3" s="897"/>
      <c r="F3" s="897"/>
      <c r="G3" s="897"/>
      <c r="H3" s="897"/>
      <c r="I3" s="897"/>
    </row>
    <row r="4" spans="1:9" x14ac:dyDescent="0.25">
      <c r="A4" s="897" t="s">
        <v>1</v>
      </c>
      <c r="B4" s="897"/>
      <c r="C4" s="897">
        <v>90000056357</v>
      </c>
      <c r="D4" s="897"/>
      <c r="E4" s="897"/>
      <c r="F4" s="897"/>
      <c r="G4" s="897"/>
      <c r="H4" s="897"/>
      <c r="I4" s="897"/>
    </row>
    <row r="5" spans="1:9" ht="15.75" x14ac:dyDescent="0.25">
      <c r="A5" s="938" t="s">
        <v>353</v>
      </c>
      <c r="B5" s="938"/>
      <c r="C5" s="938"/>
      <c r="D5" s="938"/>
      <c r="E5" s="938"/>
      <c r="F5" s="938"/>
      <c r="G5" s="938"/>
      <c r="H5" s="938"/>
      <c r="I5" s="938"/>
    </row>
    <row r="6" spans="1:9" ht="15.75" x14ac:dyDescent="0.25">
      <c r="A6" s="639"/>
      <c r="B6" s="639"/>
      <c r="C6" s="639"/>
      <c r="D6" s="639"/>
      <c r="E6" s="639"/>
      <c r="F6" s="639"/>
      <c r="G6" s="639"/>
      <c r="H6" s="639"/>
      <c r="I6" s="639"/>
    </row>
    <row r="7" spans="1:9" ht="15.75" x14ac:dyDescent="0.25">
      <c r="A7" s="897" t="s">
        <v>354</v>
      </c>
      <c r="B7" s="897"/>
      <c r="C7" s="939" t="s">
        <v>400</v>
      </c>
      <c r="D7" s="939"/>
      <c r="E7" s="939"/>
      <c r="F7" s="939"/>
      <c r="G7" s="939"/>
      <c r="H7" s="939"/>
      <c r="I7" s="939"/>
    </row>
    <row r="8" spans="1:9" x14ac:dyDescent="0.25">
      <c r="A8" s="897" t="s">
        <v>356</v>
      </c>
      <c r="B8" s="897"/>
      <c r="C8" s="897" t="s">
        <v>401</v>
      </c>
      <c r="D8" s="897"/>
      <c r="E8" s="897"/>
      <c r="F8" s="897"/>
      <c r="G8" s="897"/>
      <c r="H8" s="897"/>
      <c r="I8" s="897"/>
    </row>
    <row r="9" spans="1:9" x14ac:dyDescent="0.25">
      <c r="A9" s="897" t="s">
        <v>358</v>
      </c>
      <c r="B9" s="897"/>
      <c r="C9" s="930" t="s">
        <v>402</v>
      </c>
      <c r="D9" s="930"/>
      <c r="E9" s="930"/>
      <c r="F9" s="930"/>
      <c r="G9" s="930"/>
      <c r="H9" s="930"/>
      <c r="I9" s="930"/>
    </row>
    <row r="10" spans="1:9" ht="12" customHeight="1" x14ac:dyDescent="0.25">
      <c r="A10" s="916" t="s">
        <v>359</v>
      </c>
      <c r="B10" s="931" t="s">
        <v>360</v>
      </c>
      <c r="C10" s="932"/>
      <c r="D10" s="918" t="s">
        <v>361</v>
      </c>
      <c r="E10" s="935" t="s">
        <v>362</v>
      </c>
      <c r="F10" s="936" t="s">
        <v>363</v>
      </c>
      <c r="G10" s="935" t="s">
        <v>364</v>
      </c>
      <c r="H10" s="916" t="s">
        <v>318</v>
      </c>
      <c r="I10" s="918" t="s">
        <v>365</v>
      </c>
    </row>
    <row r="11" spans="1:9" ht="39" customHeight="1" x14ac:dyDescent="0.25">
      <c r="A11" s="917"/>
      <c r="B11" s="933"/>
      <c r="C11" s="934"/>
      <c r="D11" s="918"/>
      <c r="E11" s="935"/>
      <c r="F11" s="937"/>
      <c r="G11" s="935"/>
      <c r="H11" s="917"/>
      <c r="I11" s="918"/>
    </row>
    <row r="12" spans="1:9" ht="12.75" customHeight="1" x14ac:dyDescent="0.25">
      <c r="A12" s="919" t="s">
        <v>366</v>
      </c>
      <c r="B12" s="920"/>
      <c r="C12" s="921"/>
      <c r="D12" s="640"/>
      <c r="E12" s="640">
        <f>SUM(E13:E21)</f>
        <v>52158</v>
      </c>
      <c r="F12" s="640">
        <f t="shared" ref="F12:G12" si="0">SUM(F13:F21)</f>
        <v>0</v>
      </c>
      <c r="G12" s="640">
        <f t="shared" si="0"/>
        <v>52158</v>
      </c>
      <c r="H12" s="640"/>
      <c r="I12" s="640"/>
    </row>
    <row r="13" spans="1:9" ht="13.5" customHeight="1" x14ac:dyDescent="0.25">
      <c r="A13" s="922">
        <v>1</v>
      </c>
      <c r="B13" s="924" t="s">
        <v>403</v>
      </c>
      <c r="C13" s="925"/>
      <c r="D13" s="641">
        <v>2275</v>
      </c>
      <c r="E13" s="642">
        <f>20000-400-1640-4000</f>
        <v>13960</v>
      </c>
      <c r="F13" s="643">
        <v>-12759</v>
      </c>
      <c r="G13" s="642">
        <f>SUM(E13:F13)</f>
        <v>1201</v>
      </c>
      <c r="H13" s="642"/>
      <c r="I13" s="913" t="s">
        <v>404</v>
      </c>
    </row>
    <row r="14" spans="1:9" ht="24" customHeight="1" x14ac:dyDescent="0.25">
      <c r="A14" s="922"/>
      <c r="B14" s="926"/>
      <c r="C14" s="927"/>
      <c r="D14" s="641">
        <v>3263</v>
      </c>
      <c r="E14" s="642">
        <f>400+1640+4000</f>
        <v>6040</v>
      </c>
      <c r="F14" s="643">
        <v>12759</v>
      </c>
      <c r="G14" s="642">
        <f t="shared" ref="G14:G21" si="1">SUM(E14:F14)</f>
        <v>18799</v>
      </c>
      <c r="H14" s="642" t="s">
        <v>405</v>
      </c>
      <c r="I14" s="914"/>
    </row>
    <row r="15" spans="1:9" ht="12.75" customHeight="1" x14ac:dyDescent="0.25">
      <c r="A15" s="923"/>
      <c r="B15" s="928"/>
      <c r="C15" s="929"/>
      <c r="D15" s="641">
        <v>2314</v>
      </c>
      <c r="E15" s="642">
        <v>210</v>
      </c>
      <c r="F15" s="642"/>
      <c r="G15" s="642">
        <f t="shared" si="1"/>
        <v>210</v>
      </c>
      <c r="H15" s="642"/>
      <c r="I15" s="915"/>
    </row>
    <row r="16" spans="1:9" ht="24.75" customHeight="1" x14ac:dyDescent="0.25">
      <c r="A16" s="644">
        <v>2</v>
      </c>
      <c r="B16" s="900" t="s">
        <v>406</v>
      </c>
      <c r="C16" s="901"/>
      <c r="D16" s="641">
        <v>2279</v>
      </c>
      <c r="E16" s="642">
        <v>146</v>
      </c>
      <c r="F16" s="642"/>
      <c r="G16" s="642">
        <f t="shared" si="1"/>
        <v>146</v>
      </c>
      <c r="H16" s="642"/>
      <c r="I16" s="645" t="s">
        <v>407</v>
      </c>
    </row>
    <row r="17" spans="1:9" ht="69.75" customHeight="1" x14ac:dyDescent="0.25">
      <c r="A17" s="644">
        <v>3</v>
      </c>
      <c r="B17" s="902" t="s">
        <v>408</v>
      </c>
      <c r="C17" s="903"/>
      <c r="D17" s="641">
        <v>2279</v>
      </c>
      <c r="E17" s="642">
        <v>14398</v>
      </c>
      <c r="F17" s="642"/>
      <c r="G17" s="642">
        <f t="shared" si="1"/>
        <v>14398</v>
      </c>
      <c r="H17" s="642"/>
      <c r="I17" s="645" t="s">
        <v>409</v>
      </c>
    </row>
    <row r="18" spans="1:9" ht="43.5" customHeight="1" x14ac:dyDescent="0.25">
      <c r="A18" s="904">
        <v>4</v>
      </c>
      <c r="B18" s="907" t="s">
        <v>410</v>
      </c>
      <c r="C18" s="908"/>
      <c r="D18" s="641">
        <v>5240</v>
      </c>
      <c r="E18" s="642">
        <v>7487</v>
      </c>
      <c r="F18" s="642"/>
      <c r="G18" s="642">
        <f t="shared" si="1"/>
        <v>7487</v>
      </c>
      <c r="H18" s="642"/>
      <c r="I18" s="913" t="s">
        <v>411</v>
      </c>
    </row>
    <row r="19" spans="1:9" ht="43.5" customHeight="1" x14ac:dyDescent="0.25">
      <c r="A19" s="905"/>
      <c r="B19" s="909"/>
      <c r="C19" s="910"/>
      <c r="D19" s="641">
        <v>2279</v>
      </c>
      <c r="E19" s="642">
        <v>2420</v>
      </c>
      <c r="F19" s="642"/>
      <c r="G19" s="642">
        <f t="shared" si="1"/>
        <v>2420</v>
      </c>
      <c r="H19" s="642"/>
      <c r="I19" s="914"/>
    </row>
    <row r="20" spans="1:9" ht="43.5" customHeight="1" x14ac:dyDescent="0.25">
      <c r="A20" s="906"/>
      <c r="B20" s="911"/>
      <c r="C20" s="912"/>
      <c r="D20" s="641">
        <v>5250</v>
      </c>
      <c r="E20" s="642">
        <v>5747</v>
      </c>
      <c r="F20" s="642"/>
      <c r="G20" s="642">
        <f t="shared" si="1"/>
        <v>5747</v>
      </c>
      <c r="H20" s="642"/>
      <c r="I20" s="915"/>
    </row>
    <row r="21" spans="1:9" ht="85.5" customHeight="1" x14ac:dyDescent="0.25">
      <c r="A21" s="646">
        <v>5</v>
      </c>
      <c r="B21" s="900" t="s">
        <v>412</v>
      </c>
      <c r="C21" s="901"/>
      <c r="D21" s="641">
        <v>5239</v>
      </c>
      <c r="E21" s="642">
        <v>1750</v>
      </c>
      <c r="F21" s="642"/>
      <c r="G21" s="642">
        <f t="shared" si="1"/>
        <v>1750</v>
      </c>
      <c r="H21" s="642"/>
      <c r="I21" s="645" t="s">
        <v>413</v>
      </c>
    </row>
    <row r="22" spans="1:9" x14ac:dyDescent="0.25">
      <c r="A22" s="638" t="s">
        <v>388</v>
      </c>
    </row>
    <row r="23" spans="1:9" x14ac:dyDescent="0.25">
      <c r="A23" s="896" t="s">
        <v>414</v>
      </c>
      <c r="B23" s="896"/>
      <c r="C23" s="896"/>
      <c r="D23" s="896"/>
      <c r="E23" s="896"/>
      <c r="F23" s="896"/>
      <c r="G23" s="896"/>
      <c r="H23" s="896"/>
      <c r="I23" s="896"/>
    </row>
    <row r="24" spans="1:9" x14ac:dyDescent="0.25">
      <c r="A24" s="896"/>
      <c r="B24" s="896"/>
      <c r="C24" s="896"/>
      <c r="D24" s="896"/>
      <c r="E24" s="896"/>
      <c r="F24" s="896"/>
      <c r="G24" s="896"/>
      <c r="H24" s="896"/>
      <c r="I24" s="896"/>
    </row>
    <row r="25" spans="1:9" x14ac:dyDescent="0.25">
      <c r="A25" s="647" t="s">
        <v>415</v>
      </c>
      <c r="B25" s="896" t="s">
        <v>416</v>
      </c>
      <c r="C25" s="896"/>
      <c r="D25" s="896"/>
      <c r="E25" s="896"/>
      <c r="F25" s="896"/>
      <c r="G25" s="896"/>
      <c r="H25" s="896"/>
      <c r="I25" s="896"/>
    </row>
    <row r="26" spans="1:9" x14ac:dyDescent="0.25">
      <c r="A26" s="647"/>
      <c r="B26" s="896" t="s">
        <v>417</v>
      </c>
      <c r="C26" s="896"/>
      <c r="D26" s="896"/>
      <c r="E26" s="896"/>
      <c r="F26" s="896"/>
      <c r="G26" s="896"/>
      <c r="H26" s="896"/>
      <c r="I26" s="896"/>
    </row>
    <row r="27" spans="1:9" x14ac:dyDescent="0.25">
      <c r="A27" s="647" t="s">
        <v>418</v>
      </c>
      <c r="B27" s="896" t="s">
        <v>419</v>
      </c>
      <c r="C27" s="896"/>
      <c r="D27" s="896"/>
      <c r="E27" s="896"/>
      <c r="F27" s="896"/>
      <c r="G27" s="896"/>
      <c r="H27" s="896"/>
      <c r="I27" s="896"/>
    </row>
    <row r="28" spans="1:9" x14ac:dyDescent="0.25">
      <c r="A28" s="647"/>
      <c r="B28" s="896" t="s">
        <v>420</v>
      </c>
      <c r="C28" s="896"/>
      <c r="D28" s="896"/>
      <c r="E28" s="896"/>
      <c r="F28" s="896"/>
      <c r="G28" s="896"/>
      <c r="H28" s="896"/>
      <c r="I28" s="896"/>
    </row>
    <row r="29" spans="1:9" x14ac:dyDescent="0.25">
      <c r="A29" s="648" t="s">
        <v>421</v>
      </c>
      <c r="B29" s="648" t="s">
        <v>422</v>
      </c>
      <c r="C29" s="648"/>
      <c r="D29" s="648"/>
      <c r="E29" s="648"/>
      <c r="F29" s="648"/>
      <c r="G29" s="648"/>
      <c r="H29" s="648"/>
      <c r="I29" s="648"/>
    </row>
    <row r="30" spans="1:9" x14ac:dyDescent="0.25">
      <c r="A30" s="648"/>
      <c r="B30" s="896" t="s">
        <v>423</v>
      </c>
      <c r="C30" s="898"/>
      <c r="D30" s="898"/>
      <c r="E30" s="898"/>
      <c r="F30" s="898"/>
      <c r="G30" s="898"/>
      <c r="H30" s="898"/>
      <c r="I30" s="898"/>
    </row>
    <row r="31" spans="1:9" x14ac:dyDescent="0.25">
      <c r="A31" s="648" t="s">
        <v>424</v>
      </c>
      <c r="B31" s="896" t="s">
        <v>425</v>
      </c>
      <c r="C31" s="896"/>
      <c r="D31" s="896"/>
      <c r="E31" s="896"/>
      <c r="F31" s="896"/>
      <c r="G31" s="896"/>
      <c r="H31" s="896"/>
      <c r="I31" s="896"/>
    </row>
    <row r="32" spans="1:9" x14ac:dyDescent="0.25">
      <c r="A32" s="648"/>
      <c r="B32" s="896" t="s">
        <v>426</v>
      </c>
      <c r="C32" s="896"/>
      <c r="D32" s="896"/>
      <c r="E32" s="896"/>
      <c r="F32" s="896"/>
      <c r="G32" s="896"/>
      <c r="H32" s="896"/>
      <c r="I32" s="896"/>
    </row>
    <row r="33" spans="1:9" x14ac:dyDescent="0.25">
      <c r="A33" s="648" t="s">
        <v>427</v>
      </c>
      <c r="B33" s="896" t="s">
        <v>428</v>
      </c>
      <c r="C33" s="896"/>
      <c r="D33" s="896"/>
      <c r="E33" s="896"/>
      <c r="F33" s="896"/>
      <c r="G33" s="896"/>
      <c r="H33" s="896"/>
      <c r="I33" s="896"/>
    </row>
    <row r="34" spans="1:9" x14ac:dyDescent="0.25">
      <c r="A34" s="648"/>
      <c r="B34" s="896" t="s">
        <v>429</v>
      </c>
      <c r="C34" s="896"/>
      <c r="D34" s="896"/>
      <c r="E34" s="896"/>
      <c r="F34" s="896"/>
      <c r="G34" s="896"/>
      <c r="H34" s="896"/>
      <c r="I34" s="896"/>
    </row>
    <row r="35" spans="1:9" x14ac:dyDescent="0.25">
      <c r="A35" s="649" t="s">
        <v>430</v>
      </c>
      <c r="B35" s="899" t="s">
        <v>431</v>
      </c>
      <c r="C35" s="899"/>
      <c r="D35" s="899"/>
      <c r="E35" s="899"/>
      <c r="F35" s="899"/>
      <c r="G35" s="899"/>
      <c r="H35" s="899"/>
      <c r="I35" s="899"/>
    </row>
    <row r="36" spans="1:9" x14ac:dyDescent="0.25">
      <c r="A36" s="649"/>
      <c r="B36" s="899" t="s">
        <v>432</v>
      </c>
      <c r="C36" s="899"/>
      <c r="D36" s="899"/>
      <c r="E36" s="899"/>
      <c r="F36" s="899"/>
      <c r="G36" s="899"/>
      <c r="H36" s="899"/>
      <c r="I36" s="899"/>
    </row>
    <row r="37" spans="1:9" x14ac:dyDescent="0.25">
      <c r="A37" s="649" t="s">
        <v>433</v>
      </c>
      <c r="B37" s="899" t="s">
        <v>434</v>
      </c>
      <c r="C37" s="899"/>
      <c r="D37" s="899"/>
      <c r="E37" s="899"/>
      <c r="F37" s="899"/>
      <c r="G37" s="899"/>
      <c r="H37" s="899"/>
      <c r="I37" s="899"/>
    </row>
    <row r="38" spans="1:9" x14ac:dyDescent="0.25">
      <c r="A38" s="648"/>
      <c r="B38" s="896" t="s">
        <v>435</v>
      </c>
      <c r="C38" s="896"/>
      <c r="D38" s="896"/>
      <c r="E38" s="896"/>
      <c r="F38" s="896"/>
      <c r="G38" s="896"/>
      <c r="H38" s="896"/>
      <c r="I38" s="896"/>
    </row>
    <row r="39" spans="1:9" x14ac:dyDescent="0.25">
      <c r="A39" s="648" t="s">
        <v>436</v>
      </c>
      <c r="B39" s="896" t="s">
        <v>437</v>
      </c>
      <c r="C39" s="896"/>
      <c r="D39" s="896"/>
      <c r="E39" s="896"/>
      <c r="F39" s="896"/>
      <c r="G39" s="896"/>
      <c r="H39" s="896"/>
      <c r="I39" s="896"/>
    </row>
    <row r="40" spans="1:9" x14ac:dyDescent="0.25">
      <c r="A40" s="648"/>
      <c r="B40" s="896" t="s">
        <v>438</v>
      </c>
      <c r="C40" s="896"/>
      <c r="D40" s="896"/>
      <c r="E40" s="896"/>
      <c r="F40" s="896"/>
      <c r="G40" s="896"/>
      <c r="H40" s="896"/>
      <c r="I40" s="896"/>
    </row>
    <row r="41" spans="1:9" x14ac:dyDescent="0.25">
      <c r="A41" s="648" t="s">
        <v>439</v>
      </c>
      <c r="B41" s="896" t="s">
        <v>440</v>
      </c>
      <c r="C41" s="896"/>
      <c r="D41" s="896"/>
      <c r="E41" s="896"/>
      <c r="F41" s="896"/>
      <c r="G41" s="896"/>
      <c r="H41" s="896"/>
      <c r="I41" s="896"/>
    </row>
    <row r="42" spans="1:9" x14ac:dyDescent="0.25">
      <c r="A42" s="648"/>
      <c r="B42" s="896" t="s">
        <v>441</v>
      </c>
      <c r="C42" s="896"/>
      <c r="D42" s="896"/>
      <c r="E42" s="896"/>
      <c r="F42" s="896"/>
      <c r="G42" s="896"/>
      <c r="H42" s="896"/>
      <c r="I42" s="896"/>
    </row>
    <row r="43" spans="1:9" x14ac:dyDescent="0.25">
      <c r="A43" s="648" t="s">
        <v>442</v>
      </c>
      <c r="B43" s="896" t="s">
        <v>443</v>
      </c>
      <c r="C43" s="896"/>
      <c r="D43" s="896"/>
      <c r="E43" s="896"/>
      <c r="F43" s="896"/>
      <c r="G43" s="896"/>
      <c r="H43" s="896"/>
      <c r="I43" s="896"/>
    </row>
    <row r="44" spans="1:9" x14ac:dyDescent="0.25">
      <c r="A44" s="648"/>
      <c r="B44" s="896" t="s">
        <v>444</v>
      </c>
      <c r="C44" s="896"/>
      <c r="D44" s="896"/>
      <c r="E44" s="896"/>
      <c r="F44" s="896"/>
      <c r="G44" s="896"/>
      <c r="H44" s="896"/>
      <c r="I44" s="896"/>
    </row>
    <row r="45" spans="1:9" x14ac:dyDescent="0.25">
      <c r="A45" s="648" t="s">
        <v>445</v>
      </c>
      <c r="B45" s="648" t="s">
        <v>446</v>
      </c>
      <c r="C45" s="648"/>
      <c r="D45" s="648"/>
      <c r="E45" s="648"/>
      <c r="F45" s="648"/>
      <c r="G45" s="648"/>
      <c r="H45" s="648"/>
      <c r="I45" s="648"/>
    </row>
    <row r="46" spans="1:9" x14ac:dyDescent="0.25">
      <c r="A46" s="648"/>
      <c r="B46" s="898" t="s">
        <v>447</v>
      </c>
      <c r="C46" s="898"/>
      <c r="D46" s="898"/>
      <c r="E46" s="898"/>
      <c r="F46" s="898"/>
      <c r="G46" s="898"/>
      <c r="H46" s="898"/>
      <c r="I46" s="898"/>
    </row>
    <row r="47" spans="1:9" x14ac:dyDescent="0.25">
      <c r="A47" s="648" t="s">
        <v>448</v>
      </c>
      <c r="B47" s="648" t="s">
        <v>449</v>
      </c>
      <c r="C47" s="648"/>
      <c r="D47" s="648"/>
      <c r="E47" s="648"/>
      <c r="F47" s="648"/>
      <c r="G47" s="648"/>
      <c r="H47" s="648"/>
      <c r="I47" s="648"/>
    </row>
    <row r="48" spans="1:9" x14ac:dyDescent="0.25">
      <c r="A48" s="648"/>
      <c r="B48" s="898" t="s">
        <v>450</v>
      </c>
      <c r="C48" s="898"/>
      <c r="D48" s="898"/>
      <c r="E48" s="898"/>
      <c r="F48" s="898"/>
      <c r="G48" s="898"/>
      <c r="H48" s="898"/>
      <c r="I48" s="898"/>
    </row>
    <row r="49" spans="1:9" x14ac:dyDescent="0.25">
      <c r="A49" s="648" t="s">
        <v>451</v>
      </c>
      <c r="B49" s="896" t="s">
        <v>452</v>
      </c>
      <c r="C49" s="896"/>
      <c r="D49" s="896"/>
      <c r="E49" s="896"/>
      <c r="F49" s="896"/>
      <c r="G49" s="896"/>
      <c r="H49" s="896"/>
      <c r="I49" s="896"/>
    </row>
    <row r="50" spans="1:9" x14ac:dyDescent="0.25">
      <c r="A50" s="648"/>
      <c r="B50" s="897" t="s">
        <v>453</v>
      </c>
      <c r="C50" s="897"/>
      <c r="D50" s="897"/>
      <c r="E50" s="897"/>
      <c r="F50" s="897"/>
      <c r="G50" s="897"/>
      <c r="H50" s="897"/>
      <c r="I50" s="897"/>
    </row>
    <row r="51" spans="1:9" x14ac:dyDescent="0.25">
      <c r="A51" s="648" t="s">
        <v>454</v>
      </c>
      <c r="B51" s="897" t="s">
        <v>455</v>
      </c>
      <c r="C51" s="897"/>
      <c r="D51" s="897"/>
      <c r="E51" s="897"/>
      <c r="F51" s="897"/>
      <c r="G51" s="897"/>
      <c r="H51" s="897"/>
      <c r="I51" s="897"/>
    </row>
    <row r="52" spans="1:9" x14ac:dyDescent="0.25">
      <c r="A52" s="648"/>
      <c r="B52" s="897" t="s">
        <v>456</v>
      </c>
      <c r="C52" s="897"/>
      <c r="D52" s="897"/>
      <c r="E52" s="897"/>
      <c r="F52" s="897"/>
      <c r="G52" s="897"/>
      <c r="H52" s="897"/>
      <c r="I52" s="897"/>
    </row>
    <row r="53" spans="1:9" x14ac:dyDescent="0.25">
      <c r="A53" s="648"/>
      <c r="B53" s="897" t="s">
        <v>457</v>
      </c>
      <c r="C53" s="897"/>
      <c r="D53" s="897"/>
      <c r="E53" s="897"/>
      <c r="F53" s="897"/>
      <c r="G53" s="897"/>
      <c r="H53" s="897"/>
      <c r="I53" s="897"/>
    </row>
    <row r="54" spans="1:9" x14ac:dyDescent="0.25">
      <c r="A54" s="648" t="s">
        <v>458</v>
      </c>
      <c r="B54" s="896" t="s">
        <v>459</v>
      </c>
      <c r="C54" s="896"/>
      <c r="D54" s="896"/>
      <c r="E54" s="896"/>
      <c r="F54" s="896"/>
      <c r="G54" s="896"/>
      <c r="H54" s="896"/>
      <c r="I54" s="896"/>
    </row>
    <row r="55" spans="1:9" x14ac:dyDescent="0.25">
      <c r="A55" s="648"/>
      <c r="B55" s="896" t="s">
        <v>460</v>
      </c>
      <c r="C55" s="896"/>
      <c r="D55" s="896"/>
      <c r="E55" s="896"/>
      <c r="F55" s="896"/>
      <c r="G55" s="896"/>
      <c r="H55" s="896"/>
      <c r="I55" s="896"/>
    </row>
    <row r="56" spans="1:9" s="648" customFormat="1" x14ac:dyDescent="0.25">
      <c r="A56" s="648" t="s">
        <v>461</v>
      </c>
      <c r="B56" s="896" t="s">
        <v>462</v>
      </c>
      <c r="C56" s="896"/>
      <c r="D56" s="896"/>
      <c r="E56" s="896"/>
      <c r="F56" s="896"/>
      <c r="G56" s="896"/>
      <c r="H56" s="896"/>
      <c r="I56" s="896"/>
    </row>
    <row r="57" spans="1:9" s="648" customFormat="1" ht="12" customHeight="1" x14ac:dyDescent="0.25">
      <c r="B57" s="896" t="s">
        <v>463</v>
      </c>
      <c r="C57" s="896"/>
      <c r="D57" s="896"/>
      <c r="E57" s="896"/>
      <c r="F57" s="896"/>
      <c r="G57" s="896"/>
      <c r="H57" s="896"/>
      <c r="I57" s="896"/>
    </row>
    <row r="58" spans="1:9" s="648" customFormat="1" ht="12" customHeight="1" x14ac:dyDescent="0.25">
      <c r="B58" s="647"/>
      <c r="C58" s="647"/>
      <c r="D58" s="647"/>
      <c r="E58" s="647"/>
      <c r="F58" s="647"/>
      <c r="G58" s="647"/>
      <c r="H58" s="647"/>
      <c r="I58" s="647"/>
    </row>
    <row r="59" spans="1:9" s="652" customFormat="1" ht="12.75" x14ac:dyDescent="0.2">
      <c r="A59" s="650"/>
      <c r="B59" s="650"/>
      <c r="C59" s="651"/>
      <c r="D59" s="651"/>
      <c r="E59" s="650"/>
      <c r="F59" s="650"/>
    </row>
    <row r="60" spans="1:9" ht="12" customHeight="1" x14ac:dyDescent="0.25"/>
    <row r="61" spans="1:9" ht="12" customHeight="1" x14ac:dyDescent="0.25"/>
    <row r="62" spans="1:9" ht="12" customHeight="1" x14ac:dyDescent="0.25"/>
    <row r="63" spans="1:9" ht="12" customHeight="1" x14ac:dyDescent="0.25"/>
    <row r="64" spans="1:9" ht="12" customHeight="1" x14ac:dyDescent="0.25"/>
    <row r="65" ht="12" customHeight="1" x14ac:dyDescent="0.25"/>
    <row r="66" ht="12" customHeight="1" x14ac:dyDescent="0.25"/>
    <row r="67" ht="12" customHeight="1" x14ac:dyDescent="0.25"/>
    <row r="68" ht="12" customHeight="1" x14ac:dyDescent="0.25"/>
    <row r="72" ht="12" customHeight="1" x14ac:dyDescent="0.25"/>
    <row r="73" ht="12" customHeight="1" x14ac:dyDescent="0.25"/>
    <row r="74" ht="12" customHeight="1" x14ac:dyDescent="0.25"/>
    <row r="75" ht="12" customHeight="1" x14ac:dyDescent="0.25"/>
    <row r="76" ht="12" customHeight="1" x14ac:dyDescent="0.25"/>
  </sheetData>
  <mergeCells count="60">
    <mergeCell ref="A7:B7"/>
    <mergeCell ref="C7:I7"/>
    <mergeCell ref="A3:B3"/>
    <mergeCell ref="C3:I3"/>
    <mergeCell ref="A4:B4"/>
    <mergeCell ref="C4:I4"/>
    <mergeCell ref="A5:I5"/>
    <mergeCell ref="A8:B8"/>
    <mergeCell ref="C8:I8"/>
    <mergeCell ref="A9:B9"/>
    <mergeCell ref="C9:I9"/>
    <mergeCell ref="A10:A11"/>
    <mergeCell ref="B10:C11"/>
    <mergeCell ref="D10:D11"/>
    <mergeCell ref="E10:E11"/>
    <mergeCell ref="F10:F11"/>
    <mergeCell ref="G10:G11"/>
    <mergeCell ref="B21:C21"/>
    <mergeCell ref="H10:H11"/>
    <mergeCell ref="I10:I11"/>
    <mergeCell ref="A12:C12"/>
    <mergeCell ref="A13:A15"/>
    <mergeCell ref="B13:C15"/>
    <mergeCell ref="I13:I15"/>
    <mergeCell ref="B16:C16"/>
    <mergeCell ref="B17:C17"/>
    <mergeCell ref="A18:A20"/>
    <mergeCell ref="B18:C20"/>
    <mergeCell ref="I18:I20"/>
    <mergeCell ref="B36:I36"/>
    <mergeCell ref="A23:I24"/>
    <mergeCell ref="B25:I25"/>
    <mergeCell ref="B26:I26"/>
    <mergeCell ref="B27:I27"/>
    <mergeCell ref="B28:I28"/>
    <mergeCell ref="B30:I30"/>
    <mergeCell ref="B31:I31"/>
    <mergeCell ref="B32:I32"/>
    <mergeCell ref="B33:I33"/>
    <mergeCell ref="B34:I34"/>
    <mergeCell ref="B35:I35"/>
    <mergeCell ref="B50:I50"/>
    <mergeCell ref="B37:I37"/>
    <mergeCell ref="B38:I38"/>
    <mergeCell ref="B39:I39"/>
    <mergeCell ref="B40:I40"/>
    <mergeCell ref="B41:I41"/>
    <mergeCell ref="B42:I42"/>
    <mergeCell ref="B43:I43"/>
    <mergeCell ref="B44:I44"/>
    <mergeCell ref="B46:I46"/>
    <mergeCell ref="B48:I48"/>
    <mergeCell ref="B49:I49"/>
    <mergeCell ref="B57:I57"/>
    <mergeCell ref="B51:I51"/>
    <mergeCell ref="B52:I52"/>
    <mergeCell ref="B53:I53"/>
    <mergeCell ref="B54:I54"/>
    <mergeCell ref="B55:I55"/>
    <mergeCell ref="B56:I56"/>
  </mergeCells>
  <pageMargins left="0.98425196850393704" right="0.39370078740157483" top="0.59055118110236227" bottom="0.39370078740157483" header="0.23622047244094491" footer="0.23622047244094491"/>
  <pageSetup paperSize="9" scale="70" fitToHeight="0" orientation="portrait" verticalDpi="4294967294" r:id="rId1"/>
  <headerFooter differentFirst="1">
    <oddFooter>&amp;L&amp;"Times New Roman,Regular"&amp;9&amp;D; &amp;T&amp;R&amp;"Times New Roman,Regular"&amp;9&amp;P (&amp;N)</oddFooter>
    <firstHeader>&amp;R&amp;"Times New Roman,Regular"&amp;9
6.pielikums Jūrmalas pilsētas domes
2018.gada 23.marta saistošajiem noteikumiem Nr.13
(protokols Nr.5, 1.punkts)</firstHeader>
    <firstFooter>&amp;L&amp;9&amp;D; &amp;T&amp;R&amp;9&amp;P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4"/>
  <sheetViews>
    <sheetView view="pageLayout" zoomScaleNormal="100" workbookViewId="0">
      <selection activeCell="M6" sqref="M6"/>
    </sheetView>
  </sheetViews>
  <sheetFormatPr defaultColWidth="9.140625" defaultRowHeight="12" outlineLevelCol="1" x14ac:dyDescent="0.2"/>
  <cols>
    <col min="1" max="1" width="4.28515625" style="611" customWidth="1"/>
    <col min="2" max="2" width="17.28515625" style="611" customWidth="1"/>
    <col min="3" max="3" width="15.28515625" style="611" customWidth="1"/>
    <col min="4" max="4" width="10.5703125" style="611" customWidth="1"/>
    <col min="5" max="5" width="12.140625" style="611" hidden="1" customWidth="1" outlineLevel="1"/>
    <col min="6" max="6" width="11.7109375" style="611" hidden="1" customWidth="1" outlineLevel="1"/>
    <col min="7" max="7" width="13.85546875" style="611" customWidth="1" collapsed="1"/>
    <col min="8" max="8" width="26.5703125" style="611" hidden="1" customWidth="1" outlineLevel="1"/>
    <col min="9" max="9" width="25.140625" style="611" customWidth="1" collapsed="1"/>
    <col min="10" max="16384" width="9.140625" style="611"/>
  </cols>
  <sheetData>
    <row r="1" spans="1:9" x14ac:dyDescent="0.2">
      <c r="I1" s="612" t="s">
        <v>349</v>
      </c>
    </row>
    <row r="2" spans="1:9" x14ac:dyDescent="0.2">
      <c r="I2" s="612" t="s">
        <v>350</v>
      </c>
    </row>
    <row r="3" spans="1:9" x14ac:dyDescent="0.2">
      <c r="A3" s="965" t="s">
        <v>0</v>
      </c>
      <c r="B3" s="965"/>
      <c r="C3" s="613" t="s">
        <v>343</v>
      </c>
      <c r="D3" s="614"/>
      <c r="E3" s="614"/>
      <c r="F3" s="614"/>
      <c r="G3" s="614"/>
      <c r="H3" s="614"/>
      <c r="I3" s="614"/>
    </row>
    <row r="4" spans="1:9" x14ac:dyDescent="0.2">
      <c r="A4" s="965" t="s">
        <v>351</v>
      </c>
      <c r="B4" s="965"/>
      <c r="C4" s="615" t="s">
        <v>352</v>
      </c>
      <c r="D4" s="613"/>
      <c r="E4" s="613"/>
      <c r="F4" s="613"/>
      <c r="G4" s="613"/>
      <c r="H4" s="613"/>
      <c r="I4" s="613"/>
    </row>
    <row r="5" spans="1:9" ht="15.75" x14ac:dyDescent="0.25">
      <c r="A5" s="966" t="s">
        <v>353</v>
      </c>
      <c r="B5" s="966"/>
      <c r="C5" s="966"/>
      <c r="D5" s="966"/>
      <c r="E5" s="966"/>
      <c r="F5" s="966"/>
      <c r="G5" s="966"/>
      <c r="H5" s="966"/>
      <c r="I5" s="966"/>
    </row>
    <row r="6" spans="1:9" ht="15.75" x14ac:dyDescent="0.25">
      <c r="A6" s="616"/>
      <c r="B6" s="616"/>
      <c r="C6" s="616"/>
      <c r="D6" s="616"/>
      <c r="E6" s="616"/>
      <c r="F6" s="616"/>
      <c r="G6" s="616"/>
      <c r="H6" s="616"/>
      <c r="I6" s="616"/>
    </row>
    <row r="7" spans="1:9" ht="15.75" x14ac:dyDescent="0.25">
      <c r="A7" s="965" t="s">
        <v>354</v>
      </c>
      <c r="B7" s="965"/>
      <c r="C7" s="967" t="s">
        <v>355</v>
      </c>
      <c r="D7" s="967"/>
      <c r="E7" s="967"/>
      <c r="F7" s="967"/>
      <c r="G7" s="967"/>
      <c r="H7" s="967"/>
      <c r="I7" s="967"/>
    </row>
    <row r="8" spans="1:9" x14ac:dyDescent="0.2">
      <c r="A8" s="965" t="s">
        <v>356</v>
      </c>
      <c r="B8" s="965"/>
      <c r="C8" s="965" t="s">
        <v>357</v>
      </c>
      <c r="D8" s="965"/>
      <c r="E8" s="965"/>
      <c r="F8" s="965"/>
      <c r="G8" s="965"/>
      <c r="H8" s="965"/>
      <c r="I8" s="965"/>
    </row>
    <row r="9" spans="1:9" x14ac:dyDescent="0.2">
      <c r="A9" s="965" t="s">
        <v>358</v>
      </c>
      <c r="B9" s="965"/>
      <c r="C9" s="951" t="s">
        <v>346</v>
      </c>
      <c r="D9" s="951"/>
      <c r="E9" s="951"/>
      <c r="F9" s="951"/>
      <c r="G9" s="951"/>
      <c r="H9" s="951"/>
      <c r="I9" s="951"/>
    </row>
    <row r="10" spans="1:9" ht="12" customHeight="1" x14ac:dyDescent="0.2">
      <c r="A10" s="935" t="s">
        <v>359</v>
      </c>
      <c r="B10" s="935" t="s">
        <v>360</v>
      </c>
      <c r="C10" s="935"/>
      <c r="D10" s="918" t="s">
        <v>361</v>
      </c>
      <c r="E10" s="935" t="s">
        <v>362</v>
      </c>
      <c r="F10" s="935" t="s">
        <v>363</v>
      </c>
      <c r="G10" s="935" t="s">
        <v>364</v>
      </c>
      <c r="H10" s="916" t="s">
        <v>318</v>
      </c>
      <c r="I10" s="918" t="s">
        <v>365</v>
      </c>
    </row>
    <row r="11" spans="1:9" ht="30" customHeight="1" x14ac:dyDescent="0.2">
      <c r="A11" s="935"/>
      <c r="B11" s="935"/>
      <c r="C11" s="935"/>
      <c r="D11" s="918"/>
      <c r="E11" s="935"/>
      <c r="F11" s="935"/>
      <c r="G11" s="935"/>
      <c r="H11" s="917"/>
      <c r="I11" s="918"/>
    </row>
    <row r="12" spans="1:9" ht="12.75" customHeight="1" x14ac:dyDescent="0.2">
      <c r="A12" s="940" t="s">
        <v>366</v>
      </c>
      <c r="B12" s="941"/>
      <c r="C12" s="942"/>
      <c r="D12" s="617"/>
      <c r="E12" s="617">
        <f>SUM(E13:E20)</f>
        <v>790351</v>
      </c>
      <c r="F12" s="617">
        <f ca="1">SUM(F12:F20)</f>
        <v>0</v>
      </c>
      <c r="G12" s="617">
        <f>SUM(G13:G20)</f>
        <v>790351</v>
      </c>
      <c r="H12" s="617"/>
      <c r="I12" s="617"/>
    </row>
    <row r="13" spans="1:9" ht="27.75" customHeight="1" x14ac:dyDescent="0.2">
      <c r="A13" s="618">
        <v>1</v>
      </c>
      <c r="B13" s="945" t="s">
        <v>367</v>
      </c>
      <c r="C13" s="946"/>
      <c r="D13" s="622">
        <v>2275</v>
      </c>
      <c r="E13" s="653">
        <f>790351-108817</f>
        <v>681534</v>
      </c>
      <c r="F13" s="653"/>
      <c r="G13" s="653">
        <f>E13+F13</f>
        <v>681534</v>
      </c>
      <c r="H13" s="617"/>
      <c r="I13" s="620" t="s">
        <v>368</v>
      </c>
    </row>
    <row r="14" spans="1:9" x14ac:dyDescent="0.2">
      <c r="A14" s="947">
        <v>1.1000000000000001</v>
      </c>
      <c r="B14" s="958" t="s">
        <v>369</v>
      </c>
      <c r="C14" s="959"/>
      <c r="D14" s="622">
        <v>2279</v>
      </c>
      <c r="E14" s="653">
        <v>4677</v>
      </c>
      <c r="F14" s="653"/>
      <c r="G14" s="653">
        <f t="shared" ref="G14:G20" si="0">E14+F14</f>
        <v>4677</v>
      </c>
      <c r="H14" s="619"/>
      <c r="I14" s="956" t="s">
        <v>368</v>
      </c>
    </row>
    <row r="15" spans="1:9" ht="24" customHeight="1" x14ac:dyDescent="0.2">
      <c r="A15" s="949"/>
      <c r="B15" s="960"/>
      <c r="C15" s="961"/>
      <c r="D15" s="622">
        <v>2314</v>
      </c>
      <c r="E15" s="653">
        <v>700</v>
      </c>
      <c r="F15" s="653"/>
      <c r="G15" s="653">
        <f t="shared" si="0"/>
        <v>700</v>
      </c>
      <c r="H15" s="619"/>
      <c r="I15" s="957"/>
    </row>
    <row r="16" spans="1:9" x14ac:dyDescent="0.2">
      <c r="A16" s="947">
        <v>1.2</v>
      </c>
      <c r="B16" s="958" t="s">
        <v>370</v>
      </c>
      <c r="C16" s="959"/>
      <c r="D16" s="622">
        <v>2279</v>
      </c>
      <c r="E16" s="653">
        <v>700</v>
      </c>
      <c r="F16" s="653"/>
      <c r="G16" s="653">
        <f t="shared" si="0"/>
        <v>700</v>
      </c>
      <c r="H16" s="619"/>
      <c r="I16" s="956" t="s">
        <v>368</v>
      </c>
    </row>
    <row r="17" spans="1:9" x14ac:dyDescent="0.2">
      <c r="A17" s="948"/>
      <c r="B17" s="962"/>
      <c r="C17" s="963"/>
      <c r="D17" s="622">
        <v>2264</v>
      </c>
      <c r="E17" s="653">
        <v>600</v>
      </c>
      <c r="F17" s="653"/>
      <c r="G17" s="653">
        <f t="shared" si="0"/>
        <v>600</v>
      </c>
      <c r="H17" s="619"/>
      <c r="I17" s="964"/>
    </row>
    <row r="18" spans="1:9" x14ac:dyDescent="0.2">
      <c r="A18" s="949"/>
      <c r="B18" s="960"/>
      <c r="C18" s="961"/>
      <c r="D18" s="622">
        <v>2314</v>
      </c>
      <c r="E18" s="653">
        <v>500</v>
      </c>
      <c r="F18" s="653"/>
      <c r="G18" s="653">
        <f t="shared" si="0"/>
        <v>500</v>
      </c>
      <c r="H18" s="619"/>
      <c r="I18" s="957"/>
    </row>
    <row r="19" spans="1:9" x14ac:dyDescent="0.2">
      <c r="A19" s="621">
        <v>1.3</v>
      </c>
      <c r="B19" s="952" t="s">
        <v>371</v>
      </c>
      <c r="C19" s="953"/>
      <c r="D19" s="622">
        <v>2279</v>
      </c>
      <c r="E19" s="653">
        <v>50820</v>
      </c>
      <c r="F19" s="653"/>
      <c r="G19" s="653">
        <f t="shared" si="0"/>
        <v>50820</v>
      </c>
      <c r="H19" s="954"/>
      <c r="I19" s="956" t="s">
        <v>368</v>
      </c>
    </row>
    <row r="20" spans="1:9" x14ac:dyDescent="0.2">
      <c r="A20" s="621">
        <v>1.4</v>
      </c>
      <c r="B20" s="952" t="s">
        <v>372</v>
      </c>
      <c r="C20" s="953"/>
      <c r="D20" s="622">
        <v>2279</v>
      </c>
      <c r="E20" s="623">
        <v>50820</v>
      </c>
      <c r="F20" s="623"/>
      <c r="G20" s="653">
        <f t="shared" si="0"/>
        <v>50820</v>
      </c>
      <c r="H20" s="955"/>
      <c r="I20" s="957"/>
    </row>
    <row r="21" spans="1:9" x14ac:dyDescent="0.2">
      <c r="A21" s="624"/>
      <c r="B21" s="624"/>
      <c r="C21" s="624"/>
      <c r="D21" s="654"/>
      <c r="E21" s="654"/>
      <c r="F21" s="654"/>
      <c r="G21" s="654"/>
      <c r="H21" s="624"/>
      <c r="I21" s="624"/>
    </row>
    <row r="22" spans="1:9" x14ac:dyDescent="0.2">
      <c r="A22" s="950" t="s">
        <v>356</v>
      </c>
      <c r="B22" s="950"/>
      <c r="C22" s="950" t="s">
        <v>347</v>
      </c>
      <c r="D22" s="950"/>
      <c r="E22" s="950"/>
      <c r="F22" s="950"/>
      <c r="G22" s="950"/>
      <c r="H22" s="950"/>
      <c r="I22" s="950"/>
    </row>
    <row r="23" spans="1:9" x14ac:dyDescent="0.2">
      <c r="A23" s="950" t="s">
        <v>358</v>
      </c>
      <c r="B23" s="950"/>
      <c r="C23" s="951" t="s">
        <v>346</v>
      </c>
      <c r="D23" s="951"/>
      <c r="E23" s="951"/>
      <c r="F23" s="951"/>
      <c r="G23" s="951"/>
      <c r="H23" s="951"/>
      <c r="I23" s="951"/>
    </row>
    <row r="24" spans="1:9" ht="12" customHeight="1" x14ac:dyDescent="0.2">
      <c r="A24" s="935" t="s">
        <v>359</v>
      </c>
      <c r="B24" s="935" t="s">
        <v>360</v>
      </c>
      <c r="C24" s="935"/>
      <c r="D24" s="918" t="s">
        <v>361</v>
      </c>
      <c r="E24" s="935" t="s">
        <v>362</v>
      </c>
      <c r="F24" s="935" t="s">
        <v>373</v>
      </c>
      <c r="G24" s="935" t="s">
        <v>364</v>
      </c>
      <c r="H24" s="916" t="s">
        <v>318</v>
      </c>
      <c r="I24" s="918" t="s">
        <v>365</v>
      </c>
    </row>
    <row r="25" spans="1:9" ht="23.25" customHeight="1" x14ac:dyDescent="0.2">
      <c r="A25" s="935"/>
      <c r="B25" s="935"/>
      <c r="C25" s="935"/>
      <c r="D25" s="918"/>
      <c r="E25" s="935"/>
      <c r="F25" s="935"/>
      <c r="G25" s="935"/>
      <c r="H25" s="917"/>
      <c r="I25" s="918"/>
    </row>
    <row r="26" spans="1:9" x14ac:dyDescent="0.2">
      <c r="A26" s="940" t="s">
        <v>366</v>
      </c>
      <c r="B26" s="941"/>
      <c r="C26" s="942"/>
      <c r="D26" s="617"/>
      <c r="E26" s="617">
        <f>SUM(E27:E36)</f>
        <v>478859</v>
      </c>
      <c r="F26" s="617">
        <f t="shared" ref="F26" si="1">SUM(F27:F36)</f>
        <v>0</v>
      </c>
      <c r="G26" s="617">
        <f>SUM(G27:G36)</f>
        <v>478859</v>
      </c>
      <c r="H26" s="617"/>
      <c r="I26" s="617"/>
    </row>
    <row r="27" spans="1:9" ht="36" x14ac:dyDescent="0.2">
      <c r="A27" s="618">
        <v>1</v>
      </c>
      <c r="B27" s="945" t="s">
        <v>374</v>
      </c>
      <c r="C27" s="946"/>
      <c r="D27" s="622">
        <v>2275</v>
      </c>
      <c r="E27" s="623">
        <f>478859-6026</f>
        <v>472833</v>
      </c>
      <c r="F27" s="623">
        <v>-70000</v>
      </c>
      <c r="G27" s="623">
        <f>SUM(E27:F27)</f>
        <v>402833</v>
      </c>
      <c r="H27" s="623"/>
      <c r="I27" s="625" t="s">
        <v>375</v>
      </c>
    </row>
    <row r="28" spans="1:9" ht="12" customHeight="1" x14ac:dyDescent="0.2">
      <c r="A28" s="618">
        <v>1.1000000000000001</v>
      </c>
      <c r="B28" s="945" t="s">
        <v>376</v>
      </c>
      <c r="C28" s="946"/>
      <c r="D28" s="622">
        <v>3263</v>
      </c>
      <c r="E28" s="623">
        <v>3000</v>
      </c>
      <c r="F28" s="623"/>
      <c r="G28" s="623">
        <f t="shared" ref="G28:G35" si="2">SUM(E28:F28)</f>
        <v>3000</v>
      </c>
      <c r="H28" s="626"/>
      <c r="I28" s="947" t="s">
        <v>375</v>
      </c>
    </row>
    <row r="29" spans="1:9" x14ac:dyDescent="0.2">
      <c r="A29" s="618">
        <v>1.2</v>
      </c>
      <c r="B29" s="945" t="s">
        <v>377</v>
      </c>
      <c r="C29" s="946"/>
      <c r="D29" s="622">
        <v>3263</v>
      </c>
      <c r="E29" s="623">
        <v>241</v>
      </c>
      <c r="F29" s="623"/>
      <c r="G29" s="623">
        <f t="shared" si="2"/>
        <v>241</v>
      </c>
      <c r="H29" s="627"/>
      <c r="I29" s="948"/>
    </row>
    <row r="30" spans="1:9" x14ac:dyDescent="0.2">
      <c r="A30" s="618">
        <v>1.3</v>
      </c>
      <c r="B30" s="945" t="s">
        <v>378</v>
      </c>
      <c r="C30" s="946"/>
      <c r="D30" s="622">
        <v>3263</v>
      </c>
      <c r="E30" s="623">
        <v>32</v>
      </c>
      <c r="F30" s="623"/>
      <c r="G30" s="623">
        <f t="shared" si="2"/>
        <v>32</v>
      </c>
      <c r="H30" s="627"/>
      <c r="I30" s="948"/>
    </row>
    <row r="31" spans="1:9" ht="26.25" customHeight="1" x14ac:dyDescent="0.2">
      <c r="A31" s="618">
        <v>1.4</v>
      </c>
      <c r="B31" s="945" t="s">
        <v>379</v>
      </c>
      <c r="C31" s="946"/>
      <c r="D31" s="622">
        <v>3263</v>
      </c>
      <c r="E31" s="623">
        <v>132</v>
      </c>
      <c r="F31" s="623"/>
      <c r="G31" s="623">
        <f t="shared" si="2"/>
        <v>132</v>
      </c>
      <c r="H31" s="627"/>
      <c r="I31" s="948"/>
    </row>
    <row r="32" spans="1:9" ht="26.25" customHeight="1" x14ac:dyDescent="0.2">
      <c r="A32" s="618">
        <v>1.5</v>
      </c>
      <c r="B32" s="945" t="s">
        <v>380</v>
      </c>
      <c r="C32" s="946"/>
      <c r="D32" s="622">
        <v>3263</v>
      </c>
      <c r="E32" s="623">
        <v>461</v>
      </c>
      <c r="F32" s="623"/>
      <c r="G32" s="623">
        <f>SUM(E32:F32)</f>
        <v>461</v>
      </c>
      <c r="H32" s="627"/>
      <c r="I32" s="948"/>
    </row>
    <row r="33" spans="1:9" ht="15" customHeight="1" x14ac:dyDescent="0.2">
      <c r="A33" s="618">
        <v>1.6</v>
      </c>
      <c r="B33" s="945" t="s">
        <v>381</v>
      </c>
      <c r="C33" s="946"/>
      <c r="D33" s="622">
        <v>3263</v>
      </c>
      <c r="E33" s="623">
        <v>200</v>
      </c>
      <c r="F33" s="623"/>
      <c r="G33" s="623">
        <f t="shared" si="2"/>
        <v>200</v>
      </c>
      <c r="H33" s="627"/>
      <c r="I33" s="948"/>
    </row>
    <row r="34" spans="1:9" ht="27.75" customHeight="1" x14ac:dyDescent="0.2">
      <c r="A34" s="618">
        <v>1.7</v>
      </c>
      <c r="B34" s="945" t="s">
        <v>382</v>
      </c>
      <c r="C34" s="946"/>
      <c r="D34" s="622">
        <v>3263</v>
      </c>
      <c r="E34" s="623">
        <v>1000</v>
      </c>
      <c r="F34" s="623"/>
      <c r="G34" s="623">
        <f t="shared" si="2"/>
        <v>1000</v>
      </c>
      <c r="H34" s="627"/>
      <c r="I34" s="948"/>
    </row>
    <row r="35" spans="1:9" ht="15" customHeight="1" x14ac:dyDescent="0.2">
      <c r="A35" s="618">
        <v>1.8</v>
      </c>
      <c r="B35" s="945" t="s">
        <v>383</v>
      </c>
      <c r="C35" s="946"/>
      <c r="D35" s="622">
        <v>3263</v>
      </c>
      <c r="E35" s="623">
        <v>960</v>
      </c>
      <c r="F35" s="623"/>
      <c r="G35" s="623">
        <f t="shared" si="2"/>
        <v>960</v>
      </c>
      <c r="H35" s="627"/>
      <c r="I35" s="948"/>
    </row>
    <row r="36" spans="1:9" ht="24" customHeight="1" x14ac:dyDescent="0.2">
      <c r="A36" s="618">
        <v>1.9</v>
      </c>
      <c r="B36" s="945" t="s">
        <v>398</v>
      </c>
      <c r="C36" s="946"/>
      <c r="D36" s="622">
        <v>3263</v>
      </c>
      <c r="E36" s="623"/>
      <c r="F36" s="623">
        <v>70000</v>
      </c>
      <c r="G36" s="623">
        <f t="shared" ref="G36" si="3">SUM(E36:F36)</f>
        <v>70000</v>
      </c>
      <c r="H36" s="627"/>
      <c r="I36" s="949"/>
    </row>
    <row r="37" spans="1:9" x14ac:dyDescent="0.2">
      <c r="A37" s="628"/>
      <c r="B37" s="628"/>
      <c r="C37" s="628"/>
      <c r="D37" s="629"/>
      <c r="E37" s="630"/>
      <c r="F37" s="630"/>
      <c r="G37" s="630"/>
      <c r="H37" s="630"/>
      <c r="I37" s="631"/>
    </row>
    <row r="38" spans="1:9" x14ac:dyDescent="0.2">
      <c r="A38" s="950" t="s">
        <v>356</v>
      </c>
      <c r="B38" s="950"/>
      <c r="C38" s="950" t="s">
        <v>384</v>
      </c>
      <c r="D38" s="950"/>
      <c r="E38" s="950"/>
      <c r="F38" s="950"/>
      <c r="G38" s="950"/>
      <c r="H38" s="950"/>
      <c r="I38" s="950"/>
    </row>
    <row r="39" spans="1:9" x14ac:dyDescent="0.2">
      <c r="A39" s="950" t="s">
        <v>358</v>
      </c>
      <c r="B39" s="950"/>
      <c r="C39" s="951" t="s">
        <v>385</v>
      </c>
      <c r="D39" s="951"/>
      <c r="E39" s="951"/>
      <c r="F39" s="951"/>
      <c r="G39" s="951"/>
      <c r="H39" s="951"/>
      <c r="I39" s="951"/>
    </row>
    <row r="40" spans="1:9" ht="12" customHeight="1" x14ac:dyDescent="0.2">
      <c r="A40" s="935" t="s">
        <v>359</v>
      </c>
      <c r="B40" s="935" t="s">
        <v>360</v>
      </c>
      <c r="C40" s="935"/>
      <c r="D40" s="918" t="s">
        <v>361</v>
      </c>
      <c r="E40" s="935" t="s">
        <v>362</v>
      </c>
      <c r="F40" s="935" t="s">
        <v>373</v>
      </c>
      <c r="G40" s="935" t="s">
        <v>364</v>
      </c>
      <c r="H40" s="916" t="s">
        <v>318</v>
      </c>
      <c r="I40" s="918" t="s">
        <v>365</v>
      </c>
    </row>
    <row r="41" spans="1:9" ht="28.5" customHeight="1" x14ac:dyDescent="0.2">
      <c r="A41" s="935"/>
      <c r="B41" s="935"/>
      <c r="C41" s="935"/>
      <c r="D41" s="918"/>
      <c r="E41" s="935"/>
      <c r="F41" s="935"/>
      <c r="G41" s="935"/>
      <c r="H41" s="917"/>
      <c r="I41" s="918"/>
    </row>
    <row r="42" spans="1:9" x14ac:dyDescent="0.2">
      <c r="A42" s="940" t="s">
        <v>366</v>
      </c>
      <c r="B42" s="941"/>
      <c r="C42" s="942"/>
      <c r="D42" s="617"/>
      <c r="E42" s="617">
        <f>SUM(E43:E43)</f>
        <v>7000</v>
      </c>
      <c r="F42" s="617">
        <f t="shared" ref="F42:G42" si="4">SUM(F43:F43)</f>
        <v>0</v>
      </c>
      <c r="G42" s="617">
        <f t="shared" si="4"/>
        <v>7000</v>
      </c>
      <c r="H42" s="617"/>
      <c r="I42" s="617"/>
    </row>
    <row r="43" spans="1:9" ht="13.5" customHeight="1" x14ac:dyDescent="0.2">
      <c r="A43" s="632">
        <v>1</v>
      </c>
      <c r="B43" s="943" t="s">
        <v>386</v>
      </c>
      <c r="C43" s="944"/>
      <c r="D43" s="633">
        <v>1150</v>
      </c>
      <c r="E43" s="634">
        <v>7000</v>
      </c>
      <c r="F43" s="634"/>
      <c r="G43" s="623">
        <f>SUM(E43:F43)</f>
        <v>7000</v>
      </c>
      <c r="H43" s="623"/>
      <c r="I43" s="635" t="s">
        <v>387</v>
      </c>
    </row>
    <row r="44" spans="1:9" x14ac:dyDescent="0.2">
      <c r="A44" s="636" t="s">
        <v>388</v>
      </c>
      <c r="B44" s="636"/>
      <c r="C44" s="636"/>
      <c r="D44" s="636"/>
      <c r="E44" s="636"/>
      <c r="F44" s="636"/>
      <c r="G44" s="636"/>
      <c r="H44" s="636"/>
      <c r="I44" s="636"/>
    </row>
    <row r="45" spans="1:9" x14ac:dyDescent="0.2">
      <c r="A45" s="611" t="s">
        <v>389</v>
      </c>
    </row>
    <row r="46" spans="1:9" x14ac:dyDescent="0.2">
      <c r="A46" s="611" t="s">
        <v>390</v>
      </c>
    </row>
    <row r="47" spans="1:9" x14ac:dyDescent="0.2">
      <c r="B47" s="611" t="s">
        <v>391</v>
      </c>
    </row>
    <row r="48" spans="1:9" x14ac:dyDescent="0.2">
      <c r="B48" s="611" t="s">
        <v>392</v>
      </c>
    </row>
    <row r="50" spans="1:3" x14ac:dyDescent="0.2">
      <c r="A50" s="611" t="s">
        <v>393</v>
      </c>
    </row>
    <row r="51" spans="1:3" x14ac:dyDescent="0.2">
      <c r="A51" s="637" t="s">
        <v>394</v>
      </c>
      <c r="B51" s="637"/>
      <c r="C51" s="637"/>
    </row>
    <row r="52" spans="1:3" x14ac:dyDescent="0.2">
      <c r="A52" s="637" t="s">
        <v>395</v>
      </c>
      <c r="B52" s="637"/>
      <c r="C52" s="637"/>
    </row>
    <row r="53" spans="1:3" x14ac:dyDescent="0.2">
      <c r="A53" s="637" t="s">
        <v>396</v>
      </c>
      <c r="B53" s="637"/>
      <c r="C53" s="637"/>
    </row>
    <row r="54" spans="1:3" x14ac:dyDescent="0.2">
      <c r="A54" s="637" t="s">
        <v>397</v>
      </c>
      <c r="B54" s="637"/>
      <c r="C54" s="637"/>
    </row>
  </sheetData>
  <mergeCells count="67">
    <mergeCell ref="A8:B8"/>
    <mergeCell ref="C8:I8"/>
    <mergeCell ref="A3:B3"/>
    <mergeCell ref="A4:B4"/>
    <mergeCell ref="A5:I5"/>
    <mergeCell ref="A7:B7"/>
    <mergeCell ref="C7:I7"/>
    <mergeCell ref="A16:A18"/>
    <mergeCell ref="B16:C18"/>
    <mergeCell ref="I16:I18"/>
    <mergeCell ref="A9:B9"/>
    <mergeCell ref="C9:I9"/>
    <mergeCell ref="A10:A11"/>
    <mergeCell ref="B10:C11"/>
    <mergeCell ref="D10:D11"/>
    <mergeCell ref="E10:E11"/>
    <mergeCell ref="F10:F11"/>
    <mergeCell ref="G10:G11"/>
    <mergeCell ref="H10:H11"/>
    <mergeCell ref="I10:I11"/>
    <mergeCell ref="A12:C12"/>
    <mergeCell ref="B13:C13"/>
    <mergeCell ref="A14:A15"/>
    <mergeCell ref="B14:C15"/>
    <mergeCell ref="I14:I15"/>
    <mergeCell ref="B19:C19"/>
    <mergeCell ref="H19:H20"/>
    <mergeCell ref="I19:I20"/>
    <mergeCell ref="B20:C20"/>
    <mergeCell ref="A22:B22"/>
    <mergeCell ref="C22:I22"/>
    <mergeCell ref="A23:B23"/>
    <mergeCell ref="C23:I23"/>
    <mergeCell ref="A24:A25"/>
    <mergeCell ref="B24:C25"/>
    <mergeCell ref="D24:D25"/>
    <mergeCell ref="E24:E25"/>
    <mergeCell ref="F24:F25"/>
    <mergeCell ref="G24:G25"/>
    <mergeCell ref="H24:H25"/>
    <mergeCell ref="I24:I25"/>
    <mergeCell ref="A26:C26"/>
    <mergeCell ref="B27:C27"/>
    <mergeCell ref="B28:C28"/>
    <mergeCell ref="B29:C29"/>
    <mergeCell ref="B30:C30"/>
    <mergeCell ref="A39:B39"/>
    <mergeCell ref="C39:I39"/>
    <mergeCell ref="A40:A41"/>
    <mergeCell ref="B40:C41"/>
    <mergeCell ref="D40:D41"/>
    <mergeCell ref="E40:E41"/>
    <mergeCell ref="F40:F41"/>
    <mergeCell ref="B36:C36"/>
    <mergeCell ref="I28:I36"/>
    <mergeCell ref="B35:C35"/>
    <mergeCell ref="A38:B38"/>
    <mergeCell ref="C38:I38"/>
    <mergeCell ref="B31:C31"/>
    <mergeCell ref="B32:C32"/>
    <mergeCell ref="B33:C33"/>
    <mergeCell ref="B34:C34"/>
    <mergeCell ref="G40:G41"/>
    <mergeCell ref="H40:H41"/>
    <mergeCell ref="I40:I41"/>
    <mergeCell ref="A42:C42"/>
    <mergeCell ref="B43:C43"/>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7.pielikums Jūrmalas pilsētas domes
2018.gada 23.marta saistošajiem noteikumiem Nr.13
(protokols Nr.5, 1.punkts)
 </firstHeader>
    <firstFooter>&amp;L&amp;9&amp;D; &amp;T&amp;R&amp;9&amp;P (&amp;N)</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U123"/>
  <sheetViews>
    <sheetView tabSelected="1" view="pageLayout" zoomScale="80" zoomScaleNormal="75" zoomScaleSheetLayoutView="70" zoomScalePageLayoutView="80" workbookViewId="0">
      <selection activeCell="M11" sqref="M11"/>
    </sheetView>
  </sheetViews>
  <sheetFormatPr defaultRowHeight="15" x14ac:dyDescent="0.25"/>
  <cols>
    <col min="1" max="1" width="14.42578125" customWidth="1"/>
    <col min="2" max="2" width="13.5703125" customWidth="1"/>
    <col min="3" max="3" width="48.28515625" customWidth="1"/>
    <col min="4" max="18" width="13.7109375" customWidth="1"/>
    <col min="20" max="20" width="0" hidden="1" customWidth="1"/>
    <col min="21" max="21" width="9.28515625" hidden="1" customWidth="1"/>
    <col min="22" max="25" width="0" hidden="1" customWidth="1"/>
  </cols>
  <sheetData>
    <row r="1" spans="1:18" x14ac:dyDescent="0.25">
      <c r="R1" s="612" t="s">
        <v>465</v>
      </c>
    </row>
    <row r="2" spans="1:18" x14ac:dyDescent="0.25">
      <c r="R2" s="612" t="s">
        <v>350</v>
      </c>
    </row>
    <row r="3" spans="1:18" ht="20.25" customHeight="1" x14ac:dyDescent="0.3">
      <c r="A3" s="968" t="s">
        <v>466</v>
      </c>
      <c r="B3" s="968"/>
      <c r="C3" s="968"/>
      <c r="D3" s="968"/>
      <c r="E3" s="968"/>
      <c r="F3" s="968"/>
      <c r="G3" s="968"/>
      <c r="H3" s="968"/>
      <c r="I3" s="968"/>
      <c r="J3" s="968"/>
      <c r="K3" s="968"/>
      <c r="L3" s="968"/>
      <c r="M3" s="968"/>
      <c r="N3" s="968"/>
      <c r="O3" s="968"/>
      <c r="P3" s="968"/>
      <c r="Q3" s="968"/>
      <c r="R3" s="968"/>
    </row>
    <row r="4" spans="1:18" ht="15.75" thickBot="1" x14ac:dyDescent="0.3">
      <c r="A4" s="655"/>
      <c r="B4" s="655"/>
      <c r="C4" s="655"/>
      <c r="D4" s="656"/>
      <c r="E4" s="656"/>
      <c r="F4" s="656"/>
      <c r="G4" s="656"/>
      <c r="H4" s="656"/>
      <c r="I4" s="657"/>
      <c r="J4" s="658"/>
      <c r="K4" s="658"/>
      <c r="L4" s="658"/>
      <c r="M4" s="658"/>
      <c r="N4" s="658"/>
      <c r="O4" s="658"/>
      <c r="P4" s="658"/>
      <c r="Q4" s="658"/>
      <c r="R4" s="659"/>
    </row>
    <row r="5" spans="1:18" ht="50.25" customHeight="1" x14ac:dyDescent="0.25">
      <c r="A5" s="660" t="s">
        <v>467</v>
      </c>
      <c r="B5" s="661" t="s">
        <v>468</v>
      </c>
      <c r="C5" s="662" t="s">
        <v>469</v>
      </c>
      <c r="D5" s="663">
        <v>2018</v>
      </c>
      <c r="E5" s="663">
        <v>2019</v>
      </c>
      <c r="F5" s="663">
        <v>2020</v>
      </c>
      <c r="G5" s="664">
        <v>2021</v>
      </c>
      <c r="H5" s="665">
        <v>2022</v>
      </c>
      <c r="I5" s="661">
        <v>2023</v>
      </c>
      <c r="J5" s="665">
        <v>2024</v>
      </c>
      <c r="K5" s="665">
        <v>2025</v>
      </c>
      <c r="L5" s="661">
        <v>2026</v>
      </c>
      <c r="M5" s="661">
        <v>2027</v>
      </c>
      <c r="N5" s="661">
        <v>2028</v>
      </c>
      <c r="O5" s="661">
        <v>2029</v>
      </c>
      <c r="P5" s="661">
        <v>2030</v>
      </c>
      <c r="Q5" s="664">
        <v>2031</v>
      </c>
      <c r="R5" s="666" t="s">
        <v>470</v>
      </c>
    </row>
    <row r="6" spans="1:18" ht="24" customHeight="1" x14ac:dyDescent="0.25">
      <c r="A6" s="667"/>
      <c r="B6" s="668"/>
      <c r="C6" s="669" t="s">
        <v>471</v>
      </c>
      <c r="D6" s="670">
        <f t="shared" ref="D6:R6" si="0">SUM(D15:D114)</f>
        <v>6428153.7897643382</v>
      </c>
      <c r="E6" s="670">
        <f t="shared" si="0"/>
        <v>7490347.2017847802</v>
      </c>
      <c r="F6" s="670">
        <f t="shared" si="0"/>
        <v>8503485.347232895</v>
      </c>
      <c r="G6" s="670">
        <f t="shared" si="0"/>
        <v>11210311.978985256</v>
      </c>
      <c r="H6" s="670">
        <f t="shared" si="0"/>
        <v>10458663.925999999</v>
      </c>
      <c r="I6" s="670">
        <f t="shared" si="0"/>
        <v>9681332.8760000002</v>
      </c>
      <c r="J6" s="670">
        <f t="shared" si="0"/>
        <v>9418316.4879999999</v>
      </c>
      <c r="K6" s="670">
        <f t="shared" si="0"/>
        <v>7477433.0189999994</v>
      </c>
      <c r="L6" s="670">
        <f t="shared" si="0"/>
        <v>7099527.5500000007</v>
      </c>
      <c r="M6" s="670">
        <f t="shared" si="0"/>
        <v>6447204.5209999997</v>
      </c>
      <c r="N6" s="670">
        <f t="shared" si="0"/>
        <v>6134712.4500000011</v>
      </c>
      <c r="O6" s="670">
        <f t="shared" si="0"/>
        <v>5437091.8460000008</v>
      </c>
      <c r="P6" s="670">
        <f t="shared" si="0"/>
        <v>4352000.0080000004</v>
      </c>
      <c r="Q6" s="670">
        <f t="shared" si="0"/>
        <v>3656413.0100000002</v>
      </c>
      <c r="R6" s="671">
        <f t="shared" si="0"/>
        <v>17623548</v>
      </c>
    </row>
    <row r="7" spans="1:18" ht="31.5" x14ac:dyDescent="0.25">
      <c r="A7" s="672"/>
      <c r="B7" s="673"/>
      <c r="C7" s="674" t="s">
        <v>472</v>
      </c>
      <c r="D7" s="675">
        <f>D6/D13</f>
        <v>0.10869356035931016</v>
      </c>
      <c r="E7" s="675">
        <f t="shared" ref="E7:Q7" si="1">E6/E13</f>
        <v>0.12665417354914149</v>
      </c>
      <c r="F7" s="675">
        <f t="shared" si="1"/>
        <v>0.14378531193913033</v>
      </c>
      <c r="G7" s="675">
        <f t="shared" si="1"/>
        <v>0.18955500468497699</v>
      </c>
      <c r="H7" s="675">
        <f t="shared" si="1"/>
        <v>0.17684539852306433</v>
      </c>
      <c r="I7" s="675">
        <f t="shared" si="1"/>
        <v>0.16370151893249246</v>
      </c>
      <c r="J7" s="675">
        <f t="shared" si="1"/>
        <v>0.15925417859504015</v>
      </c>
      <c r="K7" s="676">
        <f t="shared" si="1"/>
        <v>0.12643580781740621</v>
      </c>
      <c r="L7" s="675">
        <f t="shared" si="1"/>
        <v>0.1200458096549057</v>
      </c>
      <c r="M7" s="675">
        <f t="shared" si="1"/>
        <v>0.10901568890090629</v>
      </c>
      <c r="N7" s="675">
        <f t="shared" si="1"/>
        <v>0.10373176494825777</v>
      </c>
      <c r="O7" s="675">
        <f t="shared" si="1"/>
        <v>9.1935708147390161E-2</v>
      </c>
      <c r="P7" s="675">
        <f t="shared" si="1"/>
        <v>7.3587905800649528E-2</v>
      </c>
      <c r="Q7" s="675">
        <f t="shared" si="1"/>
        <v>6.1826235214508155E-2</v>
      </c>
      <c r="R7" s="677"/>
    </row>
    <row r="8" spans="1:18" ht="19.5" hidden="1" customHeight="1" x14ac:dyDescent="0.25">
      <c r="A8" s="672"/>
      <c r="B8" s="673"/>
      <c r="C8" s="673" t="s">
        <v>473</v>
      </c>
      <c r="D8" s="678"/>
      <c r="E8" s="678"/>
      <c r="F8" s="678"/>
      <c r="G8" s="679"/>
      <c r="H8" s="679"/>
      <c r="I8" s="678"/>
      <c r="J8" s="679"/>
      <c r="K8" s="679"/>
      <c r="L8" s="680"/>
      <c r="M8" s="680"/>
      <c r="N8" s="680"/>
      <c r="O8" s="680"/>
      <c r="P8" s="680"/>
      <c r="Q8" s="681"/>
      <c r="R8" s="682"/>
    </row>
    <row r="9" spans="1:18" ht="19.5" customHeight="1" x14ac:dyDescent="0.25">
      <c r="A9" s="672"/>
      <c r="B9" s="673"/>
      <c r="C9" s="969" t="s">
        <v>474</v>
      </c>
      <c r="D9" s="678">
        <f>SUM(D70:D111)</f>
        <v>6114993.2057643384</v>
      </c>
      <c r="E9" s="678">
        <f t="shared" ref="E9:R9" si="2">SUM(E70:E111)</f>
        <v>5779884.3937427783</v>
      </c>
      <c r="F9" s="678">
        <f t="shared" si="2"/>
        <v>5229819.0052816998</v>
      </c>
      <c r="G9" s="678">
        <f t="shared" si="2"/>
        <v>5258938</v>
      </c>
      <c r="H9" s="678">
        <f t="shared" si="2"/>
        <v>5187096</v>
      </c>
      <c r="I9" s="678">
        <f t="shared" si="2"/>
        <v>4417706</v>
      </c>
      <c r="J9" s="678">
        <f t="shared" si="2"/>
        <v>4251339</v>
      </c>
      <c r="K9" s="678">
        <f t="shared" si="2"/>
        <v>2357108</v>
      </c>
      <c r="L9" s="678">
        <f t="shared" si="2"/>
        <v>2027203</v>
      </c>
      <c r="M9" s="678">
        <f t="shared" si="2"/>
        <v>1340321</v>
      </c>
      <c r="N9" s="678">
        <f t="shared" si="2"/>
        <v>1212440</v>
      </c>
      <c r="O9" s="678">
        <f t="shared" si="2"/>
        <v>1139180</v>
      </c>
      <c r="P9" s="678">
        <f t="shared" si="2"/>
        <v>1112452</v>
      </c>
      <c r="Q9" s="678">
        <f t="shared" si="2"/>
        <v>1085726</v>
      </c>
      <c r="R9" s="671">
        <f t="shared" si="2"/>
        <v>2716361</v>
      </c>
    </row>
    <row r="10" spans="1:18" ht="19.5" customHeight="1" x14ac:dyDescent="0.25">
      <c r="A10" s="672"/>
      <c r="B10" s="673"/>
      <c r="C10" s="969"/>
      <c r="D10" s="683">
        <f>D9/D13</f>
        <v>0.10339833252991987</v>
      </c>
      <c r="E10" s="683">
        <f t="shared" ref="E10:R10" si="3">E9/E13</f>
        <v>9.7731982427282163E-2</v>
      </c>
      <c r="F10" s="683">
        <f t="shared" si="3"/>
        <v>8.8430934652497434E-2</v>
      </c>
      <c r="G10" s="683">
        <f t="shared" si="3"/>
        <v>8.8923307317111608E-2</v>
      </c>
      <c r="H10" s="683">
        <f t="shared" si="3"/>
        <v>8.7708531968119868E-2</v>
      </c>
      <c r="I10" s="683">
        <f t="shared" si="3"/>
        <v>7.4698927478256613E-2</v>
      </c>
      <c r="J10" s="684">
        <f t="shared" si="3"/>
        <v>7.1885830258166569E-2</v>
      </c>
      <c r="K10" s="684">
        <f t="shared" si="3"/>
        <v>3.9856305410640384E-2</v>
      </c>
      <c r="L10" s="683">
        <f t="shared" si="3"/>
        <v>3.4277946490939917E-2</v>
      </c>
      <c r="M10" s="683">
        <f t="shared" si="3"/>
        <v>2.2663468591297017E-2</v>
      </c>
      <c r="N10" s="683">
        <f t="shared" si="3"/>
        <v>2.0501130593963801E-2</v>
      </c>
      <c r="O10" s="683">
        <f t="shared" si="3"/>
        <v>1.9262378303282375E-2</v>
      </c>
      <c r="P10" s="683">
        <f t="shared" si="3"/>
        <v>1.8810434934113208E-2</v>
      </c>
      <c r="Q10" s="683">
        <f t="shared" si="3"/>
        <v>1.8358525382915394E-2</v>
      </c>
      <c r="R10" s="685">
        <f t="shared" si="3"/>
        <v>4.5930909241983189E-2</v>
      </c>
    </row>
    <row r="11" spans="1:18" ht="19.5" customHeight="1" x14ac:dyDescent="0.25">
      <c r="A11" s="672"/>
      <c r="B11" s="673"/>
      <c r="C11" s="970" t="s">
        <v>475</v>
      </c>
      <c r="D11" s="678">
        <f>SUM(D15:D68,D112:D113)</f>
        <v>313160.58400000003</v>
      </c>
      <c r="E11" s="678">
        <f t="shared" ref="E11:R11" si="4">SUM(E15:E68,E112:E113)</f>
        <v>1710462.808042</v>
      </c>
      <c r="F11" s="678">
        <f t="shared" si="4"/>
        <v>3273666.3419511952</v>
      </c>
      <c r="G11" s="678">
        <f t="shared" si="4"/>
        <v>5951373.9789852556</v>
      </c>
      <c r="H11" s="678">
        <f t="shared" si="4"/>
        <v>5271567.925999999</v>
      </c>
      <c r="I11" s="678">
        <f t="shared" si="4"/>
        <v>5263626.8760000002</v>
      </c>
      <c r="J11" s="678">
        <f t="shared" si="4"/>
        <v>5166977.4879999999</v>
      </c>
      <c r="K11" s="678">
        <f t="shared" si="4"/>
        <v>5120325.0189999994</v>
      </c>
      <c r="L11" s="678">
        <f t="shared" si="4"/>
        <v>5072324.5500000007</v>
      </c>
      <c r="M11" s="678">
        <f t="shared" si="4"/>
        <v>5106883.5209999997</v>
      </c>
      <c r="N11" s="678">
        <f t="shared" si="4"/>
        <v>4922272.4500000011</v>
      </c>
      <c r="O11" s="678">
        <f t="shared" si="4"/>
        <v>4297911.8460000008</v>
      </c>
      <c r="P11" s="678">
        <f t="shared" si="4"/>
        <v>3239548.0080000004</v>
      </c>
      <c r="Q11" s="678">
        <f t="shared" si="4"/>
        <v>2570687.0100000002</v>
      </c>
      <c r="R11" s="671">
        <f t="shared" si="4"/>
        <v>14907187</v>
      </c>
    </row>
    <row r="12" spans="1:18" ht="19.5" customHeight="1" x14ac:dyDescent="0.25">
      <c r="A12" s="672"/>
      <c r="B12" s="673"/>
      <c r="C12" s="970"/>
      <c r="D12" s="683">
        <f>D11/D13</f>
        <v>5.2952278293902965E-3</v>
      </c>
      <c r="E12" s="683">
        <f t="shared" ref="E12:P12" si="5">E11/E13</f>
        <v>2.892219112185929E-2</v>
      </c>
      <c r="F12" s="683">
        <f t="shared" si="5"/>
        <v>5.5354377286632908E-2</v>
      </c>
      <c r="G12" s="683">
        <f t="shared" si="5"/>
        <v>0.10063169736786537</v>
      </c>
      <c r="H12" s="683">
        <f t="shared" si="5"/>
        <v>8.9136866554944474E-2</v>
      </c>
      <c r="I12" s="683">
        <f t="shared" si="5"/>
        <v>8.9002591454235835E-2</v>
      </c>
      <c r="J12" s="684">
        <f t="shared" si="5"/>
        <v>8.7368348336873597E-2</v>
      </c>
      <c r="K12" s="684">
        <f t="shared" si="5"/>
        <v>8.6579502406765832E-2</v>
      </c>
      <c r="L12" s="683">
        <f t="shared" si="5"/>
        <v>8.5767863163965785E-2</v>
      </c>
      <c r="M12" s="683">
        <f t="shared" si="5"/>
        <v>8.6352220309609276E-2</v>
      </c>
      <c r="N12" s="683">
        <f t="shared" si="5"/>
        <v>8.3230634354293967E-2</v>
      </c>
      <c r="O12" s="683">
        <f t="shared" si="5"/>
        <v>7.2673329844107792E-2</v>
      </c>
      <c r="P12" s="683">
        <f t="shared" si="5"/>
        <v>5.4777470866536317E-2</v>
      </c>
      <c r="Q12" s="683">
        <f>Q11/Q13</f>
        <v>4.346770983159276E-2</v>
      </c>
      <c r="R12" s="685"/>
    </row>
    <row r="13" spans="1:18" ht="33.75" customHeight="1" thickBot="1" x14ac:dyDescent="0.3">
      <c r="A13" s="686"/>
      <c r="B13" s="687"/>
      <c r="C13" s="688" t="s">
        <v>476</v>
      </c>
      <c r="D13" s="689">
        <f>81832126-10383708-12308265</f>
        <v>59140153</v>
      </c>
      <c r="E13" s="689">
        <f t="shared" ref="E13:R13" si="6">81832126-10383708-12308265</f>
        <v>59140153</v>
      </c>
      <c r="F13" s="689">
        <f t="shared" si="6"/>
        <v>59140153</v>
      </c>
      <c r="G13" s="689">
        <f t="shared" si="6"/>
        <v>59140153</v>
      </c>
      <c r="H13" s="689">
        <f t="shared" si="6"/>
        <v>59140153</v>
      </c>
      <c r="I13" s="689">
        <f t="shared" si="6"/>
        <v>59140153</v>
      </c>
      <c r="J13" s="689">
        <f t="shared" si="6"/>
        <v>59140153</v>
      </c>
      <c r="K13" s="689">
        <f t="shared" si="6"/>
        <v>59140153</v>
      </c>
      <c r="L13" s="689">
        <f t="shared" si="6"/>
        <v>59140153</v>
      </c>
      <c r="M13" s="689">
        <f t="shared" si="6"/>
        <v>59140153</v>
      </c>
      <c r="N13" s="689">
        <f t="shared" si="6"/>
        <v>59140153</v>
      </c>
      <c r="O13" s="689">
        <f t="shared" si="6"/>
        <v>59140153</v>
      </c>
      <c r="P13" s="689">
        <f t="shared" si="6"/>
        <v>59140153</v>
      </c>
      <c r="Q13" s="689">
        <f t="shared" si="6"/>
        <v>59140153</v>
      </c>
      <c r="R13" s="690">
        <f t="shared" si="6"/>
        <v>59140153</v>
      </c>
    </row>
    <row r="14" spans="1:18" ht="26.25" customHeight="1" thickBot="1" x14ac:dyDescent="0.3">
      <c r="A14" s="691">
        <f>SUM(A15:A68)</f>
        <v>46635884</v>
      </c>
      <c r="B14" s="692"/>
      <c r="C14" s="693" t="s">
        <v>477</v>
      </c>
      <c r="D14" s="694">
        <f t="shared" ref="D14:R14" si="7">SUM(D15:D68)</f>
        <v>313160.58400000003</v>
      </c>
      <c r="E14" s="694">
        <f t="shared" si="7"/>
        <v>1673161.808042</v>
      </c>
      <c r="F14" s="694">
        <f t="shared" si="7"/>
        <v>2490344.3419511952</v>
      </c>
      <c r="G14" s="694">
        <f t="shared" si="7"/>
        <v>5169916.9789852556</v>
      </c>
      <c r="H14" s="694">
        <f t="shared" si="7"/>
        <v>4491975.925999999</v>
      </c>
      <c r="I14" s="694">
        <f t="shared" si="7"/>
        <v>4485899.8760000002</v>
      </c>
      <c r="J14" s="694">
        <f t="shared" si="7"/>
        <v>4391115.4879999999</v>
      </c>
      <c r="K14" s="694">
        <f t="shared" si="7"/>
        <v>4346328.0189999994</v>
      </c>
      <c r="L14" s="694">
        <f t="shared" si="7"/>
        <v>4300192.5500000007</v>
      </c>
      <c r="M14" s="694">
        <f t="shared" si="7"/>
        <v>4336616.5209999997</v>
      </c>
      <c r="N14" s="694">
        <f t="shared" si="7"/>
        <v>4153870.4500000007</v>
      </c>
      <c r="O14" s="694">
        <f t="shared" si="7"/>
        <v>3531374.8460000004</v>
      </c>
      <c r="P14" s="694">
        <f t="shared" si="7"/>
        <v>2474876.0080000004</v>
      </c>
      <c r="Q14" s="694">
        <f t="shared" si="7"/>
        <v>1807880.0100000002</v>
      </c>
      <c r="R14" s="695">
        <f t="shared" si="7"/>
        <v>8871875</v>
      </c>
    </row>
    <row r="15" spans="1:18" ht="32.25" customHeight="1" x14ac:dyDescent="0.25">
      <c r="A15" s="696">
        <v>1000100</v>
      </c>
      <c r="B15" s="697" t="s">
        <v>478</v>
      </c>
      <c r="C15" s="698" t="s">
        <v>479</v>
      </c>
      <c r="D15" s="699"/>
      <c r="E15" s="699"/>
      <c r="F15" s="699">
        <v>100010</v>
      </c>
      <c r="G15" s="699">
        <v>100010</v>
      </c>
      <c r="H15" s="700">
        <v>100010</v>
      </c>
      <c r="I15" s="700">
        <v>100010</v>
      </c>
      <c r="J15" s="700">
        <v>100010</v>
      </c>
      <c r="K15" s="700">
        <v>100010</v>
      </c>
      <c r="L15" s="700">
        <v>100010</v>
      </c>
      <c r="M15" s="700">
        <v>100010</v>
      </c>
      <c r="N15" s="700">
        <v>100010</v>
      </c>
      <c r="O15" s="700">
        <v>100010</v>
      </c>
      <c r="P15" s="699"/>
      <c r="Q15" s="699"/>
      <c r="R15" s="701"/>
    </row>
    <row r="16" spans="1:18" ht="16.5" thickBot="1" x14ac:dyDescent="0.3">
      <c r="A16" s="702"/>
      <c r="B16" s="703"/>
      <c r="C16" s="704" t="s">
        <v>480</v>
      </c>
      <c r="D16" s="705">
        <f>((A15/2)/2)*0.027</f>
        <v>6750.6750000000002</v>
      </c>
      <c r="E16" s="705">
        <f>(D16+A15/2)*0.027</f>
        <v>13683.618225</v>
      </c>
      <c r="F16" s="705">
        <f>A15*0.027</f>
        <v>27002.7</v>
      </c>
      <c r="G16" s="706">
        <f>(A15-F15)*0.027</f>
        <v>24302.43</v>
      </c>
      <c r="H16" s="706">
        <f>(A15-F15-G15)*0.027</f>
        <v>21602.16</v>
      </c>
      <c r="I16" s="707">
        <f>(A15-F15-G15-H15)*0.027</f>
        <v>18901.89</v>
      </c>
      <c r="J16" s="707">
        <f>(A15-F15-G15-H15-I15)*0.027</f>
        <v>16201.619999999999</v>
      </c>
      <c r="K16" s="707">
        <f>(A15-F15-G15-H15-I15-J15)*0.027</f>
        <v>13501.35</v>
      </c>
      <c r="L16" s="707">
        <f>(A15-F15-G15-H15-I15-J15-K15)*0.027</f>
        <v>10801.08</v>
      </c>
      <c r="M16" s="707">
        <f>(A15-F15-G15-H15-I15-J15-K15-L15)*0.027</f>
        <v>8100.8099999999995</v>
      </c>
      <c r="N16" s="707">
        <f>(A15-F15-G15-H15-I15-J15-K15-L15-M15)*0.027</f>
        <v>5400.54</v>
      </c>
      <c r="O16" s="707">
        <f>(A15-F15-G15-H15-I15-J15-K15-L15-M15-N15)*0.027</f>
        <v>2700.27</v>
      </c>
      <c r="P16" s="705"/>
      <c r="Q16" s="705"/>
      <c r="R16" s="708"/>
    </row>
    <row r="17" spans="1:18" ht="36" customHeight="1" x14ac:dyDescent="0.25">
      <c r="A17" s="696">
        <f>1125000+450000+525000</f>
        <v>2100000</v>
      </c>
      <c r="B17" s="697">
        <v>2018</v>
      </c>
      <c r="C17" s="698" t="s">
        <v>481</v>
      </c>
      <c r="D17" s="699"/>
      <c r="E17" s="699">
        <v>210000</v>
      </c>
      <c r="F17" s="699">
        <v>210000</v>
      </c>
      <c r="G17" s="699">
        <v>110000</v>
      </c>
      <c r="H17" s="700">
        <v>210000</v>
      </c>
      <c r="I17" s="700">
        <v>210000</v>
      </c>
      <c r="J17" s="700">
        <v>210000</v>
      </c>
      <c r="K17" s="700">
        <v>210000</v>
      </c>
      <c r="L17" s="700">
        <v>210000</v>
      </c>
      <c r="M17" s="700">
        <v>260000</v>
      </c>
      <c r="N17" s="700">
        <v>260000</v>
      </c>
      <c r="O17" s="700"/>
      <c r="P17" s="699"/>
      <c r="Q17" s="699"/>
      <c r="R17" s="701"/>
    </row>
    <row r="18" spans="1:18" ht="16.5" thickBot="1" x14ac:dyDescent="0.3">
      <c r="A18" s="709"/>
      <c r="B18" s="703"/>
      <c r="C18" s="710" t="s">
        <v>480</v>
      </c>
      <c r="D18" s="711">
        <f>E18/12*8</f>
        <v>37800</v>
      </c>
      <c r="E18" s="711">
        <f>A17*0.027</f>
        <v>56700</v>
      </c>
      <c r="F18" s="711">
        <f>(A17-E17)*0.027</f>
        <v>51030</v>
      </c>
      <c r="G18" s="711">
        <f>(A17-E17-F17)*0.027</f>
        <v>45360</v>
      </c>
      <c r="H18" s="706">
        <f>(A17-E17-F17-G17)*0.027</f>
        <v>42390</v>
      </c>
      <c r="I18" s="706">
        <f>(A17-E17-F17-G17-H17)*0.027</f>
        <v>36720</v>
      </c>
      <c r="J18" s="706">
        <f>(A17-E17-F17-G17-H17-I17)*0.027</f>
        <v>31050</v>
      </c>
      <c r="K18" s="706">
        <f>(A17-E17-F17-G17-H17-I17-J17)*0.027</f>
        <v>25380</v>
      </c>
      <c r="L18" s="706">
        <f>(A17-E17-F17-G17-H17-I17-J17-K17)*0.027</f>
        <v>19710</v>
      </c>
      <c r="M18" s="706">
        <f>(A17-E17-F17-G17-H17-I17-J17-K17-L17)*0.027</f>
        <v>14040</v>
      </c>
      <c r="N18" s="706">
        <f>(A17-E17-F17-G17-H17-I17-J17-K17-L17-M17)*0.027</f>
        <v>7020</v>
      </c>
      <c r="O18" s="706"/>
      <c r="P18" s="711"/>
      <c r="Q18" s="711"/>
      <c r="R18" s="712"/>
    </row>
    <row r="19" spans="1:18" ht="31.5" x14ac:dyDescent="0.25">
      <c r="A19" s="696">
        <v>6000000</v>
      </c>
      <c r="B19" s="697" t="s">
        <v>482</v>
      </c>
      <c r="C19" s="698" t="s">
        <v>483</v>
      </c>
      <c r="D19" s="713"/>
      <c r="E19" s="713"/>
      <c r="F19" s="713"/>
      <c r="G19" s="713">
        <v>225000</v>
      </c>
      <c r="H19" s="713">
        <v>225000</v>
      </c>
      <c r="I19" s="713">
        <v>375000</v>
      </c>
      <c r="J19" s="713">
        <v>375000</v>
      </c>
      <c r="K19" s="713">
        <v>375000</v>
      </c>
      <c r="L19" s="713">
        <v>375000</v>
      </c>
      <c r="M19" s="713">
        <v>375000</v>
      </c>
      <c r="N19" s="713">
        <v>375000</v>
      </c>
      <c r="O19" s="713">
        <v>375000</v>
      </c>
      <c r="P19" s="714">
        <v>375000</v>
      </c>
      <c r="Q19" s="714">
        <v>375000</v>
      </c>
      <c r="R19" s="715">
        <f>2550000-375000</f>
        <v>2175000</v>
      </c>
    </row>
    <row r="20" spans="1:18" ht="16.5" thickBot="1" x14ac:dyDescent="0.3">
      <c r="A20" s="702"/>
      <c r="B20" s="716"/>
      <c r="C20" s="710" t="s">
        <v>480</v>
      </c>
      <c r="D20" s="717"/>
      <c r="E20" s="717">
        <f>((A19/2)/2)*0.027</f>
        <v>40500</v>
      </c>
      <c r="F20" s="717">
        <f>(E20+A19/2)*0.027</f>
        <v>82093.5</v>
      </c>
      <c r="G20" s="717">
        <f>A19*0.027</f>
        <v>162000</v>
      </c>
      <c r="H20" s="717">
        <f>(A19-G19)*0.027</f>
        <v>155925</v>
      </c>
      <c r="I20" s="717">
        <f>(A19-G19-H19)*0.027</f>
        <v>149850</v>
      </c>
      <c r="J20" s="717">
        <f>(A19-G19-H19-I19)*0.027</f>
        <v>139725</v>
      </c>
      <c r="K20" s="717">
        <f>(A19-G19-H19-I19-J19)*0.027</f>
        <v>129600</v>
      </c>
      <c r="L20" s="717">
        <f>(A19-G19-H19-I19-J19-K19)*0.027</f>
        <v>119475</v>
      </c>
      <c r="M20" s="717">
        <f>(A19-G19-H19-I19-J19-K19-L19)*0.027</f>
        <v>109350</v>
      </c>
      <c r="N20" s="717">
        <f>(A19-G19-H19-I19-J19-K19-L19-M19)*0.027</f>
        <v>99225</v>
      </c>
      <c r="O20" s="717">
        <f>(A19-G19-H19-I19-J19-K19-L19-M19-N19)*0.027</f>
        <v>89100</v>
      </c>
      <c r="P20" s="718">
        <f>(A19-G19-H19-I19-J19-K19-L19-M19-N19-O19)*0.027</f>
        <v>78975</v>
      </c>
      <c r="Q20" s="718">
        <f>(A19-G19-H19-I19-J19-K19-L19-M19-N19-O19-P19)*0.027</f>
        <v>68850</v>
      </c>
      <c r="R20" s="719">
        <v>293625</v>
      </c>
    </row>
    <row r="21" spans="1:18" ht="41.25" customHeight="1" x14ac:dyDescent="0.25">
      <c r="A21" s="696">
        <v>784000</v>
      </c>
      <c r="B21" s="697">
        <v>2020</v>
      </c>
      <c r="C21" s="698" t="s">
        <v>484</v>
      </c>
      <c r="D21" s="714"/>
      <c r="E21" s="714"/>
      <c r="F21" s="714"/>
      <c r="G21" s="714">
        <v>78400</v>
      </c>
      <c r="H21" s="714">
        <v>78400</v>
      </c>
      <c r="I21" s="714">
        <v>78400</v>
      </c>
      <c r="J21" s="714">
        <v>78400</v>
      </c>
      <c r="K21" s="714">
        <v>78400</v>
      </c>
      <c r="L21" s="714">
        <v>78400</v>
      </c>
      <c r="M21" s="714">
        <v>78400</v>
      </c>
      <c r="N21" s="714">
        <v>78400</v>
      </c>
      <c r="O21" s="714">
        <v>78400</v>
      </c>
      <c r="P21" s="714">
        <v>78400</v>
      </c>
      <c r="Q21" s="714"/>
      <c r="R21" s="715"/>
    </row>
    <row r="22" spans="1:18" ht="16.5" thickBot="1" x14ac:dyDescent="0.3">
      <c r="A22" s="702"/>
      <c r="B22" s="716"/>
      <c r="C22" s="703" t="s">
        <v>485</v>
      </c>
      <c r="D22" s="718"/>
      <c r="E22" s="718"/>
      <c r="F22" s="718">
        <f>G22/12*8</f>
        <v>14112</v>
      </c>
      <c r="G22" s="718">
        <f>A21*0.027</f>
        <v>21168</v>
      </c>
      <c r="H22" s="718">
        <f>(A21-G21)*0.027</f>
        <v>19051.2</v>
      </c>
      <c r="I22" s="718">
        <f>(A21-G21-H21)*0.027</f>
        <v>16934.400000000001</v>
      </c>
      <c r="J22" s="718">
        <f>(A21-G21-H21-I21)*0.027</f>
        <v>14817.6</v>
      </c>
      <c r="K22" s="718">
        <f>(A21-G21-H21-I21-J21)*0.027</f>
        <v>12700.8</v>
      </c>
      <c r="L22" s="718">
        <f>(A21-G21-H21-I21-J21-K21)*0.027</f>
        <v>10584</v>
      </c>
      <c r="M22" s="718">
        <f>(A21-G21-H21-I21-J21-K21-L21)*0.027</f>
        <v>8467.2000000000007</v>
      </c>
      <c r="N22" s="718">
        <f>(A21-G21-H21-I21-J21-K21-L21-M21)*0.027</f>
        <v>6350.4</v>
      </c>
      <c r="O22" s="718">
        <f>(A21-G21-H21-I21-J21-K21-L21-M21-N21)*0.027</f>
        <v>4233.6000000000004</v>
      </c>
      <c r="P22" s="718">
        <f>(A21-G21-H21-I21-J21-K21-L21-M21-N21-O21)*0.027</f>
        <v>2116.8000000000002</v>
      </c>
      <c r="Q22" s="718"/>
      <c r="R22" s="719"/>
    </row>
    <row r="23" spans="1:18" ht="37.5" customHeight="1" x14ac:dyDescent="0.25">
      <c r="A23" s="696">
        <v>800000</v>
      </c>
      <c r="B23" s="697">
        <v>2019</v>
      </c>
      <c r="C23" s="698" t="s">
        <v>486</v>
      </c>
      <c r="D23" s="720"/>
      <c r="E23" s="714">
        <v>0</v>
      </c>
      <c r="F23" s="714">
        <v>80000</v>
      </c>
      <c r="G23" s="714">
        <v>80000</v>
      </c>
      <c r="H23" s="714">
        <v>80000</v>
      </c>
      <c r="I23" s="714">
        <v>80000</v>
      </c>
      <c r="J23" s="714">
        <v>80000</v>
      </c>
      <c r="K23" s="714">
        <v>80000</v>
      </c>
      <c r="L23" s="714">
        <v>80000</v>
      </c>
      <c r="M23" s="714">
        <v>80000</v>
      </c>
      <c r="N23" s="714">
        <v>80000</v>
      </c>
      <c r="O23" s="714">
        <v>80000</v>
      </c>
      <c r="P23" s="714"/>
      <c r="Q23" s="714"/>
      <c r="R23" s="715"/>
    </row>
    <row r="24" spans="1:18" ht="16.5" thickBot="1" x14ac:dyDescent="0.3">
      <c r="A24" s="702"/>
      <c r="B24" s="716"/>
      <c r="C24" s="710" t="s">
        <v>487</v>
      </c>
      <c r="D24" s="721"/>
      <c r="E24" s="718">
        <f>F24/12*8</f>
        <v>14400</v>
      </c>
      <c r="F24" s="718">
        <f>A23*0.027</f>
        <v>21600</v>
      </c>
      <c r="G24" s="718">
        <f>(A23-F23)*0.027</f>
        <v>19440</v>
      </c>
      <c r="H24" s="718">
        <f>(A23-F23-G23)*0.027</f>
        <v>17280</v>
      </c>
      <c r="I24" s="718">
        <f>(A23-F23-G23-H23)*0.027</f>
        <v>15120</v>
      </c>
      <c r="J24" s="718">
        <f>(A23-F23-G23-H23-I23)*0.027</f>
        <v>12960</v>
      </c>
      <c r="K24" s="718">
        <f>(A23-F23-G23-H23-I23-J23)*0.027</f>
        <v>10800</v>
      </c>
      <c r="L24" s="718">
        <f>(A23-F23-G23-H23-I23-J23-K23)*0.027</f>
        <v>8640</v>
      </c>
      <c r="M24" s="718">
        <f>(A23-F23-G23-H23-I23-J23-K23-L23)*0.027</f>
        <v>6480</v>
      </c>
      <c r="N24" s="718">
        <f>(A23-F23-G23-H23-I23-J23-K23-L23-M23)*0.027</f>
        <v>4320</v>
      </c>
      <c r="O24" s="718">
        <f>(A23-F23-G23-H23-I23-J23-K23-L23-M23-N23)*0.027</f>
        <v>2160</v>
      </c>
      <c r="P24" s="718"/>
      <c r="Q24" s="718"/>
      <c r="R24" s="719"/>
    </row>
    <row r="25" spans="1:18" ht="39.75" customHeight="1" x14ac:dyDescent="0.25">
      <c r="A25" s="696">
        <v>800000</v>
      </c>
      <c r="B25" s="697">
        <v>2019</v>
      </c>
      <c r="C25" s="698" t="s">
        <v>488</v>
      </c>
      <c r="D25" s="714"/>
      <c r="E25" s="714">
        <v>0</v>
      </c>
      <c r="F25" s="714">
        <v>80000</v>
      </c>
      <c r="G25" s="714">
        <v>80000</v>
      </c>
      <c r="H25" s="714">
        <v>80000</v>
      </c>
      <c r="I25" s="714">
        <v>80000</v>
      </c>
      <c r="J25" s="714">
        <v>80000</v>
      </c>
      <c r="K25" s="714">
        <v>80000</v>
      </c>
      <c r="L25" s="714">
        <v>80000</v>
      </c>
      <c r="M25" s="714">
        <v>80000</v>
      </c>
      <c r="N25" s="714">
        <v>80000</v>
      </c>
      <c r="O25" s="714">
        <v>80000</v>
      </c>
      <c r="P25" s="714"/>
      <c r="Q25" s="714"/>
      <c r="R25" s="715"/>
    </row>
    <row r="26" spans="1:18" ht="16.5" thickBot="1" x14ac:dyDescent="0.3">
      <c r="A26" s="702"/>
      <c r="B26" s="716"/>
      <c r="C26" s="710" t="s">
        <v>487</v>
      </c>
      <c r="D26" s="718"/>
      <c r="E26" s="718">
        <f>F26/12*8</f>
        <v>14400</v>
      </c>
      <c r="F26" s="718">
        <f>A25*0.027</f>
        <v>21600</v>
      </c>
      <c r="G26" s="718">
        <f>(A25-F25)*0.027</f>
        <v>19440</v>
      </c>
      <c r="H26" s="718">
        <f>(A25-F25-G25)*0.027</f>
        <v>17280</v>
      </c>
      <c r="I26" s="718">
        <f>(A25-F25-G25-H25)*0.027</f>
        <v>15120</v>
      </c>
      <c r="J26" s="718">
        <f>(A25-F25-G25-H25-I25)*0.027</f>
        <v>12960</v>
      </c>
      <c r="K26" s="718">
        <f>(A25-F25-G25-H25-I25-J25)*0.027</f>
        <v>10800</v>
      </c>
      <c r="L26" s="718">
        <f>(A25-F25-G25-H25-I25-J25-K25)*0.027</f>
        <v>8640</v>
      </c>
      <c r="M26" s="718">
        <f>(A25-F25-G25-H25-I25-J25-K25-L25)*0.027</f>
        <v>6480</v>
      </c>
      <c r="N26" s="718">
        <f>(A25-F25-G25-H25-I25-J25-K25-L25-M25)*0.027</f>
        <v>4320</v>
      </c>
      <c r="O26" s="718">
        <f>(A25-F25-G25-H25-I25-J25-K25-L25-M25-N25)*0.027</f>
        <v>2160</v>
      </c>
      <c r="P26" s="718"/>
      <c r="Q26" s="718"/>
      <c r="R26" s="719"/>
    </row>
    <row r="27" spans="1:18" ht="36" customHeight="1" x14ac:dyDescent="0.25">
      <c r="A27" s="696">
        <v>7000000</v>
      </c>
      <c r="B27" s="697" t="s">
        <v>489</v>
      </c>
      <c r="C27" s="698" t="s">
        <v>490</v>
      </c>
      <c r="D27" s="714"/>
      <c r="E27" s="714"/>
      <c r="F27" s="714"/>
      <c r="G27" s="714"/>
      <c r="H27" s="714">
        <v>350000</v>
      </c>
      <c r="I27" s="714">
        <v>350000</v>
      </c>
      <c r="J27" s="714">
        <v>350000</v>
      </c>
      <c r="K27" s="714">
        <v>350000</v>
      </c>
      <c r="L27" s="714">
        <v>350000</v>
      </c>
      <c r="M27" s="714">
        <v>350000</v>
      </c>
      <c r="N27" s="714">
        <v>350000</v>
      </c>
      <c r="O27" s="714">
        <v>350000</v>
      </c>
      <c r="P27" s="714">
        <v>350000</v>
      </c>
      <c r="Q27" s="714">
        <v>350000</v>
      </c>
      <c r="R27" s="715">
        <f>3850000-350000</f>
        <v>3500000</v>
      </c>
    </row>
    <row r="28" spans="1:18" ht="16.5" thickBot="1" x14ac:dyDescent="0.3">
      <c r="A28" s="702"/>
      <c r="B28" s="716"/>
      <c r="C28" s="710" t="s">
        <v>491</v>
      </c>
      <c r="D28" s="718"/>
      <c r="E28" s="718"/>
      <c r="F28" s="718">
        <f>(A27/2/2)*0.027</f>
        <v>47250</v>
      </c>
      <c r="G28" s="718">
        <f>(F28+A27/2)*0.027</f>
        <v>95775.75</v>
      </c>
      <c r="H28" s="718">
        <f>A27*0.027</f>
        <v>189000</v>
      </c>
      <c r="I28" s="718">
        <f>(A27-H27)*0.027</f>
        <v>179550</v>
      </c>
      <c r="J28" s="718">
        <f>(A27-H27-I27)*0.027</f>
        <v>170100</v>
      </c>
      <c r="K28" s="718">
        <f>(A27-H27-I27-J27)*0.027</f>
        <v>160650</v>
      </c>
      <c r="L28" s="718">
        <f>(A27-H27-I27-J27-K27)*0.027</f>
        <v>151200</v>
      </c>
      <c r="M28" s="718">
        <f>(A27-H27-I27-J27-K27-L27)*0.027</f>
        <v>141750</v>
      </c>
      <c r="N28" s="718">
        <f>(A27-H27-I27-J27-K27-L27-M27)*0.027</f>
        <v>132300</v>
      </c>
      <c r="O28" s="718">
        <f>(A27-H27-I27-J27-K27-L27-M27-N27)*0.027</f>
        <v>122850</v>
      </c>
      <c r="P28" s="718">
        <f>(A27-H27-I27-J27-K27-L27-M27-N27-O27)*0.027</f>
        <v>113400</v>
      </c>
      <c r="Q28" s="718">
        <f>(A27-H27-I27-J27-K27-L27-M27-N27-O27-P27)*0.027</f>
        <v>103950</v>
      </c>
      <c r="R28" s="719">
        <v>519750</v>
      </c>
    </row>
    <row r="29" spans="1:18" ht="31.5" x14ac:dyDescent="0.25">
      <c r="A29" s="696">
        <v>394913</v>
      </c>
      <c r="B29" s="697" t="s">
        <v>492</v>
      </c>
      <c r="C29" s="698" t="s">
        <v>493</v>
      </c>
      <c r="D29" s="714"/>
      <c r="E29" s="714"/>
      <c r="F29" s="714"/>
      <c r="G29" s="714"/>
      <c r="H29" s="713">
        <v>39490</v>
      </c>
      <c r="I29" s="713">
        <v>39490</v>
      </c>
      <c r="J29" s="713">
        <v>39490</v>
      </c>
      <c r="K29" s="713">
        <v>39490</v>
      </c>
      <c r="L29" s="713">
        <v>39490</v>
      </c>
      <c r="M29" s="713">
        <v>39490</v>
      </c>
      <c r="N29" s="713">
        <v>39490</v>
      </c>
      <c r="O29" s="713">
        <v>39495</v>
      </c>
      <c r="P29" s="714">
        <v>39494</v>
      </c>
      <c r="Q29" s="714">
        <v>39494</v>
      </c>
      <c r="R29" s="715"/>
    </row>
    <row r="30" spans="1:18" ht="16.5" thickBot="1" x14ac:dyDescent="0.3">
      <c r="A30" s="709"/>
      <c r="B30" s="722"/>
      <c r="C30" s="704" t="s">
        <v>480</v>
      </c>
      <c r="D30" s="723"/>
      <c r="E30" s="723">
        <f>(A29/3/2)*0.027</f>
        <v>1777.1084999999998</v>
      </c>
      <c r="F30" s="723">
        <f>(E30+(A29/3)*2/2)*0.027</f>
        <v>3602.1989294999998</v>
      </c>
      <c r="G30" s="723">
        <f>(F30+(A29/2))*0.027</f>
        <v>5428.5848710965001</v>
      </c>
      <c r="H30" s="724">
        <f>A29*0.027</f>
        <v>10662.651</v>
      </c>
      <c r="I30" s="724">
        <f>(A29-H29)*0.027</f>
        <v>9596.4210000000003</v>
      </c>
      <c r="J30" s="724">
        <f>(A29-H29-I29)*0.027</f>
        <v>8530.1910000000007</v>
      </c>
      <c r="K30" s="724">
        <f>(A29-H29-I29-J29)*0.027</f>
        <v>7463.9610000000002</v>
      </c>
      <c r="L30" s="724">
        <f>(A29-H29-I29-J29-K29)*0.027</f>
        <v>6397.7309999999998</v>
      </c>
      <c r="M30" s="724">
        <f>(A29-H29-I29-J29-K29-L29)*0.027</f>
        <v>5331.5010000000002</v>
      </c>
      <c r="N30" s="724">
        <f>(A29-H29-I29-J29-K29-L29-M29)*0.027</f>
        <v>4265.2709999999997</v>
      </c>
      <c r="O30" s="724">
        <f>(A29-H29-I29-J29-K29-L29-M29-N29)*0.027</f>
        <v>3199.0410000000002</v>
      </c>
      <c r="P30" s="723">
        <f>(A29-H29-I29-J29-K29-L29-M29-N29-O29)*0.027</f>
        <v>2132.6759999999999</v>
      </c>
      <c r="Q30" s="723">
        <f>(A29-H29-I29-J29-K29-L29-M29-N29-O29-P29)*0.027</f>
        <v>1066.338</v>
      </c>
      <c r="R30" s="725"/>
    </row>
    <row r="31" spans="1:18" ht="31.5" x14ac:dyDescent="0.25">
      <c r="A31" s="696">
        <v>369000</v>
      </c>
      <c r="B31" s="697" t="s">
        <v>489</v>
      </c>
      <c r="C31" s="698" t="s">
        <v>494</v>
      </c>
      <c r="D31" s="714"/>
      <c r="E31" s="714"/>
      <c r="F31" s="714"/>
      <c r="G31" s="714"/>
      <c r="H31" s="713">
        <v>36900</v>
      </c>
      <c r="I31" s="713">
        <v>36900</v>
      </c>
      <c r="J31" s="713">
        <v>36900</v>
      </c>
      <c r="K31" s="713">
        <v>36900</v>
      </c>
      <c r="L31" s="713">
        <v>36900</v>
      </c>
      <c r="M31" s="713">
        <v>36900</v>
      </c>
      <c r="N31" s="713">
        <v>36900</v>
      </c>
      <c r="O31" s="713">
        <v>36900</v>
      </c>
      <c r="P31" s="714">
        <v>36900</v>
      </c>
      <c r="Q31" s="714">
        <v>36900</v>
      </c>
      <c r="R31" s="715"/>
    </row>
    <row r="32" spans="1:18" ht="16.5" thickBot="1" x14ac:dyDescent="0.3">
      <c r="A32" s="709"/>
      <c r="B32" s="722"/>
      <c r="C32" s="704" t="s">
        <v>480</v>
      </c>
      <c r="D32" s="723"/>
      <c r="E32" s="723"/>
      <c r="F32" s="723">
        <f>(A31/2/2)*0.027</f>
        <v>2490.75</v>
      </c>
      <c r="G32" s="723">
        <f>(F32+A31/2)*0.027</f>
        <v>5048.7502500000001</v>
      </c>
      <c r="H32" s="724">
        <f>A31*0.027</f>
        <v>9963</v>
      </c>
      <c r="I32" s="724">
        <f>(A31-H31)*0.027</f>
        <v>8966.7000000000007</v>
      </c>
      <c r="J32" s="724">
        <f>(A31-H31-I31)*0.027</f>
        <v>7970.4</v>
      </c>
      <c r="K32" s="724">
        <f>(A31-H31-I31-J31)*0.027</f>
        <v>6974.1</v>
      </c>
      <c r="L32" s="724">
        <f>(A31-H31-I31-J31-K31)*0.027</f>
        <v>5977.8</v>
      </c>
      <c r="M32" s="724">
        <f>(A31-H31-I31-J31-K31-L31)*0.027</f>
        <v>4981.5</v>
      </c>
      <c r="N32" s="724">
        <f>(A31-H31-I31-J31-K31-L31-M31)*0.027</f>
        <v>3985.2</v>
      </c>
      <c r="O32" s="724">
        <f>(A31-H31-I31-J31-K31-L31-M31-N31)*0.027</f>
        <v>2988.9</v>
      </c>
      <c r="P32" s="723">
        <f>(A31-H31-I31-J31-K31-L31-M31-N31-O31)*0.027</f>
        <v>1992.6</v>
      </c>
      <c r="Q32" s="723">
        <f>(A31-H31-I31-J31-K31-L31-M31-N31-O31-P31)*0.027</f>
        <v>996.3</v>
      </c>
      <c r="R32" s="725"/>
    </row>
    <row r="33" spans="1:18" s="727" customFormat="1" ht="54" customHeight="1" x14ac:dyDescent="0.25">
      <c r="A33" s="696">
        <v>334062</v>
      </c>
      <c r="B33" s="697" t="s">
        <v>495</v>
      </c>
      <c r="C33" s="698" t="s">
        <v>496</v>
      </c>
      <c r="D33" s="726"/>
      <c r="E33" s="726"/>
      <c r="F33" s="726"/>
      <c r="G33" s="713">
        <v>47940</v>
      </c>
      <c r="H33" s="713">
        <v>31792</v>
      </c>
      <c r="I33" s="713">
        <v>31791</v>
      </c>
      <c r="J33" s="713">
        <v>31791</v>
      </c>
      <c r="K33" s="713">
        <v>31791</v>
      </c>
      <c r="L33" s="713">
        <v>31791</v>
      </c>
      <c r="M33" s="713">
        <v>31791</v>
      </c>
      <c r="N33" s="714">
        <v>31791</v>
      </c>
      <c r="O33" s="714">
        <v>31792</v>
      </c>
      <c r="P33" s="714">
        <v>31792</v>
      </c>
      <c r="Q33" s="714"/>
      <c r="R33" s="715"/>
    </row>
    <row r="34" spans="1:18" s="727" customFormat="1" ht="16.5" thickBot="1" x14ac:dyDescent="0.3">
      <c r="A34" s="702"/>
      <c r="B34" s="716"/>
      <c r="C34" s="710" t="s">
        <v>480</v>
      </c>
      <c r="D34" s="728"/>
      <c r="E34" s="717">
        <f>((A33/2)/2)*0.027</f>
        <v>2254.9184999999998</v>
      </c>
      <c r="F34" s="717">
        <f>(E34+A33/2)*0.027</f>
        <v>4570.7197994999997</v>
      </c>
      <c r="G34" s="717">
        <f>A33*0.027</f>
        <v>9019.6739999999991</v>
      </c>
      <c r="H34" s="717">
        <f>(A33-G33)*0.027</f>
        <v>7725.2939999999999</v>
      </c>
      <c r="I34" s="717">
        <f>(A33-G33-H33)*0.027</f>
        <v>6866.91</v>
      </c>
      <c r="J34" s="717">
        <f>(A33-G33-H33-I33)*0.027</f>
        <v>6008.5529999999999</v>
      </c>
      <c r="K34" s="717">
        <f>(A33-G33-H33-I33-J33)*0.027</f>
        <v>5150.1959999999999</v>
      </c>
      <c r="L34" s="717">
        <f>(A33-G33-H33-I33-J33-K33)*0.027</f>
        <v>4291.8389999999999</v>
      </c>
      <c r="M34" s="717">
        <f>(A33-G33-H33-I33-J33-K33-L33)*0.027</f>
        <v>3433.482</v>
      </c>
      <c r="N34" s="718">
        <f>(A33-G33-H33-I33-J33-K33-L33-M33)*0.027</f>
        <v>2575.125</v>
      </c>
      <c r="O34" s="718">
        <f>(A33-G33-H33-I33-J33-K33-L33-M33-N33)*0.027</f>
        <v>1716.768</v>
      </c>
      <c r="P34" s="718">
        <f>(A33-G33-H33-I33-J33-K33-L33-M33-N33-O33)*0.027</f>
        <v>858.38400000000001</v>
      </c>
      <c r="Q34" s="718"/>
      <c r="R34" s="719"/>
    </row>
    <row r="35" spans="1:18" s="727" customFormat="1" ht="47.25" x14ac:dyDescent="0.25">
      <c r="A35" s="696">
        <v>1462506</v>
      </c>
      <c r="B35" s="697" t="s">
        <v>492</v>
      </c>
      <c r="C35" s="698" t="s">
        <v>497</v>
      </c>
      <c r="D35" s="729">
        <v>0</v>
      </c>
      <c r="E35" s="729">
        <v>0</v>
      </c>
      <c r="F35" s="729">
        <v>0</v>
      </c>
      <c r="G35" s="699">
        <v>615883</v>
      </c>
      <c r="H35" s="700">
        <v>94069</v>
      </c>
      <c r="I35" s="700">
        <v>94069</v>
      </c>
      <c r="J35" s="700">
        <v>94069</v>
      </c>
      <c r="K35" s="700">
        <v>94069</v>
      </c>
      <c r="L35" s="700">
        <v>94069</v>
      </c>
      <c r="M35" s="700">
        <v>94069</v>
      </c>
      <c r="N35" s="700">
        <v>94069</v>
      </c>
      <c r="O35" s="700">
        <v>94070</v>
      </c>
      <c r="P35" s="699">
        <v>94070</v>
      </c>
      <c r="Q35" s="699"/>
      <c r="R35" s="701"/>
    </row>
    <row r="36" spans="1:18" s="727" customFormat="1" ht="16.5" thickBot="1" x14ac:dyDescent="0.3">
      <c r="A36" s="709"/>
      <c r="B36" s="730"/>
      <c r="C36" s="704" t="s">
        <v>480</v>
      </c>
      <c r="D36" s="711"/>
      <c r="E36" s="706">
        <f>(A35/2/2)*0.027</f>
        <v>9871.9154999999992</v>
      </c>
      <c r="F36" s="706">
        <f>(E36+A35/2)*0.027</f>
        <v>20010.372718499999</v>
      </c>
      <c r="G36" s="706">
        <f>A35*0.027</f>
        <v>39487.661999999997</v>
      </c>
      <c r="H36" s="706">
        <f>(A35-G35)*0.027</f>
        <v>22858.821</v>
      </c>
      <c r="I36" s="706">
        <f>(A35-G35-H35)*0.027</f>
        <v>20318.957999999999</v>
      </c>
      <c r="J36" s="706">
        <f>(A35-G35-H35-I35)*0.027</f>
        <v>17779.095000000001</v>
      </c>
      <c r="K36" s="706">
        <f>(A35-G35-H35-I35-J35)*0.027</f>
        <v>15239.232</v>
      </c>
      <c r="L36" s="711">
        <f>(A35-G35-H35-I35-J35-K35)*0.027</f>
        <v>12699.369000000001</v>
      </c>
      <c r="M36" s="706">
        <v>94069</v>
      </c>
      <c r="N36" s="711">
        <f>(A35-G35-H35-I35-J35-K35-L35-M35)*0.027</f>
        <v>7619.643</v>
      </c>
      <c r="O36" s="706">
        <f>(A35-G35-H35-I35-J35-K35-L35-M35-N35)*0.027</f>
        <v>5079.78</v>
      </c>
      <c r="P36" s="711">
        <f>(A35-G35-H35-I35-J35-K35-L35-M35-N35-O35)*0.027</f>
        <v>2539.89</v>
      </c>
      <c r="Q36" s="711"/>
      <c r="R36" s="712"/>
    </row>
    <row r="37" spans="1:18" s="727" customFormat="1" ht="22.5" customHeight="1" x14ac:dyDescent="0.25">
      <c r="A37" s="696">
        <v>2274277</v>
      </c>
      <c r="B37" s="697" t="s">
        <v>498</v>
      </c>
      <c r="C37" s="698" t="s">
        <v>499</v>
      </c>
      <c r="D37" s="731">
        <v>0</v>
      </c>
      <c r="E37" s="729">
        <v>0</v>
      </c>
      <c r="F37" s="700">
        <v>0</v>
      </c>
      <c r="G37" s="700">
        <v>593300</v>
      </c>
      <c r="H37" s="700">
        <v>186775</v>
      </c>
      <c r="I37" s="700">
        <v>186775</v>
      </c>
      <c r="J37" s="700">
        <v>186775</v>
      </c>
      <c r="K37" s="700">
        <v>186775</v>
      </c>
      <c r="L37" s="700">
        <v>186775</v>
      </c>
      <c r="M37" s="700">
        <v>186775</v>
      </c>
      <c r="N37" s="700">
        <v>186775</v>
      </c>
      <c r="O37" s="700">
        <v>186776</v>
      </c>
      <c r="P37" s="699">
        <v>186776</v>
      </c>
      <c r="Q37" s="699"/>
      <c r="R37" s="701"/>
    </row>
    <row r="38" spans="1:18" s="727" customFormat="1" ht="18" customHeight="1" thickBot="1" x14ac:dyDescent="0.3">
      <c r="A38" s="732"/>
      <c r="B38" s="733"/>
      <c r="C38" s="734" t="s">
        <v>480</v>
      </c>
      <c r="D38" s="735">
        <f>(A37/3/2)*0.027</f>
        <v>10234.246500000001</v>
      </c>
      <c r="E38" s="736">
        <f>(D38+(A37/3)*2/2)*0.027</f>
        <v>20744.817655500003</v>
      </c>
      <c r="F38" s="736">
        <f>(E38+(A37/2))*0.027</f>
        <v>31262.8495766985</v>
      </c>
      <c r="G38" s="736">
        <f>A37*0.027</f>
        <v>61405.478999999999</v>
      </c>
      <c r="H38" s="736">
        <f>(A37-G37)*0.027</f>
        <v>45386.379000000001</v>
      </c>
      <c r="I38" s="736">
        <f>(A37-G37-H37)*0.027</f>
        <v>40343.453999999998</v>
      </c>
      <c r="J38" s="736">
        <f>(A37-G37-H37-I37)*0.027</f>
        <v>35300.529000000002</v>
      </c>
      <c r="K38" s="736">
        <f>(A37-G37-H37-I37-J37)*0.027</f>
        <v>30257.603999999999</v>
      </c>
      <c r="L38" s="735">
        <f>(A37-G37-H37-I37-J37-K37)*0.027</f>
        <v>25214.679</v>
      </c>
      <c r="M38" s="736">
        <f>(A37-G37-H37-I37-J37-K37-L37)*0.027</f>
        <v>20171.754000000001</v>
      </c>
      <c r="N38" s="735">
        <f>(A37-G37-H37-I37-J37-K37-L37-M37)*0.027</f>
        <v>15128.829</v>
      </c>
      <c r="O38" s="736">
        <f>(A37-G37-H37-I37-J37-K37-L37-M37-N37)*0.027</f>
        <v>10085.904</v>
      </c>
      <c r="P38" s="735">
        <f>(A37-G37-H37-I37-J37-K37-L37-M37-N37-O37)*0.027</f>
        <v>5042.9520000000002</v>
      </c>
      <c r="Q38" s="735"/>
      <c r="R38" s="737"/>
    </row>
    <row r="39" spans="1:18" s="727" customFormat="1" ht="48" customHeight="1" x14ac:dyDescent="0.25">
      <c r="A39" s="738">
        <f>895823-4564</f>
        <v>891259</v>
      </c>
      <c r="B39" s="739" t="s">
        <v>492</v>
      </c>
      <c r="C39" s="740" t="s">
        <v>500</v>
      </c>
      <c r="D39" s="741"/>
      <c r="E39" s="741">
        <v>0</v>
      </c>
      <c r="F39" s="741">
        <v>0</v>
      </c>
      <c r="G39" s="741">
        <v>0</v>
      </c>
      <c r="H39" s="741">
        <v>278771</v>
      </c>
      <c r="I39" s="741">
        <v>68054</v>
      </c>
      <c r="J39" s="741">
        <v>68054</v>
      </c>
      <c r="K39" s="741">
        <v>68054</v>
      </c>
      <c r="L39" s="741">
        <v>68054</v>
      </c>
      <c r="M39" s="741">
        <v>68054</v>
      </c>
      <c r="N39" s="742">
        <v>68054</v>
      </c>
      <c r="O39" s="742">
        <v>68054</v>
      </c>
      <c r="P39" s="742">
        <v>68055</v>
      </c>
      <c r="Q39" s="742">
        <v>68055</v>
      </c>
      <c r="R39" s="743"/>
    </row>
    <row r="40" spans="1:18" s="727" customFormat="1" ht="17.25" customHeight="1" thickBot="1" x14ac:dyDescent="0.3">
      <c r="A40" s="732"/>
      <c r="B40" s="744"/>
      <c r="C40" s="734" t="s">
        <v>480</v>
      </c>
      <c r="D40" s="745"/>
      <c r="E40" s="745">
        <f>(A39/3/2)*0.027</f>
        <v>4010.6654999999996</v>
      </c>
      <c r="F40" s="745">
        <f>(E40+(A39/3)*2/2)*0.027</f>
        <v>8129.618968499999</v>
      </c>
      <c r="G40" s="745">
        <f>(F40+(A39/2))*0.027</f>
        <v>12251.496212149499</v>
      </c>
      <c r="H40" s="745">
        <f>A39*0.027</f>
        <v>24063.992999999999</v>
      </c>
      <c r="I40" s="745">
        <f>(A39-H39)*0.027</f>
        <v>16537.175999999999</v>
      </c>
      <c r="J40" s="745">
        <f>(A39-H39-I39)*0.027</f>
        <v>14699.717999999999</v>
      </c>
      <c r="K40" s="745">
        <f>(A39-H39-I39-J39)*0.027</f>
        <v>12862.26</v>
      </c>
      <c r="L40" s="745">
        <f>(A39-H39-I39-J39-K39)*0.027</f>
        <v>11024.802</v>
      </c>
      <c r="M40" s="745">
        <f>(A39-H39-I39-J39-K39-L39)*0.027</f>
        <v>9187.3439999999991</v>
      </c>
      <c r="N40" s="746">
        <f>(A39-H39-I39-J39-K39-L39-M39)*0.027</f>
        <v>7349.8859999999995</v>
      </c>
      <c r="O40" s="746">
        <f>(A39-H39-I39-J39-K39-L39-M39-N39)*0.027</f>
        <v>5512.4279999999999</v>
      </c>
      <c r="P40" s="746">
        <f>(A39-H39-I39-J39-K39-L39-M39-N39-O39)*0.027</f>
        <v>3674.97</v>
      </c>
      <c r="Q40" s="746">
        <f>(A39-H39-I39-J39-K39-L39-M39-N39-O39-P39)*0.027</f>
        <v>1837.4849999999999</v>
      </c>
      <c r="R40" s="747"/>
    </row>
    <row r="41" spans="1:18" s="727" customFormat="1" ht="66" customHeight="1" x14ac:dyDescent="0.25">
      <c r="A41" s="738">
        <v>1107754</v>
      </c>
      <c r="B41" s="739" t="s">
        <v>498</v>
      </c>
      <c r="C41" s="740" t="s">
        <v>501</v>
      </c>
      <c r="D41" s="742">
        <v>0</v>
      </c>
      <c r="E41" s="742">
        <v>0</v>
      </c>
      <c r="F41" s="742">
        <v>0</v>
      </c>
      <c r="G41" s="742">
        <v>331550</v>
      </c>
      <c r="H41" s="742">
        <v>86244</v>
      </c>
      <c r="I41" s="742">
        <v>86245</v>
      </c>
      <c r="J41" s="742">
        <v>86245</v>
      </c>
      <c r="K41" s="742">
        <v>86245</v>
      </c>
      <c r="L41" s="742">
        <v>86245</v>
      </c>
      <c r="M41" s="742">
        <v>86245</v>
      </c>
      <c r="N41" s="742">
        <v>86245</v>
      </c>
      <c r="O41" s="742">
        <v>86245</v>
      </c>
      <c r="P41" s="742">
        <v>86245</v>
      </c>
      <c r="Q41" s="742"/>
      <c r="R41" s="743"/>
    </row>
    <row r="42" spans="1:18" s="727" customFormat="1" ht="17.25" customHeight="1" thickBot="1" x14ac:dyDescent="0.3">
      <c r="A42" s="732"/>
      <c r="B42" s="744"/>
      <c r="C42" s="734" t="s">
        <v>480</v>
      </c>
      <c r="D42" s="746">
        <f>(A41/3/2)*0.027</f>
        <v>4984.893</v>
      </c>
      <c r="E42" s="746">
        <f>(D42+(A41/3)*2/2)*0.027</f>
        <v>10104.378110999998</v>
      </c>
      <c r="F42" s="746">
        <f>(E42+(A41/2))*0.027</f>
        <v>15227.497208996998</v>
      </c>
      <c r="G42" s="746">
        <f>A41*0.027</f>
        <v>29909.358</v>
      </c>
      <c r="H42" s="746">
        <f>(A41-G41)*0.027</f>
        <v>20957.507999999998</v>
      </c>
      <c r="I42" s="746">
        <f>(A41-G41-H41)*0.027</f>
        <v>18628.919999999998</v>
      </c>
      <c r="J42" s="746">
        <f>(A41-G41-H41-I41)*0.027</f>
        <v>16300.305</v>
      </c>
      <c r="K42" s="746">
        <f>(A41-G41-H41-I41-J41)*0.027</f>
        <v>13971.69</v>
      </c>
      <c r="L42" s="746">
        <f>(A41-G41-H41-I41-J41-K41)*0.027</f>
        <v>11643.075000000001</v>
      </c>
      <c r="M42" s="746">
        <f>(A41-G41-H41-I41-J41-K41-L41)*0.027</f>
        <v>9314.4599999999991</v>
      </c>
      <c r="N42" s="746">
        <f>(A41-G41-H41-I41-J41-K41-L41-M41)*0.027</f>
        <v>6985.8450000000003</v>
      </c>
      <c r="O42" s="746">
        <f>(A41-G41-H41-I41-J41-K41-L41-M41-N41)*0.027</f>
        <v>4657.2299999999996</v>
      </c>
      <c r="P42" s="746">
        <f>(A41-G41-H41-I41-J41-K41-L41-M41-N41-O41)*0.027</f>
        <v>2328.6149999999998</v>
      </c>
      <c r="Q42" s="746"/>
      <c r="R42" s="747"/>
    </row>
    <row r="43" spans="1:18" s="727" customFormat="1" ht="34.5" customHeight="1" x14ac:dyDescent="0.25">
      <c r="A43" s="738">
        <f>1423690+1297848+843282</f>
        <v>3564820</v>
      </c>
      <c r="B43" s="739" t="s">
        <v>492</v>
      </c>
      <c r="C43" s="740" t="s">
        <v>502</v>
      </c>
      <c r="D43" s="741"/>
      <c r="E43" s="741">
        <v>0</v>
      </c>
      <c r="F43" s="741">
        <v>0</v>
      </c>
      <c r="G43" s="741">
        <v>0</v>
      </c>
      <c r="H43" s="741">
        <v>98191</v>
      </c>
      <c r="I43" s="741">
        <v>385181</v>
      </c>
      <c r="J43" s="741">
        <v>385181</v>
      </c>
      <c r="K43" s="741">
        <v>385181</v>
      </c>
      <c r="L43" s="741">
        <v>385181</v>
      </c>
      <c r="M43" s="741">
        <v>385181</v>
      </c>
      <c r="N43" s="741">
        <v>385181</v>
      </c>
      <c r="O43" s="741">
        <v>385181</v>
      </c>
      <c r="P43" s="742">
        <v>385181</v>
      </c>
      <c r="Q43" s="742">
        <v>385181</v>
      </c>
      <c r="R43" s="743"/>
    </row>
    <row r="44" spans="1:18" s="727" customFormat="1" ht="17.25" customHeight="1" thickBot="1" x14ac:dyDescent="0.3">
      <c r="A44" s="732"/>
      <c r="B44" s="744"/>
      <c r="C44" s="734" t="s">
        <v>480</v>
      </c>
      <c r="D44" s="745"/>
      <c r="E44" s="745">
        <f>(A43/3/2)*0.027</f>
        <v>16041.689999999999</v>
      </c>
      <c r="F44" s="745">
        <f>(E44+(A43/3)*2/2)*0.027</f>
        <v>32516.505629999996</v>
      </c>
      <c r="G44" s="745">
        <f>(F44+(A43/2))*0.027</f>
        <v>49003.015652009999</v>
      </c>
      <c r="H44" s="745">
        <f>A43*0.027</f>
        <v>96250.14</v>
      </c>
      <c r="I44" s="745">
        <f>(A43-H43)*0.027</f>
        <v>93598.982999999993</v>
      </c>
      <c r="J44" s="745">
        <f>(A43-H43-I43)*0.027</f>
        <v>83199.096000000005</v>
      </c>
      <c r="K44" s="745">
        <f>(A43-H43-I43-J43)*0.027</f>
        <v>72799.209000000003</v>
      </c>
      <c r="L44" s="745">
        <f>(A43-H43-I43-J43-K43)*0.027</f>
        <v>62399.322</v>
      </c>
      <c r="M44" s="745">
        <f>(A43-H43-I43-J43-K43-L43)*0.027</f>
        <v>51999.434999999998</v>
      </c>
      <c r="N44" s="746">
        <f>(A43-H43-I43-J43-K43-L43-M43)*0.027</f>
        <v>41599.548000000003</v>
      </c>
      <c r="O44" s="746">
        <f>(A43-H43-I43-J43-K43-L43-M43-N43)*0.027</f>
        <v>31199.661</v>
      </c>
      <c r="P44" s="746">
        <f>(A43-H43-I43-J43-K43-L43-M43-N43-O43)*0.027</f>
        <v>20799.774000000001</v>
      </c>
      <c r="Q44" s="746">
        <f>(A43-H43-I43-J43-K43-L43-M43-N43-O43-P43)*0.027</f>
        <v>10399.887000000001</v>
      </c>
      <c r="R44" s="747"/>
    </row>
    <row r="45" spans="1:18" s="727" customFormat="1" ht="51.75" customHeight="1" x14ac:dyDescent="0.25">
      <c r="A45" s="696">
        <v>2123909</v>
      </c>
      <c r="B45" s="697" t="s">
        <v>478</v>
      </c>
      <c r="C45" s="698" t="s">
        <v>503</v>
      </c>
      <c r="D45" s="713">
        <v>0</v>
      </c>
      <c r="E45" s="713"/>
      <c r="F45" s="713">
        <v>48425</v>
      </c>
      <c r="G45" s="713">
        <v>130609</v>
      </c>
      <c r="H45" s="713">
        <v>130609</v>
      </c>
      <c r="I45" s="713">
        <v>230609</v>
      </c>
      <c r="J45" s="713">
        <v>230609</v>
      </c>
      <c r="K45" s="713">
        <v>280609</v>
      </c>
      <c r="L45" s="713">
        <v>280609</v>
      </c>
      <c r="M45" s="713">
        <v>280610</v>
      </c>
      <c r="N45" s="713">
        <v>280610</v>
      </c>
      <c r="O45" s="714">
        <v>230610</v>
      </c>
      <c r="P45" s="714"/>
      <c r="Q45" s="714"/>
      <c r="R45" s="715"/>
    </row>
    <row r="46" spans="1:18" s="727" customFormat="1" ht="17.25" customHeight="1" thickBot="1" x14ac:dyDescent="0.3">
      <c r="A46" s="702"/>
      <c r="B46" s="716"/>
      <c r="C46" s="710" t="s">
        <v>480</v>
      </c>
      <c r="D46" s="717">
        <f>(A45/2/2)*0.027</f>
        <v>14336.385749999999</v>
      </c>
      <c r="E46" s="717">
        <f>(D46+A45/2)*0.027</f>
        <v>29059.853915249998</v>
      </c>
      <c r="F46" s="717">
        <f>A45*0.027</f>
        <v>57345.542999999998</v>
      </c>
      <c r="G46" s="717">
        <f>(A45-F45)*0.027</f>
        <v>56038.067999999999</v>
      </c>
      <c r="H46" s="717">
        <f>(A45-F45-G45)*0.027</f>
        <v>52511.625</v>
      </c>
      <c r="I46" s="717">
        <f>(A45-F45-G45-H45)*0.027</f>
        <v>48985.182000000001</v>
      </c>
      <c r="J46" s="717">
        <f>(A45-F45-G45-H45-I45)*0.027</f>
        <v>42758.739000000001</v>
      </c>
      <c r="K46" s="717">
        <f>(A45-F45-G45-H45-I45-J45)*0.027</f>
        <v>36532.296000000002</v>
      </c>
      <c r="L46" s="717">
        <f>(A45-F45-G45-H45-I45-J45-K45)*0.027</f>
        <v>28955.852999999999</v>
      </c>
      <c r="M46" s="717">
        <f>(A45-F45-G45-H45-I45-J45-K45-L45)*0.027</f>
        <v>21379.41</v>
      </c>
      <c r="N46" s="718">
        <f>(A45-F45-G45-H45-I45-J45-K45-L45-M45)*0.027</f>
        <v>13802.94</v>
      </c>
      <c r="O46" s="718">
        <f>(A45-F45-G45-H45-I45-J45-K45-L45-M45-N45)*0.027</f>
        <v>6226.47</v>
      </c>
      <c r="P46" s="718"/>
      <c r="Q46" s="718"/>
      <c r="R46" s="719"/>
    </row>
    <row r="47" spans="1:18" s="727" customFormat="1" ht="70.5" customHeight="1" x14ac:dyDescent="0.25">
      <c r="A47" s="738">
        <v>2152272</v>
      </c>
      <c r="B47" s="739" t="s">
        <v>504</v>
      </c>
      <c r="C47" s="740" t="s">
        <v>505</v>
      </c>
      <c r="D47" s="741"/>
      <c r="E47" s="741">
        <v>0</v>
      </c>
      <c r="F47" s="741">
        <v>86304</v>
      </c>
      <c r="G47" s="741">
        <v>159552</v>
      </c>
      <c r="H47" s="741">
        <v>159552</v>
      </c>
      <c r="I47" s="741">
        <v>229552</v>
      </c>
      <c r="J47" s="741">
        <v>229552</v>
      </c>
      <c r="K47" s="741">
        <v>229552</v>
      </c>
      <c r="L47" s="741">
        <v>279552</v>
      </c>
      <c r="M47" s="741">
        <v>279552</v>
      </c>
      <c r="N47" s="742">
        <v>279552</v>
      </c>
      <c r="O47" s="742">
        <v>279552</v>
      </c>
      <c r="P47" s="742"/>
      <c r="Q47" s="742"/>
      <c r="R47" s="743"/>
    </row>
    <row r="48" spans="1:18" s="727" customFormat="1" ht="17.25" customHeight="1" thickBot="1" x14ac:dyDescent="0.3">
      <c r="A48" s="732"/>
      <c r="B48" s="744"/>
      <c r="C48" s="734" t="s">
        <v>480</v>
      </c>
      <c r="D48" s="745"/>
      <c r="E48" s="745">
        <f>F48/12*8</f>
        <v>38740.896000000001</v>
      </c>
      <c r="F48" s="745">
        <f>A47*0.027</f>
        <v>58111.343999999997</v>
      </c>
      <c r="G48" s="745">
        <f>(A47-F47)*0.027</f>
        <v>55781.135999999999</v>
      </c>
      <c r="H48" s="745">
        <f>(A47-F47-G47)*0.027</f>
        <v>51473.231999999996</v>
      </c>
      <c r="I48" s="745">
        <f>(A47-F47-G47-H47)*0.027</f>
        <v>47165.328000000001</v>
      </c>
      <c r="J48" s="745">
        <f>(A47-F47-G47-H47-I47)*0.027</f>
        <v>40967.423999999999</v>
      </c>
      <c r="K48" s="745">
        <f>(A47-F47-G47-H47-I47-J47)*0.027</f>
        <v>34769.519999999997</v>
      </c>
      <c r="L48" s="745">
        <f>(A47-F47-G47-H47-I47-J47-K47)*0.027</f>
        <v>28571.615999999998</v>
      </c>
      <c r="M48" s="745">
        <f>(A47-F47-G47-H47-I47-J47-K47-L47)*0.027</f>
        <v>21023.712</v>
      </c>
      <c r="N48" s="746">
        <f>(A47-F47-G47-H47-I47-J47-K47-L47-M47)*0.027</f>
        <v>13475.807999999999</v>
      </c>
      <c r="O48" s="746">
        <f>(A47-F47-G47-H47-I47-J47-K47-L47-M47-N47)*0.027</f>
        <v>5927.9039999999995</v>
      </c>
      <c r="P48" s="746"/>
      <c r="Q48" s="746"/>
      <c r="R48" s="747"/>
    </row>
    <row r="49" spans="1:20" s="727" customFormat="1" ht="60" customHeight="1" x14ac:dyDescent="0.25">
      <c r="A49" s="738">
        <v>660595</v>
      </c>
      <c r="B49" s="739" t="s">
        <v>504</v>
      </c>
      <c r="C49" s="740" t="s">
        <v>506</v>
      </c>
      <c r="D49" s="748"/>
      <c r="E49" s="742">
        <v>0</v>
      </c>
      <c r="F49" s="741">
        <v>15460</v>
      </c>
      <c r="G49" s="741">
        <v>71681</v>
      </c>
      <c r="H49" s="741">
        <v>71681</v>
      </c>
      <c r="I49" s="741">
        <v>71681</v>
      </c>
      <c r="J49" s="741">
        <v>71682</v>
      </c>
      <c r="K49" s="741">
        <v>71682</v>
      </c>
      <c r="L49" s="741">
        <v>71682</v>
      </c>
      <c r="M49" s="741">
        <v>71682</v>
      </c>
      <c r="N49" s="742">
        <v>71682</v>
      </c>
      <c r="O49" s="742">
        <v>71682</v>
      </c>
      <c r="P49" s="742"/>
      <c r="Q49" s="742"/>
      <c r="R49" s="743"/>
    </row>
    <row r="50" spans="1:20" s="727" customFormat="1" ht="17.25" customHeight="1" thickBot="1" x14ac:dyDescent="0.3">
      <c r="A50" s="732"/>
      <c r="B50" s="744"/>
      <c r="C50" s="734" t="s">
        <v>480</v>
      </c>
      <c r="D50" s="745"/>
      <c r="E50" s="745">
        <f>F50/12*8</f>
        <v>11890.71</v>
      </c>
      <c r="F50" s="745">
        <f>A49*0.027</f>
        <v>17836.064999999999</v>
      </c>
      <c r="G50" s="745">
        <f>(A49-F49)*0.027</f>
        <v>17418.645</v>
      </c>
      <c r="H50" s="745">
        <f>SUM(A49-F49-G49)*0.027</f>
        <v>15483.258</v>
      </c>
      <c r="I50" s="745">
        <f>SUM(A49-F49-G49-H49)*0.027</f>
        <v>13547.870999999999</v>
      </c>
      <c r="J50" s="745">
        <f>SUM(A49-F49-G49-H49-I49)*0.027</f>
        <v>11612.484</v>
      </c>
      <c r="K50" s="745">
        <f>(A49-F49-G49-H49-I49-J49)*0.027</f>
        <v>9677.07</v>
      </c>
      <c r="L50" s="745">
        <f>(A49-F49-G49-H49-I49-J49-K49)*0.027</f>
        <v>7741.6559999999999</v>
      </c>
      <c r="M50" s="745">
        <f>(A49-F49-G49-H49-I49-J49-K49-L49)*0.027</f>
        <v>5806.2420000000002</v>
      </c>
      <c r="N50" s="746">
        <f>(A49-F49-G49-H49-I49-J49-K49-L49-M49)*0.027</f>
        <v>3870.828</v>
      </c>
      <c r="O50" s="746">
        <f>(A49-F49-G49-H49-I49-J49-K49-L49-M49-N49)*0.027</f>
        <v>1935.414</v>
      </c>
      <c r="P50" s="746"/>
      <c r="Q50" s="746"/>
      <c r="R50" s="747"/>
    </row>
    <row r="51" spans="1:20" s="727" customFormat="1" ht="67.5" customHeight="1" x14ac:dyDescent="0.25">
      <c r="A51" s="738">
        <v>1387873</v>
      </c>
      <c r="B51" s="739" t="s">
        <v>504</v>
      </c>
      <c r="C51" s="740" t="s">
        <v>507</v>
      </c>
      <c r="D51" s="741"/>
      <c r="E51" s="741">
        <v>0</v>
      </c>
      <c r="F51" s="741">
        <v>0</v>
      </c>
      <c r="G51" s="741">
        <v>570101</v>
      </c>
      <c r="H51" s="741">
        <v>90863</v>
      </c>
      <c r="I51" s="741">
        <v>90863</v>
      </c>
      <c r="J51" s="741">
        <v>90863</v>
      </c>
      <c r="K51" s="741">
        <v>90863</v>
      </c>
      <c r="L51" s="741">
        <v>90864</v>
      </c>
      <c r="M51" s="741">
        <v>90864</v>
      </c>
      <c r="N51" s="741">
        <v>90864</v>
      </c>
      <c r="O51" s="741">
        <v>90864</v>
      </c>
      <c r="P51" s="742">
        <v>90864</v>
      </c>
      <c r="Q51" s="742"/>
      <c r="R51" s="743"/>
    </row>
    <row r="52" spans="1:20" s="727" customFormat="1" ht="17.25" customHeight="1" thickBot="1" x14ac:dyDescent="0.3">
      <c r="A52" s="732"/>
      <c r="B52" s="744"/>
      <c r="C52" s="734" t="s">
        <v>491</v>
      </c>
      <c r="D52" s="745"/>
      <c r="E52" s="745">
        <f>((A51/2)/2)*0.027</f>
        <v>9368.1427499999991</v>
      </c>
      <c r="F52" s="745">
        <f>(E52+A51/2)*0.027</f>
        <v>18989.22535425</v>
      </c>
      <c r="G52" s="745">
        <f>A51*0.027</f>
        <v>37472.570999999996</v>
      </c>
      <c r="H52" s="745">
        <f>(A51-G51)*0.027</f>
        <v>22079.844000000001</v>
      </c>
      <c r="I52" s="745">
        <f>(A51-G51-H51)*0.027</f>
        <v>19626.543000000001</v>
      </c>
      <c r="J52" s="745">
        <f>(A51-G51-H51-I51)*0.027</f>
        <v>17173.241999999998</v>
      </c>
      <c r="K52" s="745">
        <f>(A51-G51-H51-I51-J51)*0.027</f>
        <v>14719.941000000001</v>
      </c>
      <c r="L52" s="746">
        <f>(A51-G51-H51-I51-J51-K51)*0.027</f>
        <v>12266.64</v>
      </c>
      <c r="M52" s="746">
        <f>(A51-G51-H51-I51-J51-K51-L51)*0.027</f>
        <v>9813.3119999999999</v>
      </c>
      <c r="N52" s="746">
        <f>(A51-G51-H51-I51-J51-K51-L51-M51)*0.027</f>
        <v>7359.9839999999995</v>
      </c>
      <c r="O52" s="746">
        <f>(A51-G51-H51-I51-J51-K51-L51-M51-N51)*0.027</f>
        <v>4906.6559999999999</v>
      </c>
      <c r="P52" s="746">
        <f>(A51-G51-H51-I51-J51-K51-L51-M51-N51-O51)*0.027</f>
        <v>2453.328</v>
      </c>
      <c r="Q52" s="746"/>
      <c r="R52" s="747"/>
    </row>
    <row r="53" spans="1:20" s="727" customFormat="1" ht="45.75" customHeight="1" x14ac:dyDescent="0.25">
      <c r="A53" s="738">
        <f>602830</f>
        <v>602830</v>
      </c>
      <c r="B53" s="739">
        <v>2018</v>
      </c>
      <c r="C53" s="740" t="s">
        <v>508</v>
      </c>
      <c r="D53" s="742"/>
      <c r="E53" s="742">
        <v>68490</v>
      </c>
      <c r="F53" s="742">
        <v>59371</v>
      </c>
      <c r="G53" s="742">
        <v>59371</v>
      </c>
      <c r="H53" s="742">
        <v>59371</v>
      </c>
      <c r="I53" s="742">
        <v>59371</v>
      </c>
      <c r="J53" s="742">
        <v>59371</v>
      </c>
      <c r="K53" s="742">
        <v>59371</v>
      </c>
      <c r="L53" s="742">
        <v>59371</v>
      </c>
      <c r="M53" s="742">
        <v>59371</v>
      </c>
      <c r="N53" s="742">
        <v>59372</v>
      </c>
      <c r="O53" s="742"/>
      <c r="P53" s="742"/>
      <c r="Q53" s="742"/>
      <c r="R53" s="749"/>
    </row>
    <row r="54" spans="1:20" s="727" customFormat="1" ht="17.25" customHeight="1" thickBot="1" x14ac:dyDescent="0.3">
      <c r="A54" s="732"/>
      <c r="B54" s="750"/>
      <c r="C54" s="734" t="s">
        <v>480</v>
      </c>
      <c r="D54" s="746">
        <f>E54/12*8</f>
        <v>10850.94</v>
      </c>
      <c r="E54" s="746">
        <f>(A53)*0.027</f>
        <v>16276.41</v>
      </c>
      <c r="F54" s="746">
        <f>(A53-E53)*0.027</f>
        <v>14427.18</v>
      </c>
      <c r="G54" s="746">
        <f>(A53-E53-F53)*0.027</f>
        <v>12824.163</v>
      </c>
      <c r="H54" s="746">
        <f>(A53-E53-F53-G53)*0.027</f>
        <v>11221.146000000001</v>
      </c>
      <c r="I54" s="746">
        <f>(A53-E53-F53-G53-H53)*0.027</f>
        <v>9618.128999999999</v>
      </c>
      <c r="J54" s="746">
        <f>(A53-E53-F53-G53-H53-I53)*0.027</f>
        <v>8015.1120000000001</v>
      </c>
      <c r="K54" s="746">
        <f>(A53-E53-F53-G53-H53-I53-J53)*0.027</f>
        <v>6412.0950000000003</v>
      </c>
      <c r="L54" s="746">
        <f>(A53-E53-F53-G53-H53-I53-J53-K53)*0.027</f>
        <v>4809.0779999999995</v>
      </c>
      <c r="M54" s="746">
        <f>(A53-E53-F53-G53-H53-I53-J53-K53-L53)*0.027</f>
        <v>3206.0610000000001</v>
      </c>
      <c r="N54" s="746">
        <f>(A53-E53-F53-G53-H53-I53-J53-K53-L53-M53)*0.027</f>
        <v>1603.0439999999999</v>
      </c>
      <c r="O54" s="746"/>
      <c r="P54" s="746"/>
      <c r="Q54" s="746"/>
      <c r="R54" s="751"/>
    </row>
    <row r="55" spans="1:20" s="727" customFormat="1" ht="75.75" customHeight="1" x14ac:dyDescent="0.25">
      <c r="A55" s="709">
        <v>1135705</v>
      </c>
      <c r="B55" s="722" t="s">
        <v>478</v>
      </c>
      <c r="C55" s="730" t="s">
        <v>509</v>
      </c>
      <c r="D55" s="724"/>
      <c r="E55" s="724"/>
      <c r="F55" s="724">
        <v>78454</v>
      </c>
      <c r="G55" s="724">
        <v>117472</v>
      </c>
      <c r="H55" s="724">
        <v>117472</v>
      </c>
      <c r="I55" s="724">
        <v>117472</v>
      </c>
      <c r="J55" s="724">
        <v>117472</v>
      </c>
      <c r="K55" s="724">
        <v>117472</v>
      </c>
      <c r="L55" s="724">
        <v>117472</v>
      </c>
      <c r="M55" s="723">
        <v>117473</v>
      </c>
      <c r="N55" s="723">
        <v>117473</v>
      </c>
      <c r="O55" s="723">
        <v>117473</v>
      </c>
      <c r="P55" s="723"/>
      <c r="Q55" s="723"/>
      <c r="R55" s="725"/>
      <c r="T55" s="752" t="s">
        <v>510</v>
      </c>
    </row>
    <row r="56" spans="1:20" s="727" customFormat="1" ht="17.25" customHeight="1" thickBot="1" x14ac:dyDescent="0.3">
      <c r="A56" s="732"/>
      <c r="B56" s="744"/>
      <c r="C56" s="734" t="s">
        <v>480</v>
      </c>
      <c r="D56" s="746">
        <f>((A55/2)/2)*0.027</f>
        <v>7666.00875</v>
      </c>
      <c r="E56" s="746">
        <f>(D56+A55/2)*0.027</f>
        <v>15538.999736250002</v>
      </c>
      <c r="F56" s="746">
        <f>A55*0.027</f>
        <v>30664.035</v>
      </c>
      <c r="G56" s="746">
        <f>(A55-F55)*0.027</f>
        <v>28545.776999999998</v>
      </c>
      <c r="H56" s="746">
        <f>(A55-F55-G55)*0.027</f>
        <v>25374.032999999999</v>
      </c>
      <c r="I56" s="746">
        <f>(A55-F55-G55-H55)*0.027</f>
        <v>22202.289000000001</v>
      </c>
      <c r="J56" s="746">
        <f>(A55-F55-G55-H55-I55)*0.027</f>
        <v>19030.544999999998</v>
      </c>
      <c r="K56" s="746">
        <f>(A55-F55-G55-H55-I55-J55)*0.027</f>
        <v>15858.800999999999</v>
      </c>
      <c r="L56" s="746">
        <f>(A55-F55-G55-H55-I55-J55-K55)*0.027</f>
        <v>12687.057000000001</v>
      </c>
      <c r="M56" s="746">
        <f>(A55-F55-G55-H55-I55-J55-K55-L55)*0.027</f>
        <v>9515.3130000000001</v>
      </c>
      <c r="N56" s="746">
        <f>(A55-F55-G55-H55-I55-J55-K55-L55-M55)*0.027</f>
        <v>6343.5420000000004</v>
      </c>
      <c r="O56" s="746">
        <f>(A55-F55-G55-H55-I55-J55-K55-L55-M55-N55)*0.027</f>
        <v>3171.7710000000002</v>
      </c>
      <c r="P56" s="746"/>
      <c r="Q56" s="746"/>
      <c r="R56" s="751"/>
    </row>
    <row r="57" spans="1:20" s="727" customFormat="1" ht="78.75" customHeight="1" x14ac:dyDescent="0.25">
      <c r="A57" s="709">
        <v>825830</v>
      </c>
      <c r="B57" s="722" t="s">
        <v>478</v>
      </c>
      <c r="C57" s="730" t="s">
        <v>511</v>
      </c>
      <c r="D57" s="724"/>
      <c r="E57" s="724">
        <v>59990</v>
      </c>
      <c r="F57" s="724">
        <v>85093</v>
      </c>
      <c r="G57" s="724">
        <v>85093</v>
      </c>
      <c r="H57" s="724">
        <v>85093</v>
      </c>
      <c r="I57" s="724">
        <v>85093</v>
      </c>
      <c r="J57" s="724">
        <v>85093</v>
      </c>
      <c r="K57" s="724">
        <v>85093</v>
      </c>
      <c r="L57" s="724">
        <v>85094</v>
      </c>
      <c r="M57" s="723">
        <v>85094</v>
      </c>
      <c r="N57" s="723">
        <v>85094</v>
      </c>
      <c r="O57" s="723"/>
      <c r="P57" s="723"/>
      <c r="Q57" s="723"/>
      <c r="R57" s="725"/>
    </row>
    <row r="58" spans="1:20" s="727" customFormat="1" ht="17.25" customHeight="1" thickBot="1" x14ac:dyDescent="0.3">
      <c r="A58" s="732"/>
      <c r="B58" s="744"/>
      <c r="C58" s="734" t="s">
        <v>480</v>
      </c>
      <c r="D58" s="746">
        <f>E58/12*8</f>
        <v>14864.94</v>
      </c>
      <c r="E58" s="746">
        <f>A57*0.027</f>
        <v>22297.41</v>
      </c>
      <c r="F58" s="746">
        <f>(A57-E57)*0.027</f>
        <v>20677.68</v>
      </c>
      <c r="G58" s="746">
        <f>(A57-E57-F57)*0.027</f>
        <v>18380.168999999998</v>
      </c>
      <c r="H58" s="746">
        <f>(A57-E57-F57-G57)*0.027</f>
        <v>16082.657999999999</v>
      </c>
      <c r="I58" s="746">
        <f>(A57-E57-F57-G57-H57)*0.027</f>
        <v>13785.146999999999</v>
      </c>
      <c r="J58" s="746">
        <f>(A57-E57-F57-G57-H57-I57)*0.027</f>
        <v>11487.636</v>
      </c>
      <c r="K58" s="746">
        <f>(A57-E57-F57-G57-H57-I57-J57)*0.027</f>
        <v>9190.125</v>
      </c>
      <c r="L58" s="746">
        <f>(A57-E57-F57-G57-H57-I57-J57-K57)*0.027</f>
        <v>6892.6139999999996</v>
      </c>
      <c r="M58" s="746">
        <f>(A57-E57-F57-G57-H57-I57-J57-K57-L57)*0.027</f>
        <v>4595.076</v>
      </c>
      <c r="N58" s="746">
        <f>(A57-E57-F57-G57-H57-I57-J57-K57-L57-M57)*0.027</f>
        <v>2297.538</v>
      </c>
      <c r="O58" s="746"/>
      <c r="P58" s="746"/>
      <c r="Q58" s="746"/>
      <c r="R58" s="751"/>
    </row>
    <row r="59" spans="1:20" s="727" customFormat="1" ht="66" customHeight="1" x14ac:dyDescent="0.25">
      <c r="A59" s="738">
        <v>346924</v>
      </c>
      <c r="B59" s="739" t="s">
        <v>478</v>
      </c>
      <c r="C59" s="740" t="s">
        <v>512</v>
      </c>
      <c r="D59" s="741"/>
      <c r="E59" s="741"/>
      <c r="F59" s="741">
        <v>98586</v>
      </c>
      <c r="G59" s="741">
        <v>27593</v>
      </c>
      <c r="H59" s="741">
        <v>27593</v>
      </c>
      <c r="I59" s="741">
        <v>27593</v>
      </c>
      <c r="J59" s="741">
        <v>27593</v>
      </c>
      <c r="K59" s="741">
        <v>27593</v>
      </c>
      <c r="L59" s="741">
        <v>27593</v>
      </c>
      <c r="M59" s="742">
        <v>27593</v>
      </c>
      <c r="N59" s="742">
        <v>27593</v>
      </c>
      <c r="O59" s="742">
        <v>27594</v>
      </c>
      <c r="P59" s="742"/>
      <c r="Q59" s="742"/>
      <c r="R59" s="743"/>
      <c r="T59" s="753" t="s">
        <v>513</v>
      </c>
    </row>
    <row r="60" spans="1:20" s="727" customFormat="1" ht="17.25" customHeight="1" thickBot="1" x14ac:dyDescent="0.3">
      <c r="A60" s="732"/>
      <c r="B60" s="744"/>
      <c r="C60" s="734" t="s">
        <v>480</v>
      </c>
      <c r="D60" s="745">
        <f>((A59/2)/2)*0.027</f>
        <v>2341.7370000000001</v>
      </c>
      <c r="E60" s="745">
        <f>(D60+A59/2)*0.027</f>
        <v>4746.7008989999995</v>
      </c>
      <c r="F60" s="745">
        <f>A59*0.027</f>
        <v>9366.9480000000003</v>
      </c>
      <c r="G60" s="745">
        <f>(A59-F59)*0.027</f>
        <v>6705.1260000000002</v>
      </c>
      <c r="H60" s="745">
        <f>(A59-F59-G59)*0.027</f>
        <v>5960.1149999999998</v>
      </c>
      <c r="I60" s="745">
        <f>(A59-F59-G59-H59)*0.027</f>
        <v>5215.1040000000003</v>
      </c>
      <c r="J60" s="745">
        <f>(A59-F59-G59-H59-I59)*0.027</f>
        <v>4470.0929999999998</v>
      </c>
      <c r="K60" s="745">
        <f>(A59-F59-G59-H59-I59-J59)*0.027</f>
        <v>3725.0819999999999</v>
      </c>
      <c r="L60" s="745">
        <f>(A59-F59-G59-H59-I59-J59-K59)*0.027</f>
        <v>2980.0709999999999</v>
      </c>
      <c r="M60" s="746">
        <f>(A59-F59-G59-H59-I59-J59-K59-L59)*0.027</f>
        <v>2235.06</v>
      </c>
      <c r="N60" s="746">
        <f>(A59-F59-G59-H59-I59-J59-K59-L59-M59)*0.027</f>
        <v>1490.049</v>
      </c>
      <c r="O60" s="746">
        <f>(A59-F59-G59-H59-I59-J59-K59-L59-M59-N59)*0.027</f>
        <v>745.03800000000001</v>
      </c>
      <c r="P60" s="746"/>
      <c r="Q60" s="746"/>
      <c r="R60" s="747"/>
    </row>
    <row r="61" spans="1:20" s="727" customFormat="1" ht="67.5" customHeight="1" x14ac:dyDescent="0.25">
      <c r="A61" s="709">
        <v>717000</v>
      </c>
      <c r="B61" s="722" t="s">
        <v>478</v>
      </c>
      <c r="C61" s="740" t="s">
        <v>514</v>
      </c>
      <c r="D61" s="724"/>
      <c r="E61" s="724">
        <v>94195</v>
      </c>
      <c r="F61" s="724">
        <v>69200</v>
      </c>
      <c r="G61" s="724">
        <v>69200</v>
      </c>
      <c r="H61" s="724">
        <v>69200</v>
      </c>
      <c r="I61" s="724">
        <v>69200</v>
      </c>
      <c r="J61" s="724">
        <v>69201</v>
      </c>
      <c r="K61" s="724">
        <v>69201</v>
      </c>
      <c r="L61" s="724">
        <v>69201</v>
      </c>
      <c r="M61" s="723">
        <v>69201</v>
      </c>
      <c r="N61" s="723">
        <v>69201</v>
      </c>
      <c r="O61" s="723"/>
      <c r="P61" s="723"/>
      <c r="Q61" s="723"/>
      <c r="R61" s="725"/>
    </row>
    <row r="62" spans="1:20" s="727" customFormat="1" ht="17.25" customHeight="1" thickBot="1" x14ac:dyDescent="0.3">
      <c r="A62" s="732"/>
      <c r="B62" s="744"/>
      <c r="C62" s="734" t="s">
        <v>480</v>
      </c>
      <c r="D62" s="745">
        <f>E62/12*8</f>
        <v>12906</v>
      </c>
      <c r="E62" s="745">
        <f>A61*0.027</f>
        <v>19359</v>
      </c>
      <c r="F62" s="745">
        <f>(A61-E61)*0.027</f>
        <v>16815.735000000001</v>
      </c>
      <c r="G62" s="745">
        <f>(A61-E61-F61)*0.027</f>
        <v>14947.334999999999</v>
      </c>
      <c r="H62" s="745">
        <f>(A61-E61-F61-G61)*0.027</f>
        <v>13078.934999999999</v>
      </c>
      <c r="I62" s="745">
        <f>(A61-E61-F61-G61-H61)*0.027</f>
        <v>11210.535</v>
      </c>
      <c r="J62" s="745">
        <f>(A61-E61-F61-G61-H61-I61)*0.027</f>
        <v>9342.1350000000002</v>
      </c>
      <c r="K62" s="745">
        <f>(A61-E61-F61-G61-H61-I61-J61)*0.027</f>
        <v>7473.7079999999996</v>
      </c>
      <c r="L62" s="745">
        <f>(A61-E61-F61-G61-H61-I61-J61-K61)*0.027</f>
        <v>5605.2809999999999</v>
      </c>
      <c r="M62" s="746">
        <f>(A61-E61-F61-G61-H61-I61-J61-K61-L61)*0.027</f>
        <v>3736.8539999999998</v>
      </c>
      <c r="N62" s="746">
        <f>(A61-E61-F61-G61-H61-I61-J61-K61-L61-M61)*0.027</f>
        <v>1868.4269999999999</v>
      </c>
      <c r="O62" s="746"/>
      <c r="P62" s="746"/>
      <c r="Q62" s="746"/>
      <c r="R62" s="747"/>
    </row>
    <row r="63" spans="1:20" s="727" customFormat="1" ht="69.75" customHeight="1" x14ac:dyDescent="0.25">
      <c r="A63" s="738">
        <f>280919+13590</f>
        <v>294509</v>
      </c>
      <c r="B63" s="739" t="s">
        <v>504</v>
      </c>
      <c r="C63" s="740" t="s">
        <v>515</v>
      </c>
      <c r="D63" s="741"/>
      <c r="E63" s="741"/>
      <c r="F63" s="741"/>
      <c r="G63" s="741">
        <f>43713+5133</f>
        <v>48846</v>
      </c>
      <c r="H63" s="741">
        <v>27295</v>
      </c>
      <c r="I63" s="741">
        <v>27295</v>
      </c>
      <c r="J63" s="741">
        <v>27296</v>
      </c>
      <c r="K63" s="741">
        <v>27296</v>
      </c>
      <c r="L63" s="741">
        <v>27296</v>
      </c>
      <c r="M63" s="742">
        <v>27296</v>
      </c>
      <c r="N63" s="742">
        <v>27296</v>
      </c>
      <c r="O63" s="742">
        <v>27296</v>
      </c>
      <c r="P63" s="742">
        <v>27297</v>
      </c>
      <c r="Q63" s="742"/>
      <c r="R63" s="743"/>
    </row>
    <row r="64" spans="1:20" s="727" customFormat="1" ht="18.75" customHeight="1" thickBot="1" x14ac:dyDescent="0.3">
      <c r="A64" s="732"/>
      <c r="B64" s="744"/>
      <c r="C64" s="734" t="s">
        <v>480</v>
      </c>
      <c r="D64" s="745"/>
      <c r="E64" s="745">
        <f>((A63/2)/2)*0.027</f>
        <v>1987.9357499999999</v>
      </c>
      <c r="F64" s="745">
        <f>(E64+A63/2)*0.027</f>
        <v>4029.5457652499999</v>
      </c>
      <c r="G64" s="745">
        <f>A63*0.027</f>
        <v>7951.7429999999995</v>
      </c>
      <c r="H64" s="745">
        <f>(A63-G63)*0.027</f>
        <v>6632.9009999999998</v>
      </c>
      <c r="I64" s="745">
        <f>(A63-G63-H63)*0.027</f>
        <v>5895.9359999999997</v>
      </c>
      <c r="J64" s="745">
        <f>(A63-G63-H63-I63)*0.027</f>
        <v>5158.9709999999995</v>
      </c>
      <c r="K64" s="745">
        <f>(A63-G63-H63-I63-J63)*0.027</f>
        <v>4421.9790000000003</v>
      </c>
      <c r="L64" s="745">
        <f>(A63-G63-H63-I63-J63-K63)*0.027</f>
        <v>3684.9870000000001</v>
      </c>
      <c r="M64" s="746">
        <f>(A63-G63-H63-I63-J63-K63-L63)*0.027</f>
        <v>2947.9949999999999</v>
      </c>
      <c r="N64" s="746">
        <f>(A63-G63-H63-I63-J63-K63-L63-M63)*0.027</f>
        <v>2211.0030000000002</v>
      </c>
      <c r="O64" s="746">
        <f>(A63-G63-H63-I63-J63-K63-L63-M63-N63)*0.027</f>
        <v>1474.011</v>
      </c>
      <c r="P64" s="746">
        <f>(A63-G63-H63-I63-J63-K63-L63-M63-N63-O63)*0.027</f>
        <v>737.01900000000001</v>
      </c>
      <c r="Q64" s="746"/>
      <c r="R64" s="747"/>
    </row>
    <row r="65" spans="1:18" s="727" customFormat="1" ht="66" customHeight="1" x14ac:dyDescent="0.25">
      <c r="A65" s="709">
        <v>1505746</v>
      </c>
      <c r="B65" s="722" t="s">
        <v>478</v>
      </c>
      <c r="C65" s="730" t="s">
        <v>516</v>
      </c>
      <c r="D65" s="724">
        <v>166315</v>
      </c>
      <c r="E65" s="724">
        <v>368567</v>
      </c>
      <c r="F65" s="724">
        <v>368566</v>
      </c>
      <c r="G65" s="724">
        <v>301149</v>
      </c>
      <c r="H65" s="724">
        <v>301149</v>
      </c>
      <c r="I65" s="724"/>
      <c r="J65" s="724"/>
      <c r="K65" s="724"/>
      <c r="L65" s="724"/>
      <c r="M65" s="723"/>
      <c r="N65" s="723"/>
      <c r="O65" s="723"/>
      <c r="P65" s="723"/>
      <c r="Q65" s="723"/>
      <c r="R65" s="725"/>
    </row>
    <row r="66" spans="1:18" s="727" customFormat="1" ht="17.25" customHeight="1" thickBot="1" x14ac:dyDescent="0.3">
      <c r="A66" s="732"/>
      <c r="B66" s="744"/>
      <c r="C66" s="734" t="s">
        <v>480</v>
      </c>
      <c r="D66" s="745">
        <f>E66/12*8</f>
        <v>24109.758000000002</v>
      </c>
      <c r="E66" s="745">
        <f>(A65-D65)*0.027</f>
        <v>36164.637000000002</v>
      </c>
      <c r="F66" s="745">
        <f>(A65-D65-E65)*0.027</f>
        <v>26213.328000000001</v>
      </c>
      <c r="G66" s="745">
        <f>(A65-D65-E65-F65)*0.027</f>
        <v>16262.046</v>
      </c>
      <c r="H66" s="745">
        <f>(A65--D65-E65-F65-G65)*0.027</f>
        <v>17112.032999999999</v>
      </c>
      <c r="I66" s="745">
        <f>(A65-D65-E65-F65-G65-H65)*0.027</f>
        <v>0</v>
      </c>
      <c r="J66" s="745">
        <f>(A65-D65-E65-F65-G65-H65-I65)*0.027</f>
        <v>0</v>
      </c>
      <c r="K66" s="745">
        <f>(A65-D65-E65-F65-G65-H65-I65-J65)*0.027</f>
        <v>0</v>
      </c>
      <c r="L66" s="745">
        <f>(A65-D65-E65-F65-G65-H65-I65-J65-K65)*0.027</f>
        <v>0</v>
      </c>
      <c r="M66" s="746">
        <f>(A65-D65-E65-F65-G65-H65-I65-J65-K65-L65)*0.027</f>
        <v>0</v>
      </c>
      <c r="N66" s="746">
        <f>(A65-D65-E65-F65-G65-H65-I65-J65-K65-L65-M65)*0.027</f>
        <v>0</v>
      </c>
      <c r="O66" s="746"/>
      <c r="P66" s="746"/>
      <c r="Q66" s="746"/>
      <c r="R66" s="747"/>
    </row>
    <row r="67" spans="1:18" s="727" customFormat="1" ht="31.5" x14ac:dyDescent="0.25">
      <c r="A67" s="754">
        <v>6000000</v>
      </c>
      <c r="B67" s="755" t="s">
        <v>517</v>
      </c>
      <c r="C67" s="661" t="s">
        <v>518</v>
      </c>
      <c r="D67" s="756"/>
      <c r="E67" s="756">
        <v>300000</v>
      </c>
      <c r="F67" s="756">
        <v>300000</v>
      </c>
      <c r="G67" s="756">
        <v>250000</v>
      </c>
      <c r="H67" s="756">
        <v>300000</v>
      </c>
      <c r="I67" s="756">
        <v>300000</v>
      </c>
      <c r="J67" s="756">
        <v>300000</v>
      </c>
      <c r="K67" s="756">
        <v>300000</v>
      </c>
      <c r="L67" s="756">
        <v>300000</v>
      </c>
      <c r="M67" s="757">
        <v>300000</v>
      </c>
      <c r="N67" s="757">
        <v>300000</v>
      </c>
      <c r="O67" s="757">
        <v>300000</v>
      </c>
      <c r="P67" s="757">
        <v>300000</v>
      </c>
      <c r="Q67" s="757">
        <v>300000</v>
      </c>
      <c r="R67" s="758">
        <v>2100000</v>
      </c>
    </row>
    <row r="68" spans="1:18" s="727" customFormat="1" ht="18" customHeight="1" thickBot="1" x14ac:dyDescent="0.3">
      <c r="A68" s="759"/>
      <c r="B68" s="760"/>
      <c r="C68" s="760"/>
      <c r="D68" s="761"/>
      <c r="E68" s="761">
        <f>A67*0.027</f>
        <v>162000</v>
      </c>
      <c r="F68" s="761">
        <f>(A67-E67)*0.027</f>
        <v>153900</v>
      </c>
      <c r="G68" s="762">
        <f>(A67-E67-F67)*0.027</f>
        <v>145800</v>
      </c>
      <c r="H68" s="761">
        <f>(A67-E67-F67-G67)*0.027</f>
        <v>139050</v>
      </c>
      <c r="I68" s="761">
        <f>(A67-E67-F67-G67-H67)*0.027</f>
        <v>130950</v>
      </c>
      <c r="J68" s="761">
        <f>(A67-E67-F67-G67-H67-I67)*0.027</f>
        <v>122850</v>
      </c>
      <c r="K68" s="761">
        <f>(A67-E67-F67-G67-H67-I67-J67)*0.027</f>
        <v>114750</v>
      </c>
      <c r="L68" s="761">
        <f>(A67-E67-F67-G67-H67-I67-J67-K67)*0.027</f>
        <v>106650</v>
      </c>
      <c r="M68" s="762">
        <f>(A67-E67-F67-G67-H67-I67-J67-K67-L67)*0.027</f>
        <v>98550</v>
      </c>
      <c r="N68" s="762">
        <f>(A67-E67-F67-G67-H67-I67-J67-K67-L67-M67)*0.027</f>
        <v>90450</v>
      </c>
      <c r="O68" s="762">
        <f>(A67-E67-F67-G67-H67-I67-J67-K67-L67-M67-N67)*0.027</f>
        <v>82350</v>
      </c>
      <c r="P68" s="762">
        <f>(A67-E67-F67--G67-H67-I67-J67-K67-L67-M67-N67-O67)*0.027</f>
        <v>87750</v>
      </c>
      <c r="Q68" s="762">
        <f>(A67-E67-F67-G67-H67-I67-J67-K67-L67-M67-N67-O67-P67)*0.027</f>
        <v>66150</v>
      </c>
      <c r="R68" s="763">
        <v>283500</v>
      </c>
    </row>
    <row r="69" spans="1:18" ht="29.25" customHeight="1" thickBot="1" x14ac:dyDescent="0.3">
      <c r="A69" s="764"/>
      <c r="B69" s="765"/>
      <c r="C69" s="766" t="s">
        <v>519</v>
      </c>
      <c r="D69" s="767"/>
      <c r="E69" s="767"/>
      <c r="F69" s="767"/>
      <c r="G69" s="768"/>
      <c r="H69" s="767"/>
      <c r="I69" s="768"/>
      <c r="J69" s="767"/>
      <c r="K69" s="769"/>
      <c r="L69" s="770"/>
      <c r="M69" s="770"/>
      <c r="N69" s="770"/>
      <c r="O69" s="770"/>
      <c r="P69" s="770"/>
      <c r="Q69" s="770"/>
      <c r="R69" s="771"/>
    </row>
    <row r="70" spans="1:18" ht="29.25" customHeight="1" x14ac:dyDescent="0.25">
      <c r="A70" s="772">
        <v>2722965</v>
      </c>
      <c r="B70" s="697">
        <v>2008</v>
      </c>
      <c r="C70" s="773" t="s">
        <v>520</v>
      </c>
      <c r="D70" s="774">
        <v>52156</v>
      </c>
      <c r="E70" s="775"/>
      <c r="F70" s="775"/>
      <c r="G70" s="775"/>
      <c r="H70" s="775"/>
      <c r="I70" s="776"/>
      <c r="J70" s="775"/>
      <c r="K70" s="713"/>
      <c r="L70" s="714"/>
      <c r="M70" s="714"/>
      <c r="N70" s="714"/>
      <c r="O70" s="714"/>
      <c r="P70" s="714"/>
      <c r="Q70" s="714"/>
      <c r="R70" s="715"/>
    </row>
    <row r="71" spans="1:18" ht="29.25" customHeight="1" thickBot="1" x14ac:dyDescent="0.3">
      <c r="A71" s="777"/>
      <c r="B71" s="716"/>
      <c r="C71" s="778" t="s">
        <v>521</v>
      </c>
      <c r="D71" s="779">
        <v>966</v>
      </c>
      <c r="E71" s="724"/>
      <c r="F71" s="724"/>
      <c r="G71" s="724"/>
      <c r="H71" s="724"/>
      <c r="I71" s="723"/>
      <c r="J71" s="724"/>
      <c r="K71" s="724"/>
      <c r="L71" s="723"/>
      <c r="M71" s="723"/>
      <c r="N71" s="723"/>
      <c r="O71" s="723"/>
      <c r="P71" s="723"/>
      <c r="Q71" s="723"/>
      <c r="R71" s="725"/>
    </row>
    <row r="72" spans="1:18" s="727" customFormat="1" ht="50.25" customHeight="1" x14ac:dyDescent="0.25">
      <c r="A72" s="780">
        <v>2148174</v>
      </c>
      <c r="B72" s="781" t="s">
        <v>522</v>
      </c>
      <c r="C72" s="781" t="s">
        <v>523</v>
      </c>
      <c r="D72" s="774">
        <v>241889</v>
      </c>
      <c r="E72" s="774">
        <v>241889</v>
      </c>
      <c r="F72" s="774">
        <v>241889</v>
      </c>
      <c r="G72" s="782">
        <v>241889</v>
      </c>
      <c r="H72" s="774">
        <v>170378</v>
      </c>
      <c r="I72" s="782"/>
      <c r="J72" s="774"/>
      <c r="K72" s="774"/>
      <c r="L72" s="714"/>
      <c r="M72" s="714"/>
      <c r="N72" s="714"/>
      <c r="O72" s="714"/>
      <c r="P72" s="714"/>
      <c r="Q72" s="714"/>
      <c r="R72" s="715"/>
    </row>
    <row r="73" spans="1:18" s="727" customFormat="1" ht="16.5" thickBot="1" x14ac:dyDescent="0.3">
      <c r="A73" s="783"/>
      <c r="B73" s="784"/>
      <c r="C73" s="785" t="s">
        <v>524</v>
      </c>
      <c r="D73" s="786">
        <v>20858</v>
      </c>
      <c r="E73" s="786">
        <v>16424</v>
      </c>
      <c r="F73" s="786">
        <v>11991</v>
      </c>
      <c r="G73" s="779">
        <v>7557</v>
      </c>
      <c r="H73" s="779">
        <v>3123</v>
      </c>
      <c r="I73" s="787"/>
      <c r="J73" s="779"/>
      <c r="K73" s="779"/>
      <c r="L73" s="718"/>
      <c r="M73" s="718"/>
      <c r="N73" s="718"/>
      <c r="O73" s="718"/>
      <c r="P73" s="718"/>
      <c r="Q73" s="718"/>
      <c r="R73" s="719"/>
    </row>
    <row r="74" spans="1:18" s="727" customFormat="1" ht="65.25" customHeight="1" x14ac:dyDescent="0.25">
      <c r="A74" s="780">
        <v>1244225</v>
      </c>
      <c r="B74" s="781" t="s">
        <v>525</v>
      </c>
      <c r="C74" s="781" t="s">
        <v>526</v>
      </c>
      <c r="D74" s="782">
        <v>184066</v>
      </c>
      <c r="E74" s="774">
        <v>217104</v>
      </c>
      <c r="F74" s="774">
        <v>100668</v>
      </c>
      <c r="G74" s="774">
        <v>82989</v>
      </c>
      <c r="H74" s="774">
        <v>16668</v>
      </c>
      <c r="I74" s="782"/>
      <c r="J74" s="774"/>
      <c r="K74" s="774"/>
      <c r="L74" s="714"/>
      <c r="M74" s="714"/>
      <c r="N74" s="714"/>
      <c r="O74" s="714"/>
      <c r="P74" s="714"/>
      <c r="Q74" s="714"/>
      <c r="R74" s="715"/>
    </row>
    <row r="75" spans="1:18" s="727" customFormat="1" ht="16.5" thickBot="1" x14ac:dyDescent="0.3">
      <c r="A75" s="783"/>
      <c r="B75" s="784"/>
      <c r="C75" s="785" t="s">
        <v>527</v>
      </c>
      <c r="D75" s="786">
        <v>14028.093181029135</v>
      </c>
      <c r="E75" s="779">
        <v>7497.1115702244151</v>
      </c>
      <c r="F75" s="779">
        <v>5409</v>
      </c>
      <c r="G75" s="779">
        <v>2691</v>
      </c>
      <c r="H75" s="779">
        <v>450</v>
      </c>
      <c r="I75" s="787"/>
      <c r="J75" s="779"/>
      <c r="K75" s="779"/>
      <c r="L75" s="718"/>
      <c r="M75" s="718"/>
      <c r="N75" s="718"/>
      <c r="O75" s="718"/>
      <c r="P75" s="718"/>
      <c r="Q75" s="718"/>
      <c r="R75" s="719"/>
    </row>
    <row r="76" spans="1:18" s="727" customFormat="1" ht="51" customHeight="1" x14ac:dyDescent="0.25">
      <c r="A76" s="696">
        <v>12083954</v>
      </c>
      <c r="B76" s="697" t="s">
        <v>528</v>
      </c>
      <c r="C76" s="697" t="s">
        <v>529</v>
      </c>
      <c r="D76" s="774">
        <f>651688</f>
        <v>651688</v>
      </c>
      <c r="E76" s="774">
        <f>651688</f>
        <v>651688</v>
      </c>
      <c r="F76" s="774">
        <v>669388</v>
      </c>
      <c r="G76" s="774">
        <v>669388</v>
      </c>
      <c r="H76" s="774">
        <v>669388</v>
      </c>
      <c r="I76" s="774">
        <v>669388</v>
      </c>
      <c r="J76" s="774">
        <v>669388</v>
      </c>
      <c r="K76" s="774">
        <v>669388</v>
      </c>
      <c r="L76" s="774">
        <v>669388</v>
      </c>
      <c r="M76" s="774">
        <v>669388</v>
      </c>
      <c r="N76" s="774">
        <v>669388</v>
      </c>
      <c r="O76" s="774">
        <v>669388</v>
      </c>
      <c r="P76" s="782">
        <v>669388</v>
      </c>
      <c r="Q76" s="782">
        <v>669388</v>
      </c>
      <c r="R76" s="715">
        <f>2056851-669388</f>
        <v>1387463</v>
      </c>
    </row>
    <row r="77" spans="1:18" s="727" customFormat="1" ht="16.5" thickBot="1" x14ac:dyDescent="0.3">
      <c r="A77" s="702"/>
      <c r="B77" s="716">
        <v>2016</v>
      </c>
      <c r="C77" s="778" t="s">
        <v>530</v>
      </c>
      <c r="D77" s="717">
        <v>289534</v>
      </c>
      <c r="E77" s="717">
        <v>271938</v>
      </c>
      <c r="F77" s="717">
        <v>254343</v>
      </c>
      <c r="G77" s="717">
        <v>236269</v>
      </c>
      <c r="H77" s="717">
        <v>218196</v>
      </c>
      <c r="I77" s="717">
        <v>200122</v>
      </c>
      <c r="J77" s="717">
        <v>182049</v>
      </c>
      <c r="K77" s="717">
        <v>163976</v>
      </c>
      <c r="L77" s="717">
        <v>145902</v>
      </c>
      <c r="M77" s="717">
        <v>127829</v>
      </c>
      <c r="N77" s="717">
        <v>109755</v>
      </c>
      <c r="O77" s="717">
        <v>91682</v>
      </c>
      <c r="P77" s="718">
        <v>73608</v>
      </c>
      <c r="Q77" s="718">
        <v>55535</v>
      </c>
      <c r="R77" s="719">
        <f>137587-55535</f>
        <v>82052</v>
      </c>
    </row>
    <row r="78" spans="1:18" s="727" customFormat="1" ht="40.5" customHeight="1" x14ac:dyDescent="0.25">
      <c r="A78" s="780">
        <v>2985430</v>
      </c>
      <c r="B78" s="781" t="s">
        <v>531</v>
      </c>
      <c r="C78" s="781" t="s">
        <v>532</v>
      </c>
      <c r="D78" s="774">
        <v>284577</v>
      </c>
      <c r="E78" s="774">
        <v>284577</v>
      </c>
      <c r="F78" s="774">
        <v>284577</v>
      </c>
      <c r="G78" s="774">
        <v>376289</v>
      </c>
      <c r="H78" s="713">
        <v>562083</v>
      </c>
      <c r="I78" s="714">
        <v>27516</v>
      </c>
      <c r="J78" s="713">
        <v>27509</v>
      </c>
      <c r="K78" s="713"/>
      <c r="L78" s="714"/>
      <c r="M78" s="714"/>
      <c r="N78" s="714"/>
      <c r="O78" s="714"/>
      <c r="P78" s="714"/>
      <c r="Q78" s="714"/>
      <c r="R78" s="715"/>
    </row>
    <row r="79" spans="1:18" s="727" customFormat="1" ht="18" customHeight="1" thickBot="1" x14ac:dyDescent="0.3">
      <c r="A79" s="783"/>
      <c r="B79" s="788"/>
      <c r="C79" s="785" t="s">
        <v>533</v>
      </c>
      <c r="D79" s="786">
        <v>49872</v>
      </c>
      <c r="E79" s="779">
        <v>42189</v>
      </c>
      <c r="F79" s="779">
        <v>34505</v>
      </c>
      <c r="G79" s="779">
        <v>26822</v>
      </c>
      <c r="H79" s="717">
        <v>16662</v>
      </c>
      <c r="I79" s="718">
        <v>1486</v>
      </c>
      <c r="J79" s="717">
        <v>743</v>
      </c>
      <c r="K79" s="717"/>
      <c r="L79" s="718"/>
      <c r="M79" s="718"/>
      <c r="N79" s="718"/>
      <c r="O79" s="718"/>
      <c r="P79" s="718"/>
      <c r="Q79" s="718"/>
      <c r="R79" s="719"/>
    </row>
    <row r="80" spans="1:18" s="727" customFormat="1" ht="31.5" x14ac:dyDescent="0.25">
      <c r="A80" s="780">
        <v>546714</v>
      </c>
      <c r="B80" s="781" t="s">
        <v>531</v>
      </c>
      <c r="C80" s="781" t="s">
        <v>534</v>
      </c>
      <c r="D80" s="774">
        <v>113754</v>
      </c>
      <c r="E80" s="774">
        <v>6096</v>
      </c>
      <c r="F80" s="774"/>
      <c r="G80" s="774"/>
      <c r="H80" s="774"/>
      <c r="I80" s="782"/>
      <c r="J80" s="774"/>
      <c r="K80" s="774"/>
      <c r="L80" s="714"/>
      <c r="M80" s="714"/>
      <c r="N80" s="714"/>
      <c r="O80" s="714"/>
      <c r="P80" s="714"/>
      <c r="Q80" s="714"/>
      <c r="R80" s="715"/>
    </row>
    <row r="81" spans="1:18" s="727" customFormat="1" ht="16.5" thickBot="1" x14ac:dyDescent="0.3">
      <c r="A81" s="783"/>
      <c r="B81" s="788"/>
      <c r="C81" s="785" t="s">
        <v>535</v>
      </c>
      <c r="D81" s="786">
        <v>127</v>
      </c>
      <c r="E81" s="779">
        <v>38</v>
      </c>
      <c r="F81" s="779"/>
      <c r="G81" s="779"/>
      <c r="H81" s="779"/>
      <c r="I81" s="787"/>
      <c r="J81" s="779"/>
      <c r="K81" s="779"/>
      <c r="L81" s="723"/>
      <c r="M81" s="723"/>
      <c r="N81" s="723"/>
      <c r="O81" s="723"/>
      <c r="P81" s="723"/>
      <c r="Q81" s="723"/>
      <c r="R81" s="725"/>
    </row>
    <row r="82" spans="1:18" s="727" customFormat="1" ht="86.25" customHeight="1" x14ac:dyDescent="0.25">
      <c r="A82" s="696">
        <v>2178272</v>
      </c>
      <c r="B82" s="697" t="s">
        <v>536</v>
      </c>
      <c r="C82" s="697" t="s">
        <v>537</v>
      </c>
      <c r="D82" s="713">
        <v>202540</v>
      </c>
      <c r="E82" s="713">
        <v>202540</v>
      </c>
      <c r="F82" s="713">
        <v>242540</v>
      </c>
      <c r="G82" s="713">
        <v>262540</v>
      </c>
      <c r="H82" s="713">
        <v>207540</v>
      </c>
      <c r="I82" s="714">
        <v>209457</v>
      </c>
      <c r="J82" s="713">
        <v>189171</v>
      </c>
      <c r="K82" s="713">
        <v>33517</v>
      </c>
      <c r="L82" s="714"/>
      <c r="M82" s="714"/>
      <c r="N82" s="714"/>
      <c r="O82" s="714"/>
      <c r="P82" s="714"/>
      <c r="Q82" s="714"/>
      <c r="R82" s="715"/>
    </row>
    <row r="83" spans="1:18" s="727" customFormat="1" ht="16.5" thickBot="1" x14ac:dyDescent="0.3">
      <c r="A83" s="702"/>
      <c r="B83" s="716"/>
      <c r="C83" s="716" t="s">
        <v>480</v>
      </c>
      <c r="D83" s="789">
        <v>41846</v>
      </c>
      <c r="E83" s="717">
        <v>36377</v>
      </c>
      <c r="F83" s="717">
        <v>30909</v>
      </c>
      <c r="G83" s="717">
        <v>24360</v>
      </c>
      <c r="H83" s="717">
        <v>17271</v>
      </c>
      <c r="I83" s="718">
        <v>11668</v>
      </c>
      <c r="J83" s="718">
        <v>6013</v>
      </c>
      <c r="K83" s="718">
        <v>905</v>
      </c>
      <c r="L83" s="718"/>
      <c r="M83" s="718"/>
      <c r="N83" s="718"/>
      <c r="O83" s="718"/>
      <c r="P83" s="718"/>
      <c r="Q83" s="718"/>
      <c r="R83" s="719"/>
    </row>
    <row r="84" spans="1:18" s="727" customFormat="1" ht="67.5" customHeight="1" x14ac:dyDescent="0.25">
      <c r="A84" s="696">
        <v>4986010</v>
      </c>
      <c r="B84" s="697" t="s">
        <v>538</v>
      </c>
      <c r="C84" s="697" t="s">
        <v>539</v>
      </c>
      <c r="D84" s="713">
        <v>450500</v>
      </c>
      <c r="E84" s="713">
        <v>500500</v>
      </c>
      <c r="F84" s="713">
        <v>500500</v>
      </c>
      <c r="G84" s="713">
        <v>550500</v>
      </c>
      <c r="H84" s="713">
        <v>600500</v>
      </c>
      <c r="I84" s="714">
        <v>600500</v>
      </c>
      <c r="J84" s="713">
        <v>532510</v>
      </c>
      <c r="K84" s="713"/>
      <c r="L84" s="714"/>
      <c r="M84" s="714"/>
      <c r="N84" s="714"/>
      <c r="O84" s="714"/>
      <c r="P84" s="714"/>
      <c r="Q84" s="714"/>
      <c r="R84" s="715"/>
    </row>
    <row r="85" spans="1:18" s="727" customFormat="1" ht="16.5" thickBot="1" x14ac:dyDescent="0.3">
      <c r="A85" s="702"/>
      <c r="B85" s="716">
        <v>2016</v>
      </c>
      <c r="C85" s="716" t="s">
        <v>480</v>
      </c>
      <c r="D85" s="717">
        <v>100859</v>
      </c>
      <c r="E85" s="717">
        <v>88695</v>
      </c>
      <c r="F85" s="717">
        <v>75182</v>
      </c>
      <c r="G85" s="717">
        <v>61668</v>
      </c>
      <c r="H85" s="717">
        <v>46805</v>
      </c>
      <c r="I85" s="717">
        <v>30591</v>
      </c>
      <c r="J85" s="717">
        <v>14378</v>
      </c>
      <c r="K85" s="717"/>
      <c r="L85" s="718"/>
      <c r="M85" s="718"/>
      <c r="N85" s="718"/>
      <c r="O85" s="718"/>
      <c r="P85" s="718"/>
      <c r="Q85" s="718"/>
      <c r="R85" s="719"/>
    </row>
    <row r="86" spans="1:18" s="727" customFormat="1" ht="21.75" customHeight="1" x14ac:dyDescent="0.25">
      <c r="A86" s="696">
        <v>1082988</v>
      </c>
      <c r="B86" s="697">
        <v>2014</v>
      </c>
      <c r="C86" s="790" t="s">
        <v>540</v>
      </c>
      <c r="D86" s="713">
        <v>220545.13064808966</v>
      </c>
      <c r="E86" s="713">
        <v>181883</v>
      </c>
      <c r="F86" s="713"/>
      <c r="G86" s="713"/>
      <c r="H86" s="713"/>
      <c r="I86" s="714"/>
      <c r="J86" s="713"/>
      <c r="K86" s="713"/>
      <c r="L86" s="714"/>
      <c r="M86" s="714"/>
      <c r="N86" s="714"/>
      <c r="O86" s="714"/>
      <c r="P86" s="714"/>
      <c r="Q86" s="714"/>
      <c r="R86" s="715"/>
    </row>
    <row r="87" spans="1:18" s="727" customFormat="1" ht="19.5" customHeight="1" thickBot="1" x14ac:dyDescent="0.3">
      <c r="A87" s="702"/>
      <c r="B87" s="703"/>
      <c r="C87" s="716" t="s">
        <v>480</v>
      </c>
      <c r="D87" s="724">
        <v>10372.735499513377</v>
      </c>
      <c r="E87" s="724">
        <v>5186.3677497566887</v>
      </c>
      <c r="F87" s="724"/>
      <c r="G87" s="724"/>
      <c r="H87" s="724"/>
      <c r="I87" s="723"/>
      <c r="J87" s="724"/>
      <c r="K87" s="724"/>
      <c r="L87" s="723"/>
      <c r="M87" s="723"/>
      <c r="N87" s="723"/>
      <c r="O87" s="723"/>
      <c r="P87" s="723"/>
      <c r="Q87" s="723"/>
      <c r="R87" s="725"/>
    </row>
    <row r="88" spans="1:18" s="727" customFormat="1" ht="57.75" customHeight="1" x14ac:dyDescent="0.25">
      <c r="A88" s="696">
        <v>5369974</v>
      </c>
      <c r="B88" s="781" t="s">
        <v>538</v>
      </c>
      <c r="C88" s="781" t="s">
        <v>541</v>
      </c>
      <c r="D88" s="774">
        <v>600000</v>
      </c>
      <c r="E88" s="774">
        <v>650000</v>
      </c>
      <c r="F88" s="774">
        <v>650000</v>
      </c>
      <c r="G88" s="774">
        <v>650000</v>
      </c>
      <c r="H88" s="774">
        <v>650000</v>
      </c>
      <c r="I88" s="774">
        <v>700000</v>
      </c>
      <c r="J88" s="782">
        <v>769974</v>
      </c>
      <c r="K88" s="774"/>
      <c r="L88" s="714"/>
      <c r="M88" s="714"/>
      <c r="N88" s="714"/>
      <c r="O88" s="714"/>
      <c r="P88" s="714"/>
      <c r="Q88" s="714"/>
      <c r="R88" s="715"/>
    </row>
    <row r="89" spans="1:18" s="727" customFormat="1" ht="16.5" customHeight="1" thickBot="1" x14ac:dyDescent="0.3">
      <c r="A89" s="702"/>
      <c r="B89" s="788"/>
      <c r="C89" s="791" t="s">
        <v>542</v>
      </c>
      <c r="D89" s="779">
        <v>126089</v>
      </c>
      <c r="E89" s="779">
        <v>109889</v>
      </c>
      <c r="F89" s="779">
        <v>92339</v>
      </c>
      <c r="G89" s="779">
        <v>74789</v>
      </c>
      <c r="H89" s="779">
        <v>57239</v>
      </c>
      <c r="I89" s="787">
        <v>39689</v>
      </c>
      <c r="J89" s="779">
        <v>20789</v>
      </c>
      <c r="K89" s="779"/>
      <c r="L89" s="718"/>
      <c r="M89" s="718"/>
      <c r="N89" s="718"/>
      <c r="O89" s="718"/>
      <c r="P89" s="718"/>
      <c r="Q89" s="718"/>
      <c r="R89" s="719"/>
    </row>
    <row r="90" spans="1:18" s="792" customFormat="1" ht="47.25" x14ac:dyDescent="0.25">
      <c r="A90" s="696">
        <v>662019</v>
      </c>
      <c r="B90" s="781" t="s">
        <v>538</v>
      </c>
      <c r="C90" s="781" t="s">
        <v>543</v>
      </c>
      <c r="D90" s="774">
        <v>122000</v>
      </c>
      <c r="E90" s="774">
        <v>87758</v>
      </c>
      <c r="F90" s="774"/>
      <c r="G90" s="774"/>
      <c r="H90" s="774"/>
      <c r="I90" s="774"/>
      <c r="J90" s="774"/>
      <c r="K90" s="774"/>
      <c r="L90" s="782"/>
      <c r="M90" s="782"/>
      <c r="N90" s="782"/>
      <c r="O90" s="782"/>
      <c r="P90" s="782"/>
      <c r="Q90" s="782"/>
      <c r="R90" s="715"/>
    </row>
    <row r="91" spans="1:18" s="792" customFormat="1" ht="16.5" thickBot="1" x14ac:dyDescent="0.3">
      <c r="A91" s="702"/>
      <c r="B91" s="788"/>
      <c r="C91" s="791" t="s">
        <v>480</v>
      </c>
      <c r="D91" s="779">
        <v>5663</v>
      </c>
      <c r="E91" s="779">
        <v>2369</v>
      </c>
      <c r="F91" s="779"/>
      <c r="G91" s="779"/>
      <c r="H91" s="779"/>
      <c r="I91" s="779"/>
      <c r="J91" s="779"/>
      <c r="K91" s="779"/>
      <c r="L91" s="787"/>
      <c r="M91" s="787"/>
      <c r="N91" s="787"/>
      <c r="O91" s="787"/>
      <c r="P91" s="787"/>
      <c r="Q91" s="787"/>
      <c r="R91" s="719"/>
    </row>
    <row r="92" spans="1:18" s="792" customFormat="1" ht="46.5" customHeight="1" x14ac:dyDescent="0.25">
      <c r="A92" s="696">
        <f>3549134-88557+189120</f>
        <v>3649697</v>
      </c>
      <c r="B92" s="697" t="s">
        <v>538</v>
      </c>
      <c r="C92" s="697" t="s">
        <v>544</v>
      </c>
      <c r="D92" s="713">
        <f t="shared" ref="D92:H92" si="8">300000</f>
        <v>300000</v>
      </c>
      <c r="E92" s="713">
        <f t="shared" si="8"/>
        <v>300000</v>
      </c>
      <c r="F92" s="713">
        <f t="shared" si="8"/>
        <v>300000</v>
      </c>
      <c r="G92" s="713">
        <f t="shared" si="8"/>
        <v>300000</v>
      </c>
      <c r="H92" s="713">
        <f t="shared" si="8"/>
        <v>300000</v>
      </c>
      <c r="I92" s="714">
        <v>320000</v>
      </c>
      <c r="J92" s="713">
        <v>276595</v>
      </c>
      <c r="K92" s="774"/>
      <c r="L92" s="782"/>
      <c r="M92" s="782"/>
      <c r="N92" s="782"/>
      <c r="O92" s="782"/>
      <c r="P92" s="782"/>
      <c r="Q92" s="782"/>
      <c r="R92" s="715"/>
    </row>
    <row r="93" spans="1:18" s="792" customFormat="1" ht="16.5" thickBot="1" x14ac:dyDescent="0.3">
      <c r="A93" s="702"/>
      <c r="B93" s="716"/>
      <c r="C93" s="716" t="s">
        <v>480</v>
      </c>
      <c r="D93" s="717">
        <v>56608</v>
      </c>
      <c r="E93" s="717">
        <v>48508</v>
      </c>
      <c r="F93" s="717">
        <v>40408</v>
      </c>
      <c r="G93" s="717">
        <v>32308</v>
      </c>
      <c r="H93" s="717">
        <v>24208</v>
      </c>
      <c r="I93" s="718">
        <v>16108</v>
      </c>
      <c r="J93" s="717">
        <v>7468</v>
      </c>
      <c r="K93" s="717"/>
      <c r="L93" s="787"/>
      <c r="M93" s="787"/>
      <c r="N93" s="787"/>
      <c r="O93" s="787"/>
      <c r="P93" s="787"/>
      <c r="Q93" s="787"/>
      <c r="R93" s="719"/>
    </row>
    <row r="94" spans="1:18" s="792" customFormat="1" ht="31.5" x14ac:dyDescent="0.25">
      <c r="A94" s="738">
        <v>2404762</v>
      </c>
      <c r="B94" s="739">
        <v>2015</v>
      </c>
      <c r="C94" s="697" t="s">
        <v>545</v>
      </c>
      <c r="D94" s="741">
        <v>235000</v>
      </c>
      <c r="E94" s="741">
        <v>235000</v>
      </c>
      <c r="F94" s="741">
        <v>243000</v>
      </c>
      <c r="G94" s="741">
        <v>243000</v>
      </c>
      <c r="H94" s="741">
        <v>243000</v>
      </c>
      <c r="I94" s="741">
        <v>243000</v>
      </c>
      <c r="J94" s="741">
        <v>243000</v>
      </c>
      <c r="K94" s="741">
        <v>241762</v>
      </c>
      <c r="L94" s="793"/>
      <c r="M94" s="793"/>
      <c r="N94" s="793"/>
      <c r="O94" s="793"/>
      <c r="P94" s="793"/>
      <c r="Q94" s="793"/>
      <c r="R94" s="725"/>
    </row>
    <row r="95" spans="1:18" s="792" customFormat="1" ht="16.5" thickBot="1" x14ac:dyDescent="0.3">
      <c r="A95" s="732"/>
      <c r="B95" s="744"/>
      <c r="C95" s="716" t="s">
        <v>542</v>
      </c>
      <c r="D95" s="745">
        <v>52023</v>
      </c>
      <c r="E95" s="745">
        <v>45678</v>
      </c>
      <c r="F95" s="745">
        <v>39333</v>
      </c>
      <c r="G95" s="745">
        <v>32772</v>
      </c>
      <c r="H95" s="745">
        <v>26211</v>
      </c>
      <c r="I95" s="746">
        <v>19650</v>
      </c>
      <c r="J95" s="745">
        <v>13089</v>
      </c>
      <c r="K95" s="745">
        <v>6528</v>
      </c>
      <c r="L95" s="794"/>
      <c r="M95" s="794"/>
      <c r="N95" s="794"/>
      <c r="O95" s="794"/>
      <c r="P95" s="794"/>
      <c r="Q95" s="794"/>
      <c r="R95" s="747"/>
    </row>
    <row r="96" spans="1:18" s="792" customFormat="1" ht="47.25" x14ac:dyDescent="0.25">
      <c r="A96" s="754">
        <v>5460411</v>
      </c>
      <c r="B96" s="755" t="s">
        <v>546</v>
      </c>
      <c r="C96" s="795" t="s">
        <v>547</v>
      </c>
      <c r="D96" s="757">
        <v>546041</v>
      </c>
      <c r="E96" s="757">
        <v>546041</v>
      </c>
      <c r="F96" s="757">
        <v>546041</v>
      </c>
      <c r="G96" s="757">
        <v>546041</v>
      </c>
      <c r="H96" s="757">
        <v>546041</v>
      </c>
      <c r="I96" s="757">
        <v>546041</v>
      </c>
      <c r="J96" s="757">
        <v>546041</v>
      </c>
      <c r="K96" s="757">
        <v>546041</v>
      </c>
      <c r="L96" s="757">
        <v>546041</v>
      </c>
      <c r="M96" s="774"/>
      <c r="N96" s="782"/>
      <c r="O96" s="774"/>
      <c r="P96" s="782"/>
      <c r="Q96" s="782"/>
      <c r="R96" s="715"/>
    </row>
    <row r="97" spans="1:18" s="792" customFormat="1" ht="16.5" thickBot="1" x14ac:dyDescent="0.3">
      <c r="A97" s="759"/>
      <c r="B97" s="760"/>
      <c r="C97" s="796" t="s">
        <v>480</v>
      </c>
      <c r="D97" s="762">
        <v>132688</v>
      </c>
      <c r="E97" s="762">
        <v>117945</v>
      </c>
      <c r="F97" s="762">
        <v>103202</v>
      </c>
      <c r="G97" s="762">
        <v>88459</v>
      </c>
      <c r="H97" s="762">
        <v>73716</v>
      </c>
      <c r="I97" s="762">
        <v>58972</v>
      </c>
      <c r="J97" s="762">
        <v>44229</v>
      </c>
      <c r="K97" s="762">
        <v>29486</v>
      </c>
      <c r="L97" s="762">
        <v>14743</v>
      </c>
      <c r="M97" s="797"/>
      <c r="N97" s="794"/>
      <c r="O97" s="797"/>
      <c r="P97" s="794"/>
      <c r="Q97" s="794"/>
      <c r="R97" s="747"/>
    </row>
    <row r="98" spans="1:18" s="792" customFormat="1" ht="31.5" x14ac:dyDescent="0.25">
      <c r="A98" s="754">
        <v>1156633</v>
      </c>
      <c r="B98" s="755">
        <v>2016</v>
      </c>
      <c r="C98" s="755" t="s">
        <v>548</v>
      </c>
      <c r="D98" s="756">
        <v>121216</v>
      </c>
      <c r="E98" s="756">
        <v>121216</v>
      </c>
      <c r="F98" s="756">
        <v>121216</v>
      </c>
      <c r="G98" s="756">
        <v>121216</v>
      </c>
      <c r="H98" s="756">
        <v>121216</v>
      </c>
      <c r="I98" s="756">
        <v>121216</v>
      </c>
      <c r="J98" s="756">
        <v>121216</v>
      </c>
      <c r="K98" s="756">
        <v>93452</v>
      </c>
      <c r="L98" s="756">
        <v>93453</v>
      </c>
      <c r="M98" s="774"/>
      <c r="N98" s="782"/>
      <c r="O98" s="774"/>
      <c r="P98" s="782"/>
      <c r="Q98" s="782"/>
      <c r="R98" s="715"/>
    </row>
    <row r="99" spans="1:18" s="792" customFormat="1" ht="16.5" thickBot="1" x14ac:dyDescent="0.3">
      <c r="A99" s="759"/>
      <c r="B99" s="760"/>
      <c r="C99" s="760" t="s">
        <v>480</v>
      </c>
      <c r="D99" s="761">
        <v>27956</v>
      </c>
      <c r="E99" s="761">
        <v>24683</v>
      </c>
      <c r="F99" s="761">
        <v>21411</v>
      </c>
      <c r="G99" s="761">
        <v>18138</v>
      </c>
      <c r="H99" s="761">
        <v>14865</v>
      </c>
      <c r="I99" s="761">
        <v>11592</v>
      </c>
      <c r="J99" s="761">
        <v>8319</v>
      </c>
      <c r="K99" s="761">
        <v>5046</v>
      </c>
      <c r="L99" s="761">
        <v>2523</v>
      </c>
      <c r="M99" s="797"/>
      <c r="N99" s="794"/>
      <c r="O99" s="797"/>
      <c r="P99" s="794"/>
      <c r="Q99" s="794"/>
      <c r="R99" s="747"/>
    </row>
    <row r="100" spans="1:18" s="727" customFormat="1" ht="39" customHeight="1" x14ac:dyDescent="0.25">
      <c r="A100" s="754">
        <v>734000</v>
      </c>
      <c r="B100" s="755">
        <v>2017</v>
      </c>
      <c r="C100" s="755" t="s">
        <v>549</v>
      </c>
      <c r="D100" s="756">
        <v>75000</v>
      </c>
      <c r="E100" s="756">
        <v>70000</v>
      </c>
      <c r="F100" s="756">
        <v>70000</v>
      </c>
      <c r="G100" s="756">
        <v>70000</v>
      </c>
      <c r="H100" s="756">
        <v>74000</v>
      </c>
      <c r="I100" s="756">
        <v>75000</v>
      </c>
      <c r="J100" s="756">
        <v>75000</v>
      </c>
      <c r="K100" s="756">
        <v>75000</v>
      </c>
      <c r="L100" s="756">
        <v>75000</v>
      </c>
      <c r="M100" s="756">
        <v>75000</v>
      </c>
      <c r="N100" s="756"/>
      <c r="O100" s="756"/>
      <c r="P100" s="757"/>
      <c r="Q100" s="757"/>
      <c r="R100" s="758"/>
    </row>
    <row r="101" spans="1:18" s="727" customFormat="1" ht="17.25" customHeight="1" thickBot="1" x14ac:dyDescent="0.3">
      <c r="A101" s="759"/>
      <c r="B101" s="760"/>
      <c r="C101" s="798" t="s">
        <v>480</v>
      </c>
      <c r="D101" s="761">
        <f>(A100)*0.027</f>
        <v>19818</v>
      </c>
      <c r="E101" s="761">
        <f>(A100-D100)*0.027</f>
        <v>17793</v>
      </c>
      <c r="F101" s="761">
        <f>(A100-D100-E100)*0.027</f>
        <v>15903</v>
      </c>
      <c r="G101" s="761">
        <f>(A100-D100-E100-F100)*0.027</f>
        <v>14013</v>
      </c>
      <c r="H101" s="761">
        <f>(A100-D100-E100-F100-G100)*0.027</f>
        <v>12123</v>
      </c>
      <c r="I101" s="761">
        <f>(A100-D100-E100-F100-G100-H100)*0.027</f>
        <v>10125</v>
      </c>
      <c r="J101" s="761">
        <f>(A100-D100-E100-F100-G100-H100-I100)*0.027</f>
        <v>8100</v>
      </c>
      <c r="K101" s="761">
        <f>(A100-D100-E100-F100-G100-H100-I100-J100)*0.027</f>
        <v>6075</v>
      </c>
      <c r="L101" s="761">
        <f>(A100-D100-E100-F100-G100-H100-I100-J100-K100)*0.027</f>
        <v>4050</v>
      </c>
      <c r="M101" s="761">
        <f>(A100-D100-E100-F100-G100-H100-I100-J100-K100-L100)*0.027</f>
        <v>2025</v>
      </c>
      <c r="N101" s="762"/>
      <c r="O101" s="762"/>
      <c r="P101" s="762"/>
      <c r="Q101" s="762"/>
      <c r="R101" s="763"/>
    </row>
    <row r="102" spans="1:18" s="792" customFormat="1" ht="31.5" x14ac:dyDescent="0.25">
      <c r="A102" s="738">
        <v>6300200</v>
      </c>
      <c r="B102" s="799">
        <v>2015</v>
      </c>
      <c r="C102" s="799" t="s">
        <v>550</v>
      </c>
      <c r="D102" s="800">
        <v>320500</v>
      </c>
      <c r="E102" s="801">
        <v>320500</v>
      </c>
      <c r="F102" s="800">
        <v>320500</v>
      </c>
      <c r="G102" s="801">
        <v>320500</v>
      </c>
      <c r="H102" s="800">
        <v>320500</v>
      </c>
      <c r="I102" s="801">
        <v>320500</v>
      </c>
      <c r="J102" s="800">
        <v>320500</v>
      </c>
      <c r="K102" s="801">
        <v>320500</v>
      </c>
      <c r="L102" s="800">
        <v>320500</v>
      </c>
      <c r="M102" s="801">
        <v>320500</v>
      </c>
      <c r="N102" s="800">
        <v>320500</v>
      </c>
      <c r="O102" s="801">
        <v>320500</v>
      </c>
      <c r="P102" s="800">
        <v>320500</v>
      </c>
      <c r="Q102" s="800">
        <v>320500</v>
      </c>
      <c r="R102" s="743">
        <f>1492700-320500</f>
        <v>1172200</v>
      </c>
    </row>
    <row r="103" spans="1:18" s="792" customFormat="1" ht="16.5" thickBot="1" x14ac:dyDescent="0.3">
      <c r="A103" s="802"/>
      <c r="B103" s="803"/>
      <c r="C103" s="803" t="s">
        <v>542</v>
      </c>
      <c r="D103" s="797">
        <v>152798</v>
      </c>
      <c r="E103" s="797">
        <v>144145</v>
      </c>
      <c r="F103" s="797">
        <v>135491</v>
      </c>
      <c r="G103" s="797">
        <v>126838</v>
      </c>
      <c r="H103" s="797">
        <v>118184</v>
      </c>
      <c r="I103" s="794">
        <v>109531</v>
      </c>
      <c r="J103" s="797">
        <v>100877</v>
      </c>
      <c r="K103" s="797">
        <v>92224</v>
      </c>
      <c r="L103" s="804">
        <v>83570</v>
      </c>
      <c r="M103" s="804">
        <v>74917</v>
      </c>
      <c r="N103" s="804">
        <v>66263</v>
      </c>
      <c r="O103" s="804">
        <v>57610</v>
      </c>
      <c r="P103" s="746">
        <v>48956</v>
      </c>
      <c r="Q103" s="746">
        <v>40303</v>
      </c>
      <c r="R103" s="747">
        <f>114949-40303</f>
        <v>74646</v>
      </c>
    </row>
    <row r="104" spans="1:18" s="727" customFormat="1" ht="20.25" customHeight="1" thickBot="1" x14ac:dyDescent="0.3">
      <c r="A104" s="764"/>
      <c r="B104" s="805"/>
      <c r="C104" s="806" t="s">
        <v>551</v>
      </c>
      <c r="D104" s="807"/>
      <c r="E104" s="769"/>
      <c r="F104" s="769"/>
      <c r="G104" s="770"/>
      <c r="H104" s="769"/>
      <c r="I104" s="770"/>
      <c r="J104" s="769"/>
      <c r="K104" s="769"/>
      <c r="L104" s="770"/>
      <c r="M104" s="770"/>
      <c r="N104" s="770"/>
      <c r="O104" s="770"/>
      <c r="P104" s="770"/>
      <c r="Q104" s="770"/>
      <c r="R104" s="771"/>
    </row>
    <row r="105" spans="1:18" s="727" customFormat="1" ht="16.5" customHeight="1" x14ac:dyDescent="0.25">
      <c r="A105" s="780">
        <v>2110000</v>
      </c>
      <c r="B105" s="808">
        <v>2003</v>
      </c>
      <c r="C105" s="808" t="s">
        <v>552</v>
      </c>
      <c r="D105" s="774">
        <v>200951</v>
      </c>
      <c r="E105" s="774">
        <v>100476</v>
      </c>
      <c r="F105" s="774"/>
      <c r="G105" s="774"/>
      <c r="H105" s="774"/>
      <c r="I105" s="782"/>
      <c r="J105" s="774"/>
      <c r="K105" s="774"/>
      <c r="L105" s="714"/>
      <c r="M105" s="714"/>
      <c r="N105" s="714"/>
      <c r="O105" s="714"/>
      <c r="P105" s="714"/>
      <c r="Q105" s="714"/>
      <c r="R105" s="715"/>
    </row>
    <row r="106" spans="1:18" s="727" customFormat="1" ht="16.5" thickBot="1" x14ac:dyDescent="0.3">
      <c r="A106" s="783"/>
      <c r="B106" s="784"/>
      <c r="C106" s="809" t="s">
        <v>553</v>
      </c>
      <c r="D106" s="786">
        <v>9043</v>
      </c>
      <c r="E106" s="779">
        <v>3014</v>
      </c>
      <c r="F106" s="779"/>
      <c r="G106" s="779"/>
      <c r="H106" s="779"/>
      <c r="I106" s="787"/>
      <c r="J106" s="779"/>
      <c r="K106" s="779"/>
      <c r="L106" s="723"/>
      <c r="M106" s="723"/>
      <c r="N106" s="723"/>
      <c r="O106" s="723"/>
      <c r="P106" s="723"/>
      <c r="Q106" s="723"/>
      <c r="R106" s="725"/>
    </row>
    <row r="107" spans="1:18" s="727" customFormat="1" ht="16.5" thickBot="1" x14ac:dyDescent="0.3">
      <c r="A107" s="810">
        <v>1280192</v>
      </c>
      <c r="B107" s="811" t="s">
        <v>554</v>
      </c>
      <c r="C107" s="811" t="s">
        <v>555</v>
      </c>
      <c r="D107" s="812">
        <v>81001.246435706111</v>
      </c>
      <c r="E107" s="812">
        <v>79835.914422797825</v>
      </c>
      <c r="F107" s="812">
        <v>78672.005281700156</v>
      </c>
      <c r="G107" s="812">
        <v>77508</v>
      </c>
      <c r="H107" s="812">
        <v>76343</v>
      </c>
      <c r="I107" s="813">
        <v>75178</v>
      </c>
      <c r="J107" s="812">
        <v>74013</v>
      </c>
      <c r="K107" s="812">
        <v>72848</v>
      </c>
      <c r="L107" s="814">
        <v>71683</v>
      </c>
      <c r="M107" s="814">
        <v>70518</v>
      </c>
      <c r="N107" s="814">
        <v>46534</v>
      </c>
      <c r="O107" s="814"/>
      <c r="P107" s="814"/>
      <c r="Q107" s="814"/>
      <c r="R107" s="815"/>
    </row>
    <row r="108" spans="1:18" s="727" customFormat="1" ht="31.5" x14ac:dyDescent="0.25">
      <c r="A108" s="780">
        <v>1708</v>
      </c>
      <c r="B108" s="781">
        <v>2015</v>
      </c>
      <c r="C108" s="781" t="s">
        <v>556</v>
      </c>
      <c r="D108" s="782">
        <v>171</v>
      </c>
      <c r="E108" s="782">
        <v>171</v>
      </c>
      <c r="F108" s="782">
        <v>171</v>
      </c>
      <c r="G108" s="782">
        <v>171</v>
      </c>
      <c r="H108" s="782">
        <v>171</v>
      </c>
      <c r="I108" s="782">
        <v>171</v>
      </c>
      <c r="J108" s="782">
        <v>171</v>
      </c>
      <c r="K108" s="782">
        <v>171</v>
      </c>
      <c r="L108" s="782">
        <v>171</v>
      </c>
      <c r="M108" s="714">
        <v>71</v>
      </c>
      <c r="N108" s="714"/>
      <c r="O108" s="714"/>
      <c r="P108" s="714"/>
      <c r="Q108" s="714"/>
      <c r="R108" s="715"/>
    </row>
    <row r="109" spans="1:18" s="727" customFormat="1" ht="16.5" thickBot="1" x14ac:dyDescent="0.3">
      <c r="A109" s="802"/>
      <c r="B109" s="803"/>
      <c r="C109" s="816" t="s">
        <v>557</v>
      </c>
      <c r="D109" s="746">
        <v>39</v>
      </c>
      <c r="E109" s="794">
        <v>35</v>
      </c>
      <c r="F109" s="794">
        <v>30</v>
      </c>
      <c r="G109" s="794">
        <v>26</v>
      </c>
      <c r="H109" s="794">
        <v>22</v>
      </c>
      <c r="I109" s="794">
        <v>17</v>
      </c>
      <c r="J109" s="794">
        <v>13</v>
      </c>
      <c r="K109" s="794">
        <v>9</v>
      </c>
      <c r="L109" s="746">
        <v>4</v>
      </c>
      <c r="M109" s="746">
        <v>1</v>
      </c>
      <c r="N109" s="746"/>
      <c r="O109" s="746"/>
      <c r="P109" s="746"/>
      <c r="Q109" s="746"/>
      <c r="R109" s="747"/>
    </row>
    <row r="110" spans="1:18" s="727" customFormat="1" ht="31.5" x14ac:dyDescent="0.25">
      <c r="A110" s="754">
        <v>1707</v>
      </c>
      <c r="B110" s="817">
        <v>2015</v>
      </c>
      <c r="C110" s="698" t="s">
        <v>558</v>
      </c>
      <c r="D110" s="729">
        <v>171</v>
      </c>
      <c r="E110" s="729">
        <v>171</v>
      </c>
      <c r="F110" s="729">
        <v>171</v>
      </c>
      <c r="G110" s="729">
        <v>171</v>
      </c>
      <c r="H110" s="729">
        <v>171</v>
      </c>
      <c r="I110" s="729">
        <v>171</v>
      </c>
      <c r="J110" s="729">
        <v>171</v>
      </c>
      <c r="K110" s="729">
        <v>171</v>
      </c>
      <c r="L110" s="729">
        <v>171</v>
      </c>
      <c r="M110" s="729">
        <v>71</v>
      </c>
      <c r="N110" s="818"/>
      <c r="O110" s="818"/>
      <c r="P110" s="818"/>
      <c r="Q110" s="818"/>
      <c r="R110" s="819"/>
    </row>
    <row r="111" spans="1:18" ht="17.25" customHeight="1" thickBot="1" x14ac:dyDescent="0.3">
      <c r="A111" s="820"/>
      <c r="B111" s="821"/>
      <c r="C111" s="816" t="s">
        <v>559</v>
      </c>
      <c r="D111" s="794">
        <v>39</v>
      </c>
      <c r="E111" s="794">
        <v>35</v>
      </c>
      <c r="F111" s="794">
        <v>30</v>
      </c>
      <c r="G111" s="794">
        <v>26</v>
      </c>
      <c r="H111" s="794">
        <v>22</v>
      </c>
      <c r="I111" s="794">
        <v>17</v>
      </c>
      <c r="J111" s="794">
        <v>13</v>
      </c>
      <c r="K111" s="794">
        <v>9</v>
      </c>
      <c r="L111" s="746">
        <v>4</v>
      </c>
      <c r="M111" s="746">
        <v>1</v>
      </c>
      <c r="N111" s="746"/>
      <c r="O111" s="746"/>
      <c r="P111" s="746"/>
      <c r="Q111" s="746"/>
      <c r="R111" s="747"/>
    </row>
    <row r="112" spans="1:18" ht="54.75" customHeight="1" x14ac:dyDescent="0.25">
      <c r="A112" s="780">
        <v>14920421</v>
      </c>
      <c r="B112" s="822" t="s">
        <v>560</v>
      </c>
      <c r="C112" s="781" t="s">
        <v>561</v>
      </c>
      <c r="D112" s="774"/>
      <c r="E112" s="774"/>
      <c r="F112" s="774">
        <v>746021</v>
      </c>
      <c r="G112" s="774">
        <v>746021</v>
      </c>
      <c r="H112" s="774">
        <v>746021</v>
      </c>
      <c r="I112" s="774">
        <v>746021</v>
      </c>
      <c r="J112" s="774">
        <v>746021</v>
      </c>
      <c r="K112" s="774">
        <v>746021</v>
      </c>
      <c r="L112" s="774">
        <v>746021</v>
      </c>
      <c r="M112" s="774">
        <v>746021</v>
      </c>
      <c r="N112" s="774">
        <v>746021</v>
      </c>
      <c r="O112" s="774">
        <v>746021</v>
      </c>
      <c r="P112" s="774">
        <v>746021</v>
      </c>
      <c r="Q112" s="782">
        <v>746021</v>
      </c>
      <c r="R112" s="701">
        <f>A112-SUM(F112:Q112)</f>
        <v>5968169</v>
      </c>
    </row>
    <row r="113" spans="1:18" ht="17.25" customHeight="1" thickBot="1" x14ac:dyDescent="0.3">
      <c r="A113" s="783"/>
      <c r="B113" s="823"/>
      <c r="C113" s="785" t="s">
        <v>562</v>
      </c>
      <c r="D113" s="779"/>
      <c r="E113" s="779">
        <v>37301</v>
      </c>
      <c r="F113" s="779">
        <v>37301</v>
      </c>
      <c r="G113" s="779">
        <v>35436</v>
      </c>
      <c r="H113" s="779">
        <v>33571</v>
      </c>
      <c r="I113" s="787">
        <v>31706</v>
      </c>
      <c r="J113" s="779">
        <v>29841</v>
      </c>
      <c r="K113" s="779">
        <v>27976</v>
      </c>
      <c r="L113" s="718">
        <v>26111</v>
      </c>
      <c r="M113" s="718">
        <v>24246</v>
      </c>
      <c r="N113" s="718">
        <v>22381</v>
      </c>
      <c r="O113" s="718">
        <v>20516</v>
      </c>
      <c r="P113" s="718">
        <v>18651</v>
      </c>
      <c r="Q113" s="718">
        <v>16786</v>
      </c>
      <c r="R113" s="719">
        <f>14921+13055+11191+9325+7460+5595+3730+1866</f>
        <v>67143</v>
      </c>
    </row>
    <row r="114" spans="1:18" ht="18" customHeight="1" thickBot="1" x14ac:dyDescent="0.3">
      <c r="A114" s="783">
        <v>292094</v>
      </c>
      <c r="B114" s="788" t="s">
        <v>563</v>
      </c>
      <c r="C114" s="788" t="s">
        <v>564</v>
      </c>
      <c r="D114" s="779"/>
      <c r="E114" s="812"/>
      <c r="F114" s="812"/>
      <c r="G114" s="779"/>
      <c r="H114" s="779"/>
      <c r="I114" s="787"/>
      <c r="J114" s="779"/>
      <c r="K114" s="779"/>
      <c r="L114" s="814"/>
      <c r="M114" s="814"/>
      <c r="N114" s="814"/>
      <c r="O114" s="814"/>
      <c r="P114" s="814"/>
      <c r="Q114" s="814"/>
      <c r="R114" s="815"/>
    </row>
    <row r="115" spans="1:18" ht="16.5" thickBot="1" x14ac:dyDescent="0.3">
      <c r="A115" s="824"/>
      <c r="B115" s="825"/>
      <c r="C115" s="826" t="s">
        <v>565</v>
      </c>
      <c r="D115" s="718">
        <f t="shared" ref="D115:R115" si="9">SUM(D15:D114)</f>
        <v>6428153.7897643382</v>
      </c>
      <c r="E115" s="718">
        <f t="shared" si="9"/>
        <v>7490347.2017847802</v>
      </c>
      <c r="F115" s="718">
        <f t="shared" si="9"/>
        <v>8503485.347232895</v>
      </c>
      <c r="G115" s="718">
        <f t="shared" si="9"/>
        <v>11210311.978985256</v>
      </c>
      <c r="H115" s="718">
        <f t="shared" si="9"/>
        <v>10458663.925999999</v>
      </c>
      <c r="I115" s="718">
        <f t="shared" si="9"/>
        <v>9681332.8760000002</v>
      </c>
      <c r="J115" s="718">
        <f t="shared" si="9"/>
        <v>9418316.4879999999</v>
      </c>
      <c r="K115" s="718">
        <f t="shared" si="9"/>
        <v>7477433.0189999994</v>
      </c>
      <c r="L115" s="718">
        <f t="shared" si="9"/>
        <v>7099527.5500000007</v>
      </c>
      <c r="M115" s="718">
        <f t="shared" si="9"/>
        <v>6447204.5209999997</v>
      </c>
      <c r="N115" s="718">
        <f t="shared" si="9"/>
        <v>6134712.4500000011</v>
      </c>
      <c r="O115" s="718">
        <f t="shared" si="9"/>
        <v>5437091.8460000008</v>
      </c>
      <c r="P115" s="718">
        <f t="shared" si="9"/>
        <v>4352000.0080000004</v>
      </c>
      <c r="Q115" s="718">
        <f t="shared" si="9"/>
        <v>3656413.0100000002</v>
      </c>
      <c r="R115" s="827">
        <f t="shared" si="9"/>
        <v>17623548</v>
      </c>
    </row>
    <row r="116" spans="1:18" ht="15.75" x14ac:dyDescent="0.25">
      <c r="A116" s="828"/>
      <c r="B116" s="828"/>
      <c r="C116" s="828"/>
      <c r="D116" s="829"/>
      <c r="E116" s="829"/>
      <c r="F116" s="829"/>
      <c r="G116" s="829"/>
      <c r="H116" s="829"/>
      <c r="I116" s="830"/>
      <c r="J116" s="831"/>
      <c r="K116" s="831"/>
      <c r="L116" s="831"/>
      <c r="M116" s="831"/>
      <c r="N116" s="831"/>
      <c r="O116" s="831"/>
      <c r="P116" s="831"/>
      <c r="Q116" s="832"/>
      <c r="R116" s="833"/>
    </row>
    <row r="117" spans="1:18" ht="15.75" hidden="1" x14ac:dyDescent="0.25">
      <c r="A117" s="834"/>
      <c r="B117" s="834"/>
      <c r="C117" s="835" t="s">
        <v>566</v>
      </c>
      <c r="D117" s="830">
        <f t="shared" ref="D117:R117" si="10">SUM(D15,D17,D19,D33,D21,D23,D25,D27,D35,D37,D39,D41,D43,D45,D47,D49,D51,D53,D55,D57,D59,D61,D63,D65,D70,D72,D74,D76,D78,D80,D82,D84,D86,D88,D90,D92,D94,D96,D98,D100,D102)</f>
        <v>4887787.1306480896</v>
      </c>
      <c r="E117" s="830">
        <f t="shared" si="10"/>
        <v>5418034</v>
      </c>
      <c r="F117" s="830">
        <f t="shared" si="10"/>
        <v>5669788</v>
      </c>
      <c r="G117" s="830">
        <f t="shared" si="10"/>
        <v>8337102</v>
      </c>
      <c r="H117" s="830">
        <f t="shared" si="10"/>
        <v>7520444</v>
      </c>
      <c r="I117" s="830">
        <f t="shared" si="10"/>
        <v>6966872</v>
      </c>
      <c r="J117" s="830">
        <f t="shared" si="10"/>
        <v>6905161</v>
      </c>
      <c r="K117" s="830">
        <f t="shared" si="10"/>
        <v>5163917</v>
      </c>
      <c r="L117" s="830">
        <f t="shared" si="10"/>
        <v>4938641</v>
      </c>
      <c r="M117" s="830">
        <f t="shared" si="10"/>
        <v>4349149</v>
      </c>
      <c r="N117" s="830">
        <f t="shared" si="10"/>
        <v>4274150</v>
      </c>
      <c r="O117" s="830">
        <f t="shared" si="10"/>
        <v>3750487</v>
      </c>
      <c r="P117" s="830">
        <f t="shared" si="10"/>
        <v>2763568</v>
      </c>
      <c r="Q117" s="830">
        <f t="shared" si="10"/>
        <v>2168124</v>
      </c>
      <c r="R117" s="830">
        <f t="shared" si="10"/>
        <v>8234663</v>
      </c>
    </row>
    <row r="118" spans="1:18" ht="15.75" hidden="1" x14ac:dyDescent="0.25">
      <c r="A118" s="834"/>
      <c r="B118" s="834"/>
      <c r="C118" s="835" t="s">
        <v>567</v>
      </c>
      <c r="D118" s="835"/>
      <c r="E118" s="835"/>
      <c r="F118" s="835"/>
      <c r="G118" s="835"/>
      <c r="H118" s="835"/>
      <c r="I118" s="830"/>
      <c r="J118" s="835"/>
      <c r="K118" s="835"/>
      <c r="L118" s="835"/>
      <c r="M118" s="835"/>
      <c r="N118" s="835"/>
      <c r="O118" s="835"/>
      <c r="P118" s="835"/>
      <c r="Q118" s="835"/>
      <c r="R118" s="828"/>
    </row>
    <row r="119" spans="1:18" ht="15.75" hidden="1" x14ac:dyDescent="0.25">
      <c r="A119" s="834"/>
      <c r="B119" s="834"/>
      <c r="C119" s="835"/>
      <c r="D119" s="835"/>
      <c r="E119" s="835"/>
      <c r="F119" s="835"/>
      <c r="G119" s="835"/>
      <c r="H119" s="835"/>
      <c r="I119" s="830"/>
      <c r="J119" s="835"/>
      <c r="K119" s="835"/>
      <c r="L119" s="835"/>
      <c r="M119" s="835"/>
      <c r="N119" s="835"/>
      <c r="O119" s="835"/>
      <c r="P119" s="835"/>
      <c r="Q119" s="835"/>
      <c r="R119" s="828"/>
    </row>
    <row r="120" spans="1:18" ht="15.75" hidden="1" x14ac:dyDescent="0.25">
      <c r="A120" s="834"/>
      <c r="B120" s="834"/>
      <c r="C120" s="835"/>
      <c r="D120" s="835"/>
      <c r="E120" s="835"/>
      <c r="F120" s="835"/>
      <c r="G120" s="835"/>
      <c r="H120" s="835"/>
      <c r="I120" s="830"/>
      <c r="J120" s="835"/>
      <c r="K120" s="835"/>
      <c r="L120" s="835"/>
      <c r="M120" s="835"/>
      <c r="N120" s="835"/>
      <c r="O120" s="835"/>
      <c r="P120" s="835"/>
      <c r="Q120" s="835"/>
      <c r="R120" s="828"/>
    </row>
    <row r="121" spans="1:18" ht="15.75" hidden="1" x14ac:dyDescent="0.25">
      <c r="A121" s="834"/>
      <c r="B121" s="834"/>
      <c r="C121" s="836" t="s">
        <v>568</v>
      </c>
      <c r="D121" s="837">
        <v>5402383</v>
      </c>
      <c r="E121" s="835"/>
      <c r="F121" s="835"/>
      <c r="G121" s="835"/>
      <c r="H121" s="835"/>
      <c r="I121" s="830"/>
      <c r="J121" s="835"/>
      <c r="K121" s="835"/>
      <c r="L121" s="835"/>
      <c r="M121" s="835"/>
      <c r="N121" s="835"/>
      <c r="O121" s="835"/>
      <c r="P121" s="835"/>
      <c r="Q121" s="835"/>
      <c r="R121" s="828"/>
    </row>
    <row r="122" spans="1:18" hidden="1" x14ac:dyDescent="0.25">
      <c r="A122" s="834"/>
      <c r="B122" s="834"/>
      <c r="C122" s="834"/>
      <c r="D122" s="838"/>
      <c r="E122" s="838"/>
      <c r="F122" s="838"/>
      <c r="G122" s="838"/>
      <c r="H122" s="838"/>
      <c r="I122" s="839"/>
      <c r="J122" s="838"/>
      <c r="K122" s="838"/>
      <c r="L122" s="838"/>
      <c r="M122" s="838"/>
      <c r="N122" s="838"/>
      <c r="O122" s="838"/>
      <c r="P122" s="838"/>
      <c r="Q122" s="838"/>
      <c r="R122" s="840"/>
    </row>
    <row r="123" spans="1:18" x14ac:dyDescent="0.25">
      <c r="A123" s="834"/>
      <c r="B123" s="834"/>
      <c r="C123" s="834"/>
      <c r="D123" s="838"/>
      <c r="E123" s="838"/>
      <c r="F123" s="838"/>
      <c r="G123" s="838"/>
      <c r="H123" s="838"/>
      <c r="I123" s="839"/>
      <c r="J123" s="838"/>
      <c r="K123" s="838"/>
      <c r="L123" s="838"/>
      <c r="M123" s="838"/>
      <c r="N123" s="838"/>
      <c r="O123" s="838"/>
      <c r="P123" s="838"/>
      <c r="Q123" s="838"/>
      <c r="R123" s="840"/>
    </row>
  </sheetData>
  <mergeCells count="3">
    <mergeCell ref="A3:R3"/>
    <mergeCell ref="C9:C10"/>
    <mergeCell ref="C11:C12"/>
  </mergeCells>
  <pageMargins left="0.19685039370078741" right="0.19685039370078741" top="0.74869791666666663" bottom="0.39370078740157483" header="0.23622047244094491" footer="0.23622047244094491"/>
  <pageSetup paperSize="9" scale="50" orientation="landscape" r:id="rId1"/>
  <headerFooter>
    <oddHeader>&amp;R&amp;"Times New Roman,Regular"&amp;9 8.pielikums Jūrmalas pilsētas domes
2018.gada 23.marta saistošajiem noteikumiem Nr.13
(protokols Nr.5, 1.punkts)</oddHeader>
    <oddFooter>&amp;L&amp;"Times New Roman,Regular"&amp;9&amp;D; &amp;T&amp;R&amp;"Times New Roman,Regular"&amp;9&amp;P (&amp;N)</oddFooter>
    <firstHeader xml:space="preserve">&amp;R&amp;"Times New Roman,Regular"&amp;9  
 </firstHeader>
    <firstFooter>&amp;L&amp;9&amp;D; &amp;T&amp;R&amp;9&amp;P (&amp;N)</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04.1.7.</vt:lpstr>
      <vt:lpstr>08.1.8.</vt:lpstr>
      <vt:lpstr>09.12.1.</vt:lpstr>
      <vt:lpstr>09.15.1.</vt:lpstr>
      <vt:lpstr>16.piel.</vt:lpstr>
      <vt:lpstr>18.piel.</vt:lpstr>
      <vt:lpstr>33.piel.</vt:lpstr>
      <vt:lpstr>'33.piel.'!Print_Area</vt:lpstr>
      <vt:lpstr>'04.1.7.'!Print_Titles</vt:lpstr>
      <vt:lpstr>'08.1.8.'!Print_Titles</vt:lpstr>
      <vt:lpstr>'09.12.1.'!Print_Titles</vt:lpstr>
      <vt:lpstr>'09.15.1.'!Print_Titles</vt:lpstr>
      <vt:lpstr>'33.piel.'!Print_Titles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Elina Markaine</dc:creator>
  <cp:lastModifiedBy>Liene Zalkovska</cp:lastModifiedBy>
  <cp:lastPrinted>2018-03-26T08:06:07Z</cp:lastPrinted>
  <dcterms:created xsi:type="dcterms:W3CDTF">2015-01-08T09:25:06Z</dcterms:created>
  <dcterms:modified xsi:type="dcterms:W3CDTF">2018-03-26T08:06:19Z</dcterms:modified>
</cp:coreProperties>
</file>